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5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omments6.xml" ContentType="application/vnd.openxmlformats-officedocument.spreadsheetml.comments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(1)ITESCA\DOCUMENTOS ITESCA  2019\SEVACC 2019\SEVAC 2DO TRIMESTRE\"/>
    </mc:Choice>
  </mc:AlternateContent>
  <bookViews>
    <workbookView xWindow="0" yWindow="0" windowWidth="20490" windowHeight="7755" tabRatio="898" firstSheet="26" activeTab="36"/>
  </bookViews>
  <sheets>
    <sheet name="Lista  FORMATOS  " sheetId="68" r:id="rId1"/>
    <sheet name="ETCA-I-01" sheetId="2" r:id="rId2"/>
    <sheet name="ETCA-I-02" sheetId="51" r:id="rId3"/>
    <sheet name="ETCA-I-03" sheetId="1" r:id="rId4"/>
    <sheet name="ETCA-I-04" sheetId="80" r:id="rId5"/>
    <sheet name="ETCA-I-05" sheetId="74" r:id="rId6"/>
    <sheet name="ETCA-I-06" sheetId="23" r:id="rId7"/>
    <sheet name="ETCA-I-07" sheetId="87" r:id="rId8"/>
    <sheet name="ETCA-I-08" sheetId="75" r:id="rId9"/>
    <sheet name="ETCA-I-09" sheetId="52" r:id="rId10"/>
    <sheet name="ETCA-I-10" sheetId="53" r:id="rId11"/>
    <sheet name="ETCA-I-11" sheetId="26" r:id="rId12"/>
    <sheet name="ETCA-II-01" sheetId="67" r:id="rId13"/>
    <sheet name="ETCA-II-02" sheetId="55" r:id="rId14"/>
    <sheet name="ETCA-II-03" sheetId="88" r:id="rId15"/>
    <sheet name="ETCA II-04" sheetId="70" r:id="rId16"/>
    <sheet name="ETCA-II-05" sheetId="71" r:id="rId17"/>
    <sheet name="ETCA-II-06" sheetId="89" r:id="rId18"/>
    <sheet name="ETCA-II-07" sheetId="38" r:id="rId19"/>
    <sheet name="ETCA-II-08" sheetId="61" r:id="rId20"/>
    <sheet name="ETCA-II-09" sheetId="44" r:id="rId21"/>
    <sheet name="ETCA-II-10" sheetId="45" r:id="rId22"/>
    <sheet name="ETCA-II-11" sheetId="72" r:id="rId23"/>
    <sheet name="ETCA-II-12" sheetId="62" r:id="rId24"/>
    <sheet name="ETCA-II-13" sheetId="50" r:id="rId25"/>
    <sheet name="ETCA-II-14" sheetId="65" r:id="rId26"/>
    <sheet name="ETCA-II-15" sheetId="24" r:id="rId27"/>
    <sheet name="ETCA-II-16" sheetId="16" r:id="rId28"/>
    <sheet name="ETCA-II-17" sheetId="19" r:id="rId29"/>
    <sheet name="ETCA-III-01" sheetId="42" r:id="rId30"/>
    <sheet name="ETCA-III-03" sheetId="32" r:id="rId31"/>
    <sheet name="ETCA-IV-01" sheetId="20" r:id="rId32"/>
    <sheet name="ETCA-IV-02" sheetId="54" r:id="rId33"/>
    <sheet name="ETCA-IV-03" sheetId="27" r:id="rId34"/>
    <sheet name="ETCA-IV-04" sheetId="28" r:id="rId35"/>
    <sheet name="ANEXO B" sheetId="85" r:id="rId36"/>
    <sheet name="ANEXO C" sheetId="84" r:id="rId37"/>
  </sheets>
  <externalReferences>
    <externalReference r:id="rId38"/>
    <externalReference r:id="rId39"/>
    <externalReference r:id="rId40"/>
  </externalReferences>
  <definedNames>
    <definedName name="_xlnm._FilterDatabase" localSheetId="36" hidden="1">'ANEXO C'!$A$2:$V$348</definedName>
    <definedName name="_xlnm._FilterDatabase" localSheetId="1" hidden="1">'ETCA-I-01'!#REF!</definedName>
    <definedName name="_ftn1" localSheetId="3">'ETCA-I-03'!#REF!</definedName>
    <definedName name="_ftnref1" localSheetId="3">'ETCA-I-03'!#REF!</definedName>
    <definedName name="_Toc478717399" localSheetId="0">'Lista  FORMATOS  '!#REF!</definedName>
    <definedName name="_xlnm.Print_Area" localSheetId="35">'ANEXO B'!$A$1:$E$81</definedName>
    <definedName name="_xlnm.Print_Area" localSheetId="1">'ETCA-I-01'!$A$1:$G$59</definedName>
    <definedName name="_xlnm.Print_Area" localSheetId="2">'ETCA-I-02'!$A$1:$G$77</definedName>
    <definedName name="_xlnm.Print_Area" localSheetId="3">'ETCA-I-03'!$A$1:$D$70</definedName>
    <definedName name="_xlnm.Print_Area" localSheetId="4">'ETCA-I-04'!$A$1:$F$46</definedName>
    <definedName name="_xlnm.Print_Area" localSheetId="6">'ETCA-I-06'!$A$1:$D$71</definedName>
    <definedName name="_xlnm.Print_Area" localSheetId="8">'ETCA-I-08'!$A$1:$F$48</definedName>
    <definedName name="_xlnm.Print_Area" localSheetId="9">'ETCA-I-09'!$A$1:$I$43</definedName>
    <definedName name="_xlnm.Print_Area" localSheetId="11">'ETCA-I-11'!$A$1:$I$51</definedName>
    <definedName name="_xlnm.Print_Area" localSheetId="12">'ETCA-II-01'!$A$1:$H$53</definedName>
    <definedName name="_xlnm.Print_Area" localSheetId="13">'ETCA-II-02'!$A$1:$I$87</definedName>
    <definedName name="_xlnm.Print_Area" localSheetId="16">'ETCA-II-05'!$A$1:$H$165</definedName>
    <definedName name="_xlnm.Print_Area" localSheetId="18">'ETCA-II-07'!$A$1:$G$36</definedName>
    <definedName name="_xlnm.Print_Area" localSheetId="19">'ETCA-II-08'!$A$1:$G$41</definedName>
    <definedName name="_xlnm.Print_Area" localSheetId="20">'ETCA-II-09'!$A$1:$G$21</definedName>
    <definedName name="_xlnm.Print_Area" localSheetId="21">'ETCA-II-10'!$A$1:$G$27</definedName>
    <definedName name="_xlnm.Print_Area" localSheetId="22">'ETCA-II-11'!$A$1:$G$48</definedName>
    <definedName name="_xlnm.Print_Area" localSheetId="23">'ETCA-II-12'!$A$1:$H$86</definedName>
    <definedName name="_xlnm.Print_Area" localSheetId="24">'ETCA-II-13'!$A$1:$I$321</definedName>
    <definedName name="_xlnm.Print_Area" localSheetId="25">'ETCA-II-14'!$A$1:$G$39</definedName>
    <definedName name="_xlnm.Print_Area" localSheetId="26">'ETCA-II-15'!$A$1:$C$47</definedName>
    <definedName name="_xlnm.Print_Area" localSheetId="27">'ETCA-II-16'!$A$1:$E$37</definedName>
    <definedName name="_xlnm.Print_Area" localSheetId="28">'ETCA-II-17'!$A$1:$D$38</definedName>
    <definedName name="_xlnm.Print_Area" localSheetId="29">'ETCA-III-01'!$A$1:$G$45</definedName>
    <definedName name="_xlnm.Print_Area" localSheetId="30">'ETCA-III-03'!$A$1:$E$44</definedName>
    <definedName name="_xlnm.Print_Area" localSheetId="31">'ETCA-IV-01'!$A$1:$E$32</definedName>
    <definedName name="_xlnm.Print_Area" localSheetId="32">'ETCA-IV-02'!$A$1:$E$93</definedName>
    <definedName name="_xlnm.Print_Area" localSheetId="33">'ETCA-IV-03'!$A$1:$D$27</definedName>
    <definedName name="_xlnm.Print_Area" localSheetId="34">'ETCA-IV-04'!$A$1:$D$485</definedName>
    <definedName name="_xlnm.Print_Area" localSheetId="0">'Lista  FORMATOS  '!$A$1:$C$58</definedName>
    <definedName name="_xlnm.Database" localSheetId="35">#REF!</definedName>
    <definedName name="_xlnm.Database" localSheetId="11">#REF!</definedName>
    <definedName name="_xlnm.Database" localSheetId="12">#REF!</definedName>
    <definedName name="_xlnm.Database" localSheetId="18">#REF!</definedName>
    <definedName name="_xlnm.Database" localSheetId="24">#REF!</definedName>
    <definedName name="_xlnm.Database" localSheetId="26">#REF!</definedName>
    <definedName name="_xlnm.Database" localSheetId="28">#REF!</definedName>
    <definedName name="_xlnm.Database" localSheetId="30">#REF!</definedName>
    <definedName name="_xlnm.Database" localSheetId="31">#REF!</definedName>
    <definedName name="_xlnm.Database" localSheetId="33">#REF!</definedName>
    <definedName name="_xlnm.Database" localSheetId="34">#REF!</definedName>
    <definedName name="_xlnm.Database">#REF!</definedName>
    <definedName name="ppto">[1]Hoja2!$B$3:$M$95</definedName>
    <definedName name="qw" localSheetId="35">#REF!</definedName>
    <definedName name="qw" localSheetId="24">#REF!</definedName>
    <definedName name="qw">#REF!</definedName>
    <definedName name="_xlnm.Print_Titles" localSheetId="2">'ETCA-I-02'!$6:$6</definedName>
    <definedName name="_xlnm.Print_Titles" localSheetId="3">'ETCA-I-03'!$2:$5</definedName>
    <definedName name="_xlnm.Print_Titles" localSheetId="12">'ETCA-II-01'!$1:$5</definedName>
    <definedName name="_xlnm.Print_Titles" localSheetId="13">'ETCA-II-02'!$6:$8</definedName>
    <definedName name="_xlnm.Print_Titles" localSheetId="23">'ETCA-II-12'!$7:$8</definedName>
    <definedName name="_xlnm.Print_Titles" localSheetId="24">'ETCA-II-13'!$7:$8</definedName>
    <definedName name="_xlnm.Print_Titles" localSheetId="32">'ETCA-IV-02'!$1:$5</definedName>
  </definedNames>
  <calcPr calcId="152511"/>
</workbook>
</file>

<file path=xl/calcChain.xml><?xml version="1.0" encoding="utf-8"?>
<calcChain xmlns="http://schemas.openxmlformats.org/spreadsheetml/2006/main">
  <c r="D471" i="28" l="1"/>
  <c r="Q348" i="84" l="1"/>
  <c r="T348" i="84"/>
  <c r="P348" i="84"/>
  <c r="V333" i="84" l="1"/>
  <c r="U333" i="84"/>
  <c r="V313" i="84"/>
  <c r="U313" i="84"/>
  <c r="V288" i="84"/>
  <c r="U288" i="84"/>
  <c r="V273" i="84"/>
  <c r="U273" i="84"/>
  <c r="V237" i="84"/>
  <c r="U237" i="84"/>
  <c r="V156" i="84"/>
  <c r="U156" i="84"/>
  <c r="V151" i="84"/>
  <c r="U151" i="84"/>
  <c r="V141" i="84"/>
  <c r="U141" i="84"/>
  <c r="V136" i="84"/>
  <c r="U136" i="84"/>
  <c r="V133" i="84"/>
  <c r="U133" i="84"/>
  <c r="V132" i="84"/>
  <c r="U132" i="84"/>
  <c r="V115" i="84"/>
  <c r="U115" i="84"/>
  <c r="U104" i="84"/>
  <c r="S104" i="84"/>
  <c r="S348" i="84" s="1"/>
  <c r="V102" i="84"/>
  <c r="U102" i="84"/>
  <c r="U88" i="84"/>
  <c r="U87" i="84"/>
  <c r="U86" i="84"/>
  <c r="U85" i="84"/>
  <c r="U84" i="84"/>
  <c r="U83" i="84"/>
  <c r="U82" i="84"/>
  <c r="U81" i="84"/>
  <c r="U80" i="84"/>
  <c r="U79" i="84"/>
  <c r="U78" i="84"/>
  <c r="U77" i="84"/>
  <c r="U76" i="84"/>
  <c r="U75" i="84"/>
  <c r="U74" i="84"/>
  <c r="U73" i="84"/>
  <c r="U72" i="84"/>
  <c r="U71" i="84"/>
  <c r="U70" i="84"/>
  <c r="U69" i="84"/>
  <c r="U68" i="84"/>
  <c r="V48" i="84"/>
  <c r="U48" i="84"/>
  <c r="V46" i="84"/>
  <c r="U46" i="84"/>
  <c r="V43" i="84"/>
  <c r="U43" i="84"/>
  <c r="V33" i="84"/>
  <c r="V348" i="84" s="1"/>
  <c r="U33" i="84"/>
  <c r="R5" i="84"/>
  <c r="R6" i="84"/>
  <c r="R7" i="84"/>
  <c r="R8" i="84"/>
  <c r="R9" i="84"/>
  <c r="R10" i="84"/>
  <c r="R11" i="84"/>
  <c r="R12" i="84"/>
  <c r="R13" i="84"/>
  <c r="R14" i="84"/>
  <c r="R15" i="84"/>
  <c r="R16" i="84"/>
  <c r="R17" i="84"/>
  <c r="R18" i="84"/>
  <c r="R19" i="84"/>
  <c r="R20" i="84"/>
  <c r="R21" i="84"/>
  <c r="R22" i="84"/>
  <c r="R23" i="84"/>
  <c r="R24" i="84"/>
  <c r="R25" i="84"/>
  <c r="R26" i="84"/>
  <c r="R27" i="84"/>
  <c r="R28" i="84"/>
  <c r="R29" i="84"/>
  <c r="R30" i="84"/>
  <c r="R31" i="84"/>
  <c r="R32" i="84"/>
  <c r="R33" i="84"/>
  <c r="R34" i="84"/>
  <c r="R35" i="84"/>
  <c r="R36" i="84"/>
  <c r="R37" i="84"/>
  <c r="R38" i="84"/>
  <c r="R39" i="84"/>
  <c r="R40" i="84"/>
  <c r="R41" i="84"/>
  <c r="R42" i="84"/>
  <c r="R43" i="84"/>
  <c r="R44" i="84"/>
  <c r="R45" i="84"/>
  <c r="R46" i="84"/>
  <c r="R47" i="84"/>
  <c r="R48" i="84"/>
  <c r="R49" i="84"/>
  <c r="R50" i="84"/>
  <c r="R51" i="84"/>
  <c r="R58" i="84"/>
  <c r="R52" i="84"/>
  <c r="R53" i="84"/>
  <c r="R54" i="84"/>
  <c r="R55" i="84"/>
  <c r="R56" i="84"/>
  <c r="R57" i="84"/>
  <c r="R59" i="84"/>
  <c r="R60" i="84"/>
  <c r="R61" i="84"/>
  <c r="R62" i="84"/>
  <c r="R63" i="84"/>
  <c r="R64" i="84"/>
  <c r="R65" i="84"/>
  <c r="R66" i="84"/>
  <c r="R67" i="84"/>
  <c r="R68" i="84"/>
  <c r="R69" i="84"/>
  <c r="R70" i="84"/>
  <c r="R71" i="84"/>
  <c r="R72" i="84"/>
  <c r="R73" i="84"/>
  <c r="R74" i="84"/>
  <c r="R75" i="84"/>
  <c r="R76" i="84"/>
  <c r="R77" i="84"/>
  <c r="R78" i="84"/>
  <c r="R79" i="84"/>
  <c r="R80" i="84"/>
  <c r="R81" i="84"/>
  <c r="R82" i="84"/>
  <c r="R83" i="84"/>
  <c r="R84" i="84"/>
  <c r="R85" i="84"/>
  <c r="R86" i="84"/>
  <c r="R87" i="84"/>
  <c r="R88" i="84"/>
  <c r="R89" i="84"/>
  <c r="R90" i="84"/>
  <c r="R91" i="84"/>
  <c r="R92" i="84"/>
  <c r="R93" i="84"/>
  <c r="R94" i="84"/>
  <c r="R95" i="84"/>
  <c r="R96" i="84"/>
  <c r="R97" i="84"/>
  <c r="R98" i="84"/>
  <c r="R99" i="84"/>
  <c r="R100" i="84"/>
  <c r="R101" i="84"/>
  <c r="R102" i="84"/>
  <c r="R103" i="84"/>
  <c r="R104" i="84"/>
  <c r="R105" i="84"/>
  <c r="R106" i="84"/>
  <c r="R107" i="84"/>
  <c r="R108" i="84"/>
  <c r="R109" i="84"/>
  <c r="R110" i="84"/>
  <c r="R111" i="84"/>
  <c r="R112" i="84"/>
  <c r="R113" i="84"/>
  <c r="R114" i="84"/>
  <c r="R115" i="84"/>
  <c r="R116" i="84"/>
  <c r="R117" i="84"/>
  <c r="R118" i="84"/>
  <c r="R119" i="84"/>
  <c r="R120" i="84"/>
  <c r="R121" i="84"/>
  <c r="R122" i="84"/>
  <c r="R123" i="84"/>
  <c r="R124" i="84"/>
  <c r="R125" i="84"/>
  <c r="R126" i="84"/>
  <c r="R127" i="84"/>
  <c r="R128" i="84"/>
  <c r="R129" i="84"/>
  <c r="R130" i="84"/>
  <c r="R131" i="84"/>
  <c r="R132" i="84"/>
  <c r="R133" i="84"/>
  <c r="R134" i="84"/>
  <c r="R135" i="84"/>
  <c r="R136" i="84"/>
  <c r="R137" i="84"/>
  <c r="R138" i="84"/>
  <c r="R139" i="84"/>
  <c r="R140" i="84"/>
  <c r="R141" i="84"/>
  <c r="R142" i="84"/>
  <c r="R143" i="84"/>
  <c r="R144" i="84"/>
  <c r="R145" i="84"/>
  <c r="R146" i="84"/>
  <c r="R147" i="84"/>
  <c r="R148" i="84"/>
  <c r="R149" i="84"/>
  <c r="R150" i="84"/>
  <c r="R151" i="84"/>
  <c r="R152" i="84"/>
  <c r="R153" i="84"/>
  <c r="R154" i="84"/>
  <c r="R155" i="84"/>
  <c r="R156" i="84"/>
  <c r="R157" i="84"/>
  <c r="R158" i="84"/>
  <c r="R159" i="84"/>
  <c r="R160" i="84"/>
  <c r="R161" i="84"/>
  <c r="R162" i="84"/>
  <c r="R163" i="84"/>
  <c r="R164" i="84"/>
  <c r="R165" i="84"/>
  <c r="R166" i="84"/>
  <c r="R167" i="84"/>
  <c r="R168" i="84"/>
  <c r="R169" i="84"/>
  <c r="R170" i="84"/>
  <c r="R171" i="84"/>
  <c r="R172" i="84"/>
  <c r="R173" i="84"/>
  <c r="R174" i="84"/>
  <c r="R175" i="84"/>
  <c r="R176" i="84"/>
  <c r="R177" i="84"/>
  <c r="R178" i="84"/>
  <c r="R179" i="84"/>
  <c r="R180" i="84"/>
  <c r="R181" i="84"/>
  <c r="R182" i="84"/>
  <c r="R183" i="84"/>
  <c r="R184" i="84"/>
  <c r="R185" i="84"/>
  <c r="R186" i="84"/>
  <c r="R187" i="84"/>
  <c r="R188" i="84"/>
  <c r="R189" i="84"/>
  <c r="R190" i="84"/>
  <c r="R191" i="84"/>
  <c r="R192" i="84"/>
  <c r="R193" i="84"/>
  <c r="R194" i="84"/>
  <c r="R195" i="84"/>
  <c r="R196" i="84"/>
  <c r="R197" i="84"/>
  <c r="R198" i="84"/>
  <c r="R199" i="84"/>
  <c r="R200" i="84"/>
  <c r="R201" i="84"/>
  <c r="R202" i="84"/>
  <c r="R203" i="84"/>
  <c r="R204" i="84"/>
  <c r="R205" i="84"/>
  <c r="R206" i="84"/>
  <c r="R207" i="84"/>
  <c r="R208" i="84"/>
  <c r="R209" i="84"/>
  <c r="R210" i="84"/>
  <c r="R211" i="84"/>
  <c r="R212" i="84"/>
  <c r="R213" i="84"/>
  <c r="R214" i="84"/>
  <c r="R215" i="84"/>
  <c r="R216" i="84"/>
  <c r="R217" i="84"/>
  <c r="R218" i="84"/>
  <c r="R219" i="84"/>
  <c r="R220" i="84"/>
  <c r="R221" i="84"/>
  <c r="R222" i="84"/>
  <c r="R223" i="84"/>
  <c r="R224" i="84"/>
  <c r="R225" i="84"/>
  <c r="R226" i="84"/>
  <c r="R227" i="84"/>
  <c r="R228" i="84"/>
  <c r="R229" i="84"/>
  <c r="R230" i="84"/>
  <c r="R231" i="84"/>
  <c r="R232" i="84"/>
  <c r="R233" i="84"/>
  <c r="R234" i="84"/>
  <c r="R235" i="84"/>
  <c r="R236" i="84"/>
  <c r="R237" i="84"/>
  <c r="R238" i="84"/>
  <c r="R239" i="84"/>
  <c r="R240" i="84"/>
  <c r="R241" i="84"/>
  <c r="R242" i="84"/>
  <c r="R243" i="84"/>
  <c r="R244" i="84"/>
  <c r="R245" i="84"/>
  <c r="R246" i="84"/>
  <c r="R247" i="84"/>
  <c r="R248" i="84"/>
  <c r="R249" i="84"/>
  <c r="R250" i="84"/>
  <c r="R251" i="84"/>
  <c r="R252" i="84"/>
  <c r="R253" i="84"/>
  <c r="R254" i="84"/>
  <c r="R255" i="84"/>
  <c r="R256" i="84"/>
  <c r="R257" i="84"/>
  <c r="R258" i="84"/>
  <c r="R259" i="84"/>
  <c r="R260" i="84"/>
  <c r="R261" i="84"/>
  <c r="R262" i="84"/>
  <c r="R263" i="84"/>
  <c r="R264" i="84"/>
  <c r="R265" i="84"/>
  <c r="R266" i="84"/>
  <c r="R267" i="84"/>
  <c r="R268" i="84"/>
  <c r="R269" i="84"/>
  <c r="R270" i="84"/>
  <c r="R271" i="84"/>
  <c r="R272" i="84"/>
  <c r="R273" i="84"/>
  <c r="R274" i="84"/>
  <c r="R275" i="84"/>
  <c r="R276" i="84"/>
  <c r="R277" i="84"/>
  <c r="R278" i="84"/>
  <c r="R279" i="84"/>
  <c r="R280" i="84"/>
  <c r="R281" i="84"/>
  <c r="R282" i="84"/>
  <c r="R283" i="84"/>
  <c r="R284" i="84"/>
  <c r="R285" i="84"/>
  <c r="R286" i="84"/>
  <c r="R287" i="84"/>
  <c r="R288" i="84"/>
  <c r="R289" i="84"/>
  <c r="R290" i="84"/>
  <c r="R291" i="84"/>
  <c r="R292" i="84"/>
  <c r="R293" i="84"/>
  <c r="R294" i="84"/>
  <c r="R295" i="84"/>
  <c r="R296" i="84"/>
  <c r="R297" i="84"/>
  <c r="R298" i="84"/>
  <c r="R299" i="84"/>
  <c r="R300" i="84"/>
  <c r="R301" i="84"/>
  <c r="R302" i="84"/>
  <c r="R303" i="84"/>
  <c r="R304" i="84"/>
  <c r="R305" i="84"/>
  <c r="R306" i="84"/>
  <c r="R307" i="84"/>
  <c r="R308" i="84"/>
  <c r="R309" i="84"/>
  <c r="R310" i="84"/>
  <c r="R311" i="84"/>
  <c r="R312" i="84"/>
  <c r="R313" i="84"/>
  <c r="R314" i="84"/>
  <c r="R315" i="84"/>
  <c r="R316" i="84"/>
  <c r="R317" i="84"/>
  <c r="R318" i="84"/>
  <c r="R319" i="84"/>
  <c r="R320" i="84"/>
  <c r="R321" i="84"/>
  <c r="R322" i="84"/>
  <c r="R323" i="84"/>
  <c r="R324" i="84"/>
  <c r="R325" i="84"/>
  <c r="R326" i="84"/>
  <c r="R327" i="84"/>
  <c r="R328" i="84"/>
  <c r="R329" i="84"/>
  <c r="R330" i="84"/>
  <c r="R331" i="84"/>
  <c r="R332" i="84"/>
  <c r="R333" i="84"/>
  <c r="R334" i="84"/>
  <c r="R335" i="84"/>
  <c r="R336" i="84"/>
  <c r="R337" i="84"/>
  <c r="R338" i="84"/>
  <c r="R339" i="84"/>
  <c r="R340" i="84"/>
  <c r="R341" i="84"/>
  <c r="R342" i="84"/>
  <c r="R343" i="84"/>
  <c r="R344" i="84"/>
  <c r="R345" i="84"/>
  <c r="R346" i="84"/>
  <c r="R347" i="84"/>
  <c r="R4" i="84"/>
  <c r="U348" i="84" l="1"/>
  <c r="R348" i="84"/>
  <c r="D86" i="54" l="1"/>
  <c r="D68" i="54"/>
  <c r="E17" i="54"/>
  <c r="D17" i="54"/>
  <c r="C17" i="54"/>
  <c r="E16" i="54"/>
  <c r="D16" i="54"/>
  <c r="C16" i="54"/>
  <c r="D12" i="54"/>
  <c r="E12" i="54"/>
  <c r="C12" i="54"/>
  <c r="E11" i="54"/>
  <c r="D11" i="54"/>
  <c r="C11" i="54"/>
  <c r="E14" i="20" l="1"/>
  <c r="D14" i="20"/>
  <c r="C14" i="20"/>
  <c r="E11" i="20"/>
  <c r="D11" i="20"/>
  <c r="C11" i="20"/>
  <c r="F15" i="42" l="1"/>
  <c r="E15" i="42"/>
  <c r="C15" i="42"/>
  <c r="B15" i="42"/>
  <c r="B23" i="65" l="1"/>
  <c r="B22" i="65"/>
  <c r="B11" i="65"/>
  <c r="B10" i="65"/>
  <c r="E68" i="55" l="1"/>
  <c r="D18" i="67"/>
  <c r="H19" i="89" l="1"/>
  <c r="H18" i="89"/>
  <c r="H15" i="89"/>
  <c r="H28" i="89"/>
  <c r="B15" i="89"/>
  <c r="G13" i="89"/>
  <c r="D13" i="89"/>
  <c r="D12" i="89"/>
  <c r="G12" i="89" s="1"/>
  <c r="D11" i="89"/>
  <c r="G11" i="89" s="1"/>
  <c r="F10" i="89"/>
  <c r="E10" i="89"/>
  <c r="B10" i="89"/>
  <c r="F9" i="89"/>
  <c r="F15" i="89" s="1"/>
  <c r="E9" i="89"/>
  <c r="E15" i="89" s="1"/>
  <c r="C9" i="89"/>
  <c r="B9" i="89"/>
  <c r="A5" i="89"/>
  <c r="A4" i="89"/>
  <c r="G63" i="62"/>
  <c r="F63" i="62"/>
  <c r="G26" i="62"/>
  <c r="F26" i="62"/>
  <c r="D26" i="62"/>
  <c r="C26" i="62"/>
  <c r="F25" i="72"/>
  <c r="E25" i="72"/>
  <c r="B25" i="72"/>
  <c r="F10" i="45"/>
  <c r="E10" i="45"/>
  <c r="B10" i="45"/>
  <c r="H29" i="89" l="1"/>
  <c r="D9" i="89"/>
  <c r="G9" i="89" s="1"/>
  <c r="F10" i="44"/>
  <c r="E10" i="44"/>
  <c r="B10" i="44"/>
  <c r="F45" i="70" l="1"/>
  <c r="E45" i="70"/>
  <c r="C45" i="70"/>
  <c r="B45" i="70"/>
  <c r="F35" i="70"/>
  <c r="E35" i="70"/>
  <c r="C35" i="70"/>
  <c r="B35" i="70"/>
  <c r="F56" i="70"/>
  <c r="E56" i="70"/>
  <c r="C56" i="70"/>
  <c r="B56" i="70"/>
  <c r="F53" i="70"/>
  <c r="E53" i="70"/>
  <c r="C53" i="70"/>
  <c r="B53" i="70"/>
  <c r="F49" i="70"/>
  <c r="E49" i="70"/>
  <c r="C49" i="70"/>
  <c r="B49" i="70"/>
  <c r="F48" i="70"/>
  <c r="E48" i="70"/>
  <c r="B48" i="70"/>
  <c r="F41" i="70"/>
  <c r="E41" i="70"/>
  <c r="C41" i="70"/>
  <c r="F40" i="70"/>
  <c r="E40" i="70"/>
  <c r="C40" i="70"/>
  <c r="B40" i="70"/>
  <c r="F36" i="70"/>
  <c r="E36" i="70"/>
  <c r="C36" i="70"/>
  <c r="B36" i="70"/>
  <c r="F34" i="70"/>
  <c r="E34" i="70"/>
  <c r="C34" i="70"/>
  <c r="B34" i="70"/>
  <c r="F33" i="70"/>
  <c r="E33" i="70"/>
  <c r="C33" i="70"/>
  <c r="B33" i="70"/>
  <c r="F32" i="70"/>
  <c r="E32" i="70"/>
  <c r="C32" i="70"/>
  <c r="B32" i="70"/>
  <c r="F31" i="70"/>
  <c r="E31" i="70"/>
  <c r="C31" i="70"/>
  <c r="B31" i="70"/>
  <c r="F30" i="70"/>
  <c r="E30" i="70"/>
  <c r="C30" i="70"/>
  <c r="B30" i="70"/>
  <c r="F29" i="70"/>
  <c r="E29" i="70"/>
  <c r="C29" i="70"/>
  <c r="B29" i="70"/>
  <c r="F28" i="70"/>
  <c r="E28" i="70"/>
  <c r="C28" i="70"/>
  <c r="B28" i="70"/>
  <c r="F26" i="70"/>
  <c r="E26" i="70"/>
  <c r="C26" i="70"/>
  <c r="B26" i="70"/>
  <c r="F24" i="70"/>
  <c r="E24" i="70"/>
  <c r="C24" i="70"/>
  <c r="B24" i="70"/>
  <c r="F23" i="70"/>
  <c r="E23" i="70"/>
  <c r="C23" i="70"/>
  <c r="B23" i="70"/>
  <c r="F22" i="70"/>
  <c r="E22" i="70"/>
  <c r="C22" i="70"/>
  <c r="B22" i="70"/>
  <c r="F21" i="70"/>
  <c r="E21" i="70"/>
  <c r="C21" i="70"/>
  <c r="B21" i="70"/>
  <c r="F19" i="70"/>
  <c r="E19" i="70"/>
  <c r="C19" i="70"/>
  <c r="B19" i="70"/>
  <c r="F18" i="70"/>
  <c r="E18" i="70"/>
  <c r="C18" i="70"/>
  <c r="B18" i="70"/>
  <c r="F14" i="70"/>
  <c r="E14" i="70"/>
  <c r="C14" i="70"/>
  <c r="B14" i="70"/>
  <c r="F13" i="70"/>
  <c r="E13" i="70"/>
  <c r="C13" i="70"/>
  <c r="B13" i="70"/>
  <c r="F12" i="70"/>
  <c r="E12" i="70"/>
  <c r="C12" i="70"/>
  <c r="B12" i="70"/>
  <c r="F11" i="70"/>
  <c r="E11" i="70"/>
  <c r="C11" i="70"/>
  <c r="B11" i="70"/>
  <c r="F10" i="70"/>
  <c r="E10" i="70"/>
  <c r="C10" i="70"/>
  <c r="B10" i="70"/>
  <c r="J315" i="50" l="1"/>
  <c r="G315" i="50"/>
  <c r="F315" i="50"/>
  <c r="E314" i="50"/>
  <c r="I314" i="50" s="1"/>
  <c r="G313" i="50"/>
  <c r="F313" i="50"/>
  <c r="F312" i="50" s="1"/>
  <c r="D313" i="50"/>
  <c r="D312" i="50" s="1"/>
  <c r="C313" i="50"/>
  <c r="C312" i="50" s="1"/>
  <c r="G312" i="50"/>
  <c r="H311" i="50"/>
  <c r="E311" i="50"/>
  <c r="I311" i="50" s="1"/>
  <c r="G310" i="50"/>
  <c r="F310" i="50"/>
  <c r="D310" i="50"/>
  <c r="C310" i="50"/>
  <c r="E310" i="50" s="1"/>
  <c r="H310" i="50" s="1"/>
  <c r="H309" i="50"/>
  <c r="E309" i="50"/>
  <c r="G308" i="50"/>
  <c r="F308" i="50"/>
  <c r="D308" i="50"/>
  <c r="C308" i="50"/>
  <c r="E308" i="50" s="1"/>
  <c r="H308" i="50" s="1"/>
  <c r="H307" i="50"/>
  <c r="E307" i="50"/>
  <c r="I307" i="50" s="1"/>
  <c r="G306" i="50"/>
  <c r="F306" i="50"/>
  <c r="I306" i="50" s="1"/>
  <c r="E306" i="50"/>
  <c r="H306" i="50" s="1"/>
  <c r="D306" i="50"/>
  <c r="C306" i="50"/>
  <c r="H305" i="50"/>
  <c r="E305" i="50"/>
  <c r="I305" i="50" s="1"/>
  <c r="G304" i="50"/>
  <c r="F304" i="50"/>
  <c r="D304" i="50"/>
  <c r="C304" i="50"/>
  <c r="I303" i="50"/>
  <c r="H303" i="50"/>
  <c r="E303" i="50"/>
  <c r="G302" i="50"/>
  <c r="F302" i="50"/>
  <c r="D302" i="50"/>
  <c r="C302" i="50"/>
  <c r="E302" i="50" s="1"/>
  <c r="E300" i="50"/>
  <c r="H300" i="50" s="1"/>
  <c r="H299" i="50"/>
  <c r="H298" i="50" s="1"/>
  <c r="G299" i="50"/>
  <c r="G298" i="50" s="1"/>
  <c r="F299" i="50"/>
  <c r="F298" i="50" s="1"/>
  <c r="D299" i="50"/>
  <c r="D298" i="50" s="1"/>
  <c r="C299" i="50"/>
  <c r="E299" i="50" s="1"/>
  <c r="E298" i="50" s="1"/>
  <c r="H297" i="50"/>
  <c r="E297" i="50"/>
  <c r="G296" i="50"/>
  <c r="F296" i="50"/>
  <c r="F293" i="50" s="1"/>
  <c r="D296" i="50"/>
  <c r="C296" i="50"/>
  <c r="I295" i="50"/>
  <c r="E295" i="50"/>
  <c r="H295" i="50" s="1"/>
  <c r="I294" i="50"/>
  <c r="G294" i="50"/>
  <c r="F294" i="50"/>
  <c r="E294" i="50"/>
  <c r="H294" i="50" s="1"/>
  <c r="D294" i="50"/>
  <c r="C294" i="50"/>
  <c r="D293" i="50"/>
  <c r="E292" i="50"/>
  <c r="I292" i="50" s="1"/>
  <c r="H291" i="50"/>
  <c r="E291" i="50"/>
  <c r="I291" i="50" s="1"/>
  <c r="G290" i="50"/>
  <c r="F290" i="50"/>
  <c r="D290" i="50"/>
  <c r="C290" i="50"/>
  <c r="I289" i="50"/>
  <c r="H289" i="50"/>
  <c r="E289" i="50"/>
  <c r="G288" i="50"/>
  <c r="F288" i="50"/>
  <c r="D288" i="50"/>
  <c r="C288" i="50"/>
  <c r="H287" i="50"/>
  <c r="E287" i="50"/>
  <c r="G286" i="50"/>
  <c r="F286" i="50"/>
  <c r="F283" i="50" s="1"/>
  <c r="D286" i="50"/>
  <c r="C286" i="50"/>
  <c r="E286" i="50" s="1"/>
  <c r="H285" i="50"/>
  <c r="E285" i="50"/>
  <c r="I285" i="50" s="1"/>
  <c r="G284" i="50"/>
  <c r="F284" i="50"/>
  <c r="D284" i="50"/>
  <c r="C284" i="50"/>
  <c r="E281" i="50"/>
  <c r="H281" i="50" s="1"/>
  <c r="G280" i="50"/>
  <c r="F280" i="50"/>
  <c r="F279" i="50" s="1"/>
  <c r="D280" i="50"/>
  <c r="D279" i="50" s="1"/>
  <c r="C280" i="50"/>
  <c r="E280" i="50" s="1"/>
  <c r="H280" i="50" s="1"/>
  <c r="G279" i="50"/>
  <c r="E278" i="50"/>
  <c r="H278" i="50" s="1"/>
  <c r="G277" i="50"/>
  <c r="F277" i="50"/>
  <c r="D277" i="50"/>
  <c r="C277" i="50"/>
  <c r="E277" i="50" s="1"/>
  <c r="H277" i="50" s="1"/>
  <c r="E276" i="50"/>
  <c r="I276" i="50" s="1"/>
  <c r="E275" i="50"/>
  <c r="H275" i="50" s="1"/>
  <c r="H274" i="50"/>
  <c r="E274" i="50"/>
  <c r="G273" i="50"/>
  <c r="F273" i="50"/>
  <c r="D273" i="50"/>
  <c r="D272" i="50" s="1"/>
  <c r="C273" i="50"/>
  <c r="E273" i="50" s="1"/>
  <c r="G272" i="50"/>
  <c r="E271" i="50"/>
  <c r="I271" i="50" s="1"/>
  <c r="G270" i="50"/>
  <c r="G269" i="50" s="1"/>
  <c r="F270" i="50"/>
  <c r="D270" i="50"/>
  <c r="D269" i="50" s="1"/>
  <c r="C270" i="50"/>
  <c r="F269" i="50"/>
  <c r="C269" i="50"/>
  <c r="E267" i="50"/>
  <c r="H267" i="50" s="1"/>
  <c r="G266" i="50"/>
  <c r="F266" i="50"/>
  <c r="F260" i="50" s="1"/>
  <c r="D266" i="50"/>
  <c r="E266" i="50" s="1"/>
  <c r="H266" i="50" s="1"/>
  <c r="C266" i="50"/>
  <c r="E265" i="50"/>
  <c r="H265" i="50" s="1"/>
  <c r="H264" i="50"/>
  <c r="G264" i="50"/>
  <c r="G260" i="50" s="1"/>
  <c r="F264" i="50"/>
  <c r="D264" i="50"/>
  <c r="C264" i="50"/>
  <c r="E264" i="50" s="1"/>
  <c r="H263" i="50"/>
  <c r="E263" i="50"/>
  <c r="E262" i="50"/>
  <c r="G261" i="50"/>
  <c r="F261" i="50"/>
  <c r="D261" i="50"/>
  <c r="C261" i="50"/>
  <c r="E261" i="50" s="1"/>
  <c r="E259" i="50"/>
  <c r="H259" i="50" s="1"/>
  <c r="G258" i="50"/>
  <c r="F258" i="50"/>
  <c r="D258" i="50"/>
  <c r="C258" i="50"/>
  <c r="E258" i="50" s="1"/>
  <c r="H258" i="50" s="1"/>
  <c r="H257" i="50"/>
  <c r="E257" i="50"/>
  <c r="G256" i="50"/>
  <c r="F256" i="50"/>
  <c r="D256" i="50"/>
  <c r="C256" i="50"/>
  <c r="E256" i="50" s="1"/>
  <c r="H256" i="50" s="1"/>
  <c r="H255" i="50"/>
  <c r="E255" i="50"/>
  <c r="I255" i="50" s="1"/>
  <c r="G254" i="50"/>
  <c r="F254" i="50"/>
  <c r="D254" i="50"/>
  <c r="C254" i="50"/>
  <c r="E253" i="50"/>
  <c r="G252" i="50"/>
  <c r="F252" i="50"/>
  <c r="D252" i="50"/>
  <c r="C252" i="50"/>
  <c r="E251" i="50"/>
  <c r="H251" i="50" s="1"/>
  <c r="G250" i="50"/>
  <c r="F250" i="50"/>
  <c r="D250" i="50"/>
  <c r="E250" i="50" s="1"/>
  <c r="H250" i="50" s="1"/>
  <c r="C250" i="50"/>
  <c r="E248" i="50"/>
  <c r="G247" i="50"/>
  <c r="F247" i="50"/>
  <c r="D247" i="50"/>
  <c r="C247" i="50"/>
  <c r="H246" i="50"/>
  <c r="E246" i="50"/>
  <c r="G245" i="50"/>
  <c r="F245" i="50"/>
  <c r="D245" i="50"/>
  <c r="C245" i="50"/>
  <c r="E244" i="50"/>
  <c r="I243" i="50"/>
  <c r="H243" i="50"/>
  <c r="E243" i="50"/>
  <c r="G242" i="50"/>
  <c r="F242" i="50"/>
  <c r="D242" i="50"/>
  <c r="E242" i="50" s="1"/>
  <c r="H242" i="50" s="1"/>
  <c r="C242" i="50"/>
  <c r="E241" i="50"/>
  <c r="I241" i="50" s="1"/>
  <c r="G240" i="50"/>
  <c r="F240" i="50"/>
  <c r="D240" i="50"/>
  <c r="C240" i="50"/>
  <c r="E239" i="50"/>
  <c r="H239" i="50" s="1"/>
  <c r="E238" i="50"/>
  <c r="H238" i="50" s="1"/>
  <c r="G237" i="50"/>
  <c r="G236" i="50" s="1"/>
  <c r="F237" i="50"/>
  <c r="D237" i="50"/>
  <c r="C237" i="50"/>
  <c r="E235" i="50"/>
  <c r="H235" i="50" s="1"/>
  <c r="H234" i="50" s="1"/>
  <c r="G234" i="50"/>
  <c r="F234" i="50"/>
  <c r="E234" i="50"/>
  <c r="D234" i="50"/>
  <c r="C234" i="50"/>
  <c r="H233" i="50"/>
  <c r="E233" i="50"/>
  <c r="G232" i="50"/>
  <c r="F232" i="50"/>
  <c r="D232" i="50"/>
  <c r="C232" i="50"/>
  <c r="I231" i="50"/>
  <c r="E231" i="50"/>
  <c r="H231" i="50" s="1"/>
  <c r="G230" i="50"/>
  <c r="F230" i="50"/>
  <c r="F229" i="50" s="1"/>
  <c r="D230" i="50"/>
  <c r="C230" i="50"/>
  <c r="E230" i="50" s="1"/>
  <c r="E228" i="50"/>
  <c r="H228" i="50" s="1"/>
  <c r="G227" i="50"/>
  <c r="F227" i="50"/>
  <c r="D227" i="50"/>
  <c r="C227" i="50"/>
  <c r="E227" i="50" s="1"/>
  <c r="E226" i="50"/>
  <c r="I226" i="50" s="1"/>
  <c r="G225" i="50"/>
  <c r="F225" i="50"/>
  <c r="E225" i="50"/>
  <c r="D225" i="50"/>
  <c r="C225" i="50"/>
  <c r="E224" i="50"/>
  <c r="I224" i="50" s="1"/>
  <c r="I223" i="50"/>
  <c r="E223" i="50"/>
  <c r="H223" i="50" s="1"/>
  <c r="G222" i="50"/>
  <c r="F222" i="50"/>
  <c r="D222" i="50"/>
  <c r="E222" i="50" s="1"/>
  <c r="C222" i="50"/>
  <c r="E221" i="50"/>
  <c r="I221" i="50" s="1"/>
  <c r="G220" i="50"/>
  <c r="F220" i="50"/>
  <c r="D220" i="50"/>
  <c r="C220" i="50"/>
  <c r="E220" i="50" s="1"/>
  <c r="H220" i="50" s="1"/>
  <c r="I219" i="50"/>
  <c r="H219" i="50"/>
  <c r="E219" i="50"/>
  <c r="E218" i="50"/>
  <c r="I218" i="50" s="1"/>
  <c r="G217" i="50"/>
  <c r="F217" i="50"/>
  <c r="D217" i="50"/>
  <c r="C217" i="50"/>
  <c r="H216" i="50"/>
  <c r="E216" i="50"/>
  <c r="I216" i="50" s="1"/>
  <c r="E215" i="50"/>
  <c r="I215" i="50" s="1"/>
  <c r="G214" i="50"/>
  <c r="F214" i="50"/>
  <c r="D214" i="50"/>
  <c r="C214" i="50"/>
  <c r="H213" i="50"/>
  <c r="E213" i="50"/>
  <c r="I213" i="50" s="1"/>
  <c r="E212" i="50"/>
  <c r="I212" i="50" s="1"/>
  <c r="G211" i="50"/>
  <c r="F211" i="50"/>
  <c r="D211" i="50"/>
  <c r="C211" i="50"/>
  <c r="I209" i="50"/>
  <c r="H209" i="50"/>
  <c r="E209" i="50"/>
  <c r="G208" i="50"/>
  <c r="F208" i="50"/>
  <c r="D208" i="50"/>
  <c r="C208" i="50"/>
  <c r="E208" i="50" s="1"/>
  <c r="H208" i="50" s="1"/>
  <c r="H207" i="50"/>
  <c r="E207" i="50"/>
  <c r="I207" i="50" s="1"/>
  <c r="G206" i="50"/>
  <c r="F206" i="50"/>
  <c r="D206" i="50"/>
  <c r="C206" i="50"/>
  <c r="I205" i="50"/>
  <c r="H205" i="50"/>
  <c r="E205" i="50"/>
  <c r="G204" i="50"/>
  <c r="F204" i="50"/>
  <c r="D204" i="50"/>
  <c r="C204" i="50"/>
  <c r="E204" i="50" s="1"/>
  <c r="H204" i="50" s="1"/>
  <c r="E203" i="50"/>
  <c r="I203" i="50" s="1"/>
  <c r="G202" i="50"/>
  <c r="F202" i="50"/>
  <c r="D202" i="50"/>
  <c r="D201" i="50" s="1"/>
  <c r="C202" i="50"/>
  <c r="I200" i="50"/>
  <c r="E200" i="50"/>
  <c r="H200" i="50" s="1"/>
  <c r="H199" i="50"/>
  <c r="E199" i="50"/>
  <c r="I199" i="50" s="1"/>
  <c r="G198" i="50"/>
  <c r="F198" i="50"/>
  <c r="D198" i="50"/>
  <c r="C198" i="50"/>
  <c r="E197" i="50"/>
  <c r="H197" i="50" s="1"/>
  <c r="G196" i="50"/>
  <c r="F196" i="50"/>
  <c r="D196" i="50"/>
  <c r="C196" i="50"/>
  <c r="E196" i="50" s="1"/>
  <c r="H196" i="50" s="1"/>
  <c r="E195" i="50"/>
  <c r="H195" i="50" s="1"/>
  <c r="E194" i="50"/>
  <c r="G193" i="50"/>
  <c r="F193" i="50"/>
  <c r="D193" i="50"/>
  <c r="C193" i="50"/>
  <c r="E193" i="50" s="1"/>
  <c r="H193" i="50" s="1"/>
  <c r="H192" i="50"/>
  <c r="E192" i="50"/>
  <c r="G191" i="50"/>
  <c r="F191" i="50"/>
  <c r="D191" i="50"/>
  <c r="C191" i="50"/>
  <c r="E190" i="50"/>
  <c r="G189" i="50"/>
  <c r="F189" i="50"/>
  <c r="D189" i="50"/>
  <c r="C189" i="50"/>
  <c r="E189" i="50" s="1"/>
  <c r="H189" i="50" s="1"/>
  <c r="H188" i="50"/>
  <c r="E188" i="50"/>
  <c r="E187" i="50"/>
  <c r="I187" i="50" s="1"/>
  <c r="G186" i="50"/>
  <c r="F186" i="50"/>
  <c r="D186" i="50"/>
  <c r="C186" i="50"/>
  <c r="E185" i="50"/>
  <c r="H185" i="50" s="1"/>
  <c r="G184" i="50"/>
  <c r="F184" i="50"/>
  <c r="F181" i="50" s="1"/>
  <c r="D184" i="50"/>
  <c r="E184" i="50" s="1"/>
  <c r="C184" i="50"/>
  <c r="H183" i="50"/>
  <c r="E183" i="50"/>
  <c r="I183" i="50" s="1"/>
  <c r="G182" i="50"/>
  <c r="F182" i="50"/>
  <c r="D182" i="50"/>
  <c r="C182" i="50"/>
  <c r="E182" i="50" s="1"/>
  <c r="H182" i="50" s="1"/>
  <c r="I180" i="50"/>
  <c r="E180" i="50"/>
  <c r="H180" i="50" s="1"/>
  <c r="G179" i="50"/>
  <c r="F179" i="50"/>
  <c r="D179" i="50"/>
  <c r="E179" i="50" s="1"/>
  <c r="C179" i="50"/>
  <c r="E178" i="50"/>
  <c r="H178" i="50" s="1"/>
  <c r="G177" i="50"/>
  <c r="F177" i="50"/>
  <c r="D177" i="50"/>
  <c r="C177" i="50"/>
  <c r="H176" i="50"/>
  <c r="E176" i="50"/>
  <c r="I176" i="50" s="1"/>
  <c r="G175" i="50"/>
  <c r="F175" i="50"/>
  <c r="D175" i="50"/>
  <c r="C175" i="50"/>
  <c r="E175" i="50" s="1"/>
  <c r="H175" i="50" s="1"/>
  <c r="H174" i="50"/>
  <c r="E174" i="50"/>
  <c r="I174" i="50" s="1"/>
  <c r="E173" i="50"/>
  <c r="H173" i="50" s="1"/>
  <c r="G172" i="50"/>
  <c r="F172" i="50"/>
  <c r="D172" i="50"/>
  <c r="C172" i="50"/>
  <c r="H171" i="50"/>
  <c r="E171" i="50"/>
  <c r="G170" i="50"/>
  <c r="F170" i="50"/>
  <c r="D170" i="50"/>
  <c r="C170" i="50"/>
  <c r="D169" i="50"/>
  <c r="E168" i="50"/>
  <c r="H168" i="50" s="1"/>
  <c r="G167" i="50"/>
  <c r="F167" i="50"/>
  <c r="D167" i="50"/>
  <c r="C167" i="50"/>
  <c r="H166" i="50"/>
  <c r="E166" i="50"/>
  <c r="I166" i="50" s="1"/>
  <c r="G165" i="50"/>
  <c r="F165" i="50"/>
  <c r="D165" i="50"/>
  <c r="C165" i="50"/>
  <c r="E164" i="50"/>
  <c r="I164" i="50" s="1"/>
  <c r="G163" i="50"/>
  <c r="F163" i="50"/>
  <c r="D163" i="50"/>
  <c r="C163" i="50"/>
  <c r="I162" i="50"/>
  <c r="H162" i="50"/>
  <c r="E162" i="50"/>
  <c r="G161" i="50"/>
  <c r="F161" i="50"/>
  <c r="D161" i="50"/>
  <c r="C161" i="50"/>
  <c r="E160" i="50"/>
  <c r="G159" i="50"/>
  <c r="F159" i="50"/>
  <c r="D159" i="50"/>
  <c r="C159" i="50"/>
  <c r="E158" i="50"/>
  <c r="H158" i="50" s="1"/>
  <c r="G157" i="50"/>
  <c r="F157" i="50"/>
  <c r="D157" i="50"/>
  <c r="C157" i="50"/>
  <c r="E156" i="50"/>
  <c r="H156" i="50" s="1"/>
  <c r="E155" i="50"/>
  <c r="I155" i="50" s="1"/>
  <c r="G154" i="50"/>
  <c r="F154" i="50"/>
  <c r="D154" i="50"/>
  <c r="C154" i="50"/>
  <c r="E154" i="50" s="1"/>
  <c r="E151" i="50"/>
  <c r="H151" i="50" s="1"/>
  <c r="G150" i="50"/>
  <c r="F150" i="50"/>
  <c r="E150" i="50"/>
  <c r="H150" i="50" s="1"/>
  <c r="D150" i="50"/>
  <c r="C150" i="50"/>
  <c r="E149" i="50"/>
  <c r="H149" i="50" s="1"/>
  <c r="G148" i="50"/>
  <c r="F148" i="50"/>
  <c r="D148" i="50"/>
  <c r="E148" i="50" s="1"/>
  <c r="H148" i="50" s="1"/>
  <c r="C148" i="50"/>
  <c r="H147" i="50"/>
  <c r="E147" i="50"/>
  <c r="I147" i="50" s="1"/>
  <c r="G146" i="50"/>
  <c r="F146" i="50"/>
  <c r="D146" i="50"/>
  <c r="C146" i="50"/>
  <c r="E146" i="50" s="1"/>
  <c r="H146" i="50" s="1"/>
  <c r="I145" i="50"/>
  <c r="E145" i="50"/>
  <c r="H145" i="50" s="1"/>
  <c r="G144" i="50"/>
  <c r="F144" i="50"/>
  <c r="D144" i="50"/>
  <c r="C144" i="50"/>
  <c r="E143" i="50"/>
  <c r="I143" i="50" s="1"/>
  <c r="G142" i="50"/>
  <c r="F142" i="50"/>
  <c r="D142" i="50"/>
  <c r="C142" i="50"/>
  <c r="E141" i="50"/>
  <c r="H141" i="50" s="1"/>
  <c r="G140" i="50"/>
  <c r="F140" i="50"/>
  <c r="D140" i="50"/>
  <c r="E140" i="50" s="1"/>
  <c r="C140" i="50"/>
  <c r="E139" i="50"/>
  <c r="I139" i="50" s="1"/>
  <c r="G138" i="50"/>
  <c r="F138" i="50"/>
  <c r="I138" i="50" s="1"/>
  <c r="D138" i="50"/>
  <c r="C138" i="50"/>
  <c r="E138" i="50" s="1"/>
  <c r="E137" i="50"/>
  <c r="I137" i="50" s="1"/>
  <c r="G136" i="50"/>
  <c r="F136" i="50"/>
  <c r="D136" i="50"/>
  <c r="C136" i="50"/>
  <c r="E134" i="50"/>
  <c r="H134" i="50" s="1"/>
  <c r="G133" i="50"/>
  <c r="G132" i="50" s="1"/>
  <c r="F133" i="50"/>
  <c r="F132" i="50" s="1"/>
  <c r="D133" i="50"/>
  <c r="D132" i="50" s="1"/>
  <c r="C133" i="50"/>
  <c r="E131" i="50"/>
  <c r="H131" i="50" s="1"/>
  <c r="H130" i="50" s="1"/>
  <c r="G130" i="50"/>
  <c r="F130" i="50"/>
  <c r="D130" i="50"/>
  <c r="C130" i="50"/>
  <c r="E130" i="50" s="1"/>
  <c r="E129" i="50"/>
  <c r="H129" i="50" s="1"/>
  <c r="H128" i="50" s="1"/>
  <c r="G128" i="50"/>
  <c r="F128" i="50"/>
  <c r="D128" i="50"/>
  <c r="C128" i="50"/>
  <c r="I127" i="50"/>
  <c r="E127" i="50"/>
  <c r="H127" i="50" s="1"/>
  <c r="G126" i="50"/>
  <c r="F126" i="50"/>
  <c r="D126" i="50"/>
  <c r="E126" i="50" s="1"/>
  <c r="H126" i="50" s="1"/>
  <c r="C126" i="50"/>
  <c r="E125" i="50"/>
  <c r="I125" i="50" s="1"/>
  <c r="G124" i="50"/>
  <c r="F124" i="50"/>
  <c r="D124" i="50"/>
  <c r="D121" i="50" s="1"/>
  <c r="C124" i="50"/>
  <c r="I123" i="50"/>
  <c r="H123" i="50"/>
  <c r="E123" i="50"/>
  <c r="G122" i="50"/>
  <c r="F122" i="50"/>
  <c r="D122" i="50"/>
  <c r="C122" i="50"/>
  <c r="E120" i="50"/>
  <c r="I120" i="50" s="1"/>
  <c r="I119" i="50"/>
  <c r="H119" i="50"/>
  <c r="E119" i="50"/>
  <c r="G118" i="50"/>
  <c r="F118" i="50"/>
  <c r="D118" i="50"/>
  <c r="D117" i="50" s="1"/>
  <c r="E117" i="50" s="1"/>
  <c r="C118" i="50"/>
  <c r="C117" i="50" s="1"/>
  <c r="G117" i="50"/>
  <c r="E116" i="50"/>
  <c r="H116" i="50" s="1"/>
  <c r="G115" i="50"/>
  <c r="F115" i="50"/>
  <c r="D115" i="50"/>
  <c r="C115" i="50"/>
  <c r="I114" i="50"/>
  <c r="E114" i="50"/>
  <c r="H114" i="50" s="1"/>
  <c r="G113" i="50"/>
  <c r="F113" i="50"/>
  <c r="D113" i="50"/>
  <c r="E113" i="50" s="1"/>
  <c r="H113" i="50" s="1"/>
  <c r="C113" i="50"/>
  <c r="I112" i="50"/>
  <c r="E112" i="50"/>
  <c r="H112" i="50" s="1"/>
  <c r="G111" i="50"/>
  <c r="F111" i="50"/>
  <c r="D111" i="50"/>
  <c r="E111" i="50" s="1"/>
  <c r="H111" i="50" s="1"/>
  <c r="C111" i="50"/>
  <c r="E110" i="50"/>
  <c r="H110" i="50" s="1"/>
  <c r="G109" i="50"/>
  <c r="F109" i="50"/>
  <c r="D109" i="50"/>
  <c r="E109" i="50" s="1"/>
  <c r="E108" i="50"/>
  <c r="I108" i="50" s="1"/>
  <c r="G107" i="50"/>
  <c r="F107" i="50"/>
  <c r="D107" i="50"/>
  <c r="C107" i="50"/>
  <c r="I106" i="50"/>
  <c r="E106" i="50"/>
  <c r="H106" i="50" s="1"/>
  <c r="G105" i="50"/>
  <c r="F105" i="50"/>
  <c r="D105" i="50"/>
  <c r="C105" i="50"/>
  <c r="E105" i="50" s="1"/>
  <c r="I105" i="50" s="1"/>
  <c r="H104" i="50"/>
  <c r="E104" i="50"/>
  <c r="G103" i="50"/>
  <c r="F103" i="50"/>
  <c r="D103" i="50"/>
  <c r="C103" i="50"/>
  <c r="E103" i="50" s="1"/>
  <c r="E101" i="50"/>
  <c r="I101" i="50" s="1"/>
  <c r="G100" i="50"/>
  <c r="F100" i="50"/>
  <c r="D100" i="50"/>
  <c r="C100" i="50"/>
  <c r="E100" i="50" s="1"/>
  <c r="E99" i="50"/>
  <c r="H99" i="50" s="1"/>
  <c r="G98" i="50"/>
  <c r="F98" i="50"/>
  <c r="E98" i="50"/>
  <c r="I98" i="50" s="1"/>
  <c r="D98" i="50"/>
  <c r="C98" i="50"/>
  <c r="E97" i="50"/>
  <c r="I97" i="50" s="1"/>
  <c r="G96" i="50"/>
  <c r="F96" i="50"/>
  <c r="I96" i="50" s="1"/>
  <c r="D96" i="50"/>
  <c r="C96" i="50"/>
  <c r="E96" i="50" s="1"/>
  <c r="E95" i="50"/>
  <c r="I95" i="50" s="1"/>
  <c r="G94" i="50"/>
  <c r="F94" i="50"/>
  <c r="D94" i="50"/>
  <c r="C94" i="50"/>
  <c r="E93" i="50"/>
  <c r="I93" i="50" s="1"/>
  <c r="G92" i="50"/>
  <c r="F92" i="50"/>
  <c r="D92" i="50"/>
  <c r="C92" i="50"/>
  <c r="I91" i="50"/>
  <c r="E91" i="50"/>
  <c r="H91" i="50" s="1"/>
  <c r="G90" i="50"/>
  <c r="F90" i="50"/>
  <c r="D90" i="50"/>
  <c r="C90" i="50"/>
  <c r="E90" i="50" s="1"/>
  <c r="I90" i="50" s="1"/>
  <c r="E89" i="50"/>
  <c r="I89" i="50" s="1"/>
  <c r="G88" i="50"/>
  <c r="F88" i="50"/>
  <c r="D88" i="50"/>
  <c r="C88" i="50"/>
  <c r="E87" i="50"/>
  <c r="H87" i="50" s="1"/>
  <c r="G86" i="50"/>
  <c r="F86" i="50"/>
  <c r="D86" i="50"/>
  <c r="C86" i="50"/>
  <c r="I85" i="50"/>
  <c r="E85" i="50"/>
  <c r="H85" i="50" s="1"/>
  <c r="G84" i="50"/>
  <c r="F84" i="50"/>
  <c r="D84" i="50"/>
  <c r="C84" i="50"/>
  <c r="E84" i="50" s="1"/>
  <c r="I84" i="50" s="1"/>
  <c r="E82" i="50"/>
  <c r="I82" i="50" s="1"/>
  <c r="G81" i="50"/>
  <c r="F81" i="50"/>
  <c r="F77" i="50" s="1"/>
  <c r="D81" i="50"/>
  <c r="C81" i="50"/>
  <c r="E80" i="50"/>
  <c r="I80" i="50" s="1"/>
  <c r="E79" i="50"/>
  <c r="I79" i="50" s="1"/>
  <c r="G78" i="50"/>
  <c r="G77" i="50" s="1"/>
  <c r="F78" i="50"/>
  <c r="D78" i="50"/>
  <c r="C78" i="50"/>
  <c r="E78" i="50" s="1"/>
  <c r="D77" i="50"/>
  <c r="I76" i="50"/>
  <c r="E76" i="50"/>
  <c r="H76" i="50" s="1"/>
  <c r="G75" i="50"/>
  <c r="F75" i="50"/>
  <c r="E75" i="50"/>
  <c r="D75" i="50"/>
  <c r="C75" i="50"/>
  <c r="E74" i="50"/>
  <c r="H74" i="50" s="1"/>
  <c r="I73" i="50"/>
  <c r="H73" i="50"/>
  <c r="E73" i="50"/>
  <c r="G72" i="50"/>
  <c r="F72" i="50"/>
  <c r="D72" i="50"/>
  <c r="C72" i="50"/>
  <c r="E71" i="50"/>
  <c r="I71" i="50" s="1"/>
  <c r="G70" i="50"/>
  <c r="F70" i="50"/>
  <c r="D70" i="50"/>
  <c r="C70" i="50"/>
  <c r="E69" i="50"/>
  <c r="H69" i="50" s="1"/>
  <c r="E68" i="50"/>
  <c r="I68" i="50" s="1"/>
  <c r="G67" i="50"/>
  <c r="F67" i="50"/>
  <c r="D67" i="50"/>
  <c r="C67" i="50"/>
  <c r="E66" i="50"/>
  <c r="I66" i="50" s="1"/>
  <c r="G65" i="50"/>
  <c r="F65" i="50"/>
  <c r="D65" i="50"/>
  <c r="D60" i="50" s="1"/>
  <c r="C65" i="50"/>
  <c r="I64" i="50"/>
  <c r="H64" i="50"/>
  <c r="E64" i="50"/>
  <c r="G63" i="50"/>
  <c r="F63" i="50"/>
  <c r="D63" i="50"/>
  <c r="E63" i="50" s="1"/>
  <c r="C63" i="50"/>
  <c r="E62" i="50"/>
  <c r="G61" i="50"/>
  <c r="F61" i="50"/>
  <c r="D61" i="50"/>
  <c r="C61" i="50"/>
  <c r="E58" i="50"/>
  <c r="H58" i="50" s="1"/>
  <c r="E57" i="50"/>
  <c r="H57" i="50" s="1"/>
  <c r="E56" i="50"/>
  <c r="H56" i="50" s="1"/>
  <c r="G55" i="50"/>
  <c r="G54" i="50" s="1"/>
  <c r="F55" i="50"/>
  <c r="F54" i="50" s="1"/>
  <c r="D55" i="50"/>
  <c r="D54" i="50" s="1"/>
  <c r="C55" i="50"/>
  <c r="I53" i="50"/>
  <c r="E53" i="50"/>
  <c r="H53" i="50" s="1"/>
  <c r="E52" i="50"/>
  <c r="I52" i="50" s="1"/>
  <c r="E51" i="50"/>
  <c r="H51" i="50" s="1"/>
  <c r="H50" i="50"/>
  <c r="E50" i="50"/>
  <c r="E49" i="50"/>
  <c r="H49" i="50" s="1"/>
  <c r="E48" i="50"/>
  <c r="H48" i="50" s="1"/>
  <c r="G47" i="50"/>
  <c r="F47" i="50"/>
  <c r="D47" i="50"/>
  <c r="E47" i="50" s="1"/>
  <c r="H47" i="50" s="1"/>
  <c r="C47" i="50"/>
  <c r="I46" i="50"/>
  <c r="H46" i="50"/>
  <c r="E46" i="50"/>
  <c r="E45" i="50"/>
  <c r="H45" i="50" s="1"/>
  <c r="G44" i="50"/>
  <c r="F44" i="50"/>
  <c r="D44" i="50"/>
  <c r="C44" i="50"/>
  <c r="E43" i="50"/>
  <c r="I43" i="50" s="1"/>
  <c r="G42" i="50"/>
  <c r="F42" i="50"/>
  <c r="D42" i="50"/>
  <c r="C42" i="50"/>
  <c r="E40" i="50"/>
  <c r="I40" i="50" s="1"/>
  <c r="E39" i="50"/>
  <c r="H39" i="50" s="1"/>
  <c r="G38" i="50"/>
  <c r="F38" i="50"/>
  <c r="D38" i="50"/>
  <c r="E38" i="50" s="1"/>
  <c r="C38" i="50"/>
  <c r="I37" i="50"/>
  <c r="H37" i="50"/>
  <c r="E37" i="50"/>
  <c r="E36" i="50"/>
  <c r="I36" i="50" s="1"/>
  <c r="E35" i="50"/>
  <c r="I35" i="50" s="1"/>
  <c r="I34" i="50"/>
  <c r="E34" i="50"/>
  <c r="H34" i="50" s="1"/>
  <c r="G33" i="50"/>
  <c r="G32" i="50" s="1"/>
  <c r="F33" i="50"/>
  <c r="D33" i="50"/>
  <c r="D32" i="50" s="1"/>
  <c r="C33" i="50"/>
  <c r="C32" i="50" s="1"/>
  <c r="F32" i="50"/>
  <c r="I31" i="50"/>
  <c r="H31" i="50"/>
  <c r="E31" i="50"/>
  <c r="E30" i="50"/>
  <c r="I30" i="50" s="1"/>
  <c r="G29" i="50"/>
  <c r="F29" i="50"/>
  <c r="D29" i="50"/>
  <c r="C29" i="50"/>
  <c r="E29" i="50" s="1"/>
  <c r="H28" i="50"/>
  <c r="E28" i="50"/>
  <c r="I28" i="50" s="1"/>
  <c r="H27" i="50"/>
  <c r="E27" i="50"/>
  <c r="I27" i="50" s="1"/>
  <c r="G26" i="50"/>
  <c r="F26" i="50"/>
  <c r="D26" i="50"/>
  <c r="C26" i="50"/>
  <c r="E25" i="50"/>
  <c r="I25" i="50" s="1"/>
  <c r="G24" i="50"/>
  <c r="F24" i="50"/>
  <c r="D24" i="50"/>
  <c r="E24" i="50" s="1"/>
  <c r="H24" i="50" s="1"/>
  <c r="C24" i="50"/>
  <c r="E22" i="50"/>
  <c r="H22" i="50" s="1"/>
  <c r="G21" i="50"/>
  <c r="F21" i="50"/>
  <c r="D21" i="50"/>
  <c r="E21" i="50" s="1"/>
  <c r="H21" i="50" s="1"/>
  <c r="C21" i="50"/>
  <c r="E20" i="50"/>
  <c r="H20" i="50" s="1"/>
  <c r="G19" i="50"/>
  <c r="G18" i="50" s="1"/>
  <c r="F19" i="50"/>
  <c r="F18" i="50" s="1"/>
  <c r="D19" i="50"/>
  <c r="D18" i="50" s="1"/>
  <c r="C19" i="50"/>
  <c r="C18" i="50"/>
  <c r="E17" i="50"/>
  <c r="I17" i="50" s="1"/>
  <c r="E16" i="50"/>
  <c r="I16" i="50" s="1"/>
  <c r="I15" i="50"/>
  <c r="E15" i="50"/>
  <c r="H15" i="50" s="1"/>
  <c r="E14" i="50"/>
  <c r="E13" i="50"/>
  <c r="I13" i="50" s="1"/>
  <c r="G12" i="50"/>
  <c r="F12" i="50"/>
  <c r="D12" i="50"/>
  <c r="D11" i="50" s="1"/>
  <c r="C12" i="50"/>
  <c r="G11" i="50"/>
  <c r="F11" i="50"/>
  <c r="C11" i="50"/>
  <c r="H292" i="50" l="1"/>
  <c r="E290" i="50"/>
  <c r="H290" i="50" s="1"/>
  <c r="C272" i="50"/>
  <c r="B41" i="70" s="1"/>
  <c r="I208" i="50"/>
  <c r="I310" i="50"/>
  <c r="H179" i="50"/>
  <c r="I179" i="50"/>
  <c r="H222" i="50"/>
  <c r="I222" i="50"/>
  <c r="I165" i="50"/>
  <c r="H230" i="50"/>
  <c r="I230" i="50"/>
  <c r="D268" i="50"/>
  <c r="I140" i="50"/>
  <c r="H140" i="50"/>
  <c r="I136" i="50"/>
  <c r="H35" i="50"/>
  <c r="G41" i="50"/>
  <c r="E70" i="50"/>
  <c r="E72" i="50"/>
  <c r="I72" i="50" s="1"/>
  <c r="E86" i="50"/>
  <c r="H86" i="50" s="1"/>
  <c r="E88" i="50"/>
  <c r="H88" i="50" s="1"/>
  <c r="I99" i="50"/>
  <c r="E107" i="50"/>
  <c r="I107" i="50" s="1"/>
  <c r="H109" i="50"/>
  <c r="H120" i="50"/>
  <c r="G135" i="50"/>
  <c r="E144" i="50"/>
  <c r="H144" i="50" s="1"/>
  <c r="E163" i="50"/>
  <c r="H163" i="50" s="1"/>
  <c r="E165" i="50"/>
  <c r="H165" i="50" s="1"/>
  <c r="E206" i="50"/>
  <c r="H206" i="50" s="1"/>
  <c r="E211" i="50"/>
  <c r="H211" i="50" s="1"/>
  <c r="H226" i="50"/>
  <c r="F249" i="50"/>
  <c r="H271" i="50"/>
  <c r="C279" i="50"/>
  <c r="E279" i="50" s="1"/>
  <c r="H279" i="50" s="1"/>
  <c r="G283" i="50"/>
  <c r="C298" i="50"/>
  <c r="E304" i="50"/>
  <c r="H304" i="50" s="1"/>
  <c r="E32" i="50"/>
  <c r="H32" i="50" s="1"/>
  <c r="D83" i="50"/>
  <c r="H96" i="50"/>
  <c r="D102" i="50"/>
  <c r="G121" i="50"/>
  <c r="I182" i="50"/>
  <c r="D181" i="50"/>
  <c r="D152" i="50" s="1"/>
  <c r="G181" i="50"/>
  <c r="I220" i="50"/>
  <c r="I302" i="50"/>
  <c r="D301" i="50"/>
  <c r="D23" i="50"/>
  <c r="E61" i="50"/>
  <c r="H61" i="50" s="1"/>
  <c r="I70" i="50"/>
  <c r="E92" i="50"/>
  <c r="H92" i="50" s="1"/>
  <c r="E94" i="50"/>
  <c r="H94" i="50" s="1"/>
  <c r="G102" i="50"/>
  <c r="E115" i="50"/>
  <c r="H115" i="50" s="1"/>
  <c r="F117" i="50"/>
  <c r="H117" i="50" s="1"/>
  <c r="I163" i="50"/>
  <c r="E177" i="50"/>
  <c r="H177" i="50" s="1"/>
  <c r="H215" i="50"/>
  <c r="D229" i="50"/>
  <c r="E237" i="50"/>
  <c r="H237" i="50" s="1"/>
  <c r="I242" i="50"/>
  <c r="E270" i="50"/>
  <c r="H270" i="50" s="1"/>
  <c r="G293" i="50"/>
  <c r="I304" i="50"/>
  <c r="C102" i="50"/>
  <c r="F102" i="50"/>
  <c r="H154" i="50"/>
  <c r="G201" i="50"/>
  <c r="D210" i="50"/>
  <c r="H227" i="50"/>
  <c r="I273" i="50"/>
  <c r="G268" i="50"/>
  <c r="G83" i="50"/>
  <c r="H25" i="50"/>
  <c r="G23" i="50"/>
  <c r="G10" i="50" s="1"/>
  <c r="I38" i="50"/>
  <c r="H125" i="50"/>
  <c r="E133" i="50"/>
  <c r="I141" i="50"/>
  <c r="D153" i="50"/>
  <c r="E167" i="50"/>
  <c r="E191" i="50"/>
  <c r="H191" i="50" s="1"/>
  <c r="E214" i="50"/>
  <c r="H214" i="50" s="1"/>
  <c r="I225" i="50"/>
  <c r="G229" i="50"/>
  <c r="D249" i="50"/>
  <c r="D260" i="50"/>
  <c r="I270" i="50"/>
  <c r="H276" i="50"/>
  <c r="E284" i="50"/>
  <c r="I284" i="50" s="1"/>
  <c r="H103" i="50"/>
  <c r="H138" i="50"/>
  <c r="C169" i="50"/>
  <c r="E169" i="50" s="1"/>
  <c r="D236" i="50"/>
  <c r="H29" i="50"/>
  <c r="E42" i="50"/>
  <c r="H42" i="50" s="1"/>
  <c r="E65" i="50"/>
  <c r="I65" i="50" s="1"/>
  <c r="E67" i="50"/>
  <c r="H67" i="50" s="1"/>
  <c r="E118" i="50"/>
  <c r="H118" i="50" s="1"/>
  <c r="E122" i="50"/>
  <c r="I122" i="50" s="1"/>
  <c r="C121" i="50"/>
  <c r="E136" i="50"/>
  <c r="H136" i="50" s="1"/>
  <c r="E142" i="50"/>
  <c r="I142" i="50" s="1"/>
  <c r="G153" i="50"/>
  <c r="E157" i="50"/>
  <c r="H157" i="50" s="1"/>
  <c r="E159" i="50"/>
  <c r="H159" i="50" s="1"/>
  <c r="E161" i="50"/>
  <c r="E170" i="50"/>
  <c r="H170" i="50" s="1"/>
  <c r="E198" i="50"/>
  <c r="H198" i="50" s="1"/>
  <c r="C210" i="50"/>
  <c r="H221" i="50"/>
  <c r="H224" i="50"/>
  <c r="E240" i="50"/>
  <c r="H240" i="50" s="1"/>
  <c r="E245" i="50"/>
  <c r="H245" i="50" s="1"/>
  <c r="E254" i="50"/>
  <c r="E288" i="50"/>
  <c r="I24" i="50"/>
  <c r="I29" i="50"/>
  <c r="E44" i="50"/>
  <c r="H44" i="50" s="1"/>
  <c r="C41" i="50"/>
  <c r="H72" i="50"/>
  <c r="I144" i="50"/>
  <c r="I61" i="50"/>
  <c r="I63" i="50"/>
  <c r="H63" i="50"/>
  <c r="I88" i="50"/>
  <c r="I92" i="50"/>
  <c r="I113" i="50"/>
  <c r="I117" i="50"/>
  <c r="I126" i="50"/>
  <c r="I78" i="50"/>
  <c r="H78" i="50"/>
  <c r="I100" i="50"/>
  <c r="H100" i="50"/>
  <c r="I111" i="50"/>
  <c r="E11" i="50"/>
  <c r="G60" i="50"/>
  <c r="G59" i="50" s="1"/>
  <c r="H65" i="50"/>
  <c r="H133" i="50"/>
  <c r="H132" i="50" s="1"/>
  <c r="E132" i="50"/>
  <c r="I47" i="50"/>
  <c r="E18" i="50"/>
  <c r="H18" i="50" s="1"/>
  <c r="I32" i="50"/>
  <c r="I62" i="50"/>
  <c r="H62" i="50"/>
  <c r="C77" i="50"/>
  <c r="E77" i="50" s="1"/>
  <c r="H77" i="50" s="1"/>
  <c r="E81" i="50"/>
  <c r="H81" i="50" s="1"/>
  <c r="E55" i="50"/>
  <c r="H55" i="50" s="1"/>
  <c r="C54" i="50"/>
  <c r="E54" i="50" s="1"/>
  <c r="H54" i="50" s="1"/>
  <c r="I14" i="50"/>
  <c r="H14" i="50"/>
  <c r="E19" i="50"/>
  <c r="H19" i="50" s="1"/>
  <c r="C60" i="50"/>
  <c r="F60" i="50"/>
  <c r="H70" i="50"/>
  <c r="I75" i="50"/>
  <c r="H75" i="50"/>
  <c r="H122" i="50"/>
  <c r="H142" i="50"/>
  <c r="I161" i="50"/>
  <c r="H161" i="50"/>
  <c r="I254" i="50"/>
  <c r="H254" i="50"/>
  <c r="I288" i="50"/>
  <c r="H288" i="50"/>
  <c r="I190" i="50"/>
  <c r="H190" i="50"/>
  <c r="I244" i="50"/>
  <c r="H244" i="50"/>
  <c r="I248" i="50"/>
  <c r="H248" i="50"/>
  <c r="I249" i="50"/>
  <c r="I262" i="50"/>
  <c r="H262" i="50"/>
  <c r="H82" i="50"/>
  <c r="F83" i="50"/>
  <c r="H89" i="50"/>
  <c r="H97" i="50"/>
  <c r="C132" i="50"/>
  <c r="H137" i="50"/>
  <c r="H143" i="50"/>
  <c r="H155" i="50"/>
  <c r="H184" i="50"/>
  <c r="I194" i="50"/>
  <c r="H194" i="50"/>
  <c r="E202" i="50"/>
  <c r="H202" i="50" s="1"/>
  <c r="E217" i="50"/>
  <c r="H217" i="50" s="1"/>
  <c r="G249" i="50"/>
  <c r="C260" i="50"/>
  <c r="E260" i="50" s="1"/>
  <c r="H260" i="50" s="1"/>
  <c r="E269" i="50"/>
  <c r="H269" i="50" s="1"/>
  <c r="D283" i="50"/>
  <c r="F121" i="50"/>
  <c r="E210" i="50"/>
  <c r="F272" i="50"/>
  <c r="H13" i="50"/>
  <c r="H17" i="50"/>
  <c r="C23" i="50"/>
  <c r="E26" i="50"/>
  <c r="H26" i="50" s="1"/>
  <c r="E33" i="50"/>
  <c r="H33" i="50" s="1"/>
  <c r="D41" i="50"/>
  <c r="H43" i="50"/>
  <c r="H68" i="50"/>
  <c r="H80" i="50"/>
  <c r="H84" i="50"/>
  <c r="H90" i="50"/>
  <c r="H95" i="50"/>
  <c r="H98" i="50"/>
  <c r="H105" i="50"/>
  <c r="D135" i="50"/>
  <c r="H167" i="50"/>
  <c r="G169" i="50"/>
  <c r="C181" i="50"/>
  <c r="H212" i="50"/>
  <c r="H225" i="50"/>
  <c r="E232" i="50"/>
  <c r="H232" i="50" s="1"/>
  <c r="H229" i="50" s="1"/>
  <c r="C229" i="50"/>
  <c r="C236" i="50"/>
  <c r="E247" i="50"/>
  <c r="H247" i="50" s="1"/>
  <c r="I253" i="50"/>
  <c r="H253" i="50"/>
  <c r="I269" i="50"/>
  <c r="F301" i="50"/>
  <c r="E102" i="50"/>
  <c r="I102" i="50" s="1"/>
  <c r="I154" i="50"/>
  <c r="I159" i="50"/>
  <c r="E296" i="50"/>
  <c r="C293" i="50"/>
  <c r="E312" i="50"/>
  <c r="H312" i="50" s="1"/>
  <c r="C10" i="50"/>
  <c r="E12" i="50"/>
  <c r="H12" i="50" s="1"/>
  <c r="H16" i="50"/>
  <c r="H40" i="50"/>
  <c r="F41" i="50"/>
  <c r="H66" i="50"/>
  <c r="H79" i="50"/>
  <c r="H93" i="50"/>
  <c r="H101" i="50"/>
  <c r="H108" i="50"/>
  <c r="F135" i="50"/>
  <c r="I146" i="50"/>
  <c r="C153" i="50"/>
  <c r="H187" i="50"/>
  <c r="I189" i="50"/>
  <c r="I204" i="50"/>
  <c r="F201" i="50"/>
  <c r="I201" i="50" s="1"/>
  <c r="G210" i="50"/>
  <c r="F210" i="50"/>
  <c r="I210" i="50" s="1"/>
  <c r="I227" i="50"/>
  <c r="F236" i="50"/>
  <c r="I261" i="50"/>
  <c r="H314" i="50"/>
  <c r="F23" i="50"/>
  <c r="H30" i="50"/>
  <c r="H36" i="50"/>
  <c r="H52" i="50"/>
  <c r="H71" i="50"/>
  <c r="I81" i="50"/>
  <c r="C83" i="50"/>
  <c r="E124" i="50"/>
  <c r="H124" i="50" s="1"/>
  <c r="H139" i="50"/>
  <c r="I175" i="50"/>
  <c r="I193" i="50"/>
  <c r="C201" i="50"/>
  <c r="E201" i="50" s="1"/>
  <c r="E252" i="50"/>
  <c r="H252" i="50" s="1"/>
  <c r="C249" i="50"/>
  <c r="E249" i="50" s="1"/>
  <c r="H249" i="50" s="1"/>
  <c r="C268" i="50"/>
  <c r="I290" i="50"/>
  <c r="G301" i="50"/>
  <c r="G282" i="50" s="1"/>
  <c r="C135" i="50"/>
  <c r="E135" i="50" s="1"/>
  <c r="H135" i="50" s="1"/>
  <c r="F153" i="50"/>
  <c r="I172" i="50"/>
  <c r="F169" i="50"/>
  <c r="I169" i="50" s="1"/>
  <c r="I124" i="50"/>
  <c r="E128" i="50"/>
  <c r="I160" i="50"/>
  <c r="H160" i="50"/>
  <c r="I177" i="50"/>
  <c r="E186" i="50"/>
  <c r="H186" i="50" s="1"/>
  <c r="H203" i="50"/>
  <c r="H218" i="50"/>
  <c r="H273" i="50"/>
  <c r="H286" i="50"/>
  <c r="H302" i="50"/>
  <c r="E313" i="50"/>
  <c r="H313" i="50" s="1"/>
  <c r="H164" i="50"/>
  <c r="I178" i="50"/>
  <c r="I228" i="50"/>
  <c r="I238" i="50"/>
  <c r="H241" i="50"/>
  <c r="C301" i="50"/>
  <c r="E172" i="50"/>
  <c r="H172" i="50" s="1"/>
  <c r="I252" i="50"/>
  <c r="C283" i="50"/>
  <c r="D282" i="50" l="1"/>
  <c r="C48" i="70"/>
  <c r="E268" i="50"/>
  <c r="C315" i="50"/>
  <c r="E272" i="50"/>
  <c r="I77" i="50"/>
  <c r="E23" i="50"/>
  <c r="I23" i="50" s="1"/>
  <c r="E83" i="50"/>
  <c r="I198" i="50"/>
  <c r="I301" i="50"/>
  <c r="I206" i="50"/>
  <c r="I247" i="50"/>
  <c r="E181" i="50"/>
  <c r="F282" i="50"/>
  <c r="H284" i="50"/>
  <c r="I67" i="50"/>
  <c r="I240" i="50"/>
  <c r="I214" i="50"/>
  <c r="I94" i="50"/>
  <c r="H107" i="50"/>
  <c r="H102" i="50" s="1"/>
  <c r="I237" i="50"/>
  <c r="E301" i="50"/>
  <c r="H301" i="50"/>
  <c r="E236" i="50"/>
  <c r="H236" i="50" s="1"/>
  <c r="D59" i="50"/>
  <c r="I260" i="50"/>
  <c r="I211" i="50"/>
  <c r="G152" i="50"/>
  <c r="I83" i="50"/>
  <c r="E229" i="50"/>
  <c r="I229" i="50" s="1"/>
  <c r="D10" i="50"/>
  <c r="E10" i="50" s="1"/>
  <c r="E121" i="50"/>
  <c r="I121" i="50" s="1"/>
  <c r="I42" i="50"/>
  <c r="I118" i="50"/>
  <c r="I272" i="50"/>
  <c r="F268" i="50"/>
  <c r="C282" i="50"/>
  <c r="E283" i="50"/>
  <c r="I153" i="50"/>
  <c r="F152" i="50"/>
  <c r="I312" i="50"/>
  <c r="H210" i="50"/>
  <c r="H272" i="50"/>
  <c r="E41" i="50"/>
  <c r="H41" i="50" s="1"/>
  <c r="I11" i="50"/>
  <c r="H11" i="50"/>
  <c r="I236" i="50"/>
  <c r="I217" i="50"/>
  <c r="I186" i="50"/>
  <c r="H169" i="50"/>
  <c r="I26" i="50"/>
  <c r="H38" i="50"/>
  <c r="E153" i="50"/>
  <c r="H153" i="50" s="1"/>
  <c r="C152" i="50"/>
  <c r="E152" i="50" s="1"/>
  <c r="I41" i="50"/>
  <c r="E293" i="50"/>
  <c r="I293" i="50" s="1"/>
  <c r="H296" i="50"/>
  <c r="H293" i="50" s="1"/>
  <c r="F59" i="50"/>
  <c r="I33" i="50"/>
  <c r="I202" i="50"/>
  <c r="H23" i="50"/>
  <c r="H261" i="50"/>
  <c r="E60" i="50"/>
  <c r="C59" i="50"/>
  <c r="I12" i="50"/>
  <c r="H121" i="50"/>
  <c r="H201" i="50"/>
  <c r="I135" i="50"/>
  <c r="H83" i="50"/>
  <c r="I313" i="50"/>
  <c r="I44" i="50"/>
  <c r="F10" i="50"/>
  <c r="C10" i="89" l="1"/>
  <c r="D315" i="50"/>
  <c r="I268" i="50"/>
  <c r="I10" i="50"/>
  <c r="H181" i="50"/>
  <c r="I181" i="50"/>
  <c r="I152" i="50"/>
  <c r="H268" i="50"/>
  <c r="H283" i="50"/>
  <c r="H282" i="50" s="1"/>
  <c r="E282" i="50"/>
  <c r="I282" i="50" s="1"/>
  <c r="I283" i="50"/>
  <c r="E59" i="50"/>
  <c r="I59" i="50" s="1"/>
  <c r="H60" i="50"/>
  <c r="H59" i="50" s="1"/>
  <c r="I60" i="50"/>
  <c r="H152" i="50"/>
  <c r="H10" i="50"/>
  <c r="C25" i="72" l="1"/>
  <c r="C10" i="45"/>
  <c r="C10" i="44"/>
  <c r="D10" i="89"/>
  <c r="G10" i="89" s="1"/>
  <c r="C15" i="89"/>
  <c r="H315" i="50"/>
  <c r="E315" i="50"/>
  <c r="C14" i="88"/>
  <c r="D15" i="89" l="1"/>
  <c r="D6" i="88"/>
  <c r="H68" i="55"/>
  <c r="G68" i="55"/>
  <c r="E67" i="55"/>
  <c r="G15" i="89" l="1"/>
  <c r="D17" i="55"/>
  <c r="H18" i="67"/>
  <c r="G18" i="67"/>
  <c r="G40" i="67" s="1"/>
  <c r="G16" i="67"/>
  <c r="G39" i="67" s="1"/>
  <c r="F18" i="67"/>
  <c r="F40" i="67" s="1"/>
  <c r="F16" i="67"/>
  <c r="D40" i="67"/>
  <c r="C40" i="67"/>
  <c r="F39" i="67"/>
  <c r="D39" i="67"/>
  <c r="C39" i="67"/>
  <c r="D18" i="88" l="1"/>
  <c r="E14" i="88"/>
  <c r="E13" i="88"/>
  <c r="E12" i="88"/>
  <c r="E10" i="88"/>
  <c r="D9" i="88"/>
  <c r="A4" i="88"/>
  <c r="A3" i="88"/>
  <c r="E13" i="53"/>
  <c r="E12" i="53"/>
  <c r="G12" i="53" s="1"/>
  <c r="H12" i="53" s="1"/>
  <c r="E11" i="53"/>
  <c r="E10" i="53"/>
  <c r="E9" i="53"/>
  <c r="E8" i="53"/>
  <c r="I8" i="53"/>
  <c r="J13" i="53"/>
  <c r="K13" i="53" s="1"/>
  <c r="G13" i="53"/>
  <c r="H13" i="53" s="1"/>
  <c r="J12" i="53"/>
  <c r="K12" i="53" s="1"/>
  <c r="J11" i="53"/>
  <c r="K11" i="53" s="1"/>
  <c r="G11" i="53"/>
  <c r="H11" i="53" s="1"/>
  <c r="J10" i="53"/>
  <c r="K10" i="53" s="1"/>
  <c r="G10" i="53"/>
  <c r="H10" i="53" s="1"/>
  <c r="J9" i="53"/>
  <c r="G18" i="52"/>
  <c r="C18" i="52"/>
  <c r="F37" i="75"/>
  <c r="E37" i="75"/>
  <c r="K9" i="53" l="1"/>
  <c r="G9" i="53"/>
  <c r="H9" i="53" s="1"/>
  <c r="H8" i="53" s="1"/>
  <c r="J8" i="53"/>
  <c r="K8" i="53" s="1"/>
  <c r="G8" i="53" l="1"/>
  <c r="F10" i="87" l="1"/>
  <c r="C10" i="87"/>
  <c r="E10" i="87"/>
  <c r="F28" i="87"/>
  <c r="G28" i="87" s="1"/>
  <c r="F27" i="87"/>
  <c r="G27" i="87" s="1"/>
  <c r="F26" i="87"/>
  <c r="G26" i="87" s="1"/>
  <c r="F25" i="87"/>
  <c r="G25" i="87" s="1"/>
  <c r="F24" i="87"/>
  <c r="G24" i="87" s="1"/>
  <c r="F23" i="87"/>
  <c r="G23" i="87" s="1"/>
  <c r="F22" i="87"/>
  <c r="G22" i="87" s="1"/>
  <c r="F21" i="87"/>
  <c r="G21" i="87" s="1"/>
  <c r="F20" i="87"/>
  <c r="G20" i="87" s="1"/>
  <c r="E19" i="87"/>
  <c r="D19" i="87"/>
  <c r="C19" i="87"/>
  <c r="F17" i="87"/>
  <c r="G17" i="87" s="1"/>
  <c r="F16" i="87"/>
  <c r="G16" i="87" s="1"/>
  <c r="F15" i="87"/>
  <c r="G15" i="87" s="1"/>
  <c r="F14" i="87"/>
  <c r="G14" i="87" s="1"/>
  <c r="F13" i="87"/>
  <c r="G13" i="87" s="1"/>
  <c r="F12" i="87"/>
  <c r="G12" i="87" s="1"/>
  <c r="F11" i="87"/>
  <c r="G11" i="87" s="1"/>
  <c r="D10" i="87"/>
  <c r="D8" i="87"/>
  <c r="A4" i="87"/>
  <c r="A3" i="87"/>
  <c r="H10" i="87" l="1"/>
  <c r="F19" i="87"/>
  <c r="F8" i="87" s="1"/>
  <c r="H8" i="87" s="1"/>
  <c r="E8" i="87"/>
  <c r="C8" i="87"/>
  <c r="G10" i="87" l="1"/>
  <c r="G19" i="87"/>
  <c r="H19" i="87"/>
  <c r="G8" i="87" l="1"/>
  <c r="C64" i="23"/>
  <c r="C31" i="80"/>
  <c r="D34" i="80"/>
  <c r="D31" i="80" l="1"/>
  <c r="D30" i="80"/>
  <c r="B26" i="80"/>
  <c r="B25" i="80"/>
  <c r="D12" i="80"/>
  <c r="C13" i="80"/>
  <c r="B8" i="80"/>
  <c r="B7" i="80"/>
  <c r="F65" i="51" l="1"/>
  <c r="F64" i="51"/>
  <c r="F61" i="51"/>
  <c r="F60" i="51"/>
  <c r="B53" i="51"/>
  <c r="B52" i="51"/>
  <c r="B51" i="51"/>
  <c r="B50" i="51"/>
  <c r="B49" i="51"/>
  <c r="B48" i="51"/>
  <c r="G65" i="51" l="1"/>
  <c r="A4" i="23" l="1"/>
  <c r="D75" i="85" l="1"/>
  <c r="F75" i="85" s="1"/>
  <c r="D61" i="85"/>
  <c r="F61" i="85" s="1"/>
  <c r="D47" i="85"/>
  <c r="F47" i="85" s="1"/>
  <c r="D30" i="85"/>
  <c r="F30" i="85" s="1"/>
  <c r="D56" i="23" l="1"/>
  <c r="D55" i="23" s="1"/>
  <c r="C56" i="23"/>
  <c r="C55" i="23" s="1"/>
  <c r="D51" i="23"/>
  <c r="D50" i="23" s="1"/>
  <c r="C51" i="23"/>
  <c r="C50" i="23" s="1"/>
  <c r="D19" i="23" l="1"/>
  <c r="C19" i="23"/>
  <c r="D8" i="23"/>
  <c r="C8" i="23"/>
  <c r="G26" i="67" l="1"/>
  <c r="F26" i="67"/>
  <c r="D26" i="67"/>
  <c r="C26" i="67"/>
  <c r="G20" i="67"/>
  <c r="F20" i="67"/>
  <c r="D23" i="88" s="1"/>
  <c r="E23" i="88" s="1"/>
  <c r="D20" i="67"/>
  <c r="C20" i="67"/>
  <c r="F10" i="42" l="1"/>
  <c r="E10" i="42"/>
  <c r="C10" i="42"/>
  <c r="D10" i="42" s="1"/>
  <c r="G10" i="42" s="1"/>
  <c r="B10" i="42"/>
  <c r="A1" i="80" l="1"/>
  <c r="A3" i="80" l="1"/>
  <c r="F38" i="80" l="1"/>
  <c r="F37" i="80"/>
  <c r="E36" i="80"/>
  <c r="F36" i="80" s="1"/>
  <c r="F34" i="80"/>
  <c r="F33" i="80"/>
  <c r="F32" i="80"/>
  <c r="F31" i="80"/>
  <c r="F30" i="80"/>
  <c r="D29" i="80"/>
  <c r="C29" i="80"/>
  <c r="F27" i="80"/>
  <c r="F26" i="80"/>
  <c r="F25" i="80"/>
  <c r="B24" i="80"/>
  <c r="F24" i="80" s="1"/>
  <c r="F20" i="80"/>
  <c r="F19" i="80"/>
  <c r="E18" i="80"/>
  <c r="F18" i="80" s="1"/>
  <c r="F16" i="80"/>
  <c r="F15" i="80"/>
  <c r="F14" i="80"/>
  <c r="F13" i="80"/>
  <c r="F12" i="80"/>
  <c r="D11" i="80"/>
  <c r="C11" i="80"/>
  <c r="C22" i="80" s="1"/>
  <c r="C40" i="80" s="1"/>
  <c r="F9" i="80"/>
  <c r="F8" i="80"/>
  <c r="F7" i="80"/>
  <c r="B6" i="80"/>
  <c r="B22" i="80" s="1"/>
  <c r="F29" i="80" l="1"/>
  <c r="E22" i="80"/>
  <c r="E40" i="80" s="1"/>
  <c r="F11" i="80"/>
  <c r="B40" i="80"/>
  <c r="D22" i="80"/>
  <c r="D40" i="80" s="1"/>
  <c r="F6" i="80"/>
  <c r="F40" i="80" l="1"/>
  <c r="F22" i="80"/>
  <c r="A5" i="50" l="1"/>
  <c r="A5" i="62"/>
  <c r="H21" i="44"/>
  <c r="A5" i="61"/>
  <c r="J19" i="52"/>
  <c r="J18" i="52"/>
  <c r="A4" i="52"/>
  <c r="F29" i="75"/>
  <c r="E29" i="75"/>
  <c r="F24" i="75"/>
  <c r="E24" i="75"/>
  <c r="F15" i="75"/>
  <c r="E15" i="75"/>
  <c r="F10" i="75"/>
  <c r="E10" i="75"/>
  <c r="A4" i="75"/>
  <c r="A3" i="75"/>
  <c r="A4" i="74"/>
  <c r="A3" i="74"/>
  <c r="C60" i="74"/>
  <c r="B60" i="74"/>
  <c r="C53" i="74"/>
  <c r="C47" i="74" s="1"/>
  <c r="B53" i="74"/>
  <c r="C48" i="74"/>
  <c r="B48" i="74"/>
  <c r="C39" i="74"/>
  <c r="B39" i="74"/>
  <c r="C29" i="74"/>
  <c r="B29" i="74"/>
  <c r="C17" i="74"/>
  <c r="B17" i="74"/>
  <c r="C8" i="74"/>
  <c r="B8" i="74"/>
  <c r="B7" i="74" l="1"/>
  <c r="E21" i="75"/>
  <c r="E35" i="75"/>
  <c r="B28" i="74"/>
  <c r="F21" i="75"/>
  <c r="F35" i="75"/>
  <c r="C28" i="74"/>
  <c r="E39" i="75"/>
  <c r="B47" i="74"/>
  <c r="C7" i="74"/>
  <c r="A5" i="65"/>
  <c r="F39" i="75" l="1"/>
  <c r="D44" i="72"/>
  <c r="G44" i="72" s="1"/>
  <c r="D43" i="72"/>
  <c r="G43" i="72" s="1"/>
  <c r="D42" i="72"/>
  <c r="G42" i="72" s="1"/>
  <c r="D41" i="72"/>
  <c r="G41" i="72" s="1"/>
  <c r="F40" i="72"/>
  <c r="E40" i="72"/>
  <c r="C40" i="72"/>
  <c r="B40" i="72"/>
  <c r="G39" i="72"/>
  <c r="D39" i="72"/>
  <c r="D38" i="72"/>
  <c r="G38" i="72" s="1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F29" i="72"/>
  <c r="E29" i="72"/>
  <c r="C29" i="72"/>
  <c r="B29" i="72"/>
  <c r="D29" i="72" s="1"/>
  <c r="G28" i="72"/>
  <c r="D28" i="72"/>
  <c r="D27" i="72"/>
  <c r="G27" i="72" s="1"/>
  <c r="D26" i="72"/>
  <c r="G26" i="72" s="1"/>
  <c r="D25" i="72"/>
  <c r="G25" i="72" s="1"/>
  <c r="D24" i="72"/>
  <c r="G24" i="72" s="1"/>
  <c r="D23" i="72"/>
  <c r="G23" i="72" s="1"/>
  <c r="D22" i="72"/>
  <c r="G22" i="72" s="1"/>
  <c r="D21" i="72"/>
  <c r="G21" i="72" s="1"/>
  <c r="F20" i="72"/>
  <c r="E20" i="72"/>
  <c r="C20" i="72"/>
  <c r="B20" i="72"/>
  <c r="G19" i="72"/>
  <c r="D19" i="72"/>
  <c r="D18" i="72"/>
  <c r="G18" i="72" s="1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D11" i="72"/>
  <c r="G11" i="72" s="1"/>
  <c r="F10" i="72"/>
  <c r="E10" i="72"/>
  <c r="C10" i="72"/>
  <c r="B10" i="72"/>
  <c r="A5" i="72"/>
  <c r="A4" i="72"/>
  <c r="E158" i="71"/>
  <c r="E157" i="71"/>
  <c r="H157" i="71" s="1"/>
  <c r="E156" i="71"/>
  <c r="H156" i="71" s="1"/>
  <c r="E155" i="71"/>
  <c r="H155" i="71" s="1"/>
  <c r="E154" i="71"/>
  <c r="H154" i="71" s="1"/>
  <c r="E153" i="71"/>
  <c r="E152" i="71"/>
  <c r="H152" i="71" s="1"/>
  <c r="E151" i="71"/>
  <c r="H151" i="71" s="1"/>
  <c r="G150" i="71"/>
  <c r="F150" i="71"/>
  <c r="D150" i="71"/>
  <c r="C150" i="71"/>
  <c r="E149" i="71"/>
  <c r="H149" i="71" s="1"/>
  <c r="E148" i="71"/>
  <c r="H148" i="71" s="1"/>
  <c r="E147" i="71"/>
  <c r="G146" i="71"/>
  <c r="F146" i="71"/>
  <c r="D146" i="71"/>
  <c r="C146" i="71"/>
  <c r="E145" i="71"/>
  <c r="H145" i="71" s="1"/>
  <c r="E144" i="71"/>
  <c r="H144" i="71" s="1"/>
  <c r="E143" i="71"/>
  <c r="H143" i="71" s="1"/>
  <c r="E142" i="71"/>
  <c r="H142" i="71" s="1"/>
  <c r="E141" i="71"/>
  <c r="E140" i="71"/>
  <c r="H140" i="71" s="1"/>
  <c r="E139" i="71"/>
  <c r="H139" i="71" s="1"/>
  <c r="E138" i="71"/>
  <c r="H138" i="71" s="1"/>
  <c r="G137" i="71"/>
  <c r="F137" i="71"/>
  <c r="D137" i="71"/>
  <c r="C137" i="71"/>
  <c r="E136" i="71"/>
  <c r="H136" i="71" s="1"/>
  <c r="E135" i="71"/>
  <c r="H135" i="71" s="1"/>
  <c r="E134" i="71"/>
  <c r="H134" i="71" s="1"/>
  <c r="G133" i="71"/>
  <c r="F133" i="71"/>
  <c r="D133" i="71"/>
  <c r="C133" i="71"/>
  <c r="E132" i="71"/>
  <c r="H132" i="71" s="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G123" i="71"/>
  <c r="F123" i="71"/>
  <c r="D123" i="71"/>
  <c r="C123" i="71"/>
  <c r="E122" i="71"/>
  <c r="H122" i="71" s="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G113" i="71"/>
  <c r="F113" i="71"/>
  <c r="D113" i="71"/>
  <c r="C113" i="71"/>
  <c r="E112" i="71"/>
  <c r="H112" i="71" s="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5" i="71"/>
  <c r="H105" i="71" s="1"/>
  <c r="E104" i="71"/>
  <c r="H104" i="71" s="1"/>
  <c r="G103" i="71"/>
  <c r="F103" i="71"/>
  <c r="D103" i="71"/>
  <c r="C103" i="71"/>
  <c r="E102" i="71"/>
  <c r="H102" i="71" s="1"/>
  <c r="E101" i="71"/>
  <c r="H101" i="71" s="1"/>
  <c r="E100" i="71"/>
  <c r="H100" i="71" s="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G93" i="71"/>
  <c r="F93" i="71"/>
  <c r="D93" i="71"/>
  <c r="C93" i="71"/>
  <c r="E92" i="71"/>
  <c r="H92" i="71" s="1"/>
  <c r="E91" i="71"/>
  <c r="H91" i="71" s="1"/>
  <c r="E90" i="71"/>
  <c r="H90" i="71" s="1"/>
  <c r="E89" i="71"/>
  <c r="E88" i="71"/>
  <c r="H88" i="71" s="1"/>
  <c r="E87" i="71"/>
  <c r="H87" i="71" s="1"/>
  <c r="E86" i="71"/>
  <c r="H86" i="71" s="1"/>
  <c r="G85" i="71"/>
  <c r="F85" i="71"/>
  <c r="D85" i="71"/>
  <c r="C85" i="71"/>
  <c r="E83" i="71"/>
  <c r="H83" i="71" s="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G76" i="71"/>
  <c r="F76" i="71"/>
  <c r="D76" i="71"/>
  <c r="C76" i="71"/>
  <c r="E75" i="71"/>
  <c r="H75" i="71" s="1"/>
  <c r="E74" i="71"/>
  <c r="H74" i="71" s="1"/>
  <c r="E73" i="71"/>
  <c r="H73" i="71" s="1"/>
  <c r="G72" i="71"/>
  <c r="F72" i="71"/>
  <c r="D72" i="71"/>
  <c r="C72" i="71"/>
  <c r="E71" i="71"/>
  <c r="H71" i="71" s="1"/>
  <c r="E70" i="71"/>
  <c r="H70" i="71" s="1"/>
  <c r="E69" i="71"/>
  <c r="H69" i="71" s="1"/>
  <c r="E68" i="71"/>
  <c r="H68" i="71" s="1"/>
  <c r="E67" i="71"/>
  <c r="H67" i="71" s="1"/>
  <c r="E66" i="71"/>
  <c r="H66" i="71" s="1"/>
  <c r="E65" i="71"/>
  <c r="H65" i="71" s="1"/>
  <c r="E64" i="71"/>
  <c r="H64" i="71" s="1"/>
  <c r="G63" i="71"/>
  <c r="F63" i="71"/>
  <c r="D63" i="71"/>
  <c r="C63" i="71"/>
  <c r="E62" i="71"/>
  <c r="H62" i="71" s="1"/>
  <c r="E61" i="71"/>
  <c r="H61" i="71" s="1"/>
  <c r="E60" i="71"/>
  <c r="H60" i="71" s="1"/>
  <c r="G59" i="71"/>
  <c r="F59" i="71"/>
  <c r="D59" i="71"/>
  <c r="C59" i="71"/>
  <c r="E58" i="71"/>
  <c r="H58" i="71" s="1"/>
  <c r="E57" i="71"/>
  <c r="H57" i="71" s="1"/>
  <c r="E56" i="71"/>
  <c r="H56" i="71" s="1"/>
  <c r="E55" i="71"/>
  <c r="H55" i="71" s="1"/>
  <c r="E54" i="71"/>
  <c r="H54" i="71" s="1"/>
  <c r="E53" i="71"/>
  <c r="E52" i="71"/>
  <c r="H52" i="71" s="1"/>
  <c r="E51" i="71"/>
  <c r="H51" i="71" s="1"/>
  <c r="E50" i="71"/>
  <c r="H50" i="71" s="1"/>
  <c r="G49" i="71"/>
  <c r="F49" i="71"/>
  <c r="D49" i="71"/>
  <c r="C49" i="71"/>
  <c r="E48" i="71"/>
  <c r="H48" i="71" s="1"/>
  <c r="E47" i="71"/>
  <c r="H47" i="71" s="1"/>
  <c r="E46" i="71"/>
  <c r="H46" i="71" s="1"/>
  <c r="E45" i="71"/>
  <c r="H45" i="71" s="1"/>
  <c r="E44" i="71"/>
  <c r="H44" i="71" s="1"/>
  <c r="E43" i="71"/>
  <c r="E42" i="71"/>
  <c r="H42" i="71" s="1"/>
  <c r="E41" i="71"/>
  <c r="H41" i="71" s="1"/>
  <c r="E40" i="71"/>
  <c r="H40" i="71" s="1"/>
  <c r="G39" i="71"/>
  <c r="F39" i="71"/>
  <c r="D39" i="71"/>
  <c r="C39" i="71"/>
  <c r="E38" i="71"/>
  <c r="H38" i="71" s="1"/>
  <c r="E37" i="71"/>
  <c r="H37" i="71" s="1"/>
  <c r="E36" i="71"/>
  <c r="H36" i="71" s="1"/>
  <c r="E35" i="71"/>
  <c r="H35" i="71" s="1"/>
  <c r="E34" i="71"/>
  <c r="H34" i="71" s="1"/>
  <c r="E33" i="71"/>
  <c r="E32" i="71"/>
  <c r="H32" i="71" s="1"/>
  <c r="E31" i="71"/>
  <c r="H31" i="71" s="1"/>
  <c r="E30" i="71"/>
  <c r="H30" i="71" s="1"/>
  <c r="G29" i="71"/>
  <c r="F29" i="71"/>
  <c r="D29" i="71"/>
  <c r="C29" i="71"/>
  <c r="E28" i="71"/>
  <c r="H28" i="71" s="1"/>
  <c r="E27" i="71"/>
  <c r="H27" i="71" s="1"/>
  <c r="E26" i="71"/>
  <c r="H26" i="71" s="1"/>
  <c r="E25" i="71"/>
  <c r="H25" i="71" s="1"/>
  <c r="E24" i="71"/>
  <c r="H24" i="71" s="1"/>
  <c r="E23" i="71"/>
  <c r="E22" i="71"/>
  <c r="H22" i="71" s="1"/>
  <c r="E21" i="71"/>
  <c r="H21" i="71" s="1"/>
  <c r="E20" i="71"/>
  <c r="H20" i="71" s="1"/>
  <c r="G19" i="71"/>
  <c r="F19" i="71"/>
  <c r="D19" i="71"/>
  <c r="C19" i="71"/>
  <c r="E18" i="71"/>
  <c r="H18" i="71" s="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G11" i="71"/>
  <c r="F11" i="71"/>
  <c r="D11" i="71"/>
  <c r="C11" i="71"/>
  <c r="A2" i="71"/>
  <c r="E45" i="72" l="1"/>
  <c r="G29" i="72"/>
  <c r="D10" i="72"/>
  <c r="G10" i="72" s="1"/>
  <c r="C45" i="72"/>
  <c r="F10" i="71"/>
  <c r="F84" i="71"/>
  <c r="E19" i="71"/>
  <c r="E39" i="71"/>
  <c r="G84" i="71"/>
  <c r="D10" i="71"/>
  <c r="E29" i="71"/>
  <c r="H72" i="71"/>
  <c r="E146" i="71"/>
  <c r="D20" i="72"/>
  <c r="G20" i="72" s="1"/>
  <c r="D40" i="72"/>
  <c r="G40" i="72" s="1"/>
  <c r="E49" i="71"/>
  <c r="C10" i="71"/>
  <c r="G10" i="71"/>
  <c r="H59" i="71"/>
  <c r="H76" i="71"/>
  <c r="D84" i="71"/>
  <c r="D63" i="62" s="1"/>
  <c r="H123" i="71"/>
  <c r="E72" i="71"/>
  <c r="E85" i="71"/>
  <c r="F45" i="72"/>
  <c r="H113" i="71"/>
  <c r="E59" i="71"/>
  <c r="C84" i="71"/>
  <c r="C63" i="62" s="1"/>
  <c r="E137" i="71"/>
  <c r="E150" i="71"/>
  <c r="B45" i="72"/>
  <c r="H133" i="71"/>
  <c r="H63" i="71"/>
  <c r="H93" i="71"/>
  <c r="H11" i="71"/>
  <c r="H103" i="71"/>
  <c r="H89" i="71"/>
  <c r="H85" i="71" s="1"/>
  <c r="H141" i="71"/>
  <c r="H137" i="71" s="1"/>
  <c r="H147" i="71"/>
  <c r="H146" i="71" s="1"/>
  <c r="H153" i="71"/>
  <c r="H150" i="71" s="1"/>
  <c r="E11" i="71"/>
  <c r="E63" i="71"/>
  <c r="E93" i="71"/>
  <c r="E103" i="71"/>
  <c r="E113" i="71"/>
  <c r="E123" i="71"/>
  <c r="E133" i="71"/>
  <c r="E76" i="71"/>
  <c r="H23" i="71"/>
  <c r="H19" i="71" s="1"/>
  <c r="H33" i="71"/>
  <c r="H29" i="71" s="1"/>
  <c r="H43" i="71"/>
  <c r="H39" i="71" s="1"/>
  <c r="H53" i="71"/>
  <c r="H49" i="71" s="1"/>
  <c r="D80" i="70"/>
  <c r="G80" i="70" s="1"/>
  <c r="D79" i="70"/>
  <c r="G79" i="70" s="1"/>
  <c r="D78" i="70"/>
  <c r="G78" i="70" s="1"/>
  <c r="D77" i="70"/>
  <c r="G77" i="70" s="1"/>
  <c r="D76" i="70"/>
  <c r="G76" i="70" s="1"/>
  <c r="D75" i="70"/>
  <c r="G75" i="70" s="1"/>
  <c r="D74" i="70"/>
  <c r="G74" i="70" s="1"/>
  <c r="F73" i="70"/>
  <c r="E73" i="70"/>
  <c r="C73" i="70"/>
  <c r="B73" i="70"/>
  <c r="D72" i="70"/>
  <c r="G72" i="70" s="1"/>
  <c r="D71" i="70"/>
  <c r="G71" i="70" s="1"/>
  <c r="D70" i="70"/>
  <c r="G70" i="70" s="1"/>
  <c r="F69" i="70"/>
  <c r="E69" i="70"/>
  <c r="C69" i="70"/>
  <c r="B69" i="70"/>
  <c r="D68" i="70"/>
  <c r="G68" i="70" s="1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F61" i="70"/>
  <c r="E61" i="70"/>
  <c r="C61" i="70"/>
  <c r="B61" i="70"/>
  <c r="D60" i="70"/>
  <c r="G60" i="70" s="1"/>
  <c r="D59" i="70"/>
  <c r="G59" i="70" s="1"/>
  <c r="D58" i="70"/>
  <c r="G58" i="70" s="1"/>
  <c r="F57" i="70"/>
  <c r="E57" i="70"/>
  <c r="C57" i="70"/>
  <c r="B57" i="70"/>
  <c r="D56" i="70"/>
  <c r="G56" i="70" s="1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F47" i="70"/>
  <c r="E47" i="70"/>
  <c r="C47" i="70"/>
  <c r="B47" i="70"/>
  <c r="D46" i="70"/>
  <c r="G46" i="70" s="1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F37" i="70"/>
  <c r="E37" i="70"/>
  <c r="C37" i="70"/>
  <c r="B37" i="70"/>
  <c r="D36" i="70"/>
  <c r="G36" i="70" s="1"/>
  <c r="D35" i="70"/>
  <c r="G35" i="70" s="1"/>
  <c r="D34" i="70"/>
  <c r="G34" i="70" s="1"/>
  <c r="D33" i="70"/>
  <c r="G33" i="70" s="1"/>
  <c r="D32" i="70"/>
  <c r="G32" i="70" s="1"/>
  <c r="D31" i="70"/>
  <c r="G31" i="70" s="1"/>
  <c r="D30" i="70"/>
  <c r="G30" i="70" s="1"/>
  <c r="D29" i="70"/>
  <c r="G29" i="70" s="1"/>
  <c r="D28" i="70"/>
  <c r="G28" i="70" s="1"/>
  <c r="F27" i="70"/>
  <c r="E27" i="70"/>
  <c r="C27" i="70"/>
  <c r="B27" i="70"/>
  <c r="D26" i="70"/>
  <c r="G26" i="70" s="1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F17" i="70"/>
  <c r="E17" i="70"/>
  <c r="C17" i="70"/>
  <c r="B17" i="70"/>
  <c r="D16" i="70"/>
  <c r="G16" i="70" s="1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F9" i="70"/>
  <c r="E9" i="70"/>
  <c r="C9" i="70"/>
  <c r="B9" i="70"/>
  <c r="A5" i="70"/>
  <c r="A4" i="70"/>
  <c r="F159" i="71" l="1"/>
  <c r="G159" i="71"/>
  <c r="D159" i="71"/>
  <c r="D69" i="70"/>
  <c r="D47" i="70"/>
  <c r="G47" i="70" s="1"/>
  <c r="D61" i="70"/>
  <c r="G61" i="70" s="1"/>
  <c r="D27" i="70"/>
  <c r="G27" i="70" s="1"/>
  <c r="D73" i="70"/>
  <c r="G73" i="70" s="1"/>
  <c r="D17" i="70"/>
  <c r="G17" i="70" s="1"/>
  <c r="D57" i="70"/>
  <c r="G57" i="70" s="1"/>
  <c r="F81" i="70"/>
  <c r="H48" i="72" s="1"/>
  <c r="D45" i="72"/>
  <c r="C159" i="71"/>
  <c r="D37" i="70"/>
  <c r="G37" i="70" s="1"/>
  <c r="E84" i="71"/>
  <c r="H84" i="71"/>
  <c r="E10" i="71"/>
  <c r="H10" i="71"/>
  <c r="D9" i="70"/>
  <c r="G9" i="70" s="1"/>
  <c r="C81" i="70"/>
  <c r="G69" i="70"/>
  <c r="E81" i="70"/>
  <c r="H47" i="72" s="1"/>
  <c r="B81" i="70"/>
  <c r="H45" i="72" s="1"/>
  <c r="H46" i="72" l="1"/>
  <c r="H16" i="89"/>
  <c r="H26" i="89"/>
  <c r="H159" i="71"/>
  <c r="E159" i="71"/>
  <c r="I160" i="71"/>
  <c r="I155" i="71"/>
  <c r="I156" i="71"/>
  <c r="I159" i="71"/>
  <c r="G45" i="72"/>
  <c r="D81" i="70"/>
  <c r="C6" i="24"/>
  <c r="D6" i="24" s="1"/>
  <c r="H17" i="89" l="1"/>
  <c r="H27" i="89"/>
  <c r="I157" i="71"/>
  <c r="G81" i="70"/>
  <c r="I67" i="55"/>
  <c r="I68" i="55"/>
  <c r="I13" i="55"/>
  <c r="H29" i="67"/>
  <c r="F67" i="55"/>
  <c r="F68" i="55"/>
  <c r="F13" i="55"/>
  <c r="E29" i="67"/>
  <c r="A4" i="67"/>
  <c r="A3" i="67"/>
  <c r="G36" i="67"/>
  <c r="G42" i="67"/>
  <c r="C36" i="67"/>
  <c r="C42" i="67"/>
  <c r="H27" i="67"/>
  <c r="H30" i="67"/>
  <c r="H31" i="67"/>
  <c r="H32" i="67"/>
  <c r="H33" i="67"/>
  <c r="H34" i="67"/>
  <c r="H37" i="67"/>
  <c r="H39" i="67"/>
  <c r="H40" i="67"/>
  <c r="H43" i="67"/>
  <c r="H42" i="67" s="1"/>
  <c r="F36" i="67"/>
  <c r="F42" i="67"/>
  <c r="E27" i="67"/>
  <c r="E30" i="67"/>
  <c r="E31" i="67"/>
  <c r="E32" i="67"/>
  <c r="E33" i="67"/>
  <c r="E34" i="67"/>
  <c r="E37" i="67"/>
  <c r="E39" i="67"/>
  <c r="E40" i="67"/>
  <c r="E43" i="67"/>
  <c r="E42" i="67" s="1"/>
  <c r="D36" i="67"/>
  <c r="D42" i="67"/>
  <c r="H19" i="67"/>
  <c r="E19" i="67"/>
  <c r="E18" i="67"/>
  <c r="H17" i="67"/>
  <c r="E17" i="67"/>
  <c r="H16" i="67"/>
  <c r="E16" i="67"/>
  <c r="H15" i="67"/>
  <c r="E15" i="67"/>
  <c r="H14" i="67"/>
  <c r="E14" i="67"/>
  <c r="H13" i="67"/>
  <c r="E13" i="67"/>
  <c r="H12" i="67"/>
  <c r="E12" i="67"/>
  <c r="H11" i="67"/>
  <c r="E11" i="67"/>
  <c r="H10" i="67"/>
  <c r="E10" i="67"/>
  <c r="A4" i="65"/>
  <c r="A4" i="50"/>
  <c r="A4" i="54"/>
  <c r="C10" i="52"/>
  <c r="J10" i="52" s="1"/>
  <c r="C14" i="52"/>
  <c r="J14" i="52" s="1"/>
  <c r="D31" i="65"/>
  <c r="G31" i="65" s="1"/>
  <c r="D30" i="65"/>
  <c r="D29" i="65"/>
  <c r="G29" i="65" s="1"/>
  <c r="F28" i="65"/>
  <c r="F21" i="65" s="1"/>
  <c r="E28" i="65"/>
  <c r="E21" i="65" s="1"/>
  <c r="C28" i="65"/>
  <c r="B28" i="65"/>
  <c r="B21" i="65" s="1"/>
  <c r="B16" i="65"/>
  <c r="B9" i="65" s="1"/>
  <c r="D27" i="65"/>
  <c r="G27" i="65" s="1"/>
  <c r="D26" i="65"/>
  <c r="G26" i="65" s="1"/>
  <c r="D25" i="65"/>
  <c r="G25" i="65" s="1"/>
  <c r="D24" i="65"/>
  <c r="G24" i="65" s="1"/>
  <c r="D22" i="65"/>
  <c r="G22" i="65" s="1"/>
  <c r="D23" i="65"/>
  <c r="D10" i="65"/>
  <c r="G10" i="65" s="1"/>
  <c r="D11" i="65"/>
  <c r="G11" i="65" s="1"/>
  <c r="D12" i="65"/>
  <c r="G12" i="65" s="1"/>
  <c r="D13" i="65"/>
  <c r="G13" i="65" s="1"/>
  <c r="D14" i="65"/>
  <c r="G14" i="65" s="1"/>
  <c r="D15" i="65"/>
  <c r="G15" i="65" s="1"/>
  <c r="D17" i="65"/>
  <c r="G17" i="65" s="1"/>
  <c r="D18" i="65"/>
  <c r="G18" i="65" s="1"/>
  <c r="D19" i="65"/>
  <c r="G19" i="65" s="1"/>
  <c r="C21" i="65"/>
  <c r="F16" i="65"/>
  <c r="F9" i="65" s="1"/>
  <c r="E16" i="65"/>
  <c r="E9" i="65" s="1"/>
  <c r="C16" i="65"/>
  <c r="C9" i="65" s="1"/>
  <c r="I39" i="55"/>
  <c r="I38" i="55" s="1"/>
  <c r="A4" i="53"/>
  <c r="A4" i="55" s="1"/>
  <c r="E19" i="54"/>
  <c r="D19" i="54"/>
  <c r="C19" i="54"/>
  <c r="H31" i="55"/>
  <c r="G31" i="55"/>
  <c r="E31" i="55"/>
  <c r="D31" i="55"/>
  <c r="C57" i="51"/>
  <c r="B57" i="51"/>
  <c r="C31" i="51"/>
  <c r="B31" i="51"/>
  <c r="C77" i="62"/>
  <c r="B9" i="51"/>
  <c r="D29" i="61"/>
  <c r="G29" i="61" s="1"/>
  <c r="D28" i="61"/>
  <c r="G28" i="61" s="1"/>
  <c r="D27" i="61"/>
  <c r="G27" i="61" s="1"/>
  <c r="D26" i="61"/>
  <c r="G26" i="61" s="1"/>
  <c r="D25" i="61"/>
  <c r="G25" i="61" s="1"/>
  <c r="D24" i="61"/>
  <c r="G24" i="61" s="1"/>
  <c r="D23" i="61"/>
  <c r="G23" i="61" s="1"/>
  <c r="D22" i="61"/>
  <c r="D18" i="61"/>
  <c r="G18" i="61" s="1"/>
  <c r="D17" i="61"/>
  <c r="G17" i="61" s="1"/>
  <c r="D16" i="61"/>
  <c r="G16" i="61" s="1"/>
  <c r="D15" i="61"/>
  <c r="G15" i="61" s="1"/>
  <c r="D14" i="61"/>
  <c r="G14" i="61" s="1"/>
  <c r="D13" i="61"/>
  <c r="G13" i="61" s="1"/>
  <c r="D12" i="61"/>
  <c r="G12" i="61" s="1"/>
  <c r="D11" i="61"/>
  <c r="G11" i="61" s="1"/>
  <c r="I79" i="55"/>
  <c r="I78" i="55"/>
  <c r="I80" i="55" s="1"/>
  <c r="I73" i="55"/>
  <c r="I66" i="55"/>
  <c r="I65" i="55"/>
  <c r="I63" i="55"/>
  <c r="I62" i="55"/>
  <c r="I61" i="55"/>
  <c r="I60" i="55"/>
  <c r="I58" i="55"/>
  <c r="I57" i="55"/>
  <c r="I56" i="55"/>
  <c r="I55" i="55"/>
  <c r="I54" i="55"/>
  <c r="I53" i="55"/>
  <c r="I52" i="55"/>
  <c r="I51" i="55"/>
  <c r="I50" i="55" s="1"/>
  <c r="I42" i="55"/>
  <c r="I40" i="55" s="1"/>
  <c r="I41" i="55"/>
  <c r="C32" i="54"/>
  <c r="F32" i="54" s="1"/>
  <c r="A2" i="62"/>
  <c r="A2" i="61"/>
  <c r="F69" i="51"/>
  <c r="G25" i="52"/>
  <c r="G26" i="52"/>
  <c r="G27" i="52"/>
  <c r="G15" i="52"/>
  <c r="G16" i="52"/>
  <c r="G17" i="52"/>
  <c r="G23" i="52"/>
  <c r="G22" i="52"/>
  <c r="G21" i="52"/>
  <c r="G13" i="52"/>
  <c r="G12" i="52"/>
  <c r="G10" i="52" s="1"/>
  <c r="J11" i="52" s="1"/>
  <c r="G11" i="52"/>
  <c r="E81" i="62"/>
  <c r="H81" i="62" s="1"/>
  <c r="E80" i="62"/>
  <c r="H80" i="62" s="1"/>
  <c r="E79" i="62"/>
  <c r="H79" i="62" s="1"/>
  <c r="E78" i="62"/>
  <c r="H78" i="62" s="1"/>
  <c r="E75" i="62"/>
  <c r="H75" i="62" s="1"/>
  <c r="E67" i="62"/>
  <c r="H67" i="62" s="1"/>
  <c r="H68" i="62"/>
  <c r="E69" i="62"/>
  <c r="H69" i="62" s="1"/>
  <c r="E70" i="62"/>
  <c r="H70" i="62" s="1"/>
  <c r="E71" i="62"/>
  <c r="H71" i="62" s="1"/>
  <c r="E72" i="62"/>
  <c r="H72" i="62" s="1"/>
  <c r="E73" i="62"/>
  <c r="H73" i="62" s="1"/>
  <c r="E74" i="62"/>
  <c r="H74" i="62" s="1"/>
  <c r="E65" i="62"/>
  <c r="H65" i="62" s="1"/>
  <c r="E64" i="62"/>
  <c r="H64" i="62" s="1"/>
  <c r="E63" i="62"/>
  <c r="E62" i="62"/>
  <c r="H62" i="62" s="1"/>
  <c r="E61" i="62"/>
  <c r="H61" i="62" s="1"/>
  <c r="E60" i="62"/>
  <c r="H60" i="62" s="1"/>
  <c r="E59" i="62"/>
  <c r="E56" i="62"/>
  <c r="H56" i="62" s="1"/>
  <c r="E55" i="62"/>
  <c r="H55" i="62" s="1"/>
  <c r="E54" i="62"/>
  <c r="E53" i="62"/>
  <c r="E52" i="62"/>
  <c r="H52" i="62" s="1"/>
  <c r="E51" i="62"/>
  <c r="H51" i="62" s="1"/>
  <c r="E50" i="62"/>
  <c r="H50" i="62" s="1"/>
  <c r="E49" i="62"/>
  <c r="E45" i="62"/>
  <c r="H45" i="62" s="1"/>
  <c r="E44" i="62"/>
  <c r="H44" i="62" s="1"/>
  <c r="E43" i="62"/>
  <c r="E42" i="62"/>
  <c r="E39" i="62"/>
  <c r="H39" i="62" s="1"/>
  <c r="E38" i="62"/>
  <c r="H38" i="62" s="1"/>
  <c r="E37" i="62"/>
  <c r="H37" i="62" s="1"/>
  <c r="E36" i="62"/>
  <c r="E35" i="62"/>
  <c r="H35" i="62" s="1"/>
  <c r="E34" i="62"/>
  <c r="H34" i="62" s="1"/>
  <c r="E33" i="62"/>
  <c r="E32" i="62"/>
  <c r="E31" i="62"/>
  <c r="E28" i="62"/>
  <c r="H28" i="62" s="1"/>
  <c r="E27" i="62"/>
  <c r="H27" i="62" s="1"/>
  <c r="E26" i="62"/>
  <c r="E25" i="62"/>
  <c r="H25" i="62" s="1"/>
  <c r="E24" i="62"/>
  <c r="H24" i="62" s="1"/>
  <c r="E22" i="62"/>
  <c r="H22" i="62" s="1"/>
  <c r="E23" i="62"/>
  <c r="E19" i="62"/>
  <c r="H19" i="62" s="1"/>
  <c r="E18" i="62"/>
  <c r="H18" i="62" s="1"/>
  <c r="E17" i="62"/>
  <c r="H17" i="62" s="1"/>
  <c r="E16" i="62"/>
  <c r="H16" i="62" s="1"/>
  <c r="E15" i="62"/>
  <c r="H15" i="62" s="1"/>
  <c r="E14" i="62"/>
  <c r="H14" i="62" s="1"/>
  <c r="E12" i="62"/>
  <c r="H12" i="62" s="1"/>
  <c r="E13" i="62"/>
  <c r="F12" i="55"/>
  <c r="D18" i="55"/>
  <c r="G42" i="51"/>
  <c r="F42" i="51"/>
  <c r="F20" i="52"/>
  <c r="F27" i="51"/>
  <c r="C25" i="51"/>
  <c r="C17" i="51"/>
  <c r="E45" i="54"/>
  <c r="F47" i="54" s="1"/>
  <c r="D45" i="54"/>
  <c r="F46" i="54" s="1"/>
  <c r="C45" i="54"/>
  <c r="F45" i="54" s="1"/>
  <c r="E42" i="54"/>
  <c r="F44" i="54" s="1"/>
  <c r="D42" i="54"/>
  <c r="F43" i="54" s="1"/>
  <c r="C42" i="54"/>
  <c r="F42" i="54" s="1"/>
  <c r="E32" i="54"/>
  <c r="F34" i="54" s="1"/>
  <c r="D32" i="54"/>
  <c r="F33" i="54" s="1"/>
  <c r="E10" i="54"/>
  <c r="E9" i="20"/>
  <c r="E15" i="54"/>
  <c r="E12" i="20"/>
  <c r="D15" i="54"/>
  <c r="D12" i="20"/>
  <c r="C15" i="54"/>
  <c r="C12" i="20"/>
  <c r="F12" i="20" s="1"/>
  <c r="D10" i="54"/>
  <c r="F11" i="54" s="1"/>
  <c r="D9" i="20"/>
  <c r="C10" i="54"/>
  <c r="C9" i="20"/>
  <c r="H23" i="62"/>
  <c r="H26" i="62"/>
  <c r="H32" i="62"/>
  <c r="H33" i="62"/>
  <c r="H36" i="62"/>
  <c r="H42" i="62"/>
  <c r="H43" i="62"/>
  <c r="H49" i="62"/>
  <c r="H53" i="62"/>
  <c r="H54" i="62"/>
  <c r="H59" i="62"/>
  <c r="H63" i="62"/>
  <c r="C11" i="62"/>
  <c r="C21" i="62"/>
  <c r="C30" i="62"/>
  <c r="C41" i="62"/>
  <c r="C48" i="62"/>
  <c r="C58" i="62"/>
  <c r="C66" i="62"/>
  <c r="G11" i="62"/>
  <c r="G21" i="62"/>
  <c r="G30" i="62"/>
  <c r="G41" i="62"/>
  <c r="G48" i="62"/>
  <c r="G58" i="62"/>
  <c r="G66" i="62"/>
  <c r="G77" i="62"/>
  <c r="F11" i="62"/>
  <c r="F21" i="62"/>
  <c r="F30" i="62"/>
  <c r="F41" i="62"/>
  <c r="F48" i="62"/>
  <c r="F58" i="62"/>
  <c r="F66" i="62"/>
  <c r="F77" i="62"/>
  <c r="D11" i="62"/>
  <c r="D21" i="62"/>
  <c r="D30" i="62"/>
  <c r="D41" i="62"/>
  <c r="D48" i="62"/>
  <c r="D58" i="62"/>
  <c r="D66" i="62"/>
  <c r="D77" i="62"/>
  <c r="C10" i="61"/>
  <c r="C21" i="61"/>
  <c r="C31" i="38"/>
  <c r="H32" i="38" s="1"/>
  <c r="B31" i="38"/>
  <c r="H31" i="38" s="1"/>
  <c r="F10" i="61"/>
  <c r="F21" i="61"/>
  <c r="F31" i="38"/>
  <c r="H35" i="38" s="1"/>
  <c r="D10" i="52"/>
  <c r="D14" i="52"/>
  <c r="E10" i="52"/>
  <c r="E9" i="52" s="1"/>
  <c r="E19" i="52" s="1"/>
  <c r="E14" i="52"/>
  <c r="F10" i="52"/>
  <c r="F14" i="52"/>
  <c r="F38" i="51"/>
  <c r="F31" i="51"/>
  <c r="F23" i="51"/>
  <c r="F19" i="51"/>
  <c r="F9" i="51"/>
  <c r="F55" i="51"/>
  <c r="F59" i="51"/>
  <c r="F63" i="51"/>
  <c r="F46" i="2"/>
  <c r="F40" i="2"/>
  <c r="F36" i="2"/>
  <c r="F31" i="2"/>
  <c r="F18" i="2"/>
  <c r="B31" i="2"/>
  <c r="B18" i="2"/>
  <c r="G38" i="51"/>
  <c r="G31" i="51"/>
  <c r="G27" i="51"/>
  <c r="G23" i="51"/>
  <c r="G19" i="51"/>
  <c r="G9" i="51"/>
  <c r="G55" i="51"/>
  <c r="G59" i="51"/>
  <c r="G63" i="51"/>
  <c r="G69" i="51"/>
  <c r="G46" i="2"/>
  <c r="G40" i="2"/>
  <c r="G36" i="2"/>
  <c r="G31" i="2"/>
  <c r="G18" i="2"/>
  <c r="B41" i="51"/>
  <c r="B38" i="51"/>
  <c r="B25" i="51"/>
  <c r="B17" i="51"/>
  <c r="C41" i="51"/>
  <c r="C38" i="51"/>
  <c r="C9" i="51"/>
  <c r="C31" i="2"/>
  <c r="C18" i="2"/>
  <c r="E21" i="61"/>
  <c r="B21" i="61"/>
  <c r="E10" i="61"/>
  <c r="B10" i="61"/>
  <c r="I14" i="52"/>
  <c r="K18" i="53"/>
  <c r="K17" i="53"/>
  <c r="K16" i="53"/>
  <c r="K15" i="53"/>
  <c r="F11" i="55"/>
  <c r="H40" i="55"/>
  <c r="G40" i="55"/>
  <c r="E40" i="55"/>
  <c r="D40" i="55"/>
  <c r="E18" i="55"/>
  <c r="H18" i="55"/>
  <c r="G18" i="55"/>
  <c r="J14" i="53"/>
  <c r="I14" i="53"/>
  <c r="H14" i="53"/>
  <c r="G14" i="53"/>
  <c r="F14" i="53"/>
  <c r="E14" i="53"/>
  <c r="D14" i="53"/>
  <c r="C14" i="53"/>
  <c r="B14" i="53"/>
  <c r="I20" i="53"/>
  <c r="H20" i="53"/>
  <c r="G20" i="53"/>
  <c r="E20" i="53"/>
  <c r="B20" i="53"/>
  <c r="A3" i="54"/>
  <c r="A3" i="55"/>
  <c r="A3" i="53"/>
  <c r="A3" i="52"/>
  <c r="A3" i="51"/>
  <c r="E78" i="54"/>
  <c r="E76" i="54"/>
  <c r="E82" i="54"/>
  <c r="E84" i="54"/>
  <c r="C79" i="54"/>
  <c r="C80" i="54"/>
  <c r="C76" i="54"/>
  <c r="C82" i="54"/>
  <c r="D78" i="54"/>
  <c r="D84" i="54"/>
  <c r="D82" i="54"/>
  <c r="D76" i="54"/>
  <c r="E66" i="54"/>
  <c r="E64" i="54"/>
  <c r="E62" i="54"/>
  <c r="E61" i="54"/>
  <c r="E58" i="54"/>
  <c r="D66" i="54"/>
  <c r="D64" i="54"/>
  <c r="D62" i="54"/>
  <c r="D61" i="54"/>
  <c r="D60" i="54" s="1"/>
  <c r="D70" i="54" s="1"/>
  <c r="D58" i="54"/>
  <c r="C61" i="54"/>
  <c r="C62" i="54"/>
  <c r="C58" i="54"/>
  <c r="C64" i="54"/>
  <c r="I37" i="55"/>
  <c r="I36" i="55"/>
  <c r="I35" i="55"/>
  <c r="I34" i="55"/>
  <c r="I33" i="55"/>
  <c r="I32" i="55"/>
  <c r="I30" i="55"/>
  <c r="I29" i="55"/>
  <c r="I28" i="55"/>
  <c r="I27" i="55"/>
  <c r="I26" i="55"/>
  <c r="I25" i="55"/>
  <c r="I24" i="55"/>
  <c r="I23" i="55"/>
  <c r="I22" i="55"/>
  <c r="I21" i="55"/>
  <c r="I20" i="55"/>
  <c r="I17" i="55"/>
  <c r="I16" i="55"/>
  <c r="I15" i="55"/>
  <c r="I14" i="55"/>
  <c r="I12" i="55"/>
  <c r="I11" i="55"/>
  <c r="F65" i="55"/>
  <c r="F64" i="55" s="1"/>
  <c r="F51" i="55"/>
  <c r="F52" i="55"/>
  <c r="F53" i="55"/>
  <c r="F50" i="55" s="1"/>
  <c r="F54" i="55"/>
  <c r="F55" i="55"/>
  <c r="F56" i="55"/>
  <c r="F57" i="55"/>
  <c r="F58" i="55"/>
  <c r="F60" i="55"/>
  <c r="F59" i="55" s="1"/>
  <c r="F42" i="55"/>
  <c r="F41" i="55"/>
  <c r="F39" i="55"/>
  <c r="F38" i="55" s="1"/>
  <c r="F33" i="55"/>
  <c r="F34" i="55"/>
  <c r="F35" i="55"/>
  <c r="F36" i="55"/>
  <c r="F37" i="55"/>
  <c r="F14" i="55"/>
  <c r="F15" i="55"/>
  <c r="F16" i="55"/>
  <c r="F17" i="55"/>
  <c r="F20" i="55"/>
  <c r="F21" i="55"/>
  <c r="F22" i="55"/>
  <c r="F23" i="55"/>
  <c r="F24" i="55"/>
  <c r="F25" i="55"/>
  <c r="F26" i="55"/>
  <c r="F27" i="55"/>
  <c r="F28" i="55"/>
  <c r="F29" i="55"/>
  <c r="F30" i="55"/>
  <c r="F72" i="55"/>
  <c r="D80" i="55"/>
  <c r="E80" i="55"/>
  <c r="F79" i="55"/>
  <c r="F78" i="55"/>
  <c r="I72" i="55"/>
  <c r="H80" i="55"/>
  <c r="H72" i="55"/>
  <c r="H50" i="55"/>
  <c r="H59" i="55"/>
  <c r="H64" i="55"/>
  <c r="H38" i="55"/>
  <c r="G80" i="55"/>
  <c r="G72" i="55"/>
  <c r="G64" i="55"/>
  <c r="G59" i="55"/>
  <c r="G50" i="55"/>
  <c r="G38" i="55"/>
  <c r="E72" i="55"/>
  <c r="E64" i="55"/>
  <c r="E59" i="55"/>
  <c r="E50" i="55"/>
  <c r="E38" i="55"/>
  <c r="D72" i="55"/>
  <c r="D38" i="55"/>
  <c r="D50" i="55"/>
  <c r="D59" i="55"/>
  <c r="D64" i="55"/>
  <c r="C24" i="52"/>
  <c r="D24" i="52"/>
  <c r="E24" i="52"/>
  <c r="F24" i="52"/>
  <c r="C20" i="52"/>
  <c r="D20" i="52"/>
  <c r="E20" i="52"/>
  <c r="I24" i="52"/>
  <c r="H24" i="52"/>
  <c r="I20" i="52"/>
  <c r="H20" i="52"/>
  <c r="I10" i="52"/>
  <c r="I9" i="52" s="1"/>
  <c r="I19" i="52" s="1"/>
  <c r="H10" i="52"/>
  <c r="H14" i="52"/>
  <c r="H9" i="52" s="1"/>
  <c r="H19" i="52" s="1"/>
  <c r="D9" i="38"/>
  <c r="G9" i="38" s="1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G15" i="38" s="1"/>
  <c r="D16" i="38"/>
  <c r="G16" i="38" s="1"/>
  <c r="D17" i="38"/>
  <c r="D25" i="38"/>
  <c r="D26" i="38"/>
  <c r="D27" i="38"/>
  <c r="D28" i="38"/>
  <c r="D29" i="38"/>
  <c r="D30" i="38"/>
  <c r="D18" i="38"/>
  <c r="D19" i="38"/>
  <c r="D20" i="38"/>
  <c r="D21" i="38"/>
  <c r="D22" i="38"/>
  <c r="D23" i="38"/>
  <c r="D24" i="38"/>
  <c r="A4" i="27"/>
  <c r="A4" i="20"/>
  <c r="A4" i="32"/>
  <c r="A4" i="42"/>
  <c r="B4" i="19"/>
  <c r="A4" i="16"/>
  <c r="A5" i="45"/>
  <c r="A5" i="44"/>
  <c r="A5" i="38"/>
  <c r="A4" i="28"/>
  <c r="A4" i="85" s="1"/>
  <c r="A4" i="24"/>
  <c r="A4" i="26"/>
  <c r="A3" i="28"/>
  <c r="A3" i="85" s="1"/>
  <c r="A3" i="27"/>
  <c r="B3" i="20"/>
  <c r="A4" i="45"/>
  <c r="A3" i="32"/>
  <c r="A3" i="42"/>
  <c r="B3" i="19"/>
  <c r="A3" i="16"/>
  <c r="A3" i="24"/>
  <c r="A4" i="44"/>
  <c r="A4" i="38"/>
  <c r="A3" i="26"/>
  <c r="A3" i="23"/>
  <c r="A3" i="1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17" i="38"/>
  <c r="D39" i="42"/>
  <c r="G39" i="42" s="1"/>
  <c r="D38" i="42"/>
  <c r="G38" i="42" s="1"/>
  <c r="D37" i="42"/>
  <c r="G37" i="42" s="1"/>
  <c r="F23" i="45"/>
  <c r="H27" i="45" s="1"/>
  <c r="E23" i="45"/>
  <c r="H26" i="45" s="1"/>
  <c r="C23" i="45"/>
  <c r="H24" i="45" s="1"/>
  <c r="B23" i="45"/>
  <c r="H23" i="45" s="1"/>
  <c r="D59" i="1"/>
  <c r="C59" i="1"/>
  <c r="C52" i="1"/>
  <c r="C46" i="1"/>
  <c r="F20" i="20" s="1"/>
  <c r="C32" i="1"/>
  <c r="C28" i="1"/>
  <c r="C42" i="1"/>
  <c r="C9" i="24"/>
  <c r="C33" i="24"/>
  <c r="D52" i="1"/>
  <c r="D46" i="1"/>
  <c r="D32" i="1"/>
  <c r="D28" i="1"/>
  <c r="D42" i="1"/>
  <c r="D19" i="1"/>
  <c r="D16" i="1"/>
  <c r="D8" i="1"/>
  <c r="C19" i="1"/>
  <c r="C16" i="1"/>
  <c r="C8" i="1"/>
  <c r="D13" i="42"/>
  <c r="G13" i="42" s="1"/>
  <c r="D12" i="42"/>
  <c r="G12" i="42" s="1"/>
  <c r="D22" i="42"/>
  <c r="G22" i="42" s="1"/>
  <c r="D21" i="42"/>
  <c r="D20" i="42"/>
  <c r="G20" i="42" s="1"/>
  <c r="D19" i="42"/>
  <c r="G19" i="42" s="1"/>
  <c r="D18" i="42"/>
  <c r="G18" i="42" s="1"/>
  <c r="D17" i="42"/>
  <c r="G17" i="42" s="1"/>
  <c r="D16" i="42"/>
  <c r="G16" i="42" s="1"/>
  <c r="D15" i="42"/>
  <c r="G15" i="42" s="1"/>
  <c r="D26" i="42"/>
  <c r="G26" i="42" s="1"/>
  <c r="D25" i="42"/>
  <c r="G25" i="42" s="1"/>
  <c r="D24" i="42"/>
  <c r="G24" i="42" s="1"/>
  <c r="D29" i="42"/>
  <c r="G29" i="42" s="1"/>
  <c r="D28" i="42"/>
  <c r="D36" i="42"/>
  <c r="D35" i="42" s="1"/>
  <c r="D33" i="42"/>
  <c r="G33" i="42" s="1"/>
  <c r="D32" i="42"/>
  <c r="D31" i="42"/>
  <c r="G31" i="42" s="1"/>
  <c r="D34" i="42"/>
  <c r="G34" i="42" s="1"/>
  <c r="F35" i="42"/>
  <c r="E35" i="42"/>
  <c r="C35" i="42"/>
  <c r="B35" i="42"/>
  <c r="F30" i="42"/>
  <c r="E30" i="42"/>
  <c r="C30" i="42"/>
  <c r="B30" i="42"/>
  <c r="F27" i="42"/>
  <c r="E27" i="42"/>
  <c r="C27" i="42"/>
  <c r="B27" i="42"/>
  <c r="F23" i="42"/>
  <c r="E23" i="42"/>
  <c r="C23" i="42"/>
  <c r="B23" i="42"/>
  <c r="F14" i="42"/>
  <c r="F40" i="42" s="1"/>
  <c r="H44" i="42" s="1"/>
  <c r="E14" i="42"/>
  <c r="C14" i="42"/>
  <c r="B14" i="42"/>
  <c r="B40" i="42" s="1"/>
  <c r="H40" i="42" s="1"/>
  <c r="D35" i="24"/>
  <c r="E64" i="23"/>
  <c r="E27" i="20"/>
  <c r="D27" i="20"/>
  <c r="C27" i="20"/>
  <c r="D32" i="19"/>
  <c r="D20" i="19"/>
  <c r="C32" i="19"/>
  <c r="C20" i="19"/>
  <c r="E30" i="16"/>
  <c r="E29" i="16"/>
  <c r="E28" i="16"/>
  <c r="E27" i="16"/>
  <c r="E26" i="16"/>
  <c r="E25" i="16"/>
  <c r="E24" i="16"/>
  <c r="E23" i="16"/>
  <c r="E22" i="16"/>
  <c r="E21" i="16"/>
  <c r="E10" i="16"/>
  <c r="E11" i="16"/>
  <c r="E12" i="16"/>
  <c r="E13" i="16"/>
  <c r="E14" i="16"/>
  <c r="E15" i="16"/>
  <c r="E16" i="16"/>
  <c r="E17" i="16"/>
  <c r="E18" i="16"/>
  <c r="E9" i="16"/>
  <c r="D31" i="16"/>
  <c r="D19" i="16"/>
  <c r="C31" i="16"/>
  <c r="C19" i="16"/>
  <c r="G11" i="45"/>
  <c r="G13" i="45"/>
  <c r="G15" i="45"/>
  <c r="G17" i="45"/>
  <c r="G19" i="45"/>
  <c r="G21" i="45"/>
  <c r="D11" i="45"/>
  <c r="D12" i="45"/>
  <c r="G12" i="45" s="1"/>
  <c r="D13" i="45"/>
  <c r="D14" i="45"/>
  <c r="G14" i="45" s="1"/>
  <c r="D15" i="45"/>
  <c r="D16" i="45"/>
  <c r="G16" i="45" s="1"/>
  <c r="D17" i="45"/>
  <c r="D18" i="45"/>
  <c r="G18" i="45" s="1"/>
  <c r="D19" i="45"/>
  <c r="D20" i="45"/>
  <c r="G20" i="45" s="1"/>
  <c r="D21" i="45"/>
  <c r="D22" i="45"/>
  <c r="G22" i="45" s="1"/>
  <c r="D10" i="45"/>
  <c r="G10" i="45" s="1"/>
  <c r="F15" i="44"/>
  <c r="H19" i="44" s="1"/>
  <c r="E15" i="44"/>
  <c r="H18" i="44" s="1"/>
  <c r="C15" i="44"/>
  <c r="H16" i="44" s="1"/>
  <c r="B15" i="44"/>
  <c r="H15" i="44" s="1"/>
  <c r="D11" i="44"/>
  <c r="G11" i="44" s="1"/>
  <c r="D12" i="44"/>
  <c r="G12" i="44" s="1"/>
  <c r="D13" i="44"/>
  <c r="G13" i="44" s="1"/>
  <c r="D10" i="44"/>
  <c r="G10" i="44" s="1"/>
  <c r="E31" i="38"/>
  <c r="H34" i="38" s="1"/>
  <c r="D39" i="23"/>
  <c r="D43" i="23"/>
  <c r="C39" i="23"/>
  <c r="C43" i="23"/>
  <c r="G32" i="42"/>
  <c r="F80" i="55"/>
  <c r="G36" i="42"/>
  <c r="G35" i="42" s="1"/>
  <c r="E44" i="55"/>
  <c r="C10" i="62"/>
  <c r="G21" i="42"/>
  <c r="G30" i="65"/>
  <c r="E23" i="54" l="1"/>
  <c r="E25" i="54" s="1"/>
  <c r="E27" i="54" s="1"/>
  <c r="E36" i="54" s="1"/>
  <c r="D15" i="20"/>
  <c r="D19" i="20" s="1"/>
  <c r="D21" i="20" s="1"/>
  <c r="I158" i="71"/>
  <c r="H30" i="89"/>
  <c r="D47" i="62"/>
  <c r="F70" i="55"/>
  <c r="C46" i="51"/>
  <c r="C59" i="51" s="1"/>
  <c r="E58" i="62"/>
  <c r="G20" i="52"/>
  <c r="E70" i="55"/>
  <c r="E75" i="55" s="1"/>
  <c r="F31" i="55"/>
  <c r="I18" i="55"/>
  <c r="I31" i="55"/>
  <c r="F9" i="52"/>
  <c r="F19" i="52" s="1"/>
  <c r="D9" i="52"/>
  <c r="D19" i="52" s="1"/>
  <c r="D23" i="54"/>
  <c r="D25" i="54" s="1"/>
  <c r="D27" i="54" s="1"/>
  <c r="D36" i="54" s="1"/>
  <c r="D62" i="1"/>
  <c r="D10" i="62"/>
  <c r="D83" i="62" s="1"/>
  <c r="I84" i="62" s="1"/>
  <c r="D47" i="23"/>
  <c r="D60" i="23"/>
  <c r="H21" i="62"/>
  <c r="E48" i="62"/>
  <c r="F18" i="55"/>
  <c r="G14" i="52"/>
  <c r="J15" i="52" s="1"/>
  <c r="I64" i="55"/>
  <c r="I70" i="55" s="1"/>
  <c r="C32" i="16"/>
  <c r="D27" i="42"/>
  <c r="H58" i="62"/>
  <c r="C25" i="1"/>
  <c r="E86" i="54"/>
  <c r="E88" i="54" s="1"/>
  <c r="J20" i="53"/>
  <c r="K20" i="53" s="1"/>
  <c r="G72" i="51"/>
  <c r="G46" i="51"/>
  <c r="G57" i="51" s="1"/>
  <c r="F10" i="62"/>
  <c r="G47" i="62"/>
  <c r="G10" i="62"/>
  <c r="C47" i="62"/>
  <c r="C83" i="62" s="1"/>
  <c r="I83" i="62" s="1"/>
  <c r="B46" i="51"/>
  <c r="B59" i="51" s="1"/>
  <c r="H26" i="67"/>
  <c r="E26" i="67"/>
  <c r="E20" i="67"/>
  <c r="H36" i="67"/>
  <c r="D25" i="1"/>
  <c r="D64" i="1" s="1"/>
  <c r="E65" i="1" s="1"/>
  <c r="C42" i="24"/>
  <c r="F50" i="2"/>
  <c r="G40" i="80" s="1"/>
  <c r="E41" i="62"/>
  <c r="D23" i="42"/>
  <c r="K14" i="53"/>
  <c r="G28" i="42"/>
  <c r="G27" i="42" s="1"/>
  <c r="D23" i="45"/>
  <c r="H25" i="45" s="1"/>
  <c r="B31" i="61"/>
  <c r="H31" i="61" s="1"/>
  <c r="E15" i="20"/>
  <c r="E19" i="20" s="1"/>
  <c r="E21" i="20" s="1"/>
  <c r="G24" i="52"/>
  <c r="I59" i="55"/>
  <c r="E66" i="62"/>
  <c r="D14" i="42"/>
  <c r="D49" i="54"/>
  <c r="D30" i="42"/>
  <c r="C49" i="54"/>
  <c r="C36" i="23"/>
  <c r="D32" i="16"/>
  <c r="D33" i="19"/>
  <c r="C60" i="23"/>
  <c r="C60" i="54"/>
  <c r="C68" i="54" s="1"/>
  <c r="C70" i="54" s="1"/>
  <c r="E60" i="54"/>
  <c r="E68" i="54" s="1"/>
  <c r="E70" i="54" s="1"/>
  <c r="E21" i="62"/>
  <c r="G10" i="61"/>
  <c r="D36" i="23"/>
  <c r="G14" i="42"/>
  <c r="C62" i="1"/>
  <c r="D88" i="54"/>
  <c r="F33" i="2"/>
  <c r="F72" i="51"/>
  <c r="F46" i="51"/>
  <c r="F57" i="51" s="1"/>
  <c r="D45" i="67"/>
  <c r="F45" i="67"/>
  <c r="E6" i="88" s="1"/>
  <c r="G28" i="65"/>
  <c r="F40" i="55"/>
  <c r="G50" i="2"/>
  <c r="G22" i="80" s="1"/>
  <c r="C47" i="23"/>
  <c r="C20" i="53"/>
  <c r="C33" i="2"/>
  <c r="G33" i="2"/>
  <c r="D31" i="38"/>
  <c r="H33" i="38" s="1"/>
  <c r="C31" i="61"/>
  <c r="H32" i="61" s="1"/>
  <c r="F47" i="62"/>
  <c r="F83" i="62" s="1"/>
  <c r="I86" i="62" s="1"/>
  <c r="G16" i="65"/>
  <c r="D28" i="65"/>
  <c r="D21" i="65" s="1"/>
  <c r="C45" i="67"/>
  <c r="F9" i="20" s="1"/>
  <c r="G45" i="67"/>
  <c r="H49" i="72"/>
  <c r="E11" i="62"/>
  <c r="C23" i="54"/>
  <c r="C25" i="54" s="1"/>
  <c r="C27" i="54" s="1"/>
  <c r="C36" i="54" s="1"/>
  <c r="E49" i="54"/>
  <c r="C78" i="54"/>
  <c r="C86" i="54" s="1"/>
  <c r="C88" i="54" s="1"/>
  <c r="D15" i="44"/>
  <c r="H17" i="44" s="1"/>
  <c r="D10" i="61"/>
  <c r="G30" i="42"/>
  <c r="H41" i="62"/>
  <c r="H48" i="62"/>
  <c r="B33" i="2"/>
  <c r="H77" i="62"/>
  <c r="A5" i="71"/>
  <c r="F32" i="65"/>
  <c r="G22" i="61"/>
  <c r="G21" i="61" s="1"/>
  <c r="D21" i="61"/>
  <c r="E77" i="62"/>
  <c r="E19" i="16"/>
  <c r="C15" i="20"/>
  <c r="C19" i="20" s="1"/>
  <c r="C21" i="20" s="1"/>
  <c r="H31" i="62"/>
  <c r="H30" i="62" s="1"/>
  <c r="E30" i="62"/>
  <c r="E31" i="16"/>
  <c r="C40" i="42"/>
  <c r="H41" i="42" s="1"/>
  <c r="F20" i="53"/>
  <c r="F31" i="61"/>
  <c r="H35" i="61" s="1"/>
  <c r="F16" i="54"/>
  <c r="F12" i="54"/>
  <c r="C9" i="52"/>
  <c r="C19" i="52" s="1"/>
  <c r="J21" i="52" s="1"/>
  <c r="E40" i="42"/>
  <c r="H43" i="42" s="1"/>
  <c r="D70" i="55"/>
  <c r="D20" i="53"/>
  <c r="G44" i="55"/>
  <c r="F10" i="54"/>
  <c r="F15" i="54"/>
  <c r="F17" i="54"/>
  <c r="C33" i="19"/>
  <c r="G70" i="55"/>
  <c r="H70" i="55"/>
  <c r="H44" i="55"/>
  <c r="E31" i="61"/>
  <c r="D44" i="55"/>
  <c r="C32" i="65"/>
  <c r="B32" i="65"/>
  <c r="E32" i="65"/>
  <c r="E36" i="67"/>
  <c r="H66" i="62"/>
  <c r="G9" i="65"/>
  <c r="G23" i="42"/>
  <c r="I44" i="55"/>
  <c r="D16" i="65"/>
  <c r="D9" i="65" s="1"/>
  <c r="G23" i="65"/>
  <c r="H13" i="62"/>
  <c r="H11" i="62" s="1"/>
  <c r="G23" i="45" l="1"/>
  <c r="H28" i="45" s="1"/>
  <c r="G83" i="62"/>
  <c r="I87" i="62" s="1"/>
  <c r="F44" i="55"/>
  <c r="F75" i="55" s="1"/>
  <c r="G73" i="51"/>
  <c r="H59" i="51"/>
  <c r="H60" i="51"/>
  <c r="D62" i="23"/>
  <c r="D65" i="23" s="1"/>
  <c r="D40" i="42"/>
  <c r="H42" i="42" s="1"/>
  <c r="H46" i="67"/>
  <c r="H21" i="67"/>
  <c r="H20" i="67"/>
  <c r="C64" i="1"/>
  <c r="E64" i="1" s="1"/>
  <c r="D43" i="24"/>
  <c r="G52" i="2"/>
  <c r="H73" i="51" s="1"/>
  <c r="G31" i="61"/>
  <c r="I75" i="55"/>
  <c r="G9" i="52"/>
  <c r="G19" i="52" s="1"/>
  <c r="J20" i="52" s="1"/>
  <c r="D32" i="65"/>
  <c r="H75" i="55"/>
  <c r="J84" i="55" s="1"/>
  <c r="H45" i="67"/>
  <c r="G21" i="65"/>
  <c r="G32" i="65" s="1"/>
  <c r="G40" i="42"/>
  <c r="H45" i="42" s="1"/>
  <c r="E47" i="62"/>
  <c r="C62" i="23"/>
  <c r="C65" i="23" s="1"/>
  <c r="E65" i="23" s="1"/>
  <c r="D75" i="55"/>
  <c r="J80" i="55" s="1"/>
  <c r="E10" i="62"/>
  <c r="F73" i="51"/>
  <c r="E45" i="67"/>
  <c r="J88" i="55" s="1"/>
  <c r="G75" i="55"/>
  <c r="J83" i="55" s="1"/>
  <c r="F52" i="2"/>
  <c r="H52" i="2" s="1"/>
  <c r="G39" i="75"/>
  <c r="G31" i="38"/>
  <c r="H36" i="38" s="1"/>
  <c r="G15" i="44"/>
  <c r="H20" i="44" s="1"/>
  <c r="H10" i="62"/>
  <c r="I47" i="55"/>
  <c r="E32" i="16"/>
  <c r="H47" i="62"/>
  <c r="D31" i="61"/>
  <c r="J82" i="55"/>
  <c r="J81" i="55"/>
  <c r="J87" i="55"/>
  <c r="E83" i="62" l="1"/>
  <c r="I85" i="62" s="1"/>
  <c r="J90" i="55"/>
  <c r="H53" i="2"/>
  <c r="J85" i="55"/>
  <c r="J91" i="55"/>
  <c r="H83" i="62"/>
  <c r="I88" i="62" s="1"/>
  <c r="J89" i="55"/>
  <c r="J86" i="55"/>
  <c r="H74" i="51"/>
  <c r="H36" i="61"/>
  <c r="H33" i="61"/>
  <c r="H34" i="61"/>
  <c r="H22" i="44"/>
</calcChain>
</file>

<file path=xl/comments1.xml><?xml version="1.0" encoding="utf-8"?>
<comments xmlns="http://schemas.openxmlformats.org/spreadsheetml/2006/main">
  <authors>
    <author>Claudia</author>
  </authors>
  <commentList>
    <comment ref="C64" authorId="0" shape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3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G21" authorId="0" shape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<sst xmlns="http://schemas.openxmlformats.org/spreadsheetml/2006/main" count="4987" uniqueCount="2268">
  <si>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</si>
  <si>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</si>
  <si>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</si>
  <si>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</si>
  <si>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</si>
  <si>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</si>
  <si>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</si>
  <si>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</si>
  <si>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</si>
  <si>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</si>
  <si>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</si>
  <si>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</si>
  <si>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</si>
  <si>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</si>
  <si>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</si>
  <si>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</si>
  <si>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</si>
  <si>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</si>
  <si>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</si>
  <si>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</si>
  <si>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</si>
  <si>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Anexo</t>
  </si>
  <si>
    <t>Análisis de variaciones Programático-Presupuestal</t>
  </si>
  <si>
    <t>Sistema Estatal de Evaluación</t>
  </si>
  <si>
    <t>Estado de Situación Financiera</t>
  </si>
  <si>
    <t xml:space="preserve">                                                                                                                                                                                      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</si>
  <si>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</si>
  <si>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</si>
  <si>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</si>
  <si>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</si>
  <si>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</si>
  <si>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</si>
  <si>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</si>
  <si>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</si>
  <si>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</si>
  <si>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</si>
  <si>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</si>
  <si>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</si>
  <si>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</si>
  <si>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</si>
  <si>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</si>
  <si>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</si>
  <si>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</si>
  <si>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</si>
  <si>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</si>
  <si>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</si>
  <si>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</si>
  <si>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</si>
  <si>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</si>
  <si>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</si>
  <si>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</si>
  <si>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</si>
  <si>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</si>
  <si>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</si>
  <si>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</si>
  <si>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</si>
  <si>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</si>
  <si>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</si>
  <si>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</si>
  <si>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</si>
  <si>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</si>
  <si>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</si>
  <si>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</si>
  <si>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</si>
  <si>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</si>
  <si>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</si>
  <si>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</si>
  <si>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</si>
  <si>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</si>
  <si>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</si>
  <si>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</si>
  <si>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</si>
  <si>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</si>
  <si>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</si>
  <si>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</si>
  <si>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</si>
  <si>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</si>
  <si>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</si>
  <si>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</si>
  <si>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</si>
  <si>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</si>
  <si>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</si>
  <si>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</si>
  <si>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</si>
  <si>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</si>
  <si>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</si>
  <si>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</si>
  <si>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</si>
  <si>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</si>
  <si>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</si>
  <si>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</si>
  <si>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</si>
  <si>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</si>
  <si>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</si>
  <si>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</si>
  <si>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</si>
  <si>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</si>
  <si>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</si>
  <si>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</si>
  <si>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</si>
  <si>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</si>
  <si>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</si>
  <si>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</si>
  <si>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</si>
  <si>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</si>
  <si>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</si>
  <si>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</si>
  <si>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</si>
  <si>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</si>
  <si>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</si>
  <si>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</si>
  <si>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</si>
  <si>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</si>
  <si>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</si>
  <si>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</si>
  <si>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</si>
  <si>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</si>
  <si>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</si>
  <si>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</si>
  <si>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</si>
  <si>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</si>
  <si>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</si>
  <si>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</si>
  <si>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</si>
  <si>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</si>
  <si>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</si>
  <si>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</si>
  <si>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</si>
  <si>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</si>
  <si>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</si>
  <si>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</si>
  <si>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</si>
  <si>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</si>
  <si>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</si>
  <si>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</si>
  <si>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</si>
  <si>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</si>
  <si>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</si>
  <si>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</si>
  <si>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</si>
  <si>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</si>
  <si>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</si>
  <si>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</si>
  <si>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</si>
  <si>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</si>
  <si>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</si>
  <si>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</si>
  <si>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</si>
  <si>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</si>
  <si>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</si>
  <si>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</si>
  <si>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</si>
  <si>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</si>
  <si>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</si>
  <si>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</si>
  <si>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</si>
  <si>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</si>
  <si>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</si>
  <si>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</si>
  <si>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</si>
  <si>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</si>
  <si>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</si>
  <si>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</si>
  <si>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</si>
  <si>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</si>
  <si>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</si>
  <si>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</si>
  <si>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</si>
  <si>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</si>
  <si>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</si>
  <si>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</si>
  <si>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</si>
  <si>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</si>
  <si>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</si>
  <si>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</si>
  <si>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</si>
  <si>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</si>
  <si>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</si>
  <si>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</si>
  <si>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</si>
  <si>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</si>
  <si>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</si>
  <si>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</si>
  <si>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</si>
  <si>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</si>
  <si>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</si>
  <si>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</si>
  <si>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</si>
  <si>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</si>
  <si>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</si>
  <si>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</si>
  <si>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</si>
  <si>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</si>
  <si>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</si>
  <si>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</si>
  <si>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</si>
  <si>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</si>
  <si>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</si>
  <si>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</si>
  <si>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</si>
  <si>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 xml:space="preserve">                                                                    (PESOS)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</si>
  <si>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</si>
  <si>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</si>
  <si>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</si>
  <si>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</si>
  <si>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</si>
  <si>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Participaciones y Aportaciones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</si>
  <si>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</si>
  <si>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</si>
  <si>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</si>
  <si>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</si>
  <si>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</si>
  <si>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</si>
  <si>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</si>
  <si>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</si>
  <si>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</si>
  <si>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</si>
  <si>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</si>
  <si>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</si>
  <si>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</si>
  <si>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</si>
  <si>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</si>
  <si>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</si>
  <si>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</si>
  <si>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</si>
  <si>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</si>
  <si>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</si>
  <si>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</si>
  <si>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</si>
  <si>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</si>
  <si>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</si>
  <si>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</si>
  <si>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</si>
  <si>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</si>
  <si>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</si>
  <si>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</si>
  <si>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</si>
  <si>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</si>
  <si>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</si>
  <si>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</si>
  <si>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</si>
  <si>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</si>
  <si>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</si>
  <si>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</si>
  <si>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</si>
  <si>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</si>
  <si>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</si>
  <si>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</si>
  <si>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</si>
  <si>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</si>
  <si>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>Concepto</t>
  </si>
  <si>
    <t>Hacienda Pública / Patrimonio Contribuido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</si>
  <si>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</si>
  <si>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</si>
  <si>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</si>
  <si>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</si>
  <si>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</si>
  <si>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</si>
  <si>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</si>
  <si>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</si>
  <si>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</si>
  <si>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</si>
  <si>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</si>
  <si>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</si>
  <si>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</si>
  <si>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</si>
  <si>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</si>
  <si>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</si>
  <si>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</si>
  <si>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</si>
  <si>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</si>
  <si>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</si>
  <si>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</si>
  <si>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</si>
  <si>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</si>
  <si>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</si>
  <si>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</si>
  <si>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</si>
  <si>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</si>
  <si>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</si>
  <si>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</si>
  <si>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</si>
  <si>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</si>
  <si>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       (PESOS)</t>
  </si>
  <si>
    <t>Saldo
Inicial
1</t>
  </si>
  <si>
    <t>Cargos del Periodo
2</t>
  </si>
  <si>
    <t>Abonos del Periodo
3</t>
  </si>
  <si>
    <t>Saldo
Final
4 (1+2-3)</t>
  </si>
  <si>
    <t>Variación del Periodo
(4-1)</t>
  </si>
  <si>
    <t xml:space="preserve">     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</si>
  <si>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</si>
  <si>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</si>
  <si>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</si>
  <si>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</si>
  <si>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</si>
  <si>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</si>
  <si>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</si>
  <si>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</si>
  <si>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</si>
  <si>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</si>
  <si>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</si>
  <si>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</si>
  <si>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</si>
  <si>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</si>
  <si>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</si>
  <si>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</si>
  <si>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</si>
  <si>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</si>
  <si>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</si>
  <si>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</si>
  <si>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</si>
  <si>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</si>
  <si>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</si>
  <si>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</si>
  <si>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</si>
  <si>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</si>
  <si>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</si>
  <si>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</si>
  <si>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</si>
  <si>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</si>
  <si>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</si>
  <si>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</si>
  <si>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</si>
  <si>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</si>
  <si>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</si>
  <si>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</si>
  <si>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</si>
  <si>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</si>
  <si>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</si>
  <si>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</si>
  <si>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</si>
  <si>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</si>
  <si>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</si>
  <si>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</si>
  <si>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</si>
  <si>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</si>
  <si>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</si>
  <si>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</si>
  <si>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</si>
  <si>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</si>
  <si>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</si>
  <si>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</si>
  <si>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</si>
  <si>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</si>
  <si>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</si>
  <si>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</si>
  <si>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</si>
  <si>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</si>
  <si>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</si>
  <si>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</si>
  <si>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</si>
  <si>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</si>
  <si>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</si>
  <si>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</si>
  <si>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</si>
  <si>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</si>
  <si>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</si>
  <si>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</si>
  <si>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</si>
  <si>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</si>
  <si>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</si>
  <si>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</si>
  <si>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</si>
  <si>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</si>
  <si>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</si>
  <si>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</si>
  <si>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</si>
  <si>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</si>
  <si>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</si>
  <si>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</si>
  <si>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</si>
  <si>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(PESOS)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</si>
  <si>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</si>
  <si>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</si>
  <si>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</si>
  <si>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</si>
  <si>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>Ampliaciones y Reducciones           (+ ó -)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</si>
  <si>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</si>
  <si>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</si>
  <si>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</si>
  <si>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</si>
  <si>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</si>
  <si>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</si>
  <si>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</si>
  <si>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</si>
  <si>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</si>
  <si>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>Aprovechamientos</t>
  </si>
  <si>
    <t>Ingresos Derivados de Financiamientos</t>
  </si>
  <si>
    <t xml:space="preserve">Impuestos </t>
  </si>
  <si>
    <t>Capital</t>
  </si>
  <si>
    <t>Transferencias, Asignaciones, Subsidios y Otras Ayudas</t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</si>
  <si>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</si>
  <si>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</si>
  <si>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</si>
  <si>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</si>
  <si>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</si>
  <si>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</si>
  <si>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</si>
  <si>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</si>
  <si>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</si>
  <si>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</si>
  <si>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</si>
  <si>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</si>
  <si>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</si>
  <si>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</si>
  <si>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</si>
  <si>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</si>
  <si>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</si>
  <si>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</si>
  <si>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</si>
  <si>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</si>
  <si>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</si>
  <si>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</si>
  <si>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</si>
  <si>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</si>
  <si>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</si>
  <si>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</si>
  <si>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</si>
  <si>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</si>
  <si>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</si>
  <si>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</si>
  <si>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</si>
  <si>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</si>
  <si>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</si>
  <si>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</si>
  <si>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</si>
  <si>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</si>
  <si>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</si>
  <si>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</si>
  <si>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</si>
  <si>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</si>
  <si>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</si>
  <si>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</si>
  <si>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</si>
  <si>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</si>
  <si>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</si>
  <si>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</si>
  <si>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</si>
  <si>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</si>
  <si>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</si>
  <si>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</si>
  <si>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</si>
  <si>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</si>
  <si>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</si>
  <si>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</si>
  <si>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</si>
  <si>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</si>
  <si>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</si>
  <si>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</si>
  <si>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</si>
  <si>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</si>
  <si>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</si>
  <si>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</si>
  <si>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</si>
  <si>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</si>
  <si>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</si>
  <si>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</si>
  <si>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</si>
  <si>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</si>
  <si>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</si>
  <si>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</si>
  <si>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</si>
  <si>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</si>
  <si>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</si>
  <si>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</si>
  <si>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 xml:space="preserve">                                                            (PESOS)</t>
  </si>
  <si>
    <t>Estado Analítico del Ejercicio Presupuesto de Egresos</t>
  </si>
  <si>
    <t>Clasificación por Objeto del Gasto (Capítulo y Concepto)</t>
  </si>
  <si>
    <t xml:space="preserve">                                                                                                                                                     (PESOS)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</si>
  <si>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</si>
  <si>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</si>
  <si>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</si>
  <si>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</si>
  <si>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</si>
  <si>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</si>
  <si>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</si>
  <si>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</si>
  <si>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</si>
  <si>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</si>
  <si>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</si>
  <si>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</si>
  <si>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</si>
  <si>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</si>
  <si>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</si>
  <si>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</si>
  <si>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</si>
  <si>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</si>
  <si>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</si>
  <si>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</si>
  <si>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</si>
  <si>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</si>
  <si>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</si>
  <si>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</si>
  <si>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</si>
  <si>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</si>
  <si>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</si>
  <si>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</si>
  <si>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</si>
  <si>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</si>
  <si>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</si>
  <si>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</si>
  <si>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</si>
  <si>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</si>
  <si>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</si>
  <si>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</si>
  <si>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</si>
  <si>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</si>
  <si>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</si>
  <si>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</si>
  <si>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</si>
  <si>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</si>
  <si>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</si>
  <si>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</si>
  <si>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</si>
  <si>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</si>
  <si>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</si>
  <si>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</si>
  <si>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</si>
  <si>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</si>
  <si>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</si>
  <si>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</si>
  <si>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</si>
  <si>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</si>
  <si>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</si>
  <si>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</si>
  <si>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</si>
  <si>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</si>
  <si>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</si>
  <si>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</si>
  <si>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</si>
  <si>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</si>
  <si>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</si>
  <si>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</si>
  <si>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</si>
  <si>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</si>
  <si>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</si>
  <si>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</si>
  <si>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</si>
  <si>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</si>
  <si>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</si>
  <si>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</si>
  <si>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</si>
  <si>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</si>
  <si>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</si>
  <si>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</si>
  <si>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</si>
  <si>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</si>
  <si>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</si>
  <si>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</si>
  <si>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</si>
  <si>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</si>
  <si>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</si>
  <si>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</si>
  <si>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</si>
  <si>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</si>
  <si>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</si>
  <si>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</si>
  <si>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</si>
  <si>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</si>
  <si>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</si>
  <si>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</si>
  <si>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</si>
  <si>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</si>
  <si>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</si>
  <si>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</si>
  <si>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</si>
  <si>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</si>
  <si>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</si>
  <si>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</si>
  <si>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</si>
  <si>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</si>
  <si>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</si>
  <si>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</si>
  <si>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</si>
  <si>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</si>
  <si>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</si>
  <si>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</si>
  <si>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</si>
  <si>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</si>
  <si>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</si>
  <si>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</si>
  <si>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</si>
  <si>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</si>
  <si>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</si>
  <si>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</si>
  <si>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</si>
  <si>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</si>
  <si>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</si>
  <si>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</si>
  <si>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</si>
  <si>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</si>
  <si>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</si>
  <si>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</si>
  <si>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</si>
  <si>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</si>
  <si>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</si>
  <si>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</si>
  <si>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</si>
  <si>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</si>
  <si>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</si>
  <si>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</si>
  <si>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</si>
  <si>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</si>
  <si>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</si>
  <si>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</si>
  <si>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</si>
  <si>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</si>
  <si>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</si>
  <si>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</si>
  <si>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</si>
  <si>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</si>
  <si>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</si>
  <si>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 xml:space="preserve">                                                                                                                                (PESOS)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</si>
  <si>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</si>
  <si>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</si>
  <si>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</si>
  <si>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</si>
  <si>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</si>
  <si>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</si>
  <si>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</si>
  <si>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</si>
  <si>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</si>
  <si>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</si>
  <si>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</si>
  <si>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</si>
  <si>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</si>
  <si>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</si>
  <si>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</si>
  <si>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</si>
  <si>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 xml:space="preserve">                                                                                                                                                         (PESOS)</t>
  </si>
  <si>
    <t>Clasificación Administrativa</t>
  </si>
  <si>
    <t>Pagado</t>
  </si>
  <si>
    <t>I. Gasto No Etiquetado</t>
  </si>
  <si>
    <t>(I=A+B+C+D+E+F+G+H)</t>
  </si>
  <si>
    <t>II. Gasto Etiquetado</t>
  </si>
  <si>
    <t>(II=A+B+C+D+E+F+G+H)</t>
  </si>
  <si>
    <t>Clasificación Administrativa (Por Poderes)</t>
  </si>
  <si>
    <t xml:space="preserve">                                                                                                                                     (PESOS)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</si>
  <si>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</si>
  <si>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</si>
  <si>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</si>
  <si>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</si>
  <si>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</si>
  <si>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 xml:space="preserve">                                                                                                                                      (PESOS)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</si>
  <si>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</si>
  <si>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</si>
  <si>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</si>
  <si>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</si>
  <si>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</si>
  <si>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</si>
  <si>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</si>
  <si>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</si>
  <si>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</si>
  <si>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</si>
  <si>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</si>
  <si>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</si>
  <si>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</si>
  <si>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</si>
  <si>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</si>
  <si>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</si>
  <si>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</si>
  <si>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</si>
  <si>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</si>
  <si>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</si>
  <si>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</si>
  <si>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</si>
  <si>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</si>
  <si>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</si>
  <si>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</si>
  <si>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</si>
  <si>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</si>
  <si>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</si>
  <si>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</si>
  <si>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</si>
  <si>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</si>
  <si>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</si>
  <si>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</si>
  <si>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</si>
  <si>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</si>
  <si>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</si>
  <si>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</si>
  <si>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</si>
  <si>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</si>
  <si>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</si>
  <si>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</si>
  <si>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</si>
  <si>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</si>
  <si>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</si>
  <si>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</si>
  <si>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</si>
  <si>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</si>
  <si>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</si>
  <si>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</si>
  <si>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</si>
  <si>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</si>
  <si>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</si>
  <si>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</si>
  <si>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</si>
  <si>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</si>
  <si>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</si>
  <si>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</si>
  <si>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</si>
  <si>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</si>
  <si>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</si>
  <si>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</si>
  <si>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</si>
  <si>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</si>
  <si>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</si>
  <si>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</si>
  <si>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</si>
  <si>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</si>
  <si>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</si>
  <si>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</si>
  <si>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</si>
  <si>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</si>
  <si>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</si>
  <si>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</si>
  <si>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</si>
  <si>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 xml:space="preserve">                               (PESOS)</t>
  </si>
  <si>
    <t>Ejercicio del Presupuesto por
Partida  /  Descripción</t>
  </si>
  <si>
    <t>% Avance Anual</t>
  </si>
  <si>
    <t>(7= 4/3)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</si>
  <si>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</si>
  <si>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</si>
  <si>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</si>
  <si>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</si>
  <si>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</si>
  <si>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</si>
  <si>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</si>
  <si>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</si>
  <si>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</si>
  <si>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</si>
  <si>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</si>
  <si>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</si>
  <si>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</si>
  <si>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</si>
  <si>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</si>
  <si>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</si>
  <si>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</si>
  <si>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>Otros Egresos Presupuestales No Contables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</si>
  <si>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</si>
  <si>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</si>
  <si>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</si>
  <si>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</si>
  <si>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</si>
  <si>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</si>
  <si>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</si>
  <si>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</si>
  <si>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</si>
  <si>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</si>
  <si>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</si>
  <si>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</si>
  <si>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</si>
  <si>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</si>
  <si>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</si>
  <si>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                                                      (pesos)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</si>
  <si>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</si>
  <si>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</si>
  <si>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</si>
  <si>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</si>
  <si>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</si>
  <si>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</si>
  <si>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</si>
  <si>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</si>
  <si>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</si>
  <si>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</si>
  <si>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</si>
  <si>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</si>
  <si>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</si>
  <si>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</si>
  <si>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</si>
  <si>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</si>
  <si>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</si>
  <si>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</si>
  <si>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</si>
  <si>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</si>
  <si>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</si>
  <si>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</si>
  <si>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</si>
  <si>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</si>
  <si>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</si>
  <si>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</si>
  <si>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</si>
  <si>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</si>
  <si>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</si>
  <si>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</si>
  <si>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</si>
  <si>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</si>
  <si>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</si>
  <si>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</si>
  <si>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 xml:space="preserve"> Sistema Estatal de Evaluación</t>
  </si>
  <si>
    <t>Gastos por proyectos de Inversión</t>
  </si>
  <si>
    <t xml:space="preserve">                 (pesos)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</si>
  <si>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</si>
  <si>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</si>
  <si>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</si>
  <si>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</si>
  <si>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</si>
  <si>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</si>
  <si>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</si>
  <si>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</si>
  <si>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</si>
  <si>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</si>
  <si>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</si>
  <si>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</si>
  <si>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</si>
  <si>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</si>
  <si>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</si>
  <si>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</si>
  <si>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</si>
  <si>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</si>
  <si>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</si>
  <si>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</si>
  <si>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</si>
  <si>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</si>
  <si>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</si>
  <si>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</si>
  <si>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</si>
  <si>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</si>
  <si>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</si>
  <si>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</si>
  <si>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</si>
  <si>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</si>
  <si>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</si>
  <si>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</si>
  <si>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</si>
  <si>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</si>
  <si>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</si>
  <si>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</si>
  <si>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</si>
  <si>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</si>
  <si>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</si>
  <si>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</si>
  <si>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</si>
  <si>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</si>
  <si>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</si>
  <si>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</si>
  <si>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</si>
  <si>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</si>
  <si>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</si>
  <si>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</si>
  <si>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</si>
  <si>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</si>
  <si>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</si>
  <si>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</si>
  <si>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</si>
  <si>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</si>
  <si>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</si>
  <si>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</si>
  <si>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</si>
  <si>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</si>
  <si>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</si>
  <si>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</si>
  <si>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</si>
  <si>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</si>
  <si>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</si>
  <si>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</si>
  <si>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</si>
  <si>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</si>
  <si>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</si>
  <si>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</si>
  <si>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</si>
  <si>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</si>
  <si>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</si>
  <si>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</si>
  <si>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</si>
  <si>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</si>
  <si>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</si>
  <si>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</si>
  <si>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BIENES MUEBLES</t>
  </si>
  <si>
    <t>BIENES INMUEBLES</t>
  </si>
  <si>
    <t>TERRENOS</t>
  </si>
  <si>
    <t>EDIFICIOS</t>
  </si>
  <si>
    <t>Y DEMAS INMUEBLES</t>
  </si>
  <si>
    <t>NOTA: la información de este formato es ACUMULADA.</t>
  </si>
  <si>
    <t>Matriz de Indicadores de Resultados</t>
  </si>
  <si>
    <t>I.- Información contable</t>
  </si>
  <si>
    <t>ETCA-I-01</t>
  </si>
  <si>
    <t>ETCA-I-02</t>
  </si>
  <si>
    <t>Estado de Situación Financiera-Detallado-LDF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</si>
  <si>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</si>
  <si>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</si>
  <si>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</si>
  <si>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</si>
  <si>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</si>
  <si>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</si>
  <si>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</si>
  <si>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</si>
  <si>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Informe Analítico de Obligaciones Diferentes de Financiamiento-LDF</t>
  </si>
  <si>
    <t>ETCA-I-11</t>
  </si>
  <si>
    <t>ETCA-I-12</t>
  </si>
  <si>
    <t>ETCA-II-01</t>
  </si>
  <si>
    <t>ETCA-II-02</t>
  </si>
  <si>
    <t xml:space="preserve">Estado Analítico de Ingresos Detallado-LDF                                 </t>
  </si>
  <si>
    <t>ETCA-II-03</t>
  </si>
  <si>
    <t xml:space="preserve">Conciliación entre los Ingresos Presupuestarios y Contables      </t>
  </si>
  <si>
    <t>ETCA-II-04</t>
  </si>
  <si>
    <t>ETCA-II-05</t>
  </si>
  <si>
    <t>Estado Analítico del Ejercicio Presupuesto de Egresos Detallado-LDF</t>
  </si>
  <si>
    <t>Clasificación Por Objeto del Gasto</t>
  </si>
  <si>
    <t>ETCA-II-06</t>
  </si>
  <si>
    <t>Clasificación Económica (Por Tipo de Gasto)</t>
  </si>
  <si>
    <t>ETCA-II-07</t>
  </si>
  <si>
    <t>Por Unidad Administrativa</t>
  </si>
  <si>
    <t>ETCA-II-08</t>
  </si>
  <si>
    <t>ETCA-II-09</t>
  </si>
  <si>
    <t>Clasificación Administrativa, Por Poderes</t>
  </si>
  <si>
    <t>ETCA-II-10</t>
  </si>
  <si>
    <t>Clasificación Administrativa, Por tipo de Organismo o Entidad Paraestatal</t>
  </si>
  <si>
    <t>ETCA-II-11</t>
  </si>
  <si>
    <t>ETCA-II-12</t>
  </si>
  <si>
    <t>Estado Analítico del Ejercicio Presupuesto de Egresos -Detallado-LDF</t>
  </si>
  <si>
    <t>ETCA-II-13</t>
  </si>
  <si>
    <t>ETCA-II-14</t>
  </si>
  <si>
    <t xml:space="preserve">Estado Analítico del Ejercicio Presupuesto de Egresos - Detallado-LDF  </t>
  </si>
  <si>
    <t>ETCA-II-15</t>
  </si>
  <si>
    <t>Conciliación entre los Egresos Presupuestarios y los Gastos Contables</t>
  </si>
  <si>
    <t>ETCA-II-16</t>
  </si>
  <si>
    <t>ETCA-II-17</t>
  </si>
  <si>
    <t xml:space="preserve">Intereses de la Deuda                                                        </t>
  </si>
  <si>
    <t>ETCA-III-01</t>
  </si>
  <si>
    <t>ETCA-III-02</t>
  </si>
  <si>
    <t>ETCA-III-03</t>
  </si>
  <si>
    <t>ETCA-III-04</t>
  </si>
  <si>
    <t xml:space="preserve">Informe de Avance Programático </t>
  </si>
  <si>
    <t>ETCA-III-05</t>
  </si>
  <si>
    <t xml:space="preserve">IV.- Información Complementaria-Anexos. 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</si>
  <si>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</si>
  <si>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</si>
  <si>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</si>
  <si>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</si>
  <si>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</si>
  <si>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</si>
  <si>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 xml:space="preserve">                                                                              (PESOS)</t>
  </si>
  <si>
    <t>Hacienda Pública / Patrimonio Generado de Ejercicios Anteriores</t>
  </si>
  <si>
    <t>Exceso o Insuficiencia en la Actualización de la Hacienda Pública / Patrimonio</t>
  </si>
  <si>
    <t>Hacienda Pública / Patrimonio Neto Final de 2018</t>
  </si>
  <si>
    <t>Gasto por Programa Presupuestario (NO APLICA)</t>
  </si>
  <si>
    <t>Relación de esquemas bursátiles y de coberturas financieras (SOLO EN CUENTA PÚBLICA)</t>
  </si>
  <si>
    <t>Relación de Bienes que Componen su Patrimonio (SEGUNDO TRIMESTRE y CUENTA PÚBLICA)</t>
  </si>
  <si>
    <t xml:space="preserve">   Subsidios: Sector Social y Privado o Estados y Municipios</t>
  </si>
  <si>
    <t>Ingresos Finanacieros</t>
  </si>
  <si>
    <t xml:space="preserve">Aprovechamientos Patrimoniales </t>
  </si>
  <si>
    <t>1. Total de Ingresos Presupuestarios</t>
  </si>
  <si>
    <t>2.Mas Ingresos contables No Presupuestarios</t>
  </si>
  <si>
    <t>3.Menos Ingresos Presupuestarios No Contables</t>
  </si>
  <si>
    <t>4. Total de Ingresos Contables  (4=  1  +  2  -  3 )</t>
  </si>
  <si>
    <t xml:space="preserve">2. Menos Egresos Presupuestarios No Contables </t>
  </si>
  <si>
    <t xml:space="preserve">Materias Primas y Materiales de Producción y Comercializacíon </t>
  </si>
  <si>
    <t xml:space="preserve">Materiales y Suministros </t>
  </si>
  <si>
    <t>3. Más Gastos Contables No Presupuestarios</t>
  </si>
  <si>
    <t xml:space="preserve">Productos </t>
  </si>
  <si>
    <t xml:space="preserve">Aprovechamientos </t>
  </si>
  <si>
    <t xml:space="preserve">Participaciones, Aportaciones, Convenios, Incentivos Derivados de la Colaboración Fiscal, Fondos Distintos de Aportaciones, Transferencias, Asignaciones, Subsidios y Subvenciones, y Pensiones y Juvilaciones </t>
  </si>
  <si>
    <t xml:space="preserve">Participaciones,  Aportaciones, Convenios, Incentivos Derivados de la Colaboracion Fiscal y Fondos Distintos de Aportaciones </t>
  </si>
  <si>
    <t>Rubros de  Ingresos</t>
  </si>
  <si>
    <t>Estimado</t>
  </si>
  <si>
    <t xml:space="preserve">Recaudado </t>
  </si>
  <si>
    <t>Ingresos por Ventas de Bienes, Prestacion de Servicios y Otros Ingresos</t>
  </si>
  <si>
    <t xml:space="preserve">Participaciones, Aportaciones, Convenios, Incentivos Derivados de la Colaboracción Fiscal y Fondos Distintos de Aportaciones </t>
  </si>
  <si>
    <t xml:space="preserve">Ingresos Excedentes </t>
  </si>
  <si>
    <t>Estado Analitico de Ingresos Por Fuente de Financiamiento</t>
  </si>
  <si>
    <t xml:space="preserve">Ingresos del Poder Ejecutivo Federal o Estatal y de los Municipios </t>
  </si>
  <si>
    <t xml:space="preserve">Transferencias, Asignaciones, Subsidios y Subvenciones, y Pensiones y Jubilaciones </t>
  </si>
  <si>
    <t>Ingresos De los Entes Públicos de los Poderes Legislativo y Judicial, de los Órganos Autonomos y del Sector Paraestatal o Paramunicipal, asi como de las Empresas Productivas del Estado</t>
  </si>
  <si>
    <t>G. Ingresos por Ventas de Bienes y Prestación de Servicios</t>
  </si>
  <si>
    <t>J. Transferencias y Asignaciones</t>
  </si>
  <si>
    <t>Ingresos de  Gestión</t>
  </si>
  <si>
    <t>Ingresos por Venta de Bienes y Prestación de Servicios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</si>
  <si>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</si>
  <si>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</si>
  <si>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>Aumento por Insuficiencia de Estimaciones por Pérdida o Deterioro u Obsolescencia</t>
  </si>
  <si>
    <t xml:space="preserve">     Interno</t>
  </si>
  <si>
    <t xml:space="preserve">     Externo</t>
  </si>
  <si>
    <t>al 31 de diciembre de 2018(d)</t>
  </si>
  <si>
    <t>31 de diciembre de 2018</t>
  </si>
  <si>
    <r>
      <t>Productos</t>
    </r>
    <r>
      <rPr>
        <vertAlign val="superscript"/>
        <sz val="10"/>
        <color theme="1"/>
        <rFont val="Arial Narrow"/>
        <family val="2"/>
      </rPr>
      <t>1</t>
    </r>
  </si>
  <si>
    <r>
      <t>Aprovechamientos</t>
    </r>
    <r>
      <rPr>
        <vertAlign val="superscript"/>
        <sz val="10"/>
        <color theme="1"/>
        <rFont val="Arial Narrow"/>
        <family val="2"/>
      </rPr>
      <t>2</t>
    </r>
  </si>
  <si>
    <r>
      <t>Ingresos por ventas de Bienes, Prestación de Servicios y Otros Ingresos</t>
    </r>
    <r>
      <rPr>
        <vertAlign val="superscript"/>
        <sz val="10"/>
        <color theme="1"/>
        <rFont val="Arial Narrow"/>
        <family val="2"/>
      </rPr>
      <t>3</t>
    </r>
  </si>
  <si>
    <t>D. Transferencias, Asignaciones, Subsidios y Subvenciones, y Pensiones y Jubilaciones</t>
  </si>
  <si>
    <t>Otros Ingresos Contables No Presupuestarios</t>
  </si>
  <si>
    <t>Otros Ingresos Presupuestarios No Contables</t>
  </si>
  <si>
    <t>Arctivos Biológicos</t>
  </si>
  <si>
    <t>Armonización de la Deuda Pública</t>
  </si>
  <si>
    <t>Adeudos de Ejercicios Fiscales Anteriores (ADEFAS)</t>
  </si>
  <si>
    <r>
      <rPr>
        <b/>
        <vertAlign val="superscript"/>
        <sz val="9"/>
        <color theme="0" tint="-0.34998626667073579"/>
        <rFont val="Arial Narrow"/>
        <family val="2"/>
      </rPr>
      <t>1</t>
    </r>
    <r>
      <rPr>
        <b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interesesque generan las cuentas bancarias de los entes públicos en productos.</t>
    </r>
  </si>
  <si>
    <r>
      <rPr>
        <b/>
        <vertAlign val="superscript"/>
        <sz val="9"/>
        <color theme="0" tint="-0.34998626667073579"/>
        <rFont val="Arial Narrow"/>
        <family val="2"/>
      </rPr>
      <t>2</t>
    </r>
    <r>
      <rPr>
        <vertAlign val="superscript"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donativos en efectivo del Poder Ejecutivo, entre otros aprovechamientos.</t>
    </r>
  </si>
  <si>
    <r>
      <rPr>
        <b/>
        <vertAlign val="superscript"/>
        <sz val="9"/>
        <color theme="0" tint="-0.34998626667073579"/>
        <rFont val="Arial Narrow"/>
        <family val="2"/>
      </rPr>
      <t>3</t>
    </r>
    <r>
      <rPr>
        <sz val="9"/>
        <color theme="0" tint="-0.34998626667073579"/>
        <rFont val="Arial Narrow"/>
        <family val="2"/>
      </rPr>
      <t xml:space="preserve"> Se refiere a los ingresos propios obtenidos por los Poderes Legislativo y Judicial, los Organos Autónomos y las entidades de la administracion pública paraestataly paramunicipal, por sus actividades diversas no inherentes a su operación que general recursos y que no sean ingresos por venta de bienes o prestación de servicios, tales como donativos en efectivo, entre otros.</t>
    </r>
  </si>
  <si>
    <r>
      <rPr>
        <b/>
        <sz val="9"/>
        <color theme="0" tint="-0.34998626667073579"/>
        <rFont val="Arial Narrow"/>
        <family val="2"/>
      </rPr>
      <t>1</t>
    </r>
    <r>
      <rPr>
        <sz val="9"/>
        <color theme="0" tint="-0.34998626667073579"/>
        <rFont val="Arial Narrow"/>
        <family val="2"/>
      </rPr>
      <t>. Se deberán incluir los Ingresos Contables No Presupuestarios que no se regularizaron presupuestariamente durante el ejercicio</t>
    </r>
  </si>
  <si>
    <r>
      <rPr>
        <b/>
        <sz val="9"/>
        <color theme="0" tint="-0.34998626667073579"/>
        <rFont val="Arial Narrow"/>
        <family val="2"/>
      </rPr>
      <t>2</t>
    </r>
    <r>
      <rPr>
        <sz val="9"/>
        <color theme="0" tint="-0.34998626667073579"/>
        <rFont val="Arial Narrow"/>
        <family val="2"/>
      </rPr>
      <t>. Los Ingresos Financieros y otros ingresos se regularizarán presupuestariamente de acuerdo a la legislacion aplicable</t>
    </r>
  </si>
  <si>
    <t>Pagado
Acumulado al periodo</t>
  </si>
  <si>
    <t>Ejercido
Acumulado al periodo</t>
  </si>
  <si>
    <t>Devengado
Acumulado al periodo</t>
  </si>
  <si>
    <t>Comprometido
Acumulado al Periodo</t>
  </si>
  <si>
    <t>Modificado Anual</t>
  </si>
  <si>
    <t>Ampliaciones / Reducciones</t>
  </si>
  <si>
    <t>Aprobado Anual</t>
  </si>
  <si>
    <t>Área y/o Ubicación Geográfica</t>
  </si>
  <si>
    <t>Fondo (Aportaciones Multiples, Convenios,etc..) (Alfanumerico) (FASS, FASP,etc)</t>
  </si>
  <si>
    <t>Fuente de Financiamiento (Federal, Estatal, Ingresos Propios)</t>
  </si>
  <si>
    <t>Tipo de Financiamiento (1. Gasto No Etiquetado, 2 Gasto Etiquetado)</t>
  </si>
  <si>
    <t>Año
Año de origen del recurso</t>
  </si>
  <si>
    <t>Tipo de Gasto
(1 Gto Corriente, 2 Gto de Capital)</t>
  </si>
  <si>
    <t>Clasificador por Objeto del Gasto
(Partida del Gasto)</t>
  </si>
  <si>
    <t>Servicios Personales por Categoría</t>
  </si>
  <si>
    <t>Tipo de Beneficiario</t>
  </si>
  <si>
    <t>Actividad o Proyecto</t>
  </si>
  <si>
    <t>Programa Presupuestario</t>
  </si>
  <si>
    <t>Subfunción</t>
  </si>
  <si>
    <t>Función</t>
  </si>
  <si>
    <t>Finalidad</t>
  </si>
  <si>
    <t>CENTRO GESTOR
Unidad Administrativa</t>
  </si>
  <si>
    <t>PRESUPUESTO DE EGRESOS</t>
  </si>
  <si>
    <t>FONDO</t>
  </si>
  <si>
    <t>POSICION PRESUPUESTARIA</t>
  </si>
  <si>
    <t>AREA FUNCIONAL</t>
  </si>
  <si>
    <t xml:space="preserve">CLASIFICACIÓN ADMINISTRATIVA </t>
  </si>
  <si>
    <t>Tipo de Recurso (1)</t>
  </si>
  <si>
    <t xml:space="preserve">Anexo de Avance Presupuestal </t>
  </si>
  <si>
    <t>Anexo Bancos</t>
  </si>
  <si>
    <t>Desglose de saldo en Bancos e Inversiones</t>
  </si>
  <si>
    <t>Desglose del saldo presentado en el formato ETCA-I-02, en el inciso A2), de la Cuenta:
BANCOS/TESORERÍA</t>
  </si>
  <si>
    <t>Desglose del saldo presentado en el formato ETCA-I-02, en el inciso A4), de la Cuenta:
INVERSIONES TEMPORALES (HASTA 3 MESES)</t>
  </si>
  <si>
    <t>Desglose del saldo presentado en el formato ETCA-I-02, en el inciso B1), de la Cuenta:
INVERSIONES FINANCIERAS DE CORTO PLAZO</t>
  </si>
  <si>
    <t>Desglose del saldo presentado en el formato ETCA-I-02, en el inciso A) del Activo No Circulante, de la Cuenta:
INVERSIONES FINANCIERAS A LARGO PLAZO</t>
  </si>
  <si>
    <t>Nota: En caso de que la cuenta bancaria tenga los dos tipos de recursos, presentar dos veces la misma cuenta separando los saldos por tipo de recurso.</t>
  </si>
  <si>
    <t>1) Tipo de Recurso: Federal o Estatal (incluye Ingresos Propios)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</si>
  <si>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</si>
  <si>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</si>
  <si>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</si>
  <si>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</si>
  <si>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</si>
  <si>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</si>
  <si>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</si>
  <si>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Instituto Tecnológico Superior de Cajeme</t>
  </si>
  <si>
    <t>Al 30 de Junio de 2019</t>
  </si>
  <si>
    <t>Al 31 de Diciembre de 2018 y al 30 de Junio de 2019 (b)</t>
  </si>
  <si>
    <t>Del 01 de Enero al 30 de Junio de 2019</t>
  </si>
  <si>
    <t/>
  </si>
  <si>
    <t>Pesos</t>
  </si>
  <si>
    <t>MEXICO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</si>
  <si>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</si>
  <si>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</si>
  <si>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</si>
  <si>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a) SERVICIOS PERSONALES</t>
  </si>
  <si>
    <t>1 AÑO</t>
  </si>
  <si>
    <t>b) PROVEEDORES</t>
  </si>
  <si>
    <t>c) RETENCIONES Y CONTRIBUCIONES</t>
  </si>
  <si>
    <t>d) OTRAS CUENTAS POR PAGAR</t>
  </si>
  <si>
    <t>e) FONDOS DE FIDEICOMISOS</t>
  </si>
  <si>
    <t>1AÑO</t>
  </si>
  <si>
    <t>NADA QUE INFORMAR EN ESTE APARTADO</t>
  </si>
  <si>
    <t>1000</t>
  </si>
  <si>
    <t>SERVICIOS PERSONALES</t>
  </si>
  <si>
    <r>
      <t>1000</t>
    </r>
    <r>
      <rPr>
        <b/>
        <sz val="9"/>
        <rFont val="Arial"/>
        <family val="2"/>
      </rPr>
      <t xml:space="preserve"> 1100</t>
    </r>
  </si>
  <si>
    <t>REMUNERACIONES AL  PERSONAL DE CARÁCTER  PERMANENTE</t>
  </si>
  <si>
    <r>
      <t xml:space="preserve">1000 1100 </t>
    </r>
    <r>
      <rPr>
        <b/>
        <sz val="9"/>
        <rFont val="Arial"/>
        <family val="2"/>
      </rPr>
      <t>0113</t>
    </r>
  </si>
  <si>
    <t>SUELDO BASE AL PERSONAL PERMANENTE</t>
  </si>
  <si>
    <r>
      <t xml:space="preserve">1000 1100 0113 </t>
    </r>
    <r>
      <rPr>
        <b/>
        <sz val="9"/>
        <rFont val="Arial"/>
        <family val="2"/>
      </rPr>
      <t>11301</t>
    </r>
  </si>
  <si>
    <t>SUELDOS</t>
  </si>
  <si>
    <r>
      <t xml:space="preserve">1000 1100 0113 </t>
    </r>
    <r>
      <rPr>
        <b/>
        <sz val="9"/>
        <rFont val="Arial"/>
        <family val="2"/>
      </rPr>
      <t>11306</t>
    </r>
  </si>
  <si>
    <t>RIESGO LABORAL</t>
  </si>
  <si>
    <r>
      <t>1000 1100 0113</t>
    </r>
    <r>
      <rPr>
        <b/>
        <sz val="9"/>
        <rFont val="Arial"/>
        <family val="2"/>
      </rPr>
      <t xml:space="preserve"> 11307</t>
    </r>
  </si>
  <si>
    <t>AYUDA PARA HABITACION</t>
  </si>
  <si>
    <r>
      <t xml:space="preserve">1000 1100 0113 </t>
    </r>
    <r>
      <rPr>
        <b/>
        <sz val="9"/>
        <rFont val="Arial"/>
        <family val="2"/>
      </rPr>
      <t>11308</t>
    </r>
  </si>
  <si>
    <t>AYUDA PARA DESPENSA</t>
  </si>
  <si>
    <r>
      <t xml:space="preserve">1002 1100 0113 </t>
    </r>
    <r>
      <rPr>
        <b/>
        <sz val="9"/>
        <rFont val="Arial"/>
        <family val="2"/>
      </rPr>
      <t>11310</t>
    </r>
  </si>
  <si>
    <t>AYUDA PARA ENERGIA ELECTRICA</t>
  </si>
  <si>
    <r>
      <t xml:space="preserve">1000 </t>
    </r>
    <r>
      <rPr>
        <b/>
        <sz val="9"/>
        <color indexed="8"/>
        <rFont val="Arial"/>
        <family val="2"/>
      </rPr>
      <t>1200</t>
    </r>
  </si>
  <si>
    <t>REMUNERACIONES AL PERSONAL DE CARÁCTER TRANSITORIO</t>
  </si>
  <si>
    <r>
      <t xml:space="preserve">1000 1200 </t>
    </r>
    <r>
      <rPr>
        <b/>
        <sz val="9"/>
        <color indexed="8"/>
        <rFont val="Arial"/>
        <family val="2"/>
      </rPr>
      <t>0121</t>
    </r>
  </si>
  <si>
    <t>HONORARIOS ASIMILABLES A SALARIOS</t>
  </si>
  <si>
    <r>
      <t xml:space="preserve">1000 1200 0121 </t>
    </r>
    <r>
      <rPr>
        <b/>
        <sz val="9"/>
        <color indexed="8"/>
        <rFont val="Arial"/>
        <family val="2"/>
      </rPr>
      <t>12101</t>
    </r>
  </si>
  <si>
    <t>HONORARIOS</t>
  </si>
  <si>
    <r>
      <t>1000 1200</t>
    </r>
    <r>
      <rPr>
        <b/>
        <sz val="9"/>
        <color indexed="8"/>
        <rFont val="Arial"/>
        <family val="2"/>
      </rPr>
      <t xml:space="preserve"> 0123</t>
    </r>
  </si>
  <si>
    <t>RETRIBUCIONES POR SERVICIOS DE CARÁCTER SOCIAL</t>
  </si>
  <si>
    <r>
      <t xml:space="preserve">1000 1200 0123 </t>
    </r>
    <r>
      <rPr>
        <b/>
        <sz val="9"/>
        <color indexed="8"/>
        <rFont val="Arial"/>
        <family val="2"/>
      </rPr>
      <t>12301</t>
    </r>
  </si>
  <si>
    <r>
      <t xml:space="preserve">1000 </t>
    </r>
    <r>
      <rPr>
        <b/>
        <sz val="9"/>
        <color indexed="8"/>
        <rFont val="Arial"/>
        <family val="2"/>
      </rPr>
      <t>1300</t>
    </r>
  </si>
  <si>
    <t>REMUNERACIONES ADICIONALES Y ESPECIALES</t>
  </si>
  <si>
    <r>
      <t xml:space="preserve">1000 1300 </t>
    </r>
    <r>
      <rPr>
        <b/>
        <sz val="9"/>
        <color indexed="8"/>
        <rFont val="Arial"/>
        <family val="2"/>
      </rPr>
      <t>0131</t>
    </r>
  </si>
  <si>
    <t>PRIMAS POR AÑOS DE SERVICIOS EFECTIVOS PRESTADOS</t>
  </si>
  <si>
    <r>
      <t>1000 1300 0131</t>
    </r>
    <r>
      <rPr>
        <b/>
        <sz val="9"/>
        <color indexed="8"/>
        <rFont val="Arial"/>
        <family val="2"/>
      </rPr>
      <t xml:space="preserve"> 13101</t>
    </r>
  </si>
  <si>
    <t>PRIMA POR AÑOS DE SERVICIO EFECTIVOS PRESTADOS</t>
  </si>
  <si>
    <r>
      <t xml:space="preserve">1000 1300 </t>
    </r>
    <r>
      <rPr>
        <b/>
        <sz val="9"/>
        <color indexed="8"/>
        <rFont val="Arial"/>
        <family val="2"/>
      </rPr>
      <t>0132</t>
    </r>
  </si>
  <si>
    <t>PRIMAS DE VACACIONES, DOMINICAL Y GRATIFICACION DE FIN DE AÑO</t>
  </si>
  <si>
    <r>
      <t xml:space="preserve">1000 1300 0132 </t>
    </r>
    <r>
      <rPr>
        <b/>
        <sz val="9"/>
        <color indexed="8"/>
        <rFont val="Arial"/>
        <family val="2"/>
      </rPr>
      <t>13201</t>
    </r>
  </si>
  <si>
    <t>PRIMA DE VACACIONES Y DOMINICAL</t>
  </si>
  <si>
    <r>
      <t xml:space="preserve">1000 1300 0132 </t>
    </r>
    <r>
      <rPr>
        <b/>
        <sz val="9"/>
        <color indexed="8"/>
        <rFont val="Arial"/>
        <family val="2"/>
      </rPr>
      <t>13202</t>
    </r>
  </si>
  <si>
    <t>AGUINALDO O GRATIFICACION DE FIN DE AÑO</t>
  </si>
  <si>
    <r>
      <t xml:space="preserve">1000 1300 </t>
    </r>
    <r>
      <rPr>
        <b/>
        <sz val="9"/>
        <color indexed="8"/>
        <rFont val="Arial"/>
        <family val="2"/>
      </rPr>
      <t>0134</t>
    </r>
  </si>
  <si>
    <t>COMPENSACIONES</t>
  </si>
  <si>
    <r>
      <t xml:space="preserve">1000 1300 0134 </t>
    </r>
    <r>
      <rPr>
        <b/>
        <sz val="9"/>
        <color indexed="8"/>
        <rFont val="Arial"/>
        <family val="2"/>
      </rPr>
      <t>13401</t>
    </r>
  </si>
  <si>
    <t>ACREDITACION POR TITULACION EN LA DOCENCIA</t>
  </si>
  <si>
    <r>
      <t xml:space="preserve">1001 1300 0134 </t>
    </r>
    <r>
      <rPr>
        <b/>
        <sz val="9"/>
        <color indexed="8"/>
        <rFont val="Arial"/>
        <family val="2"/>
      </rPr>
      <t>13404</t>
    </r>
  </si>
  <si>
    <t>BONO DE PRODUCTIVIDAD</t>
  </si>
  <si>
    <r>
      <t xml:space="preserve">1000 </t>
    </r>
    <r>
      <rPr>
        <b/>
        <sz val="9"/>
        <color indexed="8"/>
        <rFont val="Arial"/>
        <family val="2"/>
      </rPr>
      <t>1400</t>
    </r>
  </si>
  <si>
    <t>SEGURIDAD SOCIAL</t>
  </si>
  <si>
    <r>
      <t xml:space="preserve">1000 1400 </t>
    </r>
    <r>
      <rPr>
        <b/>
        <sz val="9"/>
        <color indexed="8"/>
        <rFont val="Arial"/>
        <family val="2"/>
      </rPr>
      <t>0141</t>
    </r>
  </si>
  <si>
    <t>APORTACIONES DE SEGURIDA SOCIAL</t>
  </si>
  <si>
    <r>
      <t xml:space="preserve">1000 1400 0141 </t>
    </r>
    <r>
      <rPr>
        <b/>
        <sz val="9"/>
        <color indexed="8"/>
        <rFont val="Arial"/>
        <family val="2"/>
      </rPr>
      <t>14102</t>
    </r>
  </si>
  <si>
    <t>APORTACIONES POR SEGURO DE VIDA AL ISSSTESON</t>
  </si>
  <si>
    <r>
      <t xml:space="preserve">1000 1400 0141 </t>
    </r>
    <r>
      <rPr>
        <b/>
        <sz val="9"/>
        <color indexed="8"/>
        <rFont val="Arial"/>
        <family val="2"/>
      </rPr>
      <t>14103</t>
    </r>
  </si>
  <si>
    <t>CUOTAS POR SEGURO DE RETIRO AL ISSSTESON</t>
  </si>
  <si>
    <r>
      <t>1000 1400 0141</t>
    </r>
    <r>
      <rPr>
        <b/>
        <sz val="9"/>
        <color indexed="8"/>
        <rFont val="Arial"/>
        <family val="2"/>
      </rPr>
      <t xml:space="preserve"> 14106</t>
    </r>
  </si>
  <si>
    <t>OTRAS PRESTACIONES DE SEGURIDAD SOCIAL</t>
  </si>
  <si>
    <r>
      <t xml:space="preserve">1000 1400 0141 </t>
    </r>
    <r>
      <rPr>
        <b/>
        <sz val="9"/>
        <color indexed="8"/>
        <rFont val="Arial"/>
        <family val="2"/>
      </rPr>
      <t>14107</t>
    </r>
  </si>
  <si>
    <t>CUOTAS PARA INFRAESTRUCTURA, EQUIPAMIENTO Y MANTENIMIENTO HOSPITALARIO</t>
  </si>
  <si>
    <r>
      <t>1000 1400 0</t>
    </r>
    <r>
      <rPr>
        <b/>
        <sz val="9"/>
        <color indexed="8"/>
        <rFont val="Arial"/>
        <family val="2"/>
      </rPr>
      <t>143</t>
    </r>
  </si>
  <si>
    <t>APORTACIONES AL SISTEMA PARA EL RETIRO</t>
  </si>
  <si>
    <r>
      <t xml:space="preserve">1000 1400 0143 </t>
    </r>
    <r>
      <rPr>
        <b/>
        <sz val="9"/>
        <color indexed="8"/>
        <rFont val="Arial"/>
        <family val="2"/>
      </rPr>
      <t>14301</t>
    </r>
  </si>
  <si>
    <t>PAGAS DE DEFUNSION, PENSIONES Y JUBILACIONES</t>
  </si>
  <si>
    <r>
      <t xml:space="preserve">1000 1400 0143 </t>
    </r>
    <r>
      <rPr>
        <b/>
        <sz val="9"/>
        <color indexed="8"/>
        <rFont val="Arial"/>
        <family val="2"/>
      </rPr>
      <t>14303</t>
    </r>
  </si>
  <si>
    <r>
      <t xml:space="preserve">1000 </t>
    </r>
    <r>
      <rPr>
        <b/>
        <sz val="9"/>
        <color indexed="8"/>
        <rFont val="Arial"/>
        <family val="2"/>
      </rPr>
      <t>1500</t>
    </r>
  </si>
  <si>
    <t>OTRAS PRESTACIONES SOCIALES Y ECONOMICAS</t>
  </si>
  <si>
    <r>
      <t xml:space="preserve">1000 1500 </t>
    </r>
    <r>
      <rPr>
        <b/>
        <sz val="9"/>
        <color indexed="8"/>
        <rFont val="Arial"/>
        <family val="2"/>
      </rPr>
      <t>0151</t>
    </r>
  </si>
  <si>
    <t>CUOTAS PARA EL FONDO DE AHORRO Y FONDO DE TRABAJO</t>
  </si>
  <si>
    <r>
      <t xml:space="preserve">1000 1500 0151 </t>
    </r>
    <r>
      <rPr>
        <b/>
        <sz val="9"/>
        <color indexed="8"/>
        <rFont val="Arial"/>
        <family val="2"/>
      </rPr>
      <t>15101</t>
    </r>
  </si>
  <si>
    <t>APORTACIONES AL FONDO DE AHORRO DE LOS TRABAJADORES</t>
  </si>
  <si>
    <r>
      <t xml:space="preserve">1000 1500 </t>
    </r>
    <r>
      <rPr>
        <b/>
        <sz val="9"/>
        <color indexed="8"/>
        <rFont val="Arial"/>
        <family val="2"/>
      </rPr>
      <t>0152</t>
    </r>
  </si>
  <si>
    <t>INDEMNIZACIONES</t>
  </si>
  <si>
    <r>
      <t>1000 1500 0152</t>
    </r>
    <r>
      <rPr>
        <b/>
        <sz val="9"/>
        <color indexed="8"/>
        <rFont val="Arial"/>
        <family val="2"/>
      </rPr>
      <t xml:space="preserve"> 15201</t>
    </r>
  </si>
  <si>
    <t>INDEMNIZACIONES AL PERSONAL</t>
  </si>
  <si>
    <r>
      <t>1000 1500 0152</t>
    </r>
    <r>
      <rPr>
        <b/>
        <sz val="9"/>
        <color indexed="8"/>
        <rFont val="Arial"/>
        <family val="2"/>
      </rPr>
      <t xml:space="preserve"> 15202</t>
    </r>
  </si>
  <si>
    <t>PAGO DE LIQUIDACIONES</t>
  </si>
  <si>
    <r>
      <t xml:space="preserve">1000 1500 </t>
    </r>
    <r>
      <rPr>
        <b/>
        <sz val="9"/>
        <color indexed="8"/>
        <rFont val="Arial"/>
        <family val="2"/>
      </rPr>
      <t>0154</t>
    </r>
  </si>
  <si>
    <t>PRESTACIONES CONTRACTUALES</t>
  </si>
  <si>
    <r>
      <t xml:space="preserve">1000 1500 0154 </t>
    </r>
    <r>
      <rPr>
        <b/>
        <sz val="9"/>
        <rFont val="Arial"/>
        <family val="2"/>
      </rPr>
      <t>15401</t>
    </r>
  </si>
  <si>
    <t>PRESTACIONES ESTABLECIDAS POR CONDICIONES GENERALES</t>
  </si>
  <si>
    <r>
      <t xml:space="preserve">1000 1500 0154 </t>
    </r>
    <r>
      <rPr>
        <b/>
        <sz val="9"/>
        <color indexed="8"/>
        <rFont val="Arial"/>
        <family val="2"/>
      </rPr>
      <t>15409</t>
    </r>
  </si>
  <si>
    <t>BONO PARA DESPENSA</t>
  </si>
  <si>
    <r>
      <t xml:space="preserve">1000 1500 0154 </t>
    </r>
    <r>
      <rPr>
        <b/>
        <sz val="9"/>
        <color indexed="8"/>
        <rFont val="Arial"/>
        <family val="2"/>
      </rPr>
      <t>15410</t>
    </r>
  </si>
  <si>
    <t>APOYO PARA CANASTILLA DE MATERNIDAD</t>
  </si>
  <si>
    <r>
      <t xml:space="preserve">1000 1500 0154 </t>
    </r>
    <r>
      <rPr>
        <b/>
        <sz val="9"/>
        <color indexed="8"/>
        <rFont val="Arial"/>
        <family val="2"/>
      </rPr>
      <t>15413</t>
    </r>
  </si>
  <si>
    <t>AYUDA PARA GUARDERIA A MADRES TRABAJADORAS</t>
  </si>
  <si>
    <r>
      <t xml:space="preserve">1000 1500 0154 </t>
    </r>
    <r>
      <rPr>
        <b/>
        <sz val="9"/>
        <color indexed="8"/>
        <rFont val="Arial"/>
        <family val="2"/>
      </rPr>
      <t>15415</t>
    </r>
  </si>
  <si>
    <t>AYUDA PARA SERVICIO DE TRANSPORTE AL PERSONAL DE APOYO A LA EDUCACION</t>
  </si>
  <si>
    <r>
      <t xml:space="preserve">1000 1500 0154 </t>
    </r>
    <r>
      <rPr>
        <b/>
        <sz val="9"/>
        <color indexed="8"/>
        <rFont val="Arial"/>
        <family val="2"/>
      </rPr>
      <t>15429</t>
    </r>
  </si>
  <si>
    <t>CUOTAS PARA  MATERIAL DIDACTICO</t>
  </si>
  <si>
    <r>
      <t xml:space="preserve">1000 </t>
    </r>
    <r>
      <rPr>
        <b/>
        <sz val="9"/>
        <color indexed="8"/>
        <rFont val="Arial"/>
        <family val="2"/>
      </rPr>
      <t>1700</t>
    </r>
  </si>
  <si>
    <t>PAGOS DE ESTIMULOS A SERVIDORES PUBLICOS</t>
  </si>
  <si>
    <r>
      <t>1000 1700</t>
    </r>
    <r>
      <rPr>
        <b/>
        <sz val="9"/>
        <color indexed="8"/>
        <rFont val="Arial"/>
        <family val="2"/>
      </rPr>
      <t xml:space="preserve"> 0171</t>
    </r>
  </si>
  <si>
    <t>ESTIMULOS</t>
  </si>
  <si>
    <r>
      <t xml:space="preserve">1000 1700 0171 </t>
    </r>
    <r>
      <rPr>
        <b/>
        <sz val="9"/>
        <color indexed="8"/>
        <rFont val="Arial"/>
        <family val="2"/>
      </rPr>
      <t>17106</t>
    </r>
  </si>
  <si>
    <t>COMPENSACION POR AÑOS DE ESTUDIO DE LICENCIATURA Y TITULACION AL MAGISTERIO</t>
  </si>
  <si>
    <r>
      <t xml:space="preserve">1000 1700 0171 </t>
    </r>
    <r>
      <rPr>
        <b/>
        <sz val="9"/>
        <color indexed="8"/>
        <rFont val="Arial"/>
        <family val="2"/>
      </rPr>
      <t>17102</t>
    </r>
  </si>
  <si>
    <t>ESTIMULOS AL PERSONAL</t>
  </si>
  <si>
    <r>
      <t xml:space="preserve">1000 1700 0171 </t>
    </r>
    <r>
      <rPr>
        <b/>
        <sz val="9"/>
        <color indexed="8"/>
        <rFont val="Arial"/>
        <family val="2"/>
      </rPr>
      <t>17104</t>
    </r>
  </si>
  <si>
    <t>BONO POR PUNTUALIDAD</t>
  </si>
  <si>
    <t>2000</t>
  </si>
  <si>
    <t>MATERIALES Y SUMINISTROS</t>
  </si>
  <si>
    <r>
      <t xml:space="preserve">2000 </t>
    </r>
    <r>
      <rPr>
        <b/>
        <sz val="9"/>
        <color indexed="8"/>
        <rFont val="Arial"/>
        <family val="2"/>
      </rPr>
      <t>2100</t>
    </r>
  </si>
  <si>
    <t>MATERIALES DE ADMINISTRACION, EMISION DE DOCUMENTOS Y ARTICULOS OFICIALES</t>
  </si>
  <si>
    <r>
      <t xml:space="preserve">2000 2100 </t>
    </r>
    <r>
      <rPr>
        <b/>
        <sz val="9"/>
        <color indexed="8"/>
        <rFont val="Arial"/>
        <family val="2"/>
      </rPr>
      <t>0211</t>
    </r>
  </si>
  <si>
    <t>MATERIALES, UTILES Y EQUIPOS MENORES DE OFICINA</t>
  </si>
  <si>
    <r>
      <t xml:space="preserve">2000 2100 0211 </t>
    </r>
    <r>
      <rPr>
        <b/>
        <sz val="9"/>
        <color indexed="8"/>
        <rFont val="Arial"/>
        <family val="2"/>
      </rPr>
      <t>21101</t>
    </r>
  </si>
  <si>
    <r>
      <t>2000 2100</t>
    </r>
    <r>
      <rPr>
        <b/>
        <sz val="9"/>
        <color indexed="8"/>
        <rFont val="Arial"/>
        <family val="2"/>
      </rPr>
      <t xml:space="preserve"> 0212</t>
    </r>
  </si>
  <si>
    <t>MATERIALES Y UTILES DE IMPRESIÓN Y REPRODUCCION</t>
  </si>
  <si>
    <r>
      <t xml:space="preserve">2000 2100 0212 </t>
    </r>
    <r>
      <rPr>
        <b/>
        <sz val="9"/>
        <color indexed="8"/>
        <rFont val="Arial"/>
        <family val="2"/>
      </rPr>
      <t>21201</t>
    </r>
  </si>
  <si>
    <r>
      <t xml:space="preserve">2000 2100 </t>
    </r>
    <r>
      <rPr>
        <b/>
        <sz val="9"/>
        <color indexed="8"/>
        <rFont val="Arial"/>
        <family val="2"/>
      </rPr>
      <t>0214</t>
    </r>
  </si>
  <si>
    <t>MATERIALES, UTILES Y EQUIPOS MENORES DE TECNOLOGIAS DE LA INFORMACION Y COMUNICACIONES</t>
  </si>
  <si>
    <r>
      <t xml:space="preserve">2000 2100 0214 </t>
    </r>
    <r>
      <rPr>
        <b/>
        <sz val="9"/>
        <color indexed="8"/>
        <rFont val="Arial"/>
        <family val="2"/>
      </rPr>
      <t>21401</t>
    </r>
  </si>
  <si>
    <t>MATERIALES Y UTILES PARA EL PROCESAMIENTO DE EQUIPOS Y BIENES INFORMATICOS</t>
  </si>
  <si>
    <r>
      <t xml:space="preserve">2000 2100 </t>
    </r>
    <r>
      <rPr>
        <b/>
        <sz val="9"/>
        <color indexed="8"/>
        <rFont val="Arial"/>
        <family val="2"/>
      </rPr>
      <t>0215</t>
    </r>
  </si>
  <si>
    <t>MATERIAL IMPRESO E INFORMACION DIGITAL</t>
  </si>
  <si>
    <r>
      <t xml:space="preserve">2000 2100 0215 </t>
    </r>
    <r>
      <rPr>
        <b/>
        <sz val="9"/>
        <color indexed="8"/>
        <rFont val="Arial"/>
        <family val="2"/>
      </rPr>
      <t>21501</t>
    </r>
  </si>
  <si>
    <t>MATERIAL PARA  INFORMACION</t>
  </si>
  <si>
    <r>
      <t xml:space="preserve">2000 2100 0215 </t>
    </r>
    <r>
      <rPr>
        <b/>
        <sz val="9"/>
        <color indexed="8"/>
        <rFont val="Arial"/>
        <family val="2"/>
      </rPr>
      <t>21502</t>
    </r>
  </si>
  <si>
    <t>FORMATOS IMPRESOS</t>
  </si>
  <si>
    <r>
      <t xml:space="preserve">2000 2100 </t>
    </r>
    <r>
      <rPr>
        <b/>
        <sz val="9"/>
        <color indexed="8"/>
        <rFont val="Arial"/>
        <family val="2"/>
      </rPr>
      <t>0216</t>
    </r>
  </si>
  <si>
    <t>MATERIAL DE LIMPIEZA</t>
  </si>
  <si>
    <r>
      <t xml:space="preserve">2000 2100 0216 </t>
    </r>
    <r>
      <rPr>
        <b/>
        <sz val="9"/>
        <color indexed="8"/>
        <rFont val="Arial"/>
        <family val="2"/>
      </rPr>
      <t>21601</t>
    </r>
  </si>
  <si>
    <r>
      <t xml:space="preserve">2000 2100 </t>
    </r>
    <r>
      <rPr>
        <b/>
        <sz val="9"/>
        <color indexed="8"/>
        <rFont val="Arial"/>
        <family val="2"/>
      </rPr>
      <t>0217</t>
    </r>
  </si>
  <si>
    <t>MATERIALES Y UTILES DE ENSEÑANZA</t>
  </si>
  <si>
    <r>
      <t xml:space="preserve">2000 2100 0217 </t>
    </r>
    <r>
      <rPr>
        <b/>
        <sz val="9"/>
        <color indexed="8"/>
        <rFont val="Arial"/>
        <family val="2"/>
      </rPr>
      <t>21701</t>
    </r>
  </si>
  <si>
    <t>MATERIALES EDUCATIVOS</t>
  </si>
  <si>
    <r>
      <t xml:space="preserve">2001 2100 0217 </t>
    </r>
    <r>
      <rPr>
        <b/>
        <sz val="9"/>
        <color indexed="8"/>
        <rFont val="Arial"/>
        <family val="2"/>
      </rPr>
      <t>21702</t>
    </r>
  </si>
  <si>
    <t>MATERIALES Y SUMINISTROS PARA PLANTELES EDUCATIVOS</t>
  </si>
  <si>
    <r>
      <t xml:space="preserve">2000 2100 </t>
    </r>
    <r>
      <rPr>
        <b/>
        <sz val="9"/>
        <color indexed="8"/>
        <rFont val="Arial"/>
        <family val="2"/>
      </rPr>
      <t>0218</t>
    </r>
  </si>
  <si>
    <t>MATERIALES PARA EL REGISTRO E IDENTIFICACION DE BIENES Y PERSONAS</t>
  </si>
  <si>
    <r>
      <t xml:space="preserve">2000 2100 0218 </t>
    </r>
    <r>
      <rPr>
        <b/>
        <sz val="9"/>
        <color indexed="8"/>
        <rFont val="Arial"/>
        <family val="2"/>
      </rPr>
      <t>21801</t>
    </r>
  </si>
  <si>
    <t>PLACAS, ENGOMADOS, CALCOMANIAS Y HOLOGRAMAS</t>
  </si>
  <si>
    <r>
      <t>2000</t>
    </r>
    <r>
      <rPr>
        <b/>
        <sz val="9"/>
        <color indexed="8"/>
        <rFont val="Arial"/>
        <family val="2"/>
      </rPr>
      <t xml:space="preserve"> 2200</t>
    </r>
  </si>
  <si>
    <t>ALIMENTOS Y UTENSILIOS</t>
  </si>
  <si>
    <r>
      <t xml:space="preserve">2000 2200 </t>
    </r>
    <r>
      <rPr>
        <b/>
        <sz val="9"/>
        <color indexed="8"/>
        <rFont val="Arial"/>
        <family val="2"/>
      </rPr>
      <t>0221</t>
    </r>
  </si>
  <si>
    <t>PRODUCTOS ALIMENTICIOS PARA PERSONAS</t>
  </si>
  <si>
    <r>
      <t xml:space="preserve">2000 2200 0221 </t>
    </r>
    <r>
      <rPr>
        <b/>
        <sz val="9"/>
        <color indexed="8"/>
        <rFont val="Arial"/>
        <family val="2"/>
      </rPr>
      <t>22101</t>
    </r>
  </si>
  <si>
    <t>PRODUCTOS ALIMENTICIOS PARA EL PERSONAL EN LAS INSTALACIONES</t>
  </si>
  <si>
    <r>
      <t xml:space="preserve">2000 2200 0221 </t>
    </r>
    <r>
      <rPr>
        <b/>
        <sz val="9"/>
        <color indexed="8"/>
        <rFont val="Arial"/>
        <family val="2"/>
      </rPr>
      <t>22106</t>
    </r>
  </si>
  <si>
    <t>ADQUISICION DE AGUA POTABLE</t>
  </si>
  <si>
    <r>
      <t>2000 2200</t>
    </r>
    <r>
      <rPr>
        <b/>
        <sz val="9"/>
        <color indexed="8"/>
        <rFont val="Arial"/>
        <family val="2"/>
      </rPr>
      <t xml:space="preserve"> 0223</t>
    </r>
  </si>
  <si>
    <t>UTENSILIOS PARA EL SERVICIO DE ALIMENTACION</t>
  </si>
  <si>
    <r>
      <t>2000 2200 0223</t>
    </r>
    <r>
      <rPr>
        <b/>
        <sz val="9"/>
        <color indexed="8"/>
        <rFont val="Arial"/>
        <family val="2"/>
      </rPr>
      <t xml:space="preserve"> 22301</t>
    </r>
  </si>
  <si>
    <r>
      <t xml:space="preserve">2000 </t>
    </r>
    <r>
      <rPr>
        <b/>
        <sz val="9"/>
        <color indexed="8"/>
        <rFont val="Arial"/>
        <family val="2"/>
      </rPr>
      <t>2400</t>
    </r>
  </si>
  <si>
    <t>MATERIALES Y ARTICULOS DE CONTRUCCION Y DE REPARACION</t>
  </si>
  <si>
    <r>
      <t xml:space="preserve">2000 2400 </t>
    </r>
    <r>
      <rPr>
        <b/>
        <sz val="9"/>
        <color indexed="8"/>
        <rFont val="Arial"/>
        <family val="2"/>
      </rPr>
      <t>0241</t>
    </r>
  </si>
  <si>
    <t>PRODUCTOS MINERALES NO METALICOS</t>
  </si>
  <si>
    <r>
      <t>2000 2400 0241</t>
    </r>
    <r>
      <rPr>
        <b/>
        <sz val="9"/>
        <color indexed="8"/>
        <rFont val="Arial"/>
        <family val="2"/>
      </rPr>
      <t xml:space="preserve"> 24101</t>
    </r>
  </si>
  <si>
    <r>
      <t>2000 2400</t>
    </r>
    <r>
      <rPr>
        <b/>
        <sz val="9"/>
        <color indexed="8"/>
        <rFont val="Arial"/>
        <family val="2"/>
      </rPr>
      <t xml:space="preserve"> 0242</t>
    </r>
  </si>
  <si>
    <t>CEMENTO Y PRODUCTOS DE CONCRETO</t>
  </si>
  <si>
    <r>
      <t xml:space="preserve">2000 2400 0242 </t>
    </r>
    <r>
      <rPr>
        <b/>
        <sz val="9"/>
        <color indexed="8"/>
        <rFont val="Arial"/>
        <family val="2"/>
      </rPr>
      <t>24201</t>
    </r>
  </si>
  <si>
    <r>
      <t>2000 2400</t>
    </r>
    <r>
      <rPr>
        <b/>
        <sz val="9"/>
        <color indexed="8"/>
        <rFont val="Arial"/>
        <family val="2"/>
      </rPr>
      <t xml:space="preserve"> 0243</t>
    </r>
  </si>
  <si>
    <t>CAL,YESO, Y PRODUCTOS  DE YESO</t>
  </si>
  <si>
    <r>
      <t xml:space="preserve">2000 2400 0243 </t>
    </r>
    <r>
      <rPr>
        <b/>
        <sz val="9"/>
        <color indexed="8"/>
        <rFont val="Arial"/>
        <family val="2"/>
      </rPr>
      <t>24301</t>
    </r>
  </si>
  <si>
    <r>
      <t xml:space="preserve">2000 2400 </t>
    </r>
    <r>
      <rPr>
        <b/>
        <sz val="9"/>
        <color indexed="8"/>
        <rFont val="Arial"/>
        <family val="2"/>
      </rPr>
      <t>0244</t>
    </r>
  </si>
  <si>
    <t>MADERA Y PRODUCTOS DE MADERA</t>
  </si>
  <si>
    <r>
      <t xml:space="preserve">2000 2400 0244 </t>
    </r>
    <r>
      <rPr>
        <b/>
        <sz val="9"/>
        <color indexed="8"/>
        <rFont val="Arial"/>
        <family val="2"/>
      </rPr>
      <t>24401</t>
    </r>
  </si>
  <si>
    <r>
      <t xml:space="preserve">2000 2400 </t>
    </r>
    <r>
      <rPr>
        <b/>
        <sz val="9"/>
        <color indexed="8"/>
        <rFont val="Arial"/>
        <family val="2"/>
      </rPr>
      <t>0245</t>
    </r>
  </si>
  <si>
    <t>VIDRIO Y PRODUCTOS DE VIDRIO</t>
  </si>
  <si>
    <r>
      <t xml:space="preserve">2000 2400 0245 </t>
    </r>
    <r>
      <rPr>
        <b/>
        <sz val="9"/>
        <color indexed="8"/>
        <rFont val="Arial"/>
        <family val="2"/>
      </rPr>
      <t>24501</t>
    </r>
  </si>
  <si>
    <r>
      <t xml:space="preserve">2000 2400 </t>
    </r>
    <r>
      <rPr>
        <b/>
        <sz val="9"/>
        <color indexed="8"/>
        <rFont val="Arial"/>
        <family val="2"/>
      </rPr>
      <t>0246</t>
    </r>
  </si>
  <si>
    <t>MATERIAL ELECTRICO Y ELECTRONICO</t>
  </si>
  <si>
    <r>
      <t xml:space="preserve">2000 2400 0246 </t>
    </r>
    <r>
      <rPr>
        <b/>
        <sz val="9"/>
        <color indexed="8"/>
        <rFont val="Arial"/>
        <family val="2"/>
      </rPr>
      <t>24601</t>
    </r>
  </si>
  <si>
    <r>
      <t>2000 2400</t>
    </r>
    <r>
      <rPr>
        <b/>
        <sz val="9"/>
        <color indexed="8"/>
        <rFont val="Arial"/>
        <family val="2"/>
      </rPr>
      <t xml:space="preserve"> 0247</t>
    </r>
  </si>
  <si>
    <t>ARTICULOS METALICOS PARA LA CONSTRUCCION</t>
  </si>
  <si>
    <r>
      <t xml:space="preserve">2000 2400 0247 </t>
    </r>
    <r>
      <rPr>
        <b/>
        <sz val="9"/>
        <color indexed="8"/>
        <rFont val="Arial"/>
        <family val="2"/>
      </rPr>
      <t>24701</t>
    </r>
  </si>
  <si>
    <r>
      <t xml:space="preserve">2000 2400 </t>
    </r>
    <r>
      <rPr>
        <b/>
        <sz val="9"/>
        <color indexed="8"/>
        <rFont val="Arial"/>
        <family val="2"/>
      </rPr>
      <t>0248</t>
    </r>
  </si>
  <si>
    <t>MATERIALES COMPLEMENTARIOS</t>
  </si>
  <si>
    <r>
      <t xml:space="preserve">2000 2400 0248 </t>
    </r>
    <r>
      <rPr>
        <b/>
        <sz val="9"/>
        <color indexed="8"/>
        <rFont val="Arial"/>
        <family val="2"/>
      </rPr>
      <t>24801</t>
    </r>
  </si>
  <si>
    <r>
      <t xml:space="preserve">2000 2400 </t>
    </r>
    <r>
      <rPr>
        <b/>
        <sz val="9"/>
        <color indexed="8"/>
        <rFont val="Arial"/>
        <family val="2"/>
      </rPr>
      <t>0249</t>
    </r>
  </si>
  <si>
    <t>OTROS MATERIALES Y ARTICULOS DE CONSTRUCCION Y REPARACION</t>
  </si>
  <si>
    <r>
      <t xml:space="preserve">2000 2400 0249 </t>
    </r>
    <r>
      <rPr>
        <b/>
        <sz val="9"/>
        <color indexed="8"/>
        <rFont val="Arial"/>
        <family val="2"/>
      </rPr>
      <t>24901</t>
    </r>
  </si>
  <si>
    <r>
      <t xml:space="preserve">2000 </t>
    </r>
    <r>
      <rPr>
        <b/>
        <sz val="9"/>
        <color indexed="8"/>
        <rFont val="Arial"/>
        <family val="2"/>
      </rPr>
      <t>2500</t>
    </r>
  </si>
  <si>
    <t>PRODUCTOS QUIMICOS,FARMACEUTICOS Y DE LABORATORIO</t>
  </si>
  <si>
    <r>
      <t xml:space="preserve">2000 2500 </t>
    </r>
    <r>
      <rPr>
        <b/>
        <sz val="9"/>
        <rFont val="Arial"/>
        <family val="2"/>
      </rPr>
      <t>0251</t>
    </r>
  </si>
  <si>
    <t>PRODUCTOS QUIMICOS BASICOS</t>
  </si>
  <si>
    <r>
      <t>2000 2500 0251</t>
    </r>
    <r>
      <rPr>
        <b/>
        <sz val="9"/>
        <rFont val="Arial"/>
        <family val="2"/>
      </rPr>
      <t xml:space="preserve"> 25101</t>
    </r>
  </si>
  <si>
    <r>
      <t>2000 2500</t>
    </r>
    <r>
      <rPr>
        <b/>
        <sz val="9"/>
        <color indexed="8"/>
        <rFont val="Arial"/>
        <family val="2"/>
      </rPr>
      <t xml:space="preserve"> 0252</t>
    </r>
  </si>
  <si>
    <t>FERTILIZANTES,PESTICIDAS Y OTROS AGROQUIMICOS</t>
  </si>
  <si>
    <r>
      <t>2000 2500 0252</t>
    </r>
    <r>
      <rPr>
        <b/>
        <sz val="9"/>
        <color indexed="8"/>
        <rFont val="Arial"/>
        <family val="2"/>
      </rPr>
      <t xml:space="preserve"> 25201</t>
    </r>
  </si>
  <si>
    <r>
      <t xml:space="preserve">2000 2500 </t>
    </r>
    <r>
      <rPr>
        <b/>
        <sz val="9"/>
        <color indexed="8"/>
        <rFont val="Arial"/>
        <family val="2"/>
      </rPr>
      <t>0253</t>
    </r>
  </si>
  <si>
    <t>MEDICINAS Y PRODUCTOS FARMACEUTICOS</t>
  </si>
  <si>
    <r>
      <t xml:space="preserve">2000 2500 0253 </t>
    </r>
    <r>
      <rPr>
        <b/>
        <sz val="9"/>
        <color indexed="8"/>
        <rFont val="Arial"/>
        <family val="2"/>
      </rPr>
      <t>25301</t>
    </r>
  </si>
  <si>
    <r>
      <t xml:space="preserve">2000 2500 </t>
    </r>
    <r>
      <rPr>
        <b/>
        <sz val="9"/>
        <color indexed="8"/>
        <rFont val="Arial"/>
        <family val="2"/>
      </rPr>
      <t>0254</t>
    </r>
  </si>
  <si>
    <t>MATERIALES, ACCESORIOS Y SUMINISTROS MEDICOS</t>
  </si>
  <si>
    <r>
      <t xml:space="preserve">2000 2500 0254 </t>
    </r>
    <r>
      <rPr>
        <b/>
        <sz val="9"/>
        <color indexed="8"/>
        <rFont val="Arial"/>
        <family val="2"/>
      </rPr>
      <t>25401</t>
    </r>
  </si>
  <si>
    <r>
      <t>2000 2500</t>
    </r>
    <r>
      <rPr>
        <b/>
        <sz val="9"/>
        <color theme="1"/>
        <rFont val="Arial"/>
        <family val="2"/>
      </rPr>
      <t xml:space="preserve"> 0255 </t>
    </r>
  </si>
  <si>
    <t>MATERIALES, ACCESORIOS Y SUMINISTROS DE LABORATORIO</t>
  </si>
  <si>
    <r>
      <t xml:space="preserve">2000 2500 0255 </t>
    </r>
    <r>
      <rPr>
        <b/>
        <sz val="9"/>
        <color theme="1"/>
        <rFont val="Arial"/>
        <family val="2"/>
      </rPr>
      <t>25501</t>
    </r>
  </si>
  <si>
    <r>
      <t>2000 2500</t>
    </r>
    <r>
      <rPr>
        <b/>
        <sz val="9"/>
        <color theme="1"/>
        <rFont val="Arial"/>
        <family val="2"/>
      </rPr>
      <t xml:space="preserve"> 0256</t>
    </r>
  </si>
  <si>
    <t>FIBRAS SINTETICAS, HULES, PLASTICOS Y DERIVADOS</t>
  </si>
  <si>
    <r>
      <t xml:space="preserve">2000 2500 0256 </t>
    </r>
    <r>
      <rPr>
        <b/>
        <sz val="9"/>
        <color theme="1"/>
        <rFont val="Arial"/>
        <family val="2"/>
      </rPr>
      <t>25601</t>
    </r>
  </si>
  <si>
    <r>
      <t>2000 2500</t>
    </r>
    <r>
      <rPr>
        <b/>
        <sz val="9"/>
        <color theme="1"/>
        <rFont val="Arial"/>
        <family val="2"/>
      </rPr>
      <t xml:space="preserve"> 0259</t>
    </r>
  </si>
  <si>
    <t>OTROS PRODUCTOS QUIMICOS</t>
  </si>
  <si>
    <r>
      <t xml:space="preserve">2000 2500 0259 </t>
    </r>
    <r>
      <rPr>
        <b/>
        <sz val="9"/>
        <color theme="1"/>
        <rFont val="Arial"/>
        <family val="2"/>
      </rPr>
      <t>25901</t>
    </r>
  </si>
  <si>
    <r>
      <t xml:space="preserve">2000 </t>
    </r>
    <r>
      <rPr>
        <b/>
        <sz val="9"/>
        <color indexed="8"/>
        <rFont val="Arial"/>
        <family val="2"/>
      </rPr>
      <t>2600</t>
    </r>
  </si>
  <si>
    <t>COMBUSTIBLES,LUBRICANTES Y ADITIVOS</t>
  </si>
  <si>
    <r>
      <t xml:space="preserve">2000 2600 </t>
    </r>
    <r>
      <rPr>
        <b/>
        <sz val="9"/>
        <color indexed="8"/>
        <rFont val="Arial"/>
        <family val="2"/>
      </rPr>
      <t>0261</t>
    </r>
  </si>
  <si>
    <r>
      <t>2000 2600 0261</t>
    </r>
    <r>
      <rPr>
        <b/>
        <sz val="9"/>
        <color indexed="8"/>
        <rFont val="Arial"/>
        <family val="2"/>
      </rPr>
      <t xml:space="preserve"> 26101</t>
    </r>
  </si>
  <si>
    <t>COMBUSTIBLES</t>
  </si>
  <si>
    <r>
      <t xml:space="preserve">2000 2600 0261 </t>
    </r>
    <r>
      <rPr>
        <b/>
        <sz val="9"/>
        <color indexed="8"/>
        <rFont val="Arial"/>
        <family val="2"/>
      </rPr>
      <t>26102</t>
    </r>
  </si>
  <si>
    <t>LUBRICANTES Y ADITIVOS</t>
  </si>
  <si>
    <r>
      <t>2000</t>
    </r>
    <r>
      <rPr>
        <b/>
        <sz val="9"/>
        <color indexed="8"/>
        <rFont val="Arial"/>
        <family val="2"/>
      </rPr>
      <t xml:space="preserve"> 2700</t>
    </r>
  </si>
  <si>
    <t>VESTUARIO, BLANCOS, PRENDAS DE PROTECCION Y ARTICULOS DEPORTIVOS</t>
  </si>
  <si>
    <r>
      <t xml:space="preserve">2000 2700 </t>
    </r>
    <r>
      <rPr>
        <b/>
        <sz val="9"/>
        <color indexed="8"/>
        <rFont val="Arial"/>
        <family val="2"/>
      </rPr>
      <t>0271</t>
    </r>
  </si>
  <si>
    <t>VESTUARIO Y UNIFORMES</t>
  </si>
  <si>
    <r>
      <t>2000 2700 0271</t>
    </r>
    <r>
      <rPr>
        <b/>
        <sz val="9"/>
        <color indexed="8"/>
        <rFont val="Arial"/>
        <family val="2"/>
      </rPr>
      <t xml:space="preserve"> 27101</t>
    </r>
  </si>
  <si>
    <r>
      <t xml:space="preserve">2000 2700 </t>
    </r>
    <r>
      <rPr>
        <b/>
        <sz val="9"/>
        <color indexed="8"/>
        <rFont val="Arial"/>
        <family val="2"/>
      </rPr>
      <t>0272</t>
    </r>
  </si>
  <si>
    <t>PRENDAS DE SEGURIDAD Y  PROTECCION PERSONAL</t>
  </si>
  <si>
    <r>
      <t xml:space="preserve">2000 2700 0272 </t>
    </r>
    <r>
      <rPr>
        <b/>
        <sz val="9"/>
        <color indexed="8"/>
        <rFont val="Arial"/>
        <family val="2"/>
      </rPr>
      <t>27201</t>
    </r>
  </si>
  <si>
    <r>
      <t xml:space="preserve">2000 2700 </t>
    </r>
    <r>
      <rPr>
        <b/>
        <sz val="9"/>
        <color indexed="8"/>
        <rFont val="Arial"/>
        <family val="2"/>
      </rPr>
      <t>0273</t>
    </r>
  </si>
  <si>
    <t>ARTICULOS DEPORTIVOS</t>
  </si>
  <si>
    <r>
      <t>2000 2700 0273</t>
    </r>
    <r>
      <rPr>
        <b/>
        <sz val="9"/>
        <color indexed="8"/>
        <rFont val="Arial"/>
        <family val="2"/>
      </rPr>
      <t xml:space="preserve"> 27301</t>
    </r>
  </si>
  <si>
    <r>
      <t>2000 2700</t>
    </r>
    <r>
      <rPr>
        <b/>
        <sz val="9"/>
        <rFont val="Arial"/>
        <family val="2"/>
      </rPr>
      <t xml:space="preserve"> 0274</t>
    </r>
  </si>
  <si>
    <t>PRODUCTOS TEXTILES</t>
  </si>
  <si>
    <r>
      <t xml:space="preserve">2000 2700 0274 </t>
    </r>
    <r>
      <rPr>
        <b/>
        <sz val="9"/>
        <rFont val="Arial"/>
        <family val="2"/>
      </rPr>
      <t>27401</t>
    </r>
  </si>
  <si>
    <r>
      <t>2000 2700</t>
    </r>
    <r>
      <rPr>
        <b/>
        <sz val="9"/>
        <rFont val="Arial"/>
        <family val="2"/>
      </rPr>
      <t xml:space="preserve"> 0275</t>
    </r>
  </si>
  <si>
    <t>BLANCOS Y OTROS PRODUCTOS TEXTILES, EXCEPTO PRENDAS DE VESTIR</t>
  </si>
  <si>
    <r>
      <t xml:space="preserve">2000 2700 0275 </t>
    </r>
    <r>
      <rPr>
        <b/>
        <sz val="9"/>
        <rFont val="Arial"/>
        <family val="2"/>
      </rPr>
      <t>27501</t>
    </r>
  </si>
  <si>
    <r>
      <t>2000</t>
    </r>
    <r>
      <rPr>
        <b/>
        <sz val="9"/>
        <color indexed="8"/>
        <rFont val="Arial"/>
        <family val="2"/>
      </rPr>
      <t xml:space="preserve"> 2800</t>
    </r>
  </si>
  <si>
    <t>MATERIALES Y SUMINISTROS PARA SEGURIDAD</t>
  </si>
  <si>
    <r>
      <t xml:space="preserve">2000 2800 </t>
    </r>
    <r>
      <rPr>
        <b/>
        <sz val="9"/>
        <color indexed="8"/>
        <rFont val="Arial"/>
        <family val="2"/>
      </rPr>
      <t>0283</t>
    </r>
  </si>
  <si>
    <t>PRENDAS DE PROTECCION PARA SEGURIDAD PUBLICA Y NACIONAL</t>
  </si>
  <si>
    <r>
      <t>2000 2800 0283</t>
    </r>
    <r>
      <rPr>
        <b/>
        <sz val="9"/>
        <color indexed="8"/>
        <rFont val="Arial"/>
        <family val="2"/>
      </rPr>
      <t xml:space="preserve"> 28301</t>
    </r>
  </si>
  <si>
    <r>
      <t xml:space="preserve">2000 </t>
    </r>
    <r>
      <rPr>
        <b/>
        <sz val="9"/>
        <color indexed="8"/>
        <rFont val="Arial"/>
        <family val="2"/>
      </rPr>
      <t>2900</t>
    </r>
  </si>
  <si>
    <t>HERRAMIENTAS REFACCIONES Y ACCESORIOS MENORES</t>
  </si>
  <si>
    <r>
      <t xml:space="preserve">2000 2900 </t>
    </r>
    <r>
      <rPr>
        <b/>
        <sz val="9"/>
        <color indexed="8"/>
        <rFont val="Arial"/>
        <family val="2"/>
      </rPr>
      <t>0291</t>
    </r>
  </si>
  <si>
    <t>HERRAMIENTAS MENORES</t>
  </si>
  <si>
    <r>
      <t>2000 2900 0291</t>
    </r>
    <r>
      <rPr>
        <b/>
        <sz val="9"/>
        <color indexed="8"/>
        <rFont val="Arial"/>
        <family val="2"/>
      </rPr>
      <t xml:space="preserve"> 29101</t>
    </r>
  </si>
  <si>
    <r>
      <t xml:space="preserve">2000 2900 </t>
    </r>
    <r>
      <rPr>
        <b/>
        <sz val="9"/>
        <color indexed="8"/>
        <rFont val="Arial"/>
        <family val="2"/>
      </rPr>
      <t>0292</t>
    </r>
  </si>
  <si>
    <t>REFACCIONES Y ACCESORIOS MENORES DE EDIFICIOS</t>
  </si>
  <si>
    <r>
      <t>2000 2900 0292</t>
    </r>
    <r>
      <rPr>
        <b/>
        <sz val="9"/>
        <color indexed="8"/>
        <rFont val="Arial"/>
        <family val="2"/>
      </rPr>
      <t xml:space="preserve"> 29201</t>
    </r>
  </si>
  <si>
    <r>
      <t xml:space="preserve">2000 2900 </t>
    </r>
    <r>
      <rPr>
        <b/>
        <sz val="9"/>
        <color indexed="8"/>
        <rFont val="Arial"/>
        <family val="2"/>
      </rPr>
      <t>0293</t>
    </r>
  </si>
  <si>
    <t>REFACCIONES Y ACCESORIOS MENORES DE MOBILIARIO Y EQUIPO DE ADMINISTRACION, EDUCACIONAL Y RECREATIVO</t>
  </si>
  <si>
    <r>
      <t>2000 2900 0293</t>
    </r>
    <r>
      <rPr>
        <b/>
        <sz val="9"/>
        <color indexed="8"/>
        <rFont val="Arial"/>
        <family val="2"/>
      </rPr>
      <t xml:space="preserve"> 29301</t>
    </r>
  </si>
  <si>
    <r>
      <t>2000 2900</t>
    </r>
    <r>
      <rPr>
        <b/>
        <sz val="9"/>
        <color indexed="8"/>
        <rFont val="Arial"/>
        <family val="2"/>
      </rPr>
      <t xml:space="preserve"> 0294</t>
    </r>
  </si>
  <si>
    <t>REFACCIONES Y ACCESORIOS MENORES DE EQUIPO DE COMPUTO Y TECNOLOGIAS DE LA INFORMACION</t>
  </si>
  <si>
    <r>
      <t xml:space="preserve">2000 2900 0294 </t>
    </r>
    <r>
      <rPr>
        <b/>
        <sz val="9"/>
        <color indexed="8"/>
        <rFont val="Arial"/>
        <family val="2"/>
      </rPr>
      <t>29401</t>
    </r>
  </si>
  <si>
    <r>
      <t>2000 2900</t>
    </r>
    <r>
      <rPr>
        <b/>
        <sz val="9"/>
        <color indexed="8"/>
        <rFont val="Arial"/>
        <family val="2"/>
      </rPr>
      <t xml:space="preserve"> 0296</t>
    </r>
  </si>
  <si>
    <t>REFACCIONES Y ACCESORIOS MENORES DE EQUIPO DE TRANSPORTE</t>
  </si>
  <si>
    <r>
      <t xml:space="preserve">2000 2900 0296 </t>
    </r>
    <r>
      <rPr>
        <b/>
        <sz val="9"/>
        <color indexed="8"/>
        <rFont val="Arial"/>
        <family val="2"/>
      </rPr>
      <t>29601</t>
    </r>
  </si>
  <si>
    <r>
      <t>2000 2900</t>
    </r>
    <r>
      <rPr>
        <b/>
        <sz val="9"/>
        <color indexed="8"/>
        <rFont val="Arial"/>
        <family val="2"/>
      </rPr>
      <t xml:space="preserve"> 0297</t>
    </r>
  </si>
  <si>
    <t>REFACCIONES Y ACCESORIOS MENORES DE EQUIPO DE DEFENSA Y SEGURIDAD</t>
  </si>
  <si>
    <r>
      <t xml:space="preserve">2000 2900 0296 </t>
    </r>
    <r>
      <rPr>
        <b/>
        <sz val="9"/>
        <color indexed="8"/>
        <rFont val="Arial"/>
        <family val="2"/>
      </rPr>
      <t>29701</t>
    </r>
  </si>
  <si>
    <r>
      <t>2000 2900</t>
    </r>
    <r>
      <rPr>
        <b/>
        <sz val="9"/>
        <color indexed="8"/>
        <rFont val="Arial"/>
        <family val="2"/>
      </rPr>
      <t xml:space="preserve"> 0298</t>
    </r>
  </si>
  <si>
    <t>REFACCIONES Y ACCESORIOS MENORES DE MAQUINARIA Y OTROS EQUIPOS</t>
  </si>
  <si>
    <r>
      <t>2000 2900 0298</t>
    </r>
    <r>
      <rPr>
        <b/>
        <sz val="9"/>
        <color theme="1"/>
        <rFont val="Arial"/>
        <family val="2"/>
      </rPr>
      <t xml:space="preserve"> 29801</t>
    </r>
  </si>
  <si>
    <r>
      <t>2000 2900</t>
    </r>
    <r>
      <rPr>
        <b/>
        <sz val="9"/>
        <color indexed="8"/>
        <rFont val="Arial"/>
        <family val="2"/>
      </rPr>
      <t xml:space="preserve"> 0299</t>
    </r>
  </si>
  <si>
    <t>REFACCIONES Y ACCESORIOS MENORES OTROS BIENES MUEBLES</t>
  </si>
  <si>
    <r>
      <t>2000 2900 0299</t>
    </r>
    <r>
      <rPr>
        <b/>
        <sz val="9"/>
        <color theme="1"/>
        <rFont val="Arial"/>
        <family val="2"/>
      </rPr>
      <t xml:space="preserve"> 29901</t>
    </r>
  </si>
  <si>
    <t>3000</t>
  </si>
  <si>
    <t>SERVICIOS GENERALES</t>
  </si>
  <si>
    <r>
      <t xml:space="preserve">3000 </t>
    </r>
    <r>
      <rPr>
        <b/>
        <sz val="9"/>
        <color indexed="8"/>
        <rFont val="Arial"/>
        <family val="2"/>
      </rPr>
      <t>3100</t>
    </r>
  </si>
  <si>
    <t>SERVICIOS BASICOS</t>
  </si>
  <si>
    <r>
      <t>3000 3100</t>
    </r>
    <r>
      <rPr>
        <b/>
        <sz val="9"/>
        <color indexed="8"/>
        <rFont val="Arial"/>
        <family val="2"/>
      </rPr>
      <t xml:space="preserve"> 0311</t>
    </r>
  </si>
  <si>
    <t>ENERGIA ELECTRICA</t>
  </si>
  <si>
    <r>
      <t>3000 3100 0311</t>
    </r>
    <r>
      <rPr>
        <b/>
        <sz val="9"/>
        <color indexed="8"/>
        <rFont val="Arial"/>
        <family val="2"/>
      </rPr>
      <t xml:space="preserve"> 31101</t>
    </r>
  </si>
  <si>
    <r>
      <t xml:space="preserve">3000 3100 0311 </t>
    </r>
    <r>
      <rPr>
        <b/>
        <sz val="9"/>
        <color indexed="8"/>
        <rFont val="Arial"/>
        <family val="2"/>
      </rPr>
      <t>31103</t>
    </r>
  </si>
  <si>
    <t>SERVICIO E INSTALACIONES PARA CENTROS ESCOLARES</t>
  </si>
  <si>
    <r>
      <t xml:space="preserve">3000 3100 </t>
    </r>
    <r>
      <rPr>
        <b/>
        <sz val="9"/>
        <color indexed="8"/>
        <rFont val="Arial"/>
        <family val="2"/>
      </rPr>
      <t>0312</t>
    </r>
  </si>
  <si>
    <t>GAS</t>
  </si>
  <si>
    <r>
      <t xml:space="preserve">3000 3100 0312 </t>
    </r>
    <r>
      <rPr>
        <b/>
        <sz val="9"/>
        <color indexed="8"/>
        <rFont val="Arial"/>
        <family val="2"/>
      </rPr>
      <t>31201</t>
    </r>
  </si>
  <si>
    <r>
      <t xml:space="preserve">3000 3100 </t>
    </r>
    <r>
      <rPr>
        <b/>
        <sz val="9"/>
        <color indexed="8"/>
        <rFont val="Arial"/>
        <family val="2"/>
      </rPr>
      <t>0313</t>
    </r>
  </si>
  <si>
    <t>AGUA</t>
  </si>
  <si>
    <r>
      <t xml:space="preserve">3000 3100 0313 </t>
    </r>
    <r>
      <rPr>
        <b/>
        <sz val="9"/>
        <color indexed="8"/>
        <rFont val="Arial"/>
        <family val="2"/>
      </rPr>
      <t>31301</t>
    </r>
  </si>
  <si>
    <t>AGUA POTABLE</t>
  </si>
  <si>
    <r>
      <t xml:space="preserve">3000 3100 </t>
    </r>
    <r>
      <rPr>
        <b/>
        <sz val="9"/>
        <color indexed="8"/>
        <rFont val="Arial"/>
        <family val="2"/>
      </rPr>
      <t>0314</t>
    </r>
  </si>
  <si>
    <t>TELEFONIA TRADICIONAL</t>
  </si>
  <si>
    <r>
      <t>3000 3100 0314</t>
    </r>
    <r>
      <rPr>
        <b/>
        <sz val="9"/>
        <color indexed="8"/>
        <rFont val="Arial"/>
        <family val="2"/>
      </rPr>
      <t xml:space="preserve"> 31401</t>
    </r>
  </si>
  <si>
    <r>
      <t>3000 3100</t>
    </r>
    <r>
      <rPr>
        <b/>
        <sz val="9"/>
        <color indexed="8"/>
        <rFont val="Arial"/>
        <family val="2"/>
      </rPr>
      <t xml:space="preserve"> 0315</t>
    </r>
  </si>
  <si>
    <t>TELEFONIA CELULAR</t>
  </si>
  <si>
    <r>
      <t>3000 3100 0315</t>
    </r>
    <r>
      <rPr>
        <b/>
        <sz val="9"/>
        <color indexed="8"/>
        <rFont val="Arial"/>
        <family val="2"/>
      </rPr>
      <t xml:space="preserve"> 31501</t>
    </r>
  </si>
  <si>
    <r>
      <t xml:space="preserve">3000 3100 </t>
    </r>
    <r>
      <rPr>
        <b/>
        <sz val="9"/>
        <color indexed="8"/>
        <rFont val="Arial"/>
        <family val="2"/>
      </rPr>
      <t>0317</t>
    </r>
  </si>
  <si>
    <t>SERVICIOS  DE ACCESO DE INTERNET, REDES Y PROCESAMIENTO DE INFORMACION</t>
  </si>
  <si>
    <r>
      <t xml:space="preserve">3000 3100 0317 </t>
    </r>
    <r>
      <rPr>
        <b/>
        <sz val="9"/>
        <color indexed="8"/>
        <rFont val="Arial"/>
        <family val="2"/>
      </rPr>
      <t>31701</t>
    </r>
  </si>
  <si>
    <r>
      <t xml:space="preserve">3000 3100 </t>
    </r>
    <r>
      <rPr>
        <b/>
        <sz val="9"/>
        <rFont val="Arial"/>
        <family val="2"/>
      </rPr>
      <t>0318</t>
    </r>
  </si>
  <si>
    <t>SERVICIOS POSTALES Y TELEGRAFICOS</t>
  </si>
  <si>
    <r>
      <t xml:space="preserve">3000 3100 0318 </t>
    </r>
    <r>
      <rPr>
        <b/>
        <sz val="9"/>
        <rFont val="Arial"/>
        <family val="2"/>
      </rPr>
      <t>31801</t>
    </r>
  </si>
  <si>
    <t>SERVICIO POSTAL</t>
  </si>
  <si>
    <r>
      <t xml:space="preserve">3000 </t>
    </r>
    <r>
      <rPr>
        <b/>
        <sz val="9"/>
        <color indexed="8"/>
        <rFont val="Arial"/>
        <family val="2"/>
      </rPr>
      <t>3200</t>
    </r>
  </si>
  <si>
    <t>SERVICIO DE ARRENDAMIENTO</t>
  </si>
  <si>
    <r>
      <t xml:space="preserve">3000 3200 </t>
    </r>
    <r>
      <rPr>
        <b/>
        <sz val="9"/>
        <color indexed="8"/>
        <rFont val="Arial"/>
        <family val="2"/>
      </rPr>
      <t>0322</t>
    </r>
  </si>
  <si>
    <t>ARRENDAMIENTO DE EDIFICIOS</t>
  </si>
  <si>
    <r>
      <t xml:space="preserve">3000 3200 0322 </t>
    </r>
    <r>
      <rPr>
        <b/>
        <sz val="9"/>
        <color indexed="8"/>
        <rFont val="Arial"/>
        <family val="2"/>
      </rPr>
      <t>32201</t>
    </r>
  </si>
  <si>
    <r>
      <t xml:space="preserve">3000 3200 </t>
    </r>
    <r>
      <rPr>
        <b/>
        <sz val="9"/>
        <color indexed="8"/>
        <rFont val="Arial"/>
        <family val="2"/>
      </rPr>
      <t>0323</t>
    </r>
  </si>
  <si>
    <t>ARRENDAMIENTO DE MOBILIARIO Y EQUIPO DE ADMINISTRACION,EDUCACIONAL Y RECREATIVO</t>
  </si>
  <si>
    <r>
      <t xml:space="preserve">3000 3200 0323 </t>
    </r>
    <r>
      <rPr>
        <b/>
        <sz val="9"/>
        <color indexed="8"/>
        <rFont val="Arial"/>
        <family val="2"/>
      </rPr>
      <t>32301</t>
    </r>
  </si>
  <si>
    <t>ARRENDAMIENTO DE MUEBLES MAQUINARIA Y EQUIPO</t>
  </si>
  <si>
    <r>
      <t xml:space="preserve">3000 3200 0323 </t>
    </r>
    <r>
      <rPr>
        <b/>
        <sz val="9"/>
        <color indexed="8"/>
        <rFont val="Arial"/>
        <family val="2"/>
      </rPr>
      <t>32302</t>
    </r>
  </si>
  <si>
    <t>ARRENDAMIENTO DE EQUIPO Y BIENES INFORMATICOS</t>
  </si>
  <si>
    <r>
      <t xml:space="preserve">3000 3200 </t>
    </r>
    <r>
      <rPr>
        <b/>
        <sz val="9"/>
        <color indexed="8"/>
        <rFont val="Arial"/>
        <family val="2"/>
      </rPr>
      <t>0325</t>
    </r>
  </si>
  <si>
    <t>ARRENDAMIENTO DE EQUIPO DE TRANSPORTE</t>
  </si>
  <si>
    <r>
      <t xml:space="preserve">3000 3200 0325 </t>
    </r>
    <r>
      <rPr>
        <b/>
        <sz val="9"/>
        <color indexed="8"/>
        <rFont val="Arial"/>
        <family val="2"/>
      </rPr>
      <t>32501</t>
    </r>
  </si>
  <si>
    <r>
      <t xml:space="preserve">3000 3200 </t>
    </r>
    <r>
      <rPr>
        <b/>
        <sz val="9"/>
        <color indexed="8"/>
        <rFont val="Arial"/>
        <family val="2"/>
      </rPr>
      <t>0327</t>
    </r>
  </si>
  <si>
    <t>ARRENDAMIENTO DE ACTIVOS INTANGIBLES</t>
  </si>
  <si>
    <r>
      <t xml:space="preserve">3000 3200 0327 </t>
    </r>
    <r>
      <rPr>
        <b/>
        <sz val="9"/>
        <color indexed="8"/>
        <rFont val="Arial"/>
        <family val="2"/>
      </rPr>
      <t>32701</t>
    </r>
  </si>
  <si>
    <t>PATENTES,REGALIAS Y OTROS</t>
  </si>
  <si>
    <r>
      <t>3000 3200</t>
    </r>
    <r>
      <rPr>
        <b/>
        <sz val="9"/>
        <color indexed="8"/>
        <rFont val="Arial"/>
        <family val="2"/>
      </rPr>
      <t xml:space="preserve"> 0329</t>
    </r>
  </si>
  <si>
    <t>OTROS ARRENDAMIENTOS</t>
  </si>
  <si>
    <r>
      <t>3000 3200 0329</t>
    </r>
    <r>
      <rPr>
        <b/>
        <sz val="9"/>
        <color indexed="8"/>
        <rFont val="Arial"/>
        <family val="2"/>
      </rPr>
      <t xml:space="preserve"> 32901</t>
    </r>
  </si>
  <si>
    <r>
      <t xml:space="preserve">3000 </t>
    </r>
    <r>
      <rPr>
        <b/>
        <sz val="9"/>
        <color indexed="8"/>
        <rFont val="Arial"/>
        <family val="2"/>
      </rPr>
      <t>3300</t>
    </r>
  </si>
  <si>
    <t>SERVICIOS PROFESIONALES,CIENTIFICOS, TECNICOS Y OTROS SERVICIOS</t>
  </si>
  <si>
    <r>
      <t xml:space="preserve">3000 3300 </t>
    </r>
    <r>
      <rPr>
        <b/>
        <sz val="9"/>
        <color indexed="8"/>
        <rFont val="Arial"/>
        <family val="2"/>
      </rPr>
      <t>0331</t>
    </r>
  </si>
  <si>
    <t>SERV LEGALES,DE CONTABILIDAD, AUDITORIAS Y RELACIONADOS</t>
  </si>
  <si>
    <r>
      <t xml:space="preserve">3000 3300 0331 </t>
    </r>
    <r>
      <rPr>
        <b/>
        <sz val="9"/>
        <color indexed="8"/>
        <rFont val="Arial"/>
        <family val="2"/>
      </rPr>
      <t>33101</t>
    </r>
  </si>
  <si>
    <r>
      <t xml:space="preserve">3000 3300 </t>
    </r>
    <r>
      <rPr>
        <b/>
        <sz val="9"/>
        <color indexed="8"/>
        <rFont val="Arial"/>
        <family val="2"/>
      </rPr>
      <t>0332</t>
    </r>
  </si>
  <si>
    <t>SERVICIO DE DISEÑO, ARQUITECTURA ING. Y ACTIVIDADES RELACIONADAS</t>
  </si>
  <si>
    <r>
      <t xml:space="preserve">3000 3300 0332 </t>
    </r>
    <r>
      <rPr>
        <b/>
        <sz val="9"/>
        <color indexed="8"/>
        <rFont val="Arial"/>
        <family val="2"/>
      </rPr>
      <t>33201</t>
    </r>
  </si>
  <si>
    <r>
      <t xml:space="preserve">3000 3300 </t>
    </r>
    <r>
      <rPr>
        <b/>
        <sz val="9"/>
        <color indexed="8"/>
        <rFont val="Arial"/>
        <family val="2"/>
      </rPr>
      <t>0333</t>
    </r>
  </si>
  <si>
    <t>SERVICIOS DE CONSULTORIA ADMISNITRATIVA, PROCESOS, TECNICA Y EN TECNOLOGIAS DE LA INFORMACION</t>
  </si>
  <si>
    <r>
      <t xml:space="preserve">3000 3300 0333 </t>
    </r>
    <r>
      <rPr>
        <b/>
        <sz val="9"/>
        <color indexed="8"/>
        <rFont val="Arial"/>
        <family val="2"/>
      </rPr>
      <t>33301</t>
    </r>
  </si>
  <si>
    <t>SERVICIOS DE INFORMATICA</t>
  </si>
  <si>
    <r>
      <t xml:space="preserve">3000 3300 0333 </t>
    </r>
    <r>
      <rPr>
        <b/>
        <sz val="9"/>
        <color indexed="8"/>
        <rFont val="Arial"/>
        <family val="2"/>
      </rPr>
      <t>33302</t>
    </r>
  </si>
  <si>
    <t>SERVICIOS DE CONSULTORIAS</t>
  </si>
  <si>
    <r>
      <t xml:space="preserve">3000 3300 </t>
    </r>
    <r>
      <rPr>
        <b/>
        <sz val="9"/>
        <color indexed="8"/>
        <rFont val="Arial"/>
        <family val="2"/>
      </rPr>
      <t>0334</t>
    </r>
  </si>
  <si>
    <t>SERVICIOS DE CAPACITACION</t>
  </si>
  <si>
    <r>
      <t xml:space="preserve">3000 3300 0334 </t>
    </r>
    <r>
      <rPr>
        <b/>
        <sz val="9"/>
        <color indexed="8"/>
        <rFont val="Arial"/>
        <family val="2"/>
      </rPr>
      <t>33401</t>
    </r>
  </si>
  <si>
    <r>
      <t xml:space="preserve">3000 3300 </t>
    </r>
    <r>
      <rPr>
        <b/>
        <sz val="9"/>
        <color indexed="8"/>
        <rFont val="Arial"/>
        <family val="2"/>
      </rPr>
      <t>0335</t>
    </r>
  </si>
  <si>
    <t>SERVICIOS DE INVESTIGACION CIENTIFICA Y DESARROLLO</t>
  </si>
  <si>
    <r>
      <t xml:space="preserve">3000 3300 0335 </t>
    </r>
    <r>
      <rPr>
        <b/>
        <sz val="9"/>
        <color indexed="8"/>
        <rFont val="Arial"/>
        <family val="2"/>
      </rPr>
      <t>33501</t>
    </r>
  </si>
  <si>
    <r>
      <t>3000 3300</t>
    </r>
    <r>
      <rPr>
        <b/>
        <sz val="9"/>
        <color indexed="8"/>
        <rFont val="Arial"/>
        <family val="2"/>
      </rPr>
      <t xml:space="preserve"> 0336</t>
    </r>
  </si>
  <si>
    <t>SERVICIOS DE APOYO ADMINISTRATIVO, TRADUCCION, FOTOCOPIADO E IMPRESIÓN</t>
  </si>
  <si>
    <r>
      <t xml:space="preserve">3000 3300 0336 </t>
    </r>
    <r>
      <rPr>
        <b/>
        <sz val="9"/>
        <color indexed="8"/>
        <rFont val="Arial"/>
        <family val="2"/>
      </rPr>
      <t>33603</t>
    </r>
  </si>
  <si>
    <t>IMPRESIONES Y PUBLICACIONES OFICIALES</t>
  </si>
  <si>
    <r>
      <t xml:space="preserve">3001 3300 0336 </t>
    </r>
    <r>
      <rPr>
        <b/>
        <sz val="9"/>
        <color indexed="8"/>
        <rFont val="Arial"/>
        <family val="2"/>
      </rPr>
      <t>33605</t>
    </r>
  </si>
  <si>
    <t>LICITACIONES, CONVENIOS Y CONVOCATORIAS</t>
  </si>
  <si>
    <r>
      <t xml:space="preserve">3000 3300 </t>
    </r>
    <r>
      <rPr>
        <b/>
        <sz val="9"/>
        <color indexed="8"/>
        <rFont val="Arial"/>
        <family val="2"/>
      </rPr>
      <t>0338</t>
    </r>
  </si>
  <si>
    <t>SERVICIOS DE VIGILANCIA</t>
  </si>
  <si>
    <r>
      <t>3000 3300 0338</t>
    </r>
    <r>
      <rPr>
        <b/>
        <sz val="9"/>
        <color indexed="8"/>
        <rFont val="Arial"/>
        <family val="2"/>
      </rPr>
      <t xml:space="preserve"> 33801</t>
    </r>
  </si>
  <si>
    <r>
      <t>3000 3300</t>
    </r>
    <r>
      <rPr>
        <b/>
        <sz val="9"/>
        <color indexed="8"/>
        <rFont val="Arial"/>
        <family val="2"/>
      </rPr>
      <t xml:space="preserve"> 0339</t>
    </r>
  </si>
  <si>
    <t>SERVICIOS PROFESIONALES,CIENTIFICOS Y TECNICOS INTEGRALES</t>
  </si>
  <si>
    <r>
      <t>3000 3300 0339</t>
    </r>
    <r>
      <rPr>
        <b/>
        <sz val="9"/>
        <color indexed="8"/>
        <rFont val="Arial"/>
        <family val="2"/>
      </rPr>
      <t xml:space="preserve"> 33901</t>
    </r>
  </si>
  <si>
    <t>SERVICIOS PROFESIONALES, CIENTIFICOS Y TECNICOS INTEGRALES</t>
  </si>
  <si>
    <r>
      <t>3000 3300 0339</t>
    </r>
    <r>
      <rPr>
        <b/>
        <sz val="9"/>
        <color indexed="8"/>
        <rFont val="Arial"/>
        <family val="2"/>
      </rPr>
      <t xml:space="preserve"> 33902</t>
    </r>
  </si>
  <si>
    <t>SERVICIOS INTEGRALES</t>
  </si>
  <si>
    <r>
      <t xml:space="preserve">3000 </t>
    </r>
    <r>
      <rPr>
        <b/>
        <sz val="9"/>
        <color indexed="8"/>
        <rFont val="Arial"/>
        <family val="2"/>
      </rPr>
      <t>3400</t>
    </r>
  </si>
  <si>
    <t>SERVICIOS FINANCIEROS, BANCARIOS Y COMERCIALES</t>
  </si>
  <si>
    <r>
      <t xml:space="preserve">3000 3400 </t>
    </r>
    <r>
      <rPr>
        <b/>
        <sz val="9"/>
        <color indexed="8"/>
        <rFont val="Arial"/>
        <family val="2"/>
      </rPr>
      <t>0341</t>
    </r>
  </si>
  <si>
    <t>SERVICIOS FINANCIEROS Y BANCARIOS</t>
  </si>
  <si>
    <r>
      <t xml:space="preserve">3000 3400 0341 </t>
    </r>
    <r>
      <rPr>
        <b/>
        <sz val="9"/>
        <color indexed="8"/>
        <rFont val="Arial"/>
        <family val="2"/>
      </rPr>
      <t>34101</t>
    </r>
  </si>
  <si>
    <t>SERVICIOS  FINANCIEROS Y BANCARIOS</t>
  </si>
  <si>
    <r>
      <t xml:space="preserve">3000 3400 </t>
    </r>
    <r>
      <rPr>
        <b/>
        <sz val="9"/>
        <color indexed="8"/>
        <rFont val="Arial"/>
        <family val="2"/>
      </rPr>
      <t>0344</t>
    </r>
  </si>
  <si>
    <t>SEGUROS DE RESPONSABILIDAD PATRIMONIAL Y FINANZAS</t>
  </si>
  <si>
    <r>
      <t xml:space="preserve">3000 3400 0344 </t>
    </r>
    <r>
      <rPr>
        <b/>
        <sz val="9"/>
        <color indexed="8"/>
        <rFont val="Arial"/>
        <family val="2"/>
      </rPr>
      <t>34401</t>
    </r>
  </si>
  <si>
    <r>
      <t xml:space="preserve">3000 3400 </t>
    </r>
    <r>
      <rPr>
        <b/>
        <sz val="9"/>
        <color indexed="8"/>
        <rFont val="Arial"/>
        <family val="2"/>
      </rPr>
      <t>0345</t>
    </r>
  </si>
  <si>
    <t>SEGURO DE BIENES PATRIMONIALES</t>
  </si>
  <si>
    <r>
      <t>3000 3400 0345</t>
    </r>
    <r>
      <rPr>
        <b/>
        <sz val="9"/>
        <color indexed="8"/>
        <rFont val="Arial"/>
        <family val="2"/>
      </rPr>
      <t xml:space="preserve"> 34501</t>
    </r>
  </si>
  <si>
    <r>
      <t xml:space="preserve">3000 3400 </t>
    </r>
    <r>
      <rPr>
        <b/>
        <sz val="9"/>
        <color indexed="8"/>
        <rFont val="Arial"/>
        <family val="2"/>
      </rPr>
      <t>0347</t>
    </r>
  </si>
  <si>
    <t>FLETES Y MANIOBRAS</t>
  </si>
  <si>
    <r>
      <t xml:space="preserve">3000 3400 0347 </t>
    </r>
    <r>
      <rPr>
        <b/>
        <sz val="9"/>
        <color indexed="8"/>
        <rFont val="Arial"/>
        <family val="2"/>
      </rPr>
      <t>34701</t>
    </r>
  </si>
  <si>
    <r>
      <t>3000</t>
    </r>
    <r>
      <rPr>
        <b/>
        <sz val="9"/>
        <color indexed="8"/>
        <rFont val="Arial"/>
        <family val="2"/>
      </rPr>
      <t xml:space="preserve"> 3500</t>
    </r>
  </si>
  <si>
    <t>SERVICIOS DE INSTALACION, REPARACION, MANTENIMIENTO Y CONSERVACION</t>
  </si>
  <si>
    <r>
      <t xml:space="preserve">3000 3500 </t>
    </r>
    <r>
      <rPr>
        <b/>
        <sz val="9"/>
        <color indexed="8"/>
        <rFont val="Arial"/>
        <family val="2"/>
      </rPr>
      <t>0351</t>
    </r>
  </si>
  <si>
    <t>CONSERVACION Y MANTENIMIENTO MENOR DE INMUEBLES</t>
  </si>
  <si>
    <r>
      <t xml:space="preserve">3000 3500 0351 </t>
    </r>
    <r>
      <rPr>
        <b/>
        <sz val="9"/>
        <color indexed="8"/>
        <rFont val="Arial"/>
        <family val="2"/>
      </rPr>
      <t>35101</t>
    </r>
  </si>
  <si>
    <t>MANTENIMIENTO Y CONSERVACION DE INMUEBLES</t>
  </si>
  <si>
    <r>
      <t xml:space="preserve">3000 3500 0351 </t>
    </r>
    <r>
      <rPr>
        <b/>
        <sz val="9"/>
        <color indexed="8"/>
        <rFont val="Arial"/>
        <family val="2"/>
      </rPr>
      <t>35102</t>
    </r>
  </si>
  <si>
    <t>MANTENIMIENTO Y CONSERVACION DE  AREAS DEPORTIVAS</t>
  </si>
  <si>
    <r>
      <t xml:space="preserve">3000 3500 </t>
    </r>
    <r>
      <rPr>
        <b/>
        <sz val="9"/>
        <color indexed="8"/>
        <rFont val="Arial"/>
        <family val="2"/>
      </rPr>
      <t>0352</t>
    </r>
  </si>
  <si>
    <t>INSTALACION, REPARACION Y MANTENIMIENTO DE MOBILIARIOS Y EQUIPO DE ADMINISTRACION, EDUCACIONAL Y RECREATIVO</t>
  </si>
  <si>
    <r>
      <t xml:space="preserve">3000 3500 0352 </t>
    </r>
    <r>
      <rPr>
        <b/>
        <sz val="9"/>
        <color indexed="8"/>
        <rFont val="Arial"/>
        <family val="2"/>
      </rPr>
      <t>35201</t>
    </r>
  </si>
  <si>
    <t>MANTENIMIENTO Y CONSERVACION DE MOBILIARIO Y EQUIPO</t>
  </si>
  <si>
    <r>
      <t>3000 3500 0352</t>
    </r>
    <r>
      <rPr>
        <b/>
        <sz val="9"/>
        <color indexed="8"/>
        <rFont val="Arial"/>
        <family val="2"/>
      </rPr>
      <t xml:space="preserve"> 35202</t>
    </r>
  </si>
  <si>
    <t xml:space="preserve">MANTENIMIENTO Y CONSERVACION DE MOBILIARIO Y EQUIPO PARA ESCUELAS, LABORATORIOS Y TALLERES </t>
  </si>
  <si>
    <r>
      <t xml:space="preserve">3000 3500 </t>
    </r>
    <r>
      <rPr>
        <b/>
        <sz val="9"/>
        <color indexed="8"/>
        <rFont val="Arial"/>
        <family val="2"/>
      </rPr>
      <t>0353</t>
    </r>
  </si>
  <si>
    <t>INSTALACION, REPARACION  Y MANTENIMIENTO DE EQUIPO DE COMPUTO Y TECNOLOGIA DE LA INFORMACION</t>
  </si>
  <si>
    <r>
      <t xml:space="preserve">3000 3500 0353 </t>
    </r>
    <r>
      <rPr>
        <b/>
        <sz val="9"/>
        <color indexed="8"/>
        <rFont val="Arial"/>
        <family val="2"/>
      </rPr>
      <t>35301</t>
    </r>
  </si>
  <si>
    <t>INSTALACIONES</t>
  </si>
  <si>
    <r>
      <t xml:space="preserve">3000 3500 0353 </t>
    </r>
    <r>
      <rPr>
        <b/>
        <sz val="9"/>
        <color indexed="8"/>
        <rFont val="Arial"/>
        <family val="2"/>
      </rPr>
      <t>35302</t>
    </r>
  </si>
  <si>
    <t>MANTENIMIENTO Y CONSERVACION DE BIENES INFORMATICOS</t>
  </si>
  <si>
    <r>
      <t xml:space="preserve">3000 3500 </t>
    </r>
    <r>
      <rPr>
        <b/>
        <sz val="9"/>
        <color indexed="8"/>
        <rFont val="Arial"/>
        <family val="2"/>
      </rPr>
      <t>0355</t>
    </r>
  </si>
  <si>
    <t>REPARACION Y MANTENIMIENTO DE EQUIPO DE TRANSPORTE</t>
  </si>
  <si>
    <r>
      <t xml:space="preserve">3000 3500 0355 </t>
    </r>
    <r>
      <rPr>
        <b/>
        <sz val="9"/>
        <color indexed="8"/>
        <rFont val="Arial"/>
        <family val="2"/>
      </rPr>
      <t>35501</t>
    </r>
  </si>
  <si>
    <t>MANTENIMIENTO Y CONSERVACION DE EQUIPO DE TRANSPORTE</t>
  </si>
  <si>
    <r>
      <t>3000 3500</t>
    </r>
    <r>
      <rPr>
        <b/>
        <sz val="9"/>
        <rFont val="Arial"/>
        <family val="2"/>
      </rPr>
      <t xml:space="preserve"> 0357</t>
    </r>
  </si>
  <si>
    <t>INSTALACION, REPARACION Y MANTENIMIENTO DE MAQUINARIA, OTROS EQUIPOS Y HERRAMIENTAS</t>
  </si>
  <si>
    <r>
      <t xml:space="preserve">3000 3500 0357 </t>
    </r>
    <r>
      <rPr>
        <b/>
        <sz val="9"/>
        <rFont val="Arial"/>
        <family val="2"/>
      </rPr>
      <t>35701</t>
    </r>
  </si>
  <si>
    <t>MANTENIMIENTO Y CONSERVACION DE MAQUINARIA Y EQUIPO</t>
  </si>
  <si>
    <r>
      <t xml:space="preserve">3001 3500 0357 </t>
    </r>
    <r>
      <rPr>
        <b/>
        <sz val="9"/>
        <rFont val="Arial"/>
        <family val="2"/>
      </rPr>
      <t>35702</t>
    </r>
  </si>
  <si>
    <t>MANTENIMIENTO Y CONSERVACION DE HERRAMIENTAS,MAQUINAS HERRAMIENTAS, INSTRUMENTOS, UTILES Y EQUIPO</t>
  </si>
  <si>
    <r>
      <t xml:space="preserve">3000 3500 </t>
    </r>
    <r>
      <rPr>
        <b/>
        <sz val="9"/>
        <color indexed="8"/>
        <rFont val="Arial"/>
        <family val="2"/>
      </rPr>
      <t>0358</t>
    </r>
  </si>
  <si>
    <t>SERVICIOS DE LIMPIEZA Y MANEJO DE DESECHOS</t>
  </si>
  <si>
    <r>
      <t>3000 3500 0358</t>
    </r>
    <r>
      <rPr>
        <b/>
        <sz val="9"/>
        <color indexed="8"/>
        <rFont val="Arial"/>
        <family val="2"/>
      </rPr>
      <t xml:space="preserve"> 35801</t>
    </r>
  </si>
  <si>
    <r>
      <t xml:space="preserve">3000 3500 </t>
    </r>
    <r>
      <rPr>
        <b/>
        <sz val="9"/>
        <color indexed="8"/>
        <rFont val="Arial"/>
        <family val="2"/>
      </rPr>
      <t>0359</t>
    </r>
  </si>
  <si>
    <t>SERVICIOS DE JARDINERIA Y FUMIGACION</t>
  </si>
  <si>
    <r>
      <t>3000 3500 0359</t>
    </r>
    <r>
      <rPr>
        <b/>
        <sz val="9"/>
        <color indexed="8"/>
        <rFont val="Arial"/>
        <family val="2"/>
      </rPr>
      <t xml:space="preserve"> 35901</t>
    </r>
  </si>
  <si>
    <r>
      <t xml:space="preserve">3000 </t>
    </r>
    <r>
      <rPr>
        <b/>
        <sz val="9"/>
        <color indexed="8"/>
        <rFont val="Arial"/>
        <family val="2"/>
      </rPr>
      <t>3600</t>
    </r>
  </si>
  <si>
    <t>SERVICIOS DE COMUNICACIÓN SOCIAL Y PUBLICIDAD</t>
  </si>
  <si>
    <r>
      <t>3000 3600</t>
    </r>
    <r>
      <rPr>
        <b/>
        <sz val="9"/>
        <color indexed="8"/>
        <rFont val="Arial"/>
        <family val="2"/>
      </rPr>
      <t xml:space="preserve"> 0362</t>
    </r>
  </si>
  <si>
    <t>DIFUSION POR RADIO, TELEVISION Y OTROS MEDIOS DE MENSAJES COMERCIALESPARA PROMOVER LA VENTA DE BIENES O SERVICIOS</t>
  </si>
  <si>
    <r>
      <t>3000 3600 0362</t>
    </r>
    <r>
      <rPr>
        <b/>
        <sz val="9"/>
        <color indexed="8"/>
        <rFont val="Arial"/>
        <family val="2"/>
      </rPr>
      <t xml:space="preserve"> 36201</t>
    </r>
  </si>
  <si>
    <t>DIFUSION POR RADIO, TELEVISION Y OTROS MEDIOS DE MENSAJES COMERCIALESPARA PROMOVER LA VENTA DE PRODUCTOS O SERVICIOS</t>
  </si>
  <si>
    <r>
      <t>3000 3600</t>
    </r>
    <r>
      <rPr>
        <b/>
        <sz val="9"/>
        <color indexed="8"/>
        <rFont val="Arial"/>
        <family val="2"/>
      </rPr>
      <t xml:space="preserve"> 0363</t>
    </r>
  </si>
  <si>
    <t>SERVICIOS CREATIVIDAD, PREPRODUCCION Y PRODUCCION DE PUBLICIDAD, EXCEPTO INTERNET</t>
  </si>
  <si>
    <r>
      <t xml:space="preserve">3000 3600 0363 </t>
    </r>
    <r>
      <rPr>
        <b/>
        <sz val="9"/>
        <color indexed="8"/>
        <rFont val="Arial"/>
        <family val="2"/>
      </rPr>
      <t>36301</t>
    </r>
  </si>
  <si>
    <t>3000 3600 0364</t>
  </si>
  <si>
    <t>SERVICIOS DE REVELADO DE FOTOGRAFIAS</t>
  </si>
  <si>
    <r>
      <t>3000 3600 0364</t>
    </r>
    <r>
      <rPr>
        <b/>
        <sz val="9"/>
        <color theme="1"/>
        <rFont val="Arial"/>
        <family val="2"/>
      </rPr>
      <t xml:space="preserve"> 36401</t>
    </r>
  </si>
  <si>
    <r>
      <t xml:space="preserve">3000 </t>
    </r>
    <r>
      <rPr>
        <b/>
        <sz val="9"/>
        <color indexed="8"/>
        <rFont val="Arial"/>
        <family val="2"/>
      </rPr>
      <t>3700</t>
    </r>
  </si>
  <si>
    <t>SERVICIOS DE TRASLADO Y VIATICOS</t>
  </si>
  <si>
    <r>
      <t xml:space="preserve">3000 3700 </t>
    </r>
    <r>
      <rPr>
        <b/>
        <sz val="9"/>
        <color indexed="8"/>
        <rFont val="Arial"/>
        <family val="2"/>
      </rPr>
      <t>0371</t>
    </r>
  </si>
  <si>
    <t>PASAJES AEREOS</t>
  </si>
  <si>
    <r>
      <t xml:space="preserve">3000 3700 0371 </t>
    </r>
    <r>
      <rPr>
        <b/>
        <sz val="9"/>
        <color indexed="8"/>
        <rFont val="Arial"/>
        <family val="2"/>
      </rPr>
      <t>37101</t>
    </r>
  </si>
  <si>
    <r>
      <t xml:space="preserve">3000 3700 0371 </t>
    </r>
    <r>
      <rPr>
        <b/>
        <sz val="9"/>
        <color indexed="8"/>
        <rFont val="Arial"/>
        <family val="2"/>
      </rPr>
      <t>37104</t>
    </r>
  </si>
  <si>
    <t>PASAJES AEREOS INTERNACIONALES</t>
  </si>
  <si>
    <r>
      <t xml:space="preserve">3000 3700 </t>
    </r>
    <r>
      <rPr>
        <b/>
        <sz val="9"/>
        <color indexed="8"/>
        <rFont val="Arial"/>
        <family val="2"/>
      </rPr>
      <t>0372</t>
    </r>
  </si>
  <si>
    <t>PASAJES TERRESTRES</t>
  </si>
  <si>
    <r>
      <t xml:space="preserve">3000 3700 0372 </t>
    </r>
    <r>
      <rPr>
        <b/>
        <sz val="9"/>
        <color indexed="8"/>
        <rFont val="Arial"/>
        <family val="2"/>
      </rPr>
      <t>37201</t>
    </r>
  </si>
  <si>
    <t xml:space="preserve">PASAJES TERRESTRES </t>
  </si>
  <si>
    <r>
      <t xml:space="preserve">3000 3700 </t>
    </r>
    <r>
      <rPr>
        <b/>
        <sz val="9"/>
        <color indexed="8"/>
        <rFont val="Arial"/>
        <family val="2"/>
      </rPr>
      <t>0375</t>
    </r>
  </si>
  <si>
    <t>VIATICOS EN EL PAIS</t>
  </si>
  <si>
    <r>
      <t xml:space="preserve">3000 3700 0375 </t>
    </r>
    <r>
      <rPr>
        <b/>
        <sz val="9"/>
        <color indexed="8"/>
        <rFont val="Arial"/>
        <family val="2"/>
      </rPr>
      <t>37501</t>
    </r>
  </si>
  <si>
    <r>
      <t xml:space="preserve">3000 3700 0375 </t>
    </r>
    <r>
      <rPr>
        <b/>
        <sz val="9"/>
        <color indexed="8"/>
        <rFont val="Arial"/>
        <family val="2"/>
      </rPr>
      <t>37502</t>
    </r>
  </si>
  <si>
    <t>GASTOS DE CAMINO</t>
  </si>
  <si>
    <r>
      <t xml:space="preserve">3000 3700 </t>
    </r>
    <r>
      <rPr>
        <b/>
        <sz val="9"/>
        <color indexed="8"/>
        <rFont val="Arial"/>
        <family val="2"/>
      </rPr>
      <t>0376</t>
    </r>
  </si>
  <si>
    <t>VIATICOS EN EL EXTRANJERO</t>
  </si>
  <si>
    <r>
      <t xml:space="preserve">3000 3700 0376 </t>
    </r>
    <r>
      <rPr>
        <b/>
        <sz val="9"/>
        <color indexed="8"/>
        <rFont val="Arial"/>
        <family val="2"/>
      </rPr>
      <t>37601</t>
    </r>
  </si>
  <si>
    <r>
      <t>3000 3700</t>
    </r>
    <r>
      <rPr>
        <b/>
        <sz val="9"/>
        <color indexed="8"/>
        <rFont val="Arial"/>
        <family val="2"/>
      </rPr>
      <t xml:space="preserve"> 0379</t>
    </r>
  </si>
  <si>
    <t>OTROS SERVICIOS DE TRASLADO Y HOSPEDAJE</t>
  </si>
  <si>
    <r>
      <t xml:space="preserve">3000 3700 0379 </t>
    </r>
    <r>
      <rPr>
        <b/>
        <sz val="9"/>
        <color indexed="8"/>
        <rFont val="Arial"/>
        <family val="2"/>
      </rPr>
      <t>37901</t>
    </r>
  </si>
  <si>
    <t>CUOTAS</t>
  </si>
  <si>
    <r>
      <t xml:space="preserve">3000 </t>
    </r>
    <r>
      <rPr>
        <b/>
        <sz val="9"/>
        <color indexed="8"/>
        <rFont val="Arial"/>
        <family val="2"/>
      </rPr>
      <t>3800</t>
    </r>
  </si>
  <si>
    <t>SERVICIOS OFICIALES</t>
  </si>
  <si>
    <r>
      <t xml:space="preserve">3000 3800 </t>
    </r>
    <r>
      <rPr>
        <b/>
        <sz val="9"/>
        <color indexed="8"/>
        <rFont val="Arial"/>
        <family val="2"/>
      </rPr>
      <t>0381</t>
    </r>
  </si>
  <si>
    <t>GASTOS DE CEREMONIAL</t>
  </si>
  <si>
    <r>
      <t xml:space="preserve">3000 3800 0381 </t>
    </r>
    <r>
      <rPr>
        <b/>
        <sz val="9"/>
        <color indexed="8"/>
        <rFont val="Arial"/>
        <family val="2"/>
      </rPr>
      <t>38101</t>
    </r>
  </si>
  <si>
    <r>
      <t xml:space="preserve">3000 3800 </t>
    </r>
    <r>
      <rPr>
        <b/>
        <sz val="9"/>
        <color indexed="8"/>
        <rFont val="Arial"/>
        <family val="2"/>
      </rPr>
      <t>0382</t>
    </r>
  </si>
  <si>
    <t>GASTOS DE ORDEN SOCIAL Y CULTURAL</t>
  </si>
  <si>
    <r>
      <t xml:space="preserve">3000 3800 0382 </t>
    </r>
    <r>
      <rPr>
        <b/>
        <sz val="9"/>
        <color indexed="8"/>
        <rFont val="Arial"/>
        <family val="2"/>
      </rPr>
      <t>38201</t>
    </r>
  </si>
  <si>
    <r>
      <t xml:space="preserve">3000 3800 </t>
    </r>
    <r>
      <rPr>
        <b/>
        <sz val="9"/>
        <color indexed="8"/>
        <rFont val="Arial"/>
        <family val="2"/>
      </rPr>
      <t>0383</t>
    </r>
  </si>
  <si>
    <t>CONGRESOS Y CONVENCIONES</t>
  </si>
  <si>
    <r>
      <t>3000 3800 0383</t>
    </r>
    <r>
      <rPr>
        <b/>
        <sz val="9"/>
        <color indexed="8"/>
        <rFont val="Arial"/>
        <family val="2"/>
      </rPr>
      <t xml:space="preserve"> 38301</t>
    </r>
  </si>
  <si>
    <r>
      <t xml:space="preserve">3000 3800 </t>
    </r>
    <r>
      <rPr>
        <b/>
        <sz val="9"/>
        <color indexed="8"/>
        <rFont val="Arial"/>
        <family val="2"/>
      </rPr>
      <t>0384</t>
    </r>
  </si>
  <si>
    <t>EXPOSICIONES</t>
  </si>
  <si>
    <r>
      <t>3000 3800 0385</t>
    </r>
    <r>
      <rPr>
        <b/>
        <sz val="9"/>
        <color indexed="8"/>
        <rFont val="Arial"/>
        <family val="2"/>
      </rPr>
      <t xml:space="preserve"> 38401</t>
    </r>
  </si>
  <si>
    <r>
      <t xml:space="preserve">3000 3800 </t>
    </r>
    <r>
      <rPr>
        <b/>
        <sz val="9"/>
        <color indexed="8"/>
        <rFont val="Arial"/>
        <family val="2"/>
      </rPr>
      <t>0385</t>
    </r>
  </si>
  <si>
    <t>GASTOS DE REPRESENTACION</t>
  </si>
  <si>
    <r>
      <t>3000 3800 0385</t>
    </r>
    <r>
      <rPr>
        <b/>
        <sz val="9"/>
        <color indexed="8"/>
        <rFont val="Arial"/>
        <family val="2"/>
      </rPr>
      <t xml:space="preserve"> 38501</t>
    </r>
  </si>
  <si>
    <t>GASTOS DE ATENCION Y PROMOCION</t>
  </si>
  <si>
    <r>
      <t xml:space="preserve">3000 </t>
    </r>
    <r>
      <rPr>
        <b/>
        <sz val="9"/>
        <color indexed="8"/>
        <rFont val="Arial"/>
        <family val="2"/>
      </rPr>
      <t>3900</t>
    </r>
  </si>
  <si>
    <t>OTROS SERVICIOS GENERALES</t>
  </si>
  <si>
    <r>
      <t xml:space="preserve">3000 3900 </t>
    </r>
    <r>
      <rPr>
        <b/>
        <sz val="9"/>
        <rFont val="Arial"/>
        <family val="2"/>
      </rPr>
      <t>0392</t>
    </r>
  </si>
  <si>
    <t>IMPUESTOS Y DERECHOS</t>
  </si>
  <si>
    <r>
      <t xml:space="preserve">3000 3900 0392 </t>
    </r>
    <r>
      <rPr>
        <b/>
        <sz val="9"/>
        <rFont val="Arial"/>
        <family val="2"/>
      </rPr>
      <t>39201</t>
    </r>
  </si>
  <si>
    <r>
      <t xml:space="preserve">3000 3900 0392 </t>
    </r>
    <r>
      <rPr>
        <b/>
        <sz val="9"/>
        <rFont val="Arial"/>
        <family val="2"/>
      </rPr>
      <t>39202</t>
    </r>
  </si>
  <si>
    <t>OTROS IMPUESTOS DERECHOS</t>
  </si>
  <si>
    <r>
      <t xml:space="preserve">3000 3900 </t>
    </r>
    <r>
      <rPr>
        <b/>
        <sz val="9"/>
        <rFont val="Arial"/>
        <family val="2"/>
      </rPr>
      <t>0395</t>
    </r>
  </si>
  <si>
    <t>PENAS MULTAS,  ACCESORIOS Y ACTUALIZACIONES</t>
  </si>
  <si>
    <r>
      <t>3000 3900 0395</t>
    </r>
    <r>
      <rPr>
        <b/>
        <sz val="9"/>
        <rFont val="Arial"/>
        <family val="2"/>
      </rPr>
      <t xml:space="preserve"> 39501</t>
    </r>
  </si>
  <si>
    <t>PENAS MULTAS Y ACCESORIOS Y ACTUALIZACIONES</t>
  </si>
  <si>
    <r>
      <t xml:space="preserve">3000 3900 </t>
    </r>
    <r>
      <rPr>
        <b/>
        <sz val="9"/>
        <color indexed="8"/>
        <rFont val="Arial"/>
        <family val="2"/>
      </rPr>
      <t>0396</t>
    </r>
  </si>
  <si>
    <t>OTROS GASTOS POR RESPONSABILIDADES</t>
  </si>
  <si>
    <r>
      <t>3000 3900 0396</t>
    </r>
    <r>
      <rPr>
        <b/>
        <sz val="9"/>
        <color indexed="8"/>
        <rFont val="Arial"/>
        <family val="2"/>
      </rPr>
      <t xml:space="preserve"> 39601</t>
    </r>
  </si>
  <si>
    <t>4000</t>
  </si>
  <si>
    <t>TRANSFERENCIAS, ASIGNACIONES, SUBSIDIOS Y OTRAS AYUDAS</t>
  </si>
  <si>
    <r>
      <t>4000</t>
    </r>
    <r>
      <rPr>
        <b/>
        <sz val="9"/>
        <color indexed="8"/>
        <rFont val="Arial"/>
        <family val="2"/>
      </rPr>
      <t xml:space="preserve"> 4300</t>
    </r>
  </si>
  <si>
    <t>SUBSIDIOS Y SUBVENCIONES</t>
  </si>
  <si>
    <r>
      <t xml:space="preserve">4000 4300 </t>
    </r>
    <r>
      <rPr>
        <b/>
        <sz val="9"/>
        <color indexed="8"/>
        <rFont val="Arial"/>
        <family val="2"/>
      </rPr>
      <t>0439</t>
    </r>
  </si>
  <si>
    <t>OTROS SUBSIDIOS</t>
  </si>
  <si>
    <r>
      <t xml:space="preserve">4000 4300 0439 </t>
    </r>
    <r>
      <rPr>
        <b/>
        <sz val="9"/>
        <color indexed="8"/>
        <rFont val="Arial"/>
        <family val="2"/>
      </rPr>
      <t>43901</t>
    </r>
  </si>
  <si>
    <t>SUBSIDIOS PARA CAPACITACION Y BECAS</t>
  </si>
  <si>
    <r>
      <t xml:space="preserve">4000 </t>
    </r>
    <r>
      <rPr>
        <b/>
        <sz val="9"/>
        <color indexed="8"/>
        <rFont val="Arial"/>
        <family val="2"/>
      </rPr>
      <t>4400</t>
    </r>
  </si>
  <si>
    <t>AYUDAS SOCIALES</t>
  </si>
  <si>
    <r>
      <t xml:space="preserve">4000 4400 </t>
    </r>
    <r>
      <rPr>
        <b/>
        <sz val="9"/>
        <color indexed="8"/>
        <rFont val="Arial"/>
        <family val="2"/>
      </rPr>
      <t>0441</t>
    </r>
  </si>
  <si>
    <t>AYUDAS SOCIALES A PERSONAS</t>
  </si>
  <si>
    <r>
      <t xml:space="preserve">3999 4400 0441 </t>
    </r>
    <r>
      <rPr>
        <b/>
        <sz val="9"/>
        <color indexed="8"/>
        <rFont val="Arial"/>
        <family val="2"/>
      </rPr>
      <t>44101</t>
    </r>
  </si>
  <si>
    <r>
      <t xml:space="preserve">4000 4400 0441 </t>
    </r>
    <r>
      <rPr>
        <b/>
        <sz val="9"/>
        <color indexed="8"/>
        <rFont val="Arial"/>
        <family val="2"/>
      </rPr>
      <t>44106</t>
    </r>
  </si>
  <si>
    <t>PREMIOS,RECOMPENSAS,PENSIONES DE GRACIAS Y PENSION RECREATIVA ESTUDIANTIL</t>
  </si>
  <si>
    <r>
      <t xml:space="preserve">4000 4400 0441 </t>
    </r>
    <r>
      <rPr>
        <b/>
        <sz val="9"/>
        <color indexed="8"/>
        <rFont val="Arial"/>
        <family val="2"/>
      </rPr>
      <t>44107</t>
    </r>
  </si>
  <si>
    <t>PREMIOS,ESTIMULOS,RECOMPENSAS, BECAS Y SEGUROS A DEPORTISTAS</t>
  </si>
  <si>
    <r>
      <t xml:space="preserve">4000 4400 </t>
    </r>
    <r>
      <rPr>
        <b/>
        <sz val="9"/>
        <color indexed="8"/>
        <rFont val="Arial"/>
        <family val="2"/>
      </rPr>
      <t>0442</t>
    </r>
  </si>
  <si>
    <t>BECAS Y OTRAS AYUDAS PARA PROGRAMAS DE CAPACITACION</t>
  </si>
  <si>
    <r>
      <t xml:space="preserve">3999 4400 0442 </t>
    </r>
    <r>
      <rPr>
        <b/>
        <sz val="9"/>
        <color indexed="8"/>
        <rFont val="Arial"/>
        <family val="2"/>
      </rPr>
      <t>44203</t>
    </r>
  </si>
  <si>
    <t>BECAS DE EDUCACION MEDIA Y SUPERIOR</t>
  </si>
  <si>
    <r>
      <t xml:space="preserve">4000 </t>
    </r>
    <r>
      <rPr>
        <b/>
        <sz val="9"/>
        <color indexed="8"/>
        <rFont val="Arial"/>
        <family val="2"/>
      </rPr>
      <t>4800</t>
    </r>
  </si>
  <si>
    <t xml:space="preserve">DONATIVOS  </t>
  </si>
  <si>
    <r>
      <t xml:space="preserve">4000 4800 </t>
    </r>
    <r>
      <rPr>
        <b/>
        <sz val="9"/>
        <color indexed="8"/>
        <rFont val="Arial"/>
        <family val="2"/>
      </rPr>
      <t>0481</t>
    </r>
  </si>
  <si>
    <t>DONATIVOS A INSTITUCIONES SIN FINES DE LUCRO</t>
  </si>
  <si>
    <r>
      <t xml:space="preserve">3999 4800 0481 </t>
    </r>
    <r>
      <rPr>
        <b/>
        <sz val="9"/>
        <color indexed="8"/>
        <rFont val="Arial"/>
        <family val="2"/>
      </rPr>
      <t>48101</t>
    </r>
  </si>
  <si>
    <t>5000</t>
  </si>
  <si>
    <t>BIENES MUEBLES,INMUEBLES E INTANGIBLES</t>
  </si>
  <si>
    <r>
      <t xml:space="preserve">5000 </t>
    </r>
    <r>
      <rPr>
        <b/>
        <sz val="9"/>
        <color indexed="8"/>
        <rFont val="Arial"/>
        <family val="2"/>
      </rPr>
      <t>5100</t>
    </r>
  </si>
  <si>
    <t>MOBILIARIO Y EQUIPO DE ADMINISTRACION</t>
  </si>
  <si>
    <r>
      <t>5000 5100</t>
    </r>
    <r>
      <rPr>
        <b/>
        <sz val="9"/>
        <color indexed="8"/>
        <rFont val="Arial"/>
        <family val="2"/>
      </rPr>
      <t xml:space="preserve"> 0511</t>
    </r>
  </si>
  <si>
    <t>MUEBLES DE OFICINA Y ESTANTERIA</t>
  </si>
  <si>
    <r>
      <t xml:space="preserve">5000 5100 0511 </t>
    </r>
    <r>
      <rPr>
        <b/>
        <sz val="9"/>
        <color indexed="8"/>
        <rFont val="Arial"/>
        <family val="2"/>
      </rPr>
      <t>51101</t>
    </r>
  </si>
  <si>
    <t>MOBILIARIO</t>
  </si>
  <si>
    <r>
      <t xml:space="preserve">5000 5100 </t>
    </r>
    <r>
      <rPr>
        <b/>
        <sz val="9"/>
        <color indexed="8"/>
        <rFont val="Arial"/>
        <family val="2"/>
      </rPr>
      <t>0513</t>
    </r>
  </si>
  <si>
    <t>BIENES ARTISTICOS, CULTURALES Y CIENTIFICOS</t>
  </si>
  <si>
    <r>
      <t xml:space="preserve">5000 5100 0513 </t>
    </r>
    <r>
      <rPr>
        <b/>
        <sz val="9"/>
        <color indexed="8"/>
        <rFont val="Arial"/>
        <family val="2"/>
      </rPr>
      <t>51301</t>
    </r>
  </si>
  <si>
    <r>
      <t xml:space="preserve">5000 5100 </t>
    </r>
    <r>
      <rPr>
        <b/>
        <sz val="9"/>
        <color indexed="8"/>
        <rFont val="Arial"/>
        <family val="2"/>
      </rPr>
      <t>0515</t>
    </r>
  </si>
  <si>
    <t>EQUIPO DE COMPUTO Y DE TECNOLOGIAS DE LA INFORMACION</t>
  </si>
  <si>
    <r>
      <t xml:space="preserve">5000 5100 0515 </t>
    </r>
    <r>
      <rPr>
        <b/>
        <sz val="9"/>
        <color indexed="8"/>
        <rFont val="Arial"/>
        <family val="2"/>
      </rPr>
      <t>51501</t>
    </r>
  </si>
  <si>
    <t>BIENES INFORMATICOS</t>
  </si>
  <si>
    <r>
      <t xml:space="preserve">5000 5100 </t>
    </r>
    <r>
      <rPr>
        <b/>
        <sz val="9"/>
        <color indexed="8"/>
        <rFont val="Arial"/>
        <family val="2"/>
      </rPr>
      <t>0519</t>
    </r>
  </si>
  <si>
    <t>OTROS MOBILIARIOS Y EQUIPOS DE ADMINISTRACION</t>
  </si>
  <si>
    <r>
      <t xml:space="preserve">5000 5100 0519 </t>
    </r>
    <r>
      <rPr>
        <b/>
        <sz val="9"/>
        <color indexed="8"/>
        <rFont val="Arial"/>
        <family val="2"/>
      </rPr>
      <t>51901</t>
    </r>
  </si>
  <si>
    <t>EQUIPO DE ADMINISTRACION</t>
  </si>
  <si>
    <r>
      <t xml:space="preserve">5000 5100 0519 </t>
    </r>
    <r>
      <rPr>
        <b/>
        <sz val="9"/>
        <color indexed="8"/>
        <rFont val="Arial"/>
        <family val="2"/>
      </rPr>
      <t>51902</t>
    </r>
  </si>
  <si>
    <t>MOBILIARIO Y EQUIPO PARA ESCUELAS LABORATORIOS Y TALLERES</t>
  </si>
  <si>
    <r>
      <t>5000</t>
    </r>
    <r>
      <rPr>
        <b/>
        <sz val="9"/>
        <color indexed="8"/>
        <rFont val="Arial"/>
        <family val="2"/>
      </rPr>
      <t xml:space="preserve"> 5200</t>
    </r>
  </si>
  <si>
    <t>MOBILIARIO Y EQUIPO EDUCACIONAL Y RECREATIVO</t>
  </si>
  <si>
    <r>
      <t>5000 5200</t>
    </r>
    <r>
      <rPr>
        <b/>
        <sz val="9"/>
        <color indexed="8"/>
        <rFont val="Arial"/>
        <family val="2"/>
      </rPr>
      <t xml:space="preserve"> 0521</t>
    </r>
  </si>
  <si>
    <t>EQUIPOS  Y APARATOS AUDIOVISUALES</t>
  </si>
  <si>
    <r>
      <t xml:space="preserve">5000 5200 0521 </t>
    </r>
    <r>
      <rPr>
        <b/>
        <sz val="9"/>
        <color indexed="8"/>
        <rFont val="Arial"/>
        <family val="2"/>
      </rPr>
      <t>52101</t>
    </r>
  </si>
  <si>
    <r>
      <t>5000 5200</t>
    </r>
    <r>
      <rPr>
        <b/>
        <sz val="9"/>
        <color indexed="8"/>
        <rFont val="Arial"/>
        <family val="2"/>
      </rPr>
      <t xml:space="preserve"> 0523</t>
    </r>
  </si>
  <si>
    <t>CAMARAS FOTOGRAFICAS Y DE VIDEO</t>
  </si>
  <si>
    <r>
      <t xml:space="preserve">5000 5200 0523 </t>
    </r>
    <r>
      <rPr>
        <b/>
        <sz val="9"/>
        <color indexed="8"/>
        <rFont val="Arial"/>
        <family val="2"/>
      </rPr>
      <t>52301</t>
    </r>
  </si>
  <si>
    <r>
      <t>5000</t>
    </r>
    <r>
      <rPr>
        <b/>
        <sz val="9"/>
        <color indexed="8"/>
        <rFont val="Arial"/>
        <family val="2"/>
      </rPr>
      <t xml:space="preserve"> 5400</t>
    </r>
  </si>
  <si>
    <t>VEHICULOS Y EQUIPO DE TRANSPORTE</t>
  </si>
  <si>
    <r>
      <t>5000 5400</t>
    </r>
    <r>
      <rPr>
        <b/>
        <sz val="9"/>
        <color indexed="8"/>
        <rFont val="Arial"/>
        <family val="2"/>
      </rPr>
      <t xml:space="preserve"> 0541</t>
    </r>
  </si>
  <si>
    <t>VEHICULOS Y EQUIPO TERRESTRE</t>
  </si>
  <si>
    <r>
      <t xml:space="preserve">5000 5400 0541 </t>
    </r>
    <r>
      <rPr>
        <b/>
        <sz val="9"/>
        <color indexed="8"/>
        <rFont val="Arial"/>
        <family val="2"/>
      </rPr>
      <t>54101</t>
    </r>
  </si>
  <si>
    <t>AUTOMOVILES Y CAMIONES</t>
  </si>
  <si>
    <r>
      <t>5000</t>
    </r>
    <r>
      <rPr>
        <b/>
        <sz val="9"/>
        <color indexed="8"/>
        <rFont val="Arial"/>
        <family val="2"/>
      </rPr>
      <t xml:space="preserve"> 5600</t>
    </r>
  </si>
  <si>
    <t>MAQUINARIA, OTROS EQUIPOS Y HERRAMIENTAS</t>
  </si>
  <si>
    <r>
      <t xml:space="preserve">5000 5600 </t>
    </r>
    <r>
      <rPr>
        <b/>
        <sz val="9"/>
        <color indexed="8"/>
        <rFont val="Arial"/>
        <family val="2"/>
      </rPr>
      <t>0562</t>
    </r>
  </si>
  <si>
    <t>MAQUINARIA Y EQUIPO INDUSTRIAL</t>
  </si>
  <si>
    <r>
      <t xml:space="preserve">5000 5600 0562 </t>
    </r>
    <r>
      <rPr>
        <b/>
        <sz val="9"/>
        <color indexed="8"/>
        <rFont val="Arial"/>
        <family val="2"/>
      </rPr>
      <t>56201</t>
    </r>
  </si>
  <si>
    <r>
      <t xml:space="preserve">5000 5600 </t>
    </r>
    <r>
      <rPr>
        <b/>
        <sz val="9"/>
        <color indexed="8"/>
        <rFont val="Arial"/>
        <family val="2"/>
      </rPr>
      <t>0564</t>
    </r>
  </si>
  <si>
    <t>SISTEMAS DE AIRE ACONDICIONADO, CALEFACCION Y DE REFRIGERACION INDUSTRIAL Y COMERCIAL</t>
  </si>
  <si>
    <r>
      <t xml:space="preserve">5000 5600 0564 </t>
    </r>
    <r>
      <rPr>
        <b/>
        <sz val="9"/>
        <color indexed="8"/>
        <rFont val="Arial"/>
        <family val="2"/>
      </rPr>
      <t>56401</t>
    </r>
  </si>
  <si>
    <r>
      <t xml:space="preserve">5000 5600 </t>
    </r>
    <r>
      <rPr>
        <b/>
        <sz val="9"/>
        <color indexed="8"/>
        <rFont val="Arial"/>
        <family val="2"/>
      </rPr>
      <t>0565</t>
    </r>
  </si>
  <si>
    <t>EQUIPO DE COMUNICACION Y TELECOMUNICACION</t>
  </si>
  <si>
    <r>
      <t>5000 5600 0565</t>
    </r>
    <r>
      <rPr>
        <b/>
        <sz val="9"/>
        <color indexed="8"/>
        <rFont val="Arial"/>
        <family val="2"/>
      </rPr>
      <t xml:space="preserve"> 56501</t>
    </r>
  </si>
  <si>
    <r>
      <t xml:space="preserve">5000 5600 </t>
    </r>
    <r>
      <rPr>
        <b/>
        <sz val="9"/>
        <color indexed="8"/>
        <rFont val="Arial"/>
        <family val="2"/>
      </rPr>
      <t>0566</t>
    </r>
  </si>
  <si>
    <t>EQUIPOS DE GENERACION ELECTRICA, APARATOS Y ACCESORIOS ELECTRICOS</t>
  </si>
  <si>
    <r>
      <t>5000 5600 0566</t>
    </r>
    <r>
      <rPr>
        <b/>
        <sz val="9"/>
        <color indexed="8"/>
        <rFont val="Arial"/>
        <family val="2"/>
      </rPr>
      <t xml:space="preserve"> 56601</t>
    </r>
  </si>
  <si>
    <r>
      <t xml:space="preserve">5000 5600 </t>
    </r>
    <r>
      <rPr>
        <b/>
        <sz val="9"/>
        <color indexed="8"/>
        <rFont val="Arial"/>
        <family val="2"/>
      </rPr>
      <t>0567</t>
    </r>
  </si>
  <si>
    <t>HERRAMIENTAS Y MAQUINAS-HERRAMIENTA</t>
  </si>
  <si>
    <r>
      <t>5000 5600 0567</t>
    </r>
    <r>
      <rPr>
        <b/>
        <sz val="9"/>
        <color indexed="8"/>
        <rFont val="Arial"/>
        <family val="2"/>
      </rPr>
      <t xml:space="preserve"> 56701</t>
    </r>
  </si>
  <si>
    <t>HERRAMIENTAS</t>
  </si>
  <si>
    <r>
      <t>5000</t>
    </r>
    <r>
      <rPr>
        <b/>
        <sz val="9"/>
        <color indexed="8"/>
        <rFont val="Arial"/>
        <family val="2"/>
      </rPr>
      <t xml:space="preserve"> 5900</t>
    </r>
  </si>
  <si>
    <t>ACTIVOS INTANGIBLES</t>
  </si>
  <si>
    <r>
      <t xml:space="preserve">5000 5900 </t>
    </r>
    <r>
      <rPr>
        <b/>
        <sz val="9"/>
        <color indexed="8"/>
        <rFont val="Arial"/>
        <family val="2"/>
      </rPr>
      <t>0591</t>
    </r>
  </si>
  <si>
    <t>SOFTWARE</t>
  </si>
  <si>
    <r>
      <t xml:space="preserve">5000 5900 0591 </t>
    </r>
    <r>
      <rPr>
        <b/>
        <sz val="9"/>
        <color indexed="8"/>
        <rFont val="Arial"/>
        <family val="2"/>
      </rPr>
      <t>59101</t>
    </r>
  </si>
  <si>
    <t>Unidad Administrativa 1 (Dirección)</t>
  </si>
  <si>
    <t>Unidad Administrativa 2 (Direccion Académica)</t>
  </si>
  <si>
    <t>Unidad Administrativa 3 (Dirección de Vinculacion)</t>
  </si>
  <si>
    <t>Unidad Administrativa 4 (Subdirección Serv. Administrativos)</t>
  </si>
  <si>
    <t>Unidad Administrativa 5 (Subdirección de Planeación)</t>
  </si>
  <si>
    <t>Unidad Administrativa 6 (Subdirección Academica)</t>
  </si>
  <si>
    <t>Unidad Administrativa 7 (Subdirección Posgrado e Investigación)</t>
  </si>
  <si>
    <t>Unidad Administrativa 8 (Subdirección de Vinculación)</t>
  </si>
  <si>
    <t>Servicios personales por pagar</t>
  </si>
  <si>
    <t>Proveedores</t>
  </si>
  <si>
    <t>Retenciones y contribuciones</t>
  </si>
  <si>
    <t>Isssteson</t>
  </si>
  <si>
    <t>Otras cuentas por pagar</t>
  </si>
  <si>
    <t>Fondo y bienes de terceros</t>
  </si>
  <si>
    <t>PROPIOS</t>
  </si>
  <si>
    <t>BBVA Bancomer</t>
  </si>
  <si>
    <t>ESTADO</t>
  </si>
  <si>
    <t>FEDERACION</t>
  </si>
  <si>
    <t>Santander Serfin</t>
  </si>
  <si>
    <t>CONACYT (FORMACION  PROF. MADRES SOLTERAS)</t>
  </si>
  <si>
    <t>DGEST</t>
  </si>
  <si>
    <t>BANORTE</t>
  </si>
  <si>
    <t>PADES</t>
  </si>
  <si>
    <t>INADEM</t>
  </si>
  <si>
    <t xml:space="preserve">PROYECTO DE INVESTIGACION </t>
  </si>
  <si>
    <t>FEDERAL</t>
  </si>
  <si>
    <t>NOTA(2)</t>
  </si>
  <si>
    <t>BANAMEX</t>
  </si>
  <si>
    <t>7011/3706188</t>
  </si>
  <si>
    <t>7014/2938799</t>
  </si>
  <si>
    <t>2) FIDEICOMISOS QUE CORRESPONDEN A RECURSOS DE LOS TRABAJADORES</t>
  </si>
  <si>
    <t>21101</t>
  </si>
  <si>
    <t>22101</t>
  </si>
  <si>
    <t>22106</t>
  </si>
  <si>
    <t>24601</t>
  </si>
  <si>
    <t>24901</t>
  </si>
  <si>
    <t>25301</t>
  </si>
  <si>
    <t>26101</t>
  </si>
  <si>
    <t>37101</t>
  </si>
  <si>
    <t>37201</t>
  </si>
  <si>
    <t>37501</t>
  </si>
  <si>
    <t>37502</t>
  </si>
  <si>
    <t>37901</t>
  </si>
  <si>
    <t>38201</t>
  </si>
  <si>
    <t>48101</t>
  </si>
  <si>
    <t>21401</t>
  </si>
  <si>
    <t>21501</t>
  </si>
  <si>
    <t>21701</t>
  </si>
  <si>
    <t>25101</t>
  </si>
  <si>
    <t>25501</t>
  </si>
  <si>
    <t>27101</t>
  </si>
  <si>
    <t>32701</t>
  </si>
  <si>
    <t>38301</t>
  </si>
  <si>
    <t>29301</t>
  </si>
  <si>
    <t>31101</t>
  </si>
  <si>
    <t>21201</t>
  </si>
  <si>
    <t>32901</t>
  </si>
  <si>
    <t>34701</t>
  </si>
  <si>
    <t>11301</t>
  </si>
  <si>
    <t>11306</t>
  </si>
  <si>
    <t>11307</t>
  </si>
  <si>
    <t>11308</t>
  </si>
  <si>
    <t>11310</t>
  </si>
  <si>
    <t>13101</t>
  </si>
  <si>
    <t>13201</t>
  </si>
  <si>
    <t>13202</t>
  </si>
  <si>
    <t>13401</t>
  </si>
  <si>
    <t>13404</t>
  </si>
  <si>
    <t>14102</t>
  </si>
  <si>
    <t>14103</t>
  </si>
  <si>
    <t>14106</t>
  </si>
  <si>
    <t>14107</t>
  </si>
  <si>
    <t>14303</t>
  </si>
  <si>
    <t>15101</t>
  </si>
  <si>
    <t>15415</t>
  </si>
  <si>
    <t>15429</t>
  </si>
  <si>
    <t>34101</t>
  </si>
  <si>
    <t>39201</t>
  </si>
  <si>
    <t>21601</t>
  </si>
  <si>
    <t>21801</t>
  </si>
  <si>
    <t>24101</t>
  </si>
  <si>
    <t>24301</t>
  </si>
  <si>
    <t>24801</t>
  </si>
  <si>
    <t>25201</t>
  </si>
  <si>
    <t>26102</t>
  </si>
  <si>
    <t>27201</t>
  </si>
  <si>
    <t>29101</t>
  </si>
  <si>
    <t>29201</t>
  </si>
  <si>
    <t>29401</t>
  </si>
  <si>
    <t>29601</t>
  </si>
  <si>
    <t>31201</t>
  </si>
  <si>
    <t>31401</t>
  </si>
  <si>
    <t>31501</t>
  </si>
  <si>
    <t>31701</t>
  </si>
  <si>
    <t>32302</t>
  </si>
  <si>
    <t>33101</t>
  </si>
  <si>
    <t>33301</t>
  </si>
  <si>
    <t>33401</t>
  </si>
  <si>
    <t>33603</t>
  </si>
  <si>
    <t>33902</t>
  </si>
  <si>
    <t>34401</t>
  </si>
  <si>
    <t>34501</t>
  </si>
  <si>
    <t>35101</t>
  </si>
  <si>
    <t>35201</t>
  </si>
  <si>
    <t>35202</t>
  </si>
  <si>
    <t>35301</t>
  </si>
  <si>
    <t>35501</t>
  </si>
  <si>
    <t>35801</t>
  </si>
  <si>
    <t>35901</t>
  </si>
  <si>
    <t>36201</t>
  </si>
  <si>
    <t>39202</t>
  </si>
  <si>
    <t>51101</t>
  </si>
  <si>
    <t>51902</t>
  </si>
  <si>
    <t>52101</t>
  </si>
  <si>
    <t>56701</t>
  </si>
  <si>
    <t>22301</t>
  </si>
  <si>
    <t>35102</t>
  </si>
  <si>
    <t>51901</t>
  </si>
  <si>
    <t>52301</t>
  </si>
  <si>
    <t>56401</t>
  </si>
  <si>
    <t>56501</t>
  </si>
  <si>
    <t>51501</t>
  </si>
  <si>
    <t>27301</t>
  </si>
  <si>
    <t>03</t>
  </si>
  <si>
    <t>E404E10</t>
  </si>
  <si>
    <t>N</t>
  </si>
  <si>
    <t>A0</t>
  </si>
  <si>
    <t>Z1</t>
  </si>
  <si>
    <t>FJ</t>
  </si>
  <si>
    <t>Z5</t>
  </si>
  <si>
    <t>1901511013090001</t>
  </si>
  <si>
    <t>ESTANTE METÁLICO DE 6 ENTREPAÑOS DE .85 X .30 CAL.22</t>
  </si>
  <si>
    <t>1901511013090002</t>
  </si>
  <si>
    <t>1901511013090003</t>
  </si>
  <si>
    <t>1901511013090004</t>
  </si>
  <si>
    <t>1901511013090005</t>
  </si>
  <si>
    <t>1901511013090006</t>
  </si>
  <si>
    <t>1901511013090007</t>
  </si>
  <si>
    <t>1901511013090008</t>
  </si>
  <si>
    <t>1901511013090009</t>
  </si>
  <si>
    <t>1902511010080007</t>
  </si>
  <si>
    <t>ARCHIVERO DE METAL 4 GAVETAS</t>
  </si>
  <si>
    <t>1902511010080004</t>
  </si>
  <si>
    <t>ARCHIVERO DE METAL 3 GAVETAS</t>
  </si>
  <si>
    <t>1902511010080005</t>
  </si>
  <si>
    <t>1901511010080001</t>
  </si>
  <si>
    <t>ARCHIVERO METALICO DE 3 GAVETAS</t>
  </si>
  <si>
    <t>1901511010080002</t>
  </si>
  <si>
    <t>1901511010080003</t>
  </si>
  <si>
    <t>1902511010080006</t>
  </si>
  <si>
    <t>1902511013090018</t>
  </si>
  <si>
    <t>ESTANTE METALICO</t>
  </si>
  <si>
    <t>1902511013090019</t>
  </si>
  <si>
    <t>1902511013090020</t>
  </si>
  <si>
    <t>1902511010100001</t>
  </si>
  <si>
    <t>CREDENZA DE MADERA</t>
  </si>
  <si>
    <t>1902511013090021</t>
  </si>
  <si>
    <t>1902511013090022</t>
  </si>
  <si>
    <t>1902511013090023</t>
  </si>
  <si>
    <t>1902511013090024</t>
  </si>
  <si>
    <t>1902511013090025</t>
  </si>
  <si>
    <t>1902511010020001</t>
  </si>
  <si>
    <t>ESCRITORIO SECRETARIAL METALICO</t>
  </si>
  <si>
    <t>1902511013090010</t>
  </si>
  <si>
    <t>ESTANTE NMETALICO</t>
  </si>
  <si>
    <t>1902511013090011</t>
  </si>
  <si>
    <t>1902511013090012</t>
  </si>
  <si>
    <t>1902511013090013</t>
  </si>
  <si>
    <t>1902511013090014</t>
  </si>
  <si>
    <t>1902511013090015</t>
  </si>
  <si>
    <t>1902511013090016</t>
  </si>
  <si>
    <t>1902511013090017</t>
  </si>
  <si>
    <t>1902511010030001</t>
  </si>
  <si>
    <t>MESA</t>
  </si>
  <si>
    <t>1902511010030067</t>
  </si>
  <si>
    <t>MESA PARA MAESTRO</t>
  </si>
  <si>
    <t>1902511010030068</t>
  </si>
  <si>
    <t>1902511010030069</t>
  </si>
  <si>
    <t>1902511010580001</t>
  </si>
  <si>
    <t>MUEBLE PARA COMPUTADORA</t>
  </si>
  <si>
    <t>1902511010130001</t>
  </si>
  <si>
    <t>LIBRERO METALICO</t>
  </si>
  <si>
    <t>1902511010130002</t>
  </si>
  <si>
    <t>1902511010130003</t>
  </si>
  <si>
    <t>1902511010130004</t>
  </si>
  <si>
    <t>1902511010130005</t>
  </si>
  <si>
    <t>1902511010130006</t>
  </si>
  <si>
    <t>1902511010030002</t>
  </si>
  <si>
    <t>MESA DE TRABAJO</t>
  </si>
  <si>
    <t>1902511010030003</t>
  </si>
  <si>
    <t>1902511010030004</t>
  </si>
  <si>
    <t>1902511010030005</t>
  </si>
  <si>
    <t>1902511010030006</t>
  </si>
  <si>
    <t>1902511010030007</t>
  </si>
  <si>
    <t>1902511010030008</t>
  </si>
  <si>
    <t>1902511010030009</t>
  </si>
  <si>
    <t>1902511010030010</t>
  </si>
  <si>
    <t>1902511010030011</t>
  </si>
  <si>
    <t>1902511010030012</t>
  </si>
  <si>
    <t>1902511010030058</t>
  </si>
  <si>
    <t>MESA PARA BIBLIOTECA</t>
  </si>
  <si>
    <t>1902511010030059</t>
  </si>
  <si>
    <t>1902511010030060</t>
  </si>
  <si>
    <t>1902511010030061</t>
  </si>
  <si>
    <t>1902511010030062</t>
  </si>
  <si>
    <t>1902511010030063</t>
  </si>
  <si>
    <t>1902511010030064</t>
  </si>
  <si>
    <t>1902511010030013</t>
  </si>
  <si>
    <t>1902511010580002</t>
  </si>
  <si>
    <t>1902511010580003</t>
  </si>
  <si>
    <t>1902511010030017</t>
  </si>
  <si>
    <t>1902511010030018</t>
  </si>
  <si>
    <t>1902511010030019</t>
  </si>
  <si>
    <t>1902511010030020</t>
  </si>
  <si>
    <t>1902511010030021</t>
  </si>
  <si>
    <t>1902511010030022</t>
  </si>
  <si>
    <t>1902511010030023</t>
  </si>
  <si>
    <t>1902511010030024</t>
  </si>
  <si>
    <t>1902511010030025</t>
  </si>
  <si>
    <t>1902511010030026</t>
  </si>
  <si>
    <t>1902511010030027</t>
  </si>
  <si>
    <t>1902511010030028</t>
  </si>
  <si>
    <t>1902511010030029</t>
  </si>
  <si>
    <t>1902511010030030</t>
  </si>
  <si>
    <t>1902511010030031</t>
  </si>
  <si>
    <t>1902511010030032</t>
  </si>
  <si>
    <t>1902511010030033</t>
  </si>
  <si>
    <t>1902511010030034</t>
  </si>
  <si>
    <t>1902511010030035</t>
  </si>
  <si>
    <t>1902511010030036</t>
  </si>
  <si>
    <t>1902511010030037</t>
  </si>
  <si>
    <t>1902511010030038</t>
  </si>
  <si>
    <t>1902511010030039</t>
  </si>
  <si>
    <t>1902511010030040</t>
  </si>
  <si>
    <t>1902511010030041</t>
  </si>
  <si>
    <t>1902511010030042</t>
  </si>
  <si>
    <t>1902511010030043</t>
  </si>
  <si>
    <t>1902511010030044</t>
  </si>
  <si>
    <t>1902511010030045</t>
  </si>
  <si>
    <t>1902511010030046</t>
  </si>
  <si>
    <t>1902511010030047</t>
  </si>
  <si>
    <t>1902511010030048</t>
  </si>
  <si>
    <t>1902511010030049</t>
  </si>
  <si>
    <t>1902511010030065</t>
  </si>
  <si>
    <t>1902511010030066</t>
  </si>
  <si>
    <t>1902511010040002</t>
  </si>
  <si>
    <t>SILLA APILABLE</t>
  </si>
  <si>
    <t>1902511010040003</t>
  </si>
  <si>
    <t>1902511010040004</t>
  </si>
  <si>
    <t>1902511010040005</t>
  </si>
  <si>
    <t>1902511010030014</t>
  </si>
  <si>
    <t>1903511010100002</t>
  </si>
  <si>
    <t>CREDENZA CHAPA DE MADERA COLOR CHOCOLATE CON CHAPA</t>
  </si>
  <si>
    <t>1902511010030015</t>
  </si>
  <si>
    <t>1902511010030016</t>
  </si>
  <si>
    <t>1902511010040001</t>
  </si>
  <si>
    <t>1902511010030050</t>
  </si>
  <si>
    <t>1902511010030051</t>
  </si>
  <si>
    <t>1902511010030052</t>
  </si>
  <si>
    <t>1902511010030053</t>
  </si>
  <si>
    <t>1902511010030054</t>
  </si>
  <si>
    <t>1902511010030055</t>
  </si>
  <si>
    <t>1902511010030056</t>
  </si>
  <si>
    <t>1902511010030057</t>
  </si>
  <si>
    <t>1902511010040006</t>
  </si>
  <si>
    <t>1902511010040007</t>
  </si>
  <si>
    <t>1902511010040008</t>
  </si>
  <si>
    <t>1902511010040009</t>
  </si>
  <si>
    <t>1902511010040010</t>
  </si>
  <si>
    <t>1902511010040011</t>
  </si>
  <si>
    <t>1902511010040012</t>
  </si>
  <si>
    <t>1902511010040013</t>
  </si>
  <si>
    <t>1902511010040014</t>
  </si>
  <si>
    <t>1902511010040035</t>
  </si>
  <si>
    <t>1902511010040036</t>
  </si>
  <si>
    <t>1902511010040037</t>
  </si>
  <si>
    <t>1902511010040038</t>
  </si>
  <si>
    <t>1902511010040039</t>
  </si>
  <si>
    <t>1902511010040040</t>
  </si>
  <si>
    <t>1902511010040041</t>
  </si>
  <si>
    <t>1902511010040042</t>
  </si>
  <si>
    <t>1902511010040043</t>
  </si>
  <si>
    <t>1902511010040044</t>
  </si>
  <si>
    <t>1902511010040045</t>
  </si>
  <si>
    <t>1902511010040046</t>
  </si>
  <si>
    <t>1902511010040047</t>
  </si>
  <si>
    <t>1902511010040048</t>
  </si>
  <si>
    <t>1902511010040049</t>
  </si>
  <si>
    <t>1902511010040050</t>
  </si>
  <si>
    <t>1902511010040051</t>
  </si>
  <si>
    <t>1902511010040052</t>
  </si>
  <si>
    <t>1902511010040053</t>
  </si>
  <si>
    <t>1902511010040054</t>
  </si>
  <si>
    <t>1902511010040055</t>
  </si>
  <si>
    <t>1902511010040056</t>
  </si>
  <si>
    <t>1902511010040057</t>
  </si>
  <si>
    <t>1902511010040058</t>
  </si>
  <si>
    <t>1902511010040059</t>
  </si>
  <si>
    <t>1902511010040060</t>
  </si>
  <si>
    <t>1902511010040061</t>
  </si>
  <si>
    <t>1902511010040062</t>
  </si>
  <si>
    <t>1902511010040063</t>
  </si>
  <si>
    <t>1902511010040064</t>
  </si>
  <si>
    <t>1902511010040065</t>
  </si>
  <si>
    <t>1902511010040066</t>
  </si>
  <si>
    <t>1902511010040067</t>
  </si>
  <si>
    <t>1902511010040068</t>
  </si>
  <si>
    <t>1902511010040069</t>
  </si>
  <si>
    <t>1902511010040070</t>
  </si>
  <si>
    <t>1902511010040071</t>
  </si>
  <si>
    <t>1902511010040072</t>
  </si>
  <si>
    <t>1902511010040073</t>
  </si>
  <si>
    <t>1902511010040074</t>
  </si>
  <si>
    <t>1902511010040075</t>
  </si>
  <si>
    <t>1902511010040076</t>
  </si>
  <si>
    <t>1902511010040077</t>
  </si>
  <si>
    <t>1902511010040078</t>
  </si>
  <si>
    <t>1902511010040079</t>
  </si>
  <si>
    <t>1902511010040080</t>
  </si>
  <si>
    <t>1902511010040081</t>
  </si>
  <si>
    <t>1902511010040082</t>
  </si>
  <si>
    <t>1902511010040083</t>
  </si>
  <si>
    <t>1902511010040084</t>
  </si>
  <si>
    <t>1902511010040085</t>
  </si>
  <si>
    <t>1902511010040086</t>
  </si>
  <si>
    <t>1902511010040087</t>
  </si>
  <si>
    <t>1902511010040088</t>
  </si>
  <si>
    <t>1902511010040089</t>
  </si>
  <si>
    <t>1902511010040090</t>
  </si>
  <si>
    <t>1902511010040091</t>
  </si>
  <si>
    <t>1902511010040092</t>
  </si>
  <si>
    <t>1902511010040093</t>
  </si>
  <si>
    <t>1902511010040094</t>
  </si>
  <si>
    <t>1902511010040095</t>
  </si>
  <si>
    <t>1902511010040096</t>
  </si>
  <si>
    <t>1902511010040097</t>
  </si>
  <si>
    <t>1902511010040098</t>
  </si>
  <si>
    <t>1902511010040099</t>
  </si>
  <si>
    <t>1902511010040100</t>
  </si>
  <si>
    <t>1902511010040101</t>
  </si>
  <si>
    <t>1902511010040102</t>
  </si>
  <si>
    <t>1902511010040103</t>
  </si>
  <si>
    <t>1902511010040104</t>
  </si>
  <si>
    <t>1902511010040105</t>
  </si>
  <si>
    <t>1902511010040106</t>
  </si>
  <si>
    <t>1902511010040107</t>
  </si>
  <si>
    <t>1902511010040108</t>
  </si>
  <si>
    <t>1902511010040109</t>
  </si>
  <si>
    <t>1902511010040110</t>
  </si>
  <si>
    <t>1902511010040111</t>
  </si>
  <si>
    <t>1902511010040112</t>
  </si>
  <si>
    <t>1902511010040113</t>
  </si>
  <si>
    <t>1902511010040114</t>
  </si>
  <si>
    <t>1902511010040115</t>
  </si>
  <si>
    <t>1902511010040116</t>
  </si>
  <si>
    <t>1902511010040117</t>
  </si>
  <si>
    <t>1902511010040118</t>
  </si>
  <si>
    <t>1902511010040119</t>
  </si>
  <si>
    <t>1902511010040120</t>
  </si>
  <si>
    <t>1902511010040121</t>
  </si>
  <si>
    <t>1902511010040122</t>
  </si>
  <si>
    <t>1902511010040123</t>
  </si>
  <si>
    <t>1902511010040124</t>
  </si>
  <si>
    <t>1902511010040125</t>
  </si>
  <si>
    <t>1902511010040126</t>
  </si>
  <si>
    <t>1902511010040127</t>
  </si>
  <si>
    <t>1902511010040128</t>
  </si>
  <si>
    <t>1902511010040129</t>
  </si>
  <si>
    <t>1902511010040130</t>
  </si>
  <si>
    <t>1902511010040131</t>
  </si>
  <si>
    <t>1902511010040132</t>
  </si>
  <si>
    <t>1902511010040133</t>
  </si>
  <si>
    <t>1902511010040134</t>
  </si>
  <si>
    <t>1902511010040135</t>
  </si>
  <si>
    <t>1902511010040136</t>
  </si>
  <si>
    <t>1902511010040137</t>
  </si>
  <si>
    <t>1902511010040138</t>
  </si>
  <si>
    <t>1902511010040139</t>
  </si>
  <si>
    <t>1902511010040140</t>
  </si>
  <si>
    <t>1902511010040141</t>
  </si>
  <si>
    <t>1902511010040142</t>
  </si>
  <si>
    <t>1902511010040143</t>
  </si>
  <si>
    <t>1902511010040144</t>
  </si>
  <si>
    <t>1902511010040145</t>
  </si>
  <si>
    <t>1902511010040146</t>
  </si>
  <si>
    <t>1902511010040147</t>
  </si>
  <si>
    <t>1902511010040148</t>
  </si>
  <si>
    <t>1902511010040149</t>
  </si>
  <si>
    <t>1902511010040150</t>
  </si>
  <si>
    <t>1902511010040151</t>
  </si>
  <si>
    <t>1902511010040152</t>
  </si>
  <si>
    <t>1902511010040153</t>
  </si>
  <si>
    <t>1902511010040154</t>
  </si>
  <si>
    <t>1902511010040155</t>
  </si>
  <si>
    <t>1902511010040156</t>
  </si>
  <si>
    <t>1902511010040157</t>
  </si>
  <si>
    <t>1902511010040158</t>
  </si>
  <si>
    <t>1902511010040159</t>
  </si>
  <si>
    <t>1902511010040160</t>
  </si>
  <si>
    <t>1902511010040161</t>
  </si>
  <si>
    <t>1902511010040162</t>
  </si>
  <si>
    <t>1902511010040163</t>
  </si>
  <si>
    <t>1902511010040164</t>
  </si>
  <si>
    <t>1902511010040165</t>
  </si>
  <si>
    <t>1902511010040166</t>
  </si>
  <si>
    <t>1902511010040167</t>
  </si>
  <si>
    <t>1902511010040168</t>
  </si>
  <si>
    <t>1902511010040169</t>
  </si>
  <si>
    <t>1902511010040170</t>
  </si>
  <si>
    <t>1902511010040171</t>
  </si>
  <si>
    <t>1902511010040172</t>
  </si>
  <si>
    <t>1902511010040173</t>
  </si>
  <si>
    <t>1902511010040174</t>
  </si>
  <si>
    <t>1902511010040175</t>
  </si>
  <si>
    <t>1902511010040176</t>
  </si>
  <si>
    <t>1902511010040177</t>
  </si>
  <si>
    <t>1902511010040178</t>
  </si>
  <si>
    <t>1902511010040179</t>
  </si>
  <si>
    <t>1902511010040180</t>
  </si>
  <si>
    <t>1902511010040181</t>
  </si>
  <si>
    <t>1902511010040182</t>
  </si>
  <si>
    <t>1902511010040183</t>
  </si>
  <si>
    <t>1902511010040184</t>
  </si>
  <si>
    <t>1902511010040185</t>
  </si>
  <si>
    <t>1902511010040186</t>
  </si>
  <si>
    <t>1902511010040187</t>
  </si>
  <si>
    <t>1902511010040188</t>
  </si>
  <si>
    <t>1902511010040189</t>
  </si>
  <si>
    <t>1902511010040190</t>
  </si>
  <si>
    <t>1902511010040191</t>
  </si>
  <si>
    <t>1902511010040192</t>
  </si>
  <si>
    <t>1902511010040193</t>
  </si>
  <si>
    <t>1902511010040194</t>
  </si>
  <si>
    <t>1902511010040195</t>
  </si>
  <si>
    <t>1902511010040196</t>
  </si>
  <si>
    <t>1902511010040197</t>
  </si>
  <si>
    <t>1902511010040198</t>
  </si>
  <si>
    <t>1902511010040199</t>
  </si>
  <si>
    <t>1902511010040200</t>
  </si>
  <si>
    <t>1902511010040201</t>
  </si>
  <si>
    <t>1902511010040202</t>
  </si>
  <si>
    <t>1902511010040203</t>
  </si>
  <si>
    <t>1902511010040204</t>
  </si>
  <si>
    <t>1902511010040205</t>
  </si>
  <si>
    <t>1902511010040206</t>
  </si>
  <si>
    <t>1902511010040207</t>
  </si>
  <si>
    <t>1902511010040208</t>
  </si>
  <si>
    <t>1902511010040209</t>
  </si>
  <si>
    <t>1902511010040210</t>
  </si>
  <si>
    <t>1902511010040211</t>
  </si>
  <si>
    <t>1902511010040212</t>
  </si>
  <si>
    <t>1902511010040213</t>
  </si>
  <si>
    <t>1902511010040214</t>
  </si>
  <si>
    <t>1902511010040215</t>
  </si>
  <si>
    <t>1902511010040216</t>
  </si>
  <si>
    <t>1902511010040217</t>
  </si>
  <si>
    <t>1902511010040218</t>
  </si>
  <si>
    <t>1902511010040219</t>
  </si>
  <si>
    <t>1902511010040220</t>
  </si>
  <si>
    <t>1902511010040221</t>
  </si>
  <si>
    <t>1902511010040222</t>
  </si>
  <si>
    <t>1902511010040223</t>
  </si>
  <si>
    <t>1902511010040224</t>
  </si>
  <si>
    <t>1902511010040225</t>
  </si>
  <si>
    <t>1902511010040226</t>
  </si>
  <si>
    <t>1902511010040227</t>
  </si>
  <si>
    <t>1902511010040228</t>
  </si>
  <si>
    <t>1902511010040229</t>
  </si>
  <si>
    <t>1902511010040230</t>
  </si>
  <si>
    <t>SILLA DE VISITA</t>
  </si>
  <si>
    <t>1902511010040231</t>
  </si>
  <si>
    <t>1902511010040232</t>
  </si>
  <si>
    <t>1902511010040233</t>
  </si>
  <si>
    <t>1902511010040234</t>
  </si>
  <si>
    <t>SILLA SECRETARIAL</t>
  </si>
  <si>
    <t>1902511010060001</t>
  </si>
  <si>
    <t>SILLON EJECUTIVO</t>
  </si>
  <si>
    <t>1902511010040015</t>
  </si>
  <si>
    <t>1902511010040016</t>
  </si>
  <si>
    <t>1902511010040017</t>
  </si>
  <si>
    <t>1902511010040018</t>
  </si>
  <si>
    <t>1902511010040019</t>
  </si>
  <si>
    <t>1902511010040020</t>
  </si>
  <si>
    <t>1902511010040021</t>
  </si>
  <si>
    <t>1902511010040022</t>
  </si>
  <si>
    <t>1902511010040023</t>
  </si>
  <si>
    <t>1902511010040024</t>
  </si>
  <si>
    <t>1902511010040025</t>
  </si>
  <si>
    <t>1902511010040026</t>
  </si>
  <si>
    <t>1902511010040027</t>
  </si>
  <si>
    <t>1902511010040028</t>
  </si>
  <si>
    <t>1902511010040029</t>
  </si>
  <si>
    <t>1902511010040030</t>
  </si>
  <si>
    <t>1902511010040031</t>
  </si>
  <si>
    <t>1904511010060003</t>
  </si>
  <si>
    <t>SILLON EJECUTIVO GIRATORIO RESPALDO ALTO MODELO SCREEN</t>
  </si>
  <si>
    <t>1904511010130007</t>
  </si>
  <si>
    <t>LIBRERO DE PISO CON ENTREPAÑOS DOS PUERTAS MELAMINA</t>
  </si>
  <si>
    <t>1902511010040032</t>
  </si>
  <si>
    <t>1905511011850001</t>
  </si>
  <si>
    <t>MESA DE TRABAJO 2´*9O´*90</t>
  </si>
  <si>
    <t>1905511011850002</t>
  </si>
  <si>
    <t>1902511010040033</t>
  </si>
  <si>
    <t>1902511010040034</t>
  </si>
  <si>
    <t>1904511010060002</t>
  </si>
  <si>
    <t>1902513013490001</t>
  </si>
  <si>
    <t>APARATO DE SONIDO</t>
  </si>
  <si>
    <t>1902515011720001</t>
  </si>
  <si>
    <t>IMPRESORA DE INYECCION DE TINT</t>
  </si>
  <si>
    <t>1902515011720002</t>
  </si>
  <si>
    <t>IMPRESORA LASER</t>
  </si>
  <si>
    <t>1902515011720004</t>
  </si>
  <si>
    <t>IMPRESORA HP</t>
  </si>
  <si>
    <t>1902515011700001</t>
  </si>
  <si>
    <t>C.P.U.</t>
  </si>
  <si>
    <t>1902515011720003</t>
  </si>
  <si>
    <t>19035150155l0006</t>
  </si>
  <si>
    <t>COMPUTADORA LAPTOP DELL INSPIRON G3 CORE i7</t>
  </si>
  <si>
    <t>19035150155l0003</t>
  </si>
  <si>
    <t>COMPUTADORA LAPTOP DELL INSPIRON 14 7472 CORE i7</t>
  </si>
  <si>
    <t>1903515012810001</t>
  </si>
  <si>
    <t>MONITOR SAMSUNG CURVO 27 " FULL HD</t>
  </si>
  <si>
    <t>19035150155l0004</t>
  </si>
  <si>
    <t>COMPUTADORA LAP TOP MACBOOK AIR MARCA APPLE INTEL CORE i5</t>
  </si>
  <si>
    <t>1903515011720007</t>
  </si>
  <si>
    <t>IMPRESORA MULTIFUNCIONAL EPSON L4150, INYECCION DE TINTA</t>
  </si>
  <si>
    <t>19035150155l0007</t>
  </si>
  <si>
    <t>COMPUTADORA LAPTOP ACER A515 INTEL CORE i7-8550U</t>
  </si>
  <si>
    <t>1903515012310002</t>
  </si>
  <si>
    <t>IPAD 9.7 " 32 GB CHIP A10 WIFI COLOR PLATA</t>
  </si>
  <si>
    <t>1903515011700003</t>
  </si>
  <si>
    <t>COMPUTADORA CORE i7-8700 8VA GENERACION</t>
  </si>
  <si>
    <t>1903515011700004</t>
  </si>
  <si>
    <t>COMBO COMPUTADORA CORE i5 7400 Y PANTALLA LG</t>
  </si>
  <si>
    <t>1903515011700002</t>
  </si>
  <si>
    <t>COMPUTADORA MACBOOK AIR MQD32E/A 13"</t>
  </si>
  <si>
    <t>19035150155l0001</t>
  </si>
  <si>
    <t>COMPUTADORA LAPTOP MARCA LENOVO YOGA 530 i7</t>
  </si>
  <si>
    <t>19025150155n0001</t>
  </si>
  <si>
    <t>MONITOR LANIX</t>
  </si>
  <si>
    <t>1902515011760001</t>
  </si>
  <si>
    <t>MULTIFUNCIONAL HP LASERJET 3030</t>
  </si>
  <si>
    <t>1905515011700006</t>
  </si>
  <si>
    <t>COMPUTADORA ALL IN ONE DELL INSPIRON</t>
  </si>
  <si>
    <t>1906515011040001</t>
  </si>
  <si>
    <t>SWITCH HP JL382AHPE OFFICE CONNECT 19205</t>
  </si>
  <si>
    <t>1903515011720005</t>
  </si>
  <si>
    <t>IMPRESORA MULTIFUNCIONAL EPSON L4150</t>
  </si>
  <si>
    <t>1903515012370001</t>
  </si>
  <si>
    <t>TABLET SAMSUNG GALAXY TAB-A, 10.5"</t>
  </si>
  <si>
    <t>19035150155q0001</t>
  </si>
  <si>
    <t>MONITOR HP T3M72AA 21.5 " FULL HD</t>
  </si>
  <si>
    <t>19035150155l0005</t>
  </si>
  <si>
    <t>COMPUTADORA LAPTOP DELL INSPIRON 14 7472</t>
  </si>
  <si>
    <t>1903515011720006</t>
  </si>
  <si>
    <t>19035150155l0002</t>
  </si>
  <si>
    <t>1905515011720010</t>
  </si>
  <si>
    <t>1903515012310001</t>
  </si>
  <si>
    <t>IPAD 9.7 " 32 GB, COLOR PLATA</t>
  </si>
  <si>
    <t>1903515011720008</t>
  </si>
  <si>
    <t>IMPRESORA LASER SAMSUNG SL-M2020 S PRINT</t>
  </si>
  <si>
    <t>19055150155l0008</t>
  </si>
  <si>
    <t>LAP TOP MACBOOK APPLE</t>
  </si>
  <si>
    <t>19055150155l0009</t>
  </si>
  <si>
    <t>LAP TOP HP PROBOOK CORE i5</t>
  </si>
  <si>
    <t>19055150155l0010</t>
  </si>
  <si>
    <t>LAPTOP MARCA DELL MODELO INSPIRON 14</t>
  </si>
  <si>
    <t>1905515011720009</t>
  </si>
  <si>
    <t>IMPRESORA HP MULTIFUNCIONAL</t>
  </si>
  <si>
    <t>1904515010210001</t>
  </si>
  <si>
    <t>ESCANER BROTHER DS720D PORTATIL 1200 X 1200 DPI</t>
  </si>
  <si>
    <t>1904515011700005</t>
  </si>
  <si>
    <t>COMPUTADORA LENOVO ALL IN ONE</t>
  </si>
  <si>
    <t>1904519012990001</t>
  </si>
  <si>
    <t>VENTILADOR DE TORRE 4 2 WIND CURVE FLAT</t>
  </si>
  <si>
    <t>1904519012990002</t>
  </si>
  <si>
    <t>1904519012990003</t>
  </si>
  <si>
    <t>1905519010290003</t>
  </si>
  <si>
    <t>TELEVISOR</t>
  </si>
  <si>
    <t>1905519020760001</t>
  </si>
  <si>
    <t>LOCKERS METALICOS DE 5 PUERTAS 1.80*.40*.40*</t>
  </si>
  <si>
    <t>1905519020070001</t>
  </si>
  <si>
    <t>BANCO TIPO LABORATORIO ALTOS</t>
  </si>
  <si>
    <t>1905519020070002</t>
  </si>
  <si>
    <t>1905519020070003</t>
  </si>
  <si>
    <t>1905519020070004</t>
  </si>
  <si>
    <t>1905519020070005</t>
  </si>
  <si>
    <t>1905519020070006</t>
  </si>
  <si>
    <t>1905519020070007</t>
  </si>
  <si>
    <t>1905519020070008</t>
  </si>
  <si>
    <t>1905519020070009</t>
  </si>
  <si>
    <t>1905519020070010</t>
  </si>
  <si>
    <t>1905519020070011</t>
  </si>
  <si>
    <t>1905519020070012</t>
  </si>
  <si>
    <t>1905519020070013</t>
  </si>
  <si>
    <t>1905519020070014</t>
  </si>
  <si>
    <t>1905519020070015</t>
  </si>
  <si>
    <t>1905519020070016</t>
  </si>
  <si>
    <t>1905519020760003</t>
  </si>
  <si>
    <t>1905519020760004</t>
  </si>
  <si>
    <t>1905519020760002</t>
  </si>
  <si>
    <t>1903519022000001</t>
  </si>
  <si>
    <t>BALANZA DE PRECISION DIGITAL SCOUT SPX 220G/0 01G</t>
  </si>
  <si>
    <t>1903521012840003</t>
  </si>
  <si>
    <t>PROYECTOR BENQ MX532, 3300 LUMENES</t>
  </si>
  <si>
    <t>1903521012840002</t>
  </si>
  <si>
    <t>PROYECTOR OPTOMA S343</t>
  </si>
  <si>
    <t>1902521010370001</t>
  </si>
  <si>
    <t>PANTALLA PARA PROYECCION</t>
  </si>
  <si>
    <t>1902521010370002</t>
  </si>
  <si>
    <t>1902521012840001</t>
  </si>
  <si>
    <t>PROYECTOR DE DIAPOSITIVAS</t>
  </si>
  <si>
    <t>1901521011460001</t>
  </si>
  <si>
    <t>BOCINA 15" QFX</t>
  </si>
  <si>
    <t>1902521011460002</t>
  </si>
  <si>
    <t>BOCINA PARA EQUIPO DE SONIDO</t>
  </si>
  <si>
    <t>1902521011460003</t>
  </si>
  <si>
    <t>1902521010290001</t>
  </si>
  <si>
    <t>TELEVISOR 27" ZENITH</t>
  </si>
  <si>
    <t>1902521010290002</t>
  </si>
  <si>
    <t>1905521012840014</t>
  </si>
  <si>
    <t>PROYECTOR BENQ MS550</t>
  </si>
  <si>
    <t>1905521012840015</t>
  </si>
  <si>
    <t>PROYECTOR  EPSON POWERLITE 529</t>
  </si>
  <si>
    <t>1905521012840004</t>
  </si>
  <si>
    <t>video proyector benq ms550</t>
  </si>
  <si>
    <t>1905521012840005</t>
  </si>
  <si>
    <t>1905521012840006</t>
  </si>
  <si>
    <t>1905521012840007</t>
  </si>
  <si>
    <t>1905521012840008</t>
  </si>
  <si>
    <t>1905521012840009</t>
  </si>
  <si>
    <t>1905521012840010</t>
  </si>
  <si>
    <t>1905521012840011</t>
  </si>
  <si>
    <t>1905521012840012</t>
  </si>
  <si>
    <t>1905521012840013</t>
  </si>
  <si>
    <t>1905521011460004</t>
  </si>
  <si>
    <t>BOCINA BOSE DS 16F</t>
  </si>
  <si>
    <t>1905521011460005</t>
  </si>
  <si>
    <t>1905521011460006</t>
  </si>
  <si>
    <t>1905521011460007</t>
  </si>
  <si>
    <t>1905521011010001</t>
  </si>
  <si>
    <t>AMPLIFICADOR MARCA BOSE IZA</t>
  </si>
  <si>
    <t>1905521010480001</t>
  </si>
  <si>
    <t>MICROFONOS DE SUPERFICIE MARCA SHURE</t>
  </si>
  <si>
    <t>1905521012840016</t>
  </si>
  <si>
    <t>PROYECTOR MARCA EPSON CINEMA 3LCD</t>
  </si>
  <si>
    <t>1905521011540001</t>
  </si>
  <si>
    <t>PANTALLA DE PROYECCION MULTIMEDIA ELECTRICA</t>
  </si>
  <si>
    <t>1906523011670001</t>
  </si>
  <si>
    <t>CAMARA TIPO DOMO AVT50355A AVETECH</t>
  </si>
  <si>
    <t>1902523013500001</t>
  </si>
  <si>
    <t>CAMARA DE VIDEO</t>
  </si>
  <si>
    <t>1905564010010004</t>
  </si>
  <si>
    <t>MINI SPLIT MOD XMAX 2 TON</t>
  </si>
  <si>
    <t>1905564010010005</t>
  </si>
  <si>
    <t>1906564011710001</t>
  </si>
  <si>
    <t>AIRE ACONDICIONADO MIRAGE 2 TON</t>
  </si>
  <si>
    <t>1905564010010006</t>
  </si>
  <si>
    <t>MINI SPLIT MAD X MAX 1 TON</t>
  </si>
  <si>
    <t>1905564010010003</t>
  </si>
  <si>
    <t>AIRE ACONDICIONADO MINI SPLIT X2 2 TON MIRAGE</t>
  </si>
  <si>
    <t>1905564010010002</t>
  </si>
  <si>
    <t>AIRE ACONDICIONADO MAGNA TECH 2 TON</t>
  </si>
  <si>
    <t>1902564012120003</t>
  </si>
  <si>
    <t>CONDENSADOR MINISPLIT MIRAGE</t>
  </si>
  <si>
    <t>1902564012120001</t>
  </si>
  <si>
    <t>CONDENSADORES MINISPLIT MIRAGE</t>
  </si>
  <si>
    <t>1902564012120002</t>
  </si>
  <si>
    <t>1902564010010001</t>
  </si>
  <si>
    <t>REFRIGERACION 1 TON YORK</t>
  </si>
  <si>
    <t>1906565011670002</t>
  </si>
  <si>
    <t>CAMARA EAGLE EYE POLYCOM 6000</t>
  </si>
  <si>
    <t>1905565010310001</t>
  </si>
  <si>
    <t>TELEFONOS DE DIADEMA SUPRAPLUS WIDEBAND 261</t>
  </si>
  <si>
    <t>1904567013380001</t>
  </si>
  <si>
    <t>HIDRONEUMATICO 1 HP CON TANQUE 170 LTS</t>
  </si>
  <si>
    <t>1902567011090001</t>
  </si>
  <si>
    <t>COMPRESOR LUBR 50L 3-1/2 HP</t>
  </si>
  <si>
    <t>1905591011270001</t>
  </si>
  <si>
    <t>SOFTWARE ARCGIS DESK BA</t>
  </si>
  <si>
    <t>1902581011350001</t>
  </si>
  <si>
    <t>LOTE DE TERRENO URBANO ALAMOS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</si>
</sst>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#,##0.000000000000"/>
    <numFmt numFmtId="166" formatCode="#,##0.00_ ;[Red]\-#,##0.00\ "/>
    <numFmt numFmtId="167" formatCode="_(* #,##0.00_);_(* \(#,##0.00\);_(* &quot;-&quot;??_);_(@_)"/>
  </numFmts>
  <fonts count="10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10"/>
      <color theme="1"/>
      <name val="Arial Narrow"/>
      <family val="2"/>
    </font>
    <font>
      <b/>
      <sz val="10"/>
      <color theme="0" tint="-0.34998626667073579"/>
      <name val="Arial Narrow"/>
      <family val="2"/>
    </font>
    <font>
      <sz val="9"/>
      <color theme="0" tint="-0.34998626667073579"/>
      <name val="Arial Narrow"/>
      <family val="2"/>
    </font>
    <font>
      <b/>
      <vertAlign val="superscript"/>
      <sz val="9"/>
      <color theme="0" tint="-0.34998626667073579"/>
      <name val="Arial Narrow"/>
      <family val="2"/>
    </font>
    <font>
      <b/>
      <sz val="9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vertAlign val="superscript"/>
      <sz val="9"/>
      <color theme="0" tint="-0.34998626667073579"/>
      <name val="Arial Narrow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Arial Narrow"/>
      <family val="2"/>
    </font>
    <font>
      <b/>
      <sz val="9"/>
      <color indexed="8"/>
      <name val="Arial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8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2" fillId="0" borderId="0"/>
    <xf numFmtId="167" fontId="4" fillId="0" borderId="0" applyFont="0" applyFill="0" applyBorder="0" applyAlignment="0" applyProtection="0"/>
    <xf numFmtId="0" fontId="8" fillId="0" borderId="0"/>
    <xf numFmtId="0" fontId="82" fillId="0" borderId="0"/>
  </cellStyleXfs>
  <cellXfs count="1326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2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33" fillId="0" borderId="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2" fillId="0" borderId="0" xfId="0" applyFont="1" applyAlignment="1"/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5" fillId="2" borderId="0" xfId="0" applyFont="1" applyFill="1"/>
    <xf numFmtId="0" fontId="28" fillId="2" borderId="0" xfId="0" applyFont="1" applyFill="1"/>
    <xf numFmtId="0" fontId="33" fillId="0" borderId="14" xfId="0" applyFont="1" applyFill="1" applyBorder="1" applyAlignment="1">
      <alignment horizontal="center" vertical="center"/>
    </xf>
    <xf numFmtId="0" fontId="5" fillId="0" borderId="0" xfId="0" applyFont="1" applyFill="1"/>
    <xf numFmtId="0" fontId="11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43" fontId="15" fillId="2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3" fontId="17" fillId="0" borderId="6" xfId="0" applyNumberFormat="1" applyFont="1" applyFill="1" applyBorder="1" applyAlignment="1" applyProtection="1">
      <alignment wrapText="1"/>
      <protection locked="0"/>
    </xf>
    <xf numFmtId="43" fontId="15" fillId="0" borderId="0" xfId="0" applyNumberFormat="1" applyFont="1" applyFill="1" applyBorder="1" applyAlignment="1" applyProtection="1">
      <alignment wrapText="1"/>
      <protection locked="0"/>
    </xf>
    <xf numFmtId="43" fontId="15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5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5" fillId="2" borderId="0" xfId="0" applyNumberFormat="1" applyFont="1" applyFill="1" applyBorder="1" applyAlignment="1" applyProtection="1"/>
    <xf numFmtId="43" fontId="15" fillId="2" borderId="6" xfId="0" applyNumberFormat="1" applyFont="1" applyFill="1" applyBorder="1" applyAlignment="1" applyProtection="1"/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1" fillId="2" borderId="5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1" fillId="3" borderId="41" xfId="0" applyFont="1" applyFill="1" applyBorder="1" applyAlignment="1" applyProtection="1">
      <alignment horizontal="justify" vertical="center"/>
      <protection locked="0"/>
    </xf>
    <xf numFmtId="0" fontId="27" fillId="3" borderId="40" xfId="0" applyFont="1" applyFill="1" applyBorder="1" applyAlignment="1" applyProtection="1">
      <alignment horizontal="center" vertical="center"/>
      <protection locked="0"/>
    </xf>
    <xf numFmtId="0" fontId="27" fillId="3" borderId="42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5" xfId="0" applyFont="1" applyFill="1" applyBorder="1" applyAlignment="1" applyProtection="1">
      <alignment horizontal="justify" vertical="top"/>
      <protection locked="0"/>
    </xf>
    <xf numFmtId="0" fontId="26" fillId="0" borderId="0" xfId="0" applyFont="1" applyFill="1" applyProtection="1"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4" fillId="0" borderId="8" xfId="0" applyFont="1" applyFill="1" applyBorder="1" applyAlignment="1" applyProtection="1">
      <alignment vertical="top" wrapText="1"/>
      <protection locked="0"/>
    </xf>
    <xf numFmtId="0" fontId="24" fillId="0" borderId="7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4" fontId="25" fillId="0" borderId="0" xfId="0" applyNumberFormat="1" applyFont="1" applyFill="1" applyBorder="1" applyAlignment="1" applyProtection="1">
      <alignment vertical="top"/>
    </xf>
    <xf numFmtId="4" fontId="25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Protection="1">
      <protection locked="0"/>
    </xf>
    <xf numFmtId="4" fontId="12" fillId="0" borderId="6" xfId="0" applyNumberFormat="1" applyFont="1" applyFill="1" applyBorder="1" applyProtection="1">
      <protection locked="0"/>
    </xf>
    <xf numFmtId="4" fontId="24" fillId="0" borderId="0" xfId="0" applyNumberFormat="1" applyFont="1" applyFill="1" applyBorder="1" applyAlignment="1" applyProtection="1">
      <alignment vertical="top"/>
    </xf>
    <xf numFmtId="4" fontId="24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4" fontId="12" fillId="0" borderId="6" xfId="0" applyNumberFormat="1" applyFont="1" applyFill="1" applyBorder="1" applyAlignment="1" applyProtection="1">
      <alignment vertical="top"/>
    </xf>
    <xf numFmtId="4" fontId="25" fillId="0" borderId="0" xfId="0" applyNumberFormat="1" applyFont="1" applyFill="1" applyBorder="1" applyAlignment="1" applyProtection="1">
      <alignment vertical="top"/>
      <protection locked="0"/>
    </xf>
    <xf numFmtId="4" fontId="25" fillId="0" borderId="6" xfId="0" applyNumberFormat="1" applyFont="1" applyFill="1" applyBorder="1" applyAlignment="1" applyProtection="1">
      <alignment vertical="top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24" fillId="0" borderId="0" xfId="0" applyNumberFormat="1" applyFont="1" applyFill="1" applyBorder="1" applyAlignment="1" applyProtection="1">
      <alignment vertical="top" wrapText="1"/>
    </xf>
    <xf numFmtId="4" fontId="24" fillId="0" borderId="6" xfId="0" applyNumberFormat="1" applyFont="1" applyFill="1" applyBorder="1" applyAlignment="1" applyProtection="1">
      <alignment vertical="top" wrapText="1"/>
    </xf>
    <xf numFmtId="4" fontId="24" fillId="0" borderId="8" xfId="0" applyNumberFormat="1" applyFont="1" applyFill="1" applyBorder="1" applyAlignment="1" applyProtection="1">
      <alignment vertical="top" wrapText="1"/>
    </xf>
    <xf numFmtId="4" fontId="24" fillId="0" borderId="9" xfId="0" applyNumberFormat="1" applyFont="1" applyFill="1" applyBorder="1" applyAlignment="1" applyProtection="1">
      <alignment vertical="top" wrapText="1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horizontal="justify" vertical="center"/>
      <protection locked="0"/>
    </xf>
    <xf numFmtId="0" fontId="16" fillId="3" borderId="5" xfId="0" applyFont="1" applyFill="1" applyBorder="1" applyAlignment="1" applyProtection="1">
      <alignment horizontal="justify" vertical="center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5" fillId="0" borderId="17" xfId="0" applyNumberFormat="1" applyFont="1" applyBorder="1" applyAlignment="1" applyProtection="1">
      <alignment horizontal="right" vertical="top" wrapText="1"/>
      <protection locked="0"/>
    </xf>
    <xf numFmtId="4" fontId="15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8" fillId="0" borderId="5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4" fontId="17" fillId="0" borderId="17" xfId="0" applyNumberFormat="1" applyFont="1" applyBorder="1" applyAlignment="1" applyProtection="1">
      <alignment horizontal="right" vertical="top" wrapText="1"/>
      <protection locked="0"/>
    </xf>
    <xf numFmtId="4" fontId="17" fillId="0" borderId="6" xfId="0" applyNumberFormat="1" applyFont="1" applyBorder="1" applyAlignment="1" applyProtection="1">
      <alignment horizontal="right" vertical="top" wrapText="1"/>
      <protection locked="0"/>
    </xf>
    <xf numFmtId="0" fontId="15" fillId="0" borderId="16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5" fillId="0" borderId="17" xfId="0" applyNumberFormat="1" applyFont="1" applyBorder="1" applyAlignment="1" applyProtection="1">
      <alignment horizontal="right" vertical="top" wrapText="1"/>
    </xf>
    <xf numFmtId="4" fontId="15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3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4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4" fontId="6" fillId="2" borderId="44" xfId="0" applyNumberFormat="1" applyFont="1" applyFill="1" applyBorder="1" applyAlignment="1" applyProtection="1">
      <alignment horizontal="right" vertical="center" wrapText="1"/>
    </xf>
    <xf numFmtId="0" fontId="21" fillId="3" borderId="43" xfId="0" applyFont="1" applyFill="1" applyBorder="1" applyAlignment="1" applyProtection="1">
      <alignment vertical="center"/>
      <protection locked="0"/>
    </xf>
    <xf numFmtId="0" fontId="21" fillId="3" borderId="21" xfId="0" applyFont="1" applyFill="1" applyBorder="1" applyAlignment="1" applyProtection="1">
      <alignment vertical="center"/>
      <protection locked="0"/>
    </xf>
    <xf numFmtId="0" fontId="16" fillId="3" borderId="21" xfId="0" applyFont="1" applyFill="1" applyBorder="1" applyAlignment="1" applyProtection="1">
      <alignment horizontal="justify" vertical="center"/>
      <protection locked="0"/>
    </xf>
    <xf numFmtId="4" fontId="6" fillId="0" borderId="44" xfId="0" applyNumberFormat="1" applyFont="1" applyFill="1" applyBorder="1" applyAlignment="1" applyProtection="1">
      <alignment horizontal="right" vertical="center" wrapText="1"/>
    </xf>
    <xf numFmtId="43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Fill="1" applyBorder="1" applyAlignment="1" applyProtection="1">
      <alignment horizontal="right" vertical="center" wrapText="1"/>
      <protection locked="0"/>
    </xf>
    <xf numFmtId="0" fontId="16" fillId="3" borderId="17" xfId="0" applyFont="1" applyFill="1" applyBorder="1" applyAlignment="1" applyProtection="1">
      <alignment horizontal="right" vertical="center"/>
      <protection locked="0"/>
    </xf>
    <xf numFmtId="0" fontId="21" fillId="2" borderId="43" xfId="0" applyFont="1" applyFill="1" applyBorder="1" applyAlignment="1" applyProtection="1">
      <alignment vertical="center"/>
      <protection locked="0"/>
    </xf>
    <xf numFmtId="0" fontId="21" fillId="2" borderId="21" xfId="0" applyFont="1" applyFill="1" applyBorder="1" applyAlignment="1" applyProtection="1">
      <alignment vertical="center"/>
      <protection locked="0"/>
    </xf>
    <xf numFmtId="0" fontId="16" fillId="2" borderId="21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right" vertical="center"/>
      <protection locked="0"/>
    </xf>
    <xf numFmtId="0" fontId="29" fillId="3" borderId="8" xfId="0" applyFont="1" applyFill="1" applyBorder="1" applyAlignment="1" applyProtection="1">
      <alignment horizontal="justify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19" fillId="3" borderId="14" xfId="0" applyFont="1" applyFill="1" applyBorder="1" applyAlignment="1" applyProtection="1">
      <alignment horizontal="justify" vertical="center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19" fillId="3" borderId="27" xfId="0" applyFont="1" applyFill="1" applyBorder="1" applyAlignment="1" applyProtection="1">
      <alignment horizontal="justify" vertical="center"/>
      <protection locked="0"/>
    </xf>
    <xf numFmtId="0" fontId="16" fillId="3" borderId="1" xfId="0" applyFont="1" applyFill="1" applyBorder="1" applyAlignment="1" applyProtection="1">
      <alignment horizontal="justify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horizontal="justify"/>
      <protection locked="0"/>
    </xf>
    <xf numFmtId="0" fontId="47" fillId="0" borderId="0" xfId="0" applyFont="1" applyFill="1" applyAlignment="1" applyProtection="1">
      <alignment horizontal="right"/>
      <protection locked="0"/>
    </xf>
    <xf numFmtId="0" fontId="1" fillId="0" borderId="47" xfId="0" applyFont="1" applyFill="1" applyBorder="1" applyAlignment="1" applyProtection="1">
      <alignment horizontal="left" vertical="center" wrapText="1" indent="2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22" fillId="0" borderId="47" xfId="0" applyFont="1" applyFill="1" applyBorder="1" applyAlignment="1" applyProtection="1">
      <alignment horizontal="justify" vertical="center" wrapText="1"/>
      <protection locked="0"/>
    </xf>
    <xf numFmtId="0" fontId="3" fillId="0" borderId="43" xfId="0" applyFont="1" applyFill="1" applyBorder="1" applyAlignment="1" applyProtection="1">
      <alignment horizontal="justify" vertical="center" wrapText="1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6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6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49" fontId="3" fillId="0" borderId="4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justify" vertical="center" wrapText="1"/>
    </xf>
    <xf numFmtId="49" fontId="25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0" fillId="4" borderId="0" xfId="0" applyFont="1" applyFill="1" applyBorder="1" applyAlignment="1" applyProtection="1">
      <alignment horizontal="right"/>
      <protection locked="0"/>
    </xf>
    <xf numFmtId="0" fontId="32" fillId="0" borderId="0" xfId="0" applyFont="1" applyAlignment="1" applyProtection="1"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4" fontId="33" fillId="0" borderId="17" xfId="0" applyNumberFormat="1" applyFont="1" applyBorder="1" applyAlignment="1" applyProtection="1">
      <alignment horizontal="right" vertical="center"/>
      <protection locked="0"/>
    </xf>
    <xf numFmtId="4" fontId="33" fillId="0" borderId="14" xfId="0" applyNumberFormat="1" applyFont="1" applyBorder="1" applyAlignment="1" applyProtection="1">
      <alignment horizontal="right" vertical="center"/>
      <protection locked="0"/>
    </xf>
    <xf numFmtId="4" fontId="33" fillId="0" borderId="6" xfId="0" applyNumberFormat="1" applyFont="1" applyBorder="1" applyAlignment="1" applyProtection="1">
      <alignment horizontal="right" vertical="center"/>
      <protection locked="0"/>
    </xf>
    <xf numFmtId="0" fontId="33" fillId="0" borderId="14" xfId="0" applyFont="1" applyBorder="1" applyAlignment="1" applyProtection="1">
      <alignment horizontal="left" vertical="center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vertical="center"/>
      <protection locked="0"/>
    </xf>
    <xf numFmtId="0" fontId="34" fillId="0" borderId="0" xfId="0" applyFont="1" applyProtection="1">
      <protection locked="0"/>
    </xf>
    <xf numFmtId="4" fontId="33" fillId="0" borderId="17" xfId="0" applyNumberFormat="1" applyFont="1" applyBorder="1" applyAlignment="1" applyProtection="1">
      <alignment horizontal="right" vertical="center"/>
    </xf>
    <xf numFmtId="4" fontId="33" fillId="0" borderId="14" xfId="0" applyNumberFormat="1" applyFont="1" applyBorder="1" applyAlignment="1" applyProtection="1">
      <alignment horizontal="right" vertical="center"/>
    </xf>
    <xf numFmtId="4" fontId="33" fillId="0" borderId="6" xfId="0" applyNumberFormat="1" applyFont="1" applyBorder="1" applyAlignment="1" applyProtection="1">
      <alignment horizontal="right" vertical="center"/>
    </xf>
    <xf numFmtId="4" fontId="33" fillId="0" borderId="21" xfId="0" applyNumberFormat="1" applyFont="1" applyBorder="1" applyAlignment="1" applyProtection="1">
      <alignment horizontal="right" vertical="center"/>
    </xf>
    <xf numFmtId="4" fontId="33" fillId="0" borderId="44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4" fontId="33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49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1" fillId="0" borderId="5" xfId="0" applyFont="1" applyBorder="1" applyAlignment="1" applyProtection="1">
      <alignment vertical="center" wrapText="1"/>
      <protection locked="0"/>
    </xf>
    <xf numFmtId="4" fontId="31" fillId="0" borderId="17" xfId="0" applyNumberFormat="1" applyFont="1" applyBorder="1" applyAlignment="1" applyProtection="1">
      <alignment horizontal="right" vertical="center" wrapText="1"/>
      <protection locked="0"/>
    </xf>
    <xf numFmtId="0" fontId="49" fillId="0" borderId="0" xfId="0" applyFont="1" applyProtection="1">
      <protection locked="0"/>
    </xf>
    <xf numFmtId="0" fontId="11" fillId="0" borderId="47" xfId="0" applyFont="1" applyBorder="1" applyAlignment="1" applyProtection="1">
      <alignment vertical="top" wrapText="1"/>
      <protection locked="0"/>
    </xf>
    <xf numFmtId="0" fontId="40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7" xfId="0" applyFont="1" applyBorder="1" applyAlignment="1" applyProtection="1">
      <alignment horizontal="justify" vertical="center" wrapText="1"/>
      <protection locked="0"/>
    </xf>
    <xf numFmtId="0" fontId="22" fillId="0" borderId="47" xfId="0" applyFont="1" applyBorder="1" applyAlignment="1" applyProtection="1">
      <alignment horizontal="left" vertical="center" wrapText="1" indent="4"/>
      <protection locked="0"/>
    </xf>
    <xf numFmtId="0" fontId="3" fillId="0" borderId="43" xfId="0" applyFont="1" applyBorder="1" applyAlignment="1" applyProtection="1">
      <alignment horizontal="justify" vertical="center" wrapText="1"/>
      <protection locked="0"/>
    </xf>
    <xf numFmtId="0" fontId="6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36" fillId="0" borderId="0" xfId="0" applyFont="1" applyFill="1" applyAlignment="1"/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right"/>
      <protection locked="0"/>
    </xf>
    <xf numFmtId="0" fontId="33" fillId="0" borderId="5" xfId="0" applyFont="1" applyBorder="1" applyAlignment="1" applyProtection="1">
      <alignment horizontal="left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  <protection locked="0"/>
    </xf>
    <xf numFmtId="0" fontId="34" fillId="0" borderId="14" xfId="0" applyFont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6" xfId="0" applyFont="1" applyFill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</xf>
    <xf numFmtId="0" fontId="50" fillId="0" borderId="0" xfId="0" applyFont="1"/>
    <xf numFmtId="0" fontId="51" fillId="0" borderId="0" xfId="0" applyFont="1"/>
    <xf numFmtId="0" fontId="11" fillId="0" borderId="0" xfId="0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horizontal="left" vertical="top"/>
      <protection locked="0"/>
    </xf>
    <xf numFmtId="0" fontId="6" fillId="0" borderId="43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Fill="1" applyBorder="1" applyAlignment="1" applyProtection="1">
      <alignment vertical="center"/>
      <protection locked="0"/>
    </xf>
    <xf numFmtId="0" fontId="2" fillId="0" borderId="47" xfId="0" applyFont="1" applyFill="1" applyBorder="1" applyAlignment="1" applyProtection="1">
      <alignment horizontal="left" vertical="center" indent="3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4" fontId="6" fillId="2" borderId="2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6" fillId="0" borderId="46" xfId="0" applyNumberFormat="1" applyFont="1" applyFill="1" applyBorder="1" applyAlignment="1" applyProtection="1">
      <alignment horizontal="right" vertical="center"/>
    </xf>
    <xf numFmtId="4" fontId="16" fillId="0" borderId="18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48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4" fontId="16" fillId="3" borderId="46" xfId="0" applyNumberFormat="1" applyFont="1" applyFill="1" applyBorder="1" applyAlignment="1" applyProtection="1">
      <alignment horizontal="right" vertical="center"/>
    </xf>
    <xf numFmtId="4" fontId="16" fillId="3" borderId="18" xfId="0" applyNumberFormat="1" applyFont="1" applyFill="1" applyBorder="1" applyAlignment="1" applyProtection="1">
      <alignment horizontal="right" vertical="center"/>
    </xf>
    <xf numFmtId="0" fontId="53" fillId="0" borderId="0" xfId="0" applyFont="1" applyFill="1" applyBorder="1" applyAlignment="1" applyProtection="1">
      <alignment horizontal="center"/>
      <protection locked="0"/>
    </xf>
    <xf numFmtId="0" fontId="52" fillId="0" borderId="0" xfId="0" applyFont="1" applyBorder="1" applyAlignment="1" applyProtection="1">
      <alignment horizontal="left"/>
      <protection locked="0"/>
    </xf>
    <xf numFmtId="0" fontId="48" fillId="0" borderId="0" xfId="0" applyFont="1" applyBorder="1" applyAlignment="1" applyProtection="1">
      <alignment horizontal="left"/>
      <protection locked="0"/>
    </xf>
    <xf numFmtId="0" fontId="52" fillId="0" borderId="0" xfId="0" applyFont="1" applyFill="1" applyAlignment="1" applyProtection="1">
      <alignment horizontal="center" vertical="center"/>
      <protection locked="0"/>
    </xf>
    <xf numFmtId="0" fontId="54" fillId="0" borderId="0" xfId="0" applyFont="1" applyFill="1" applyAlignment="1" applyProtection="1">
      <alignment horizontal="center" vertical="center"/>
      <protection locked="0"/>
    </xf>
    <xf numFmtId="0" fontId="54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1" fillId="0" borderId="8" xfId="0" applyNumberFormat="1" applyFont="1" applyFill="1" applyBorder="1" applyAlignment="1" applyProtection="1">
      <alignment vertical="top"/>
      <protection locked="0"/>
    </xf>
    <xf numFmtId="4" fontId="16" fillId="0" borderId="9" xfId="0" applyNumberFormat="1" applyFont="1" applyBorder="1" applyAlignment="1" applyProtection="1">
      <alignment horizontal="left" vertical="top"/>
      <protection locked="0"/>
    </xf>
    <xf numFmtId="4" fontId="52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53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left"/>
    </xf>
    <xf numFmtId="0" fontId="22" fillId="0" borderId="0" xfId="0" applyFont="1" applyFill="1" applyProtection="1"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1" fillId="0" borderId="17" xfId="0" applyNumberFormat="1" applyFont="1" applyBorder="1" applyAlignment="1" applyProtection="1">
      <alignment horizontal="right" vertical="center" wrapText="1"/>
    </xf>
    <xf numFmtId="3" fontId="22" fillId="0" borderId="17" xfId="0" applyNumberFormat="1" applyFont="1" applyBorder="1" applyAlignment="1" applyProtection="1">
      <alignment horizontal="right" vertical="center" wrapText="1"/>
      <protection locked="0"/>
    </xf>
    <xf numFmtId="3" fontId="22" fillId="0" borderId="17" xfId="0" applyNumberFormat="1" applyFont="1" applyBorder="1" applyAlignment="1" applyProtection="1">
      <alignment horizontal="right" vertical="center" wrapText="1"/>
    </xf>
    <xf numFmtId="3" fontId="11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1" xfId="0" applyNumberFormat="1" applyFont="1" applyBorder="1" applyAlignment="1" applyProtection="1">
      <alignment horizontal="right" vertical="center" wrapText="1"/>
    </xf>
    <xf numFmtId="0" fontId="3" fillId="0" borderId="47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6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top" wrapText="1" indent="2"/>
      <protection locked="0"/>
    </xf>
    <xf numFmtId="3" fontId="1" fillId="0" borderId="21" xfId="0" applyNumberFormat="1" applyFont="1" applyFill="1" applyBorder="1" applyAlignment="1" applyProtection="1">
      <alignment horizontal="right" vertical="center" wrapText="1"/>
    </xf>
    <xf numFmtId="3" fontId="1" fillId="0" borderId="44" xfId="0" applyNumberFormat="1" applyFont="1" applyFill="1" applyBorder="1" applyAlignment="1" applyProtection="1">
      <alignment horizontal="right"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3" fillId="0" borderId="44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7" xfId="0" applyNumberFormat="1" applyFont="1" applyFill="1" applyBorder="1" applyAlignment="1" applyProtection="1">
      <alignment horizontal="right" vertical="center" wrapText="1"/>
    </xf>
    <xf numFmtId="3" fontId="22" fillId="0" borderId="46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vertical="center" wrapText="1"/>
    </xf>
    <xf numFmtId="0" fontId="1" fillId="0" borderId="47" xfId="0" applyFont="1" applyBorder="1" applyAlignment="1" applyProtection="1">
      <alignment horizontal="left" vertical="center" wrapText="1" indent="3"/>
    </xf>
    <xf numFmtId="0" fontId="1" fillId="0" borderId="47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3" fillId="0" borderId="43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6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4" xfId="0" applyNumberFormat="1" applyFont="1" applyBorder="1" applyAlignment="1" applyProtection="1">
      <alignment horizontal="right" vertical="center" wrapText="1"/>
    </xf>
    <xf numFmtId="3" fontId="15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6" fillId="0" borderId="0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6" fillId="0" borderId="0" xfId="0" applyFont="1" applyFill="1" applyBorder="1" applyAlignment="1" applyProtection="1">
      <alignment horizontal="justify" vertical="center"/>
      <protection locked="0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43" xfId="0" applyFont="1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4" fontId="3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2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</xf>
    <xf numFmtId="0" fontId="1" fillId="0" borderId="47" xfId="0" applyFont="1" applyFill="1" applyBorder="1" applyAlignment="1" applyProtection="1">
      <alignment horizontal="justify" vertical="center" wrapText="1"/>
    </xf>
    <xf numFmtId="0" fontId="55" fillId="0" borderId="0" xfId="0" applyFont="1"/>
    <xf numFmtId="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3" fontId="22" fillId="0" borderId="18" xfId="0" applyNumberFormat="1" applyFont="1" applyFill="1" applyBorder="1" applyAlignment="1" applyProtection="1">
      <alignment horizontal="right" vertical="center" wrapText="1"/>
    </xf>
    <xf numFmtId="3" fontId="11" fillId="0" borderId="16" xfId="0" applyNumberFormat="1" applyFont="1" applyFill="1" applyBorder="1" applyAlignment="1" applyProtection="1">
      <alignment horizontal="right" vertical="center" wrapText="1"/>
    </xf>
    <xf numFmtId="3" fontId="31" fillId="0" borderId="16" xfId="0" applyNumberFormat="1" applyFont="1" applyFill="1" applyBorder="1" applyAlignment="1" applyProtection="1">
      <alignment horizontal="right" vertical="center" wrapText="1"/>
    </xf>
    <xf numFmtId="3" fontId="11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43" fontId="6" fillId="2" borderId="0" xfId="12" applyFont="1" applyFill="1" applyBorder="1" applyAlignment="1" applyProtection="1">
      <alignment horizontal="right" vertical="top"/>
    </xf>
    <xf numFmtId="43" fontId="6" fillId="2" borderId="6" xfId="12" applyFont="1" applyFill="1" applyBorder="1" applyAlignment="1" applyProtection="1">
      <alignment horizontal="right" vertical="top"/>
    </xf>
    <xf numFmtId="43" fontId="5" fillId="0" borderId="0" xfId="12" applyFont="1" applyBorder="1" applyAlignment="1" applyProtection="1">
      <alignment horizontal="right" vertical="top"/>
      <protection locked="0"/>
    </xf>
    <xf numFmtId="43" fontId="5" fillId="0" borderId="6" xfId="12" applyFont="1" applyBorder="1" applyAlignment="1" applyProtection="1">
      <alignment horizontal="right" vertical="top"/>
      <protection locked="0"/>
    </xf>
    <xf numFmtId="43" fontId="7" fillId="2" borderId="0" xfId="12" applyFont="1" applyFill="1" applyBorder="1" applyAlignment="1" applyProtection="1">
      <alignment horizontal="right" vertical="top"/>
    </xf>
    <xf numFmtId="43" fontId="7" fillId="2" borderId="6" xfId="12" applyFont="1" applyFill="1" applyBorder="1" applyAlignment="1" applyProtection="1">
      <alignment horizontal="right" vertical="top"/>
    </xf>
    <xf numFmtId="0" fontId="6" fillId="0" borderId="5" xfId="0" applyFont="1" applyFill="1" applyBorder="1" applyAlignment="1" applyProtection="1">
      <alignment horizontal="justify" vertical="top"/>
      <protection locked="0"/>
    </xf>
    <xf numFmtId="4" fontId="15" fillId="0" borderId="0" xfId="0" applyNumberFormat="1" applyFont="1" applyFill="1" applyBorder="1" applyAlignment="1" applyProtection="1">
      <alignment horizontal="right" vertical="top"/>
    </xf>
    <xf numFmtId="4" fontId="15" fillId="0" borderId="6" xfId="0" applyNumberFormat="1" applyFont="1" applyFill="1" applyBorder="1" applyAlignment="1" applyProtection="1">
      <alignment horizontal="right" vertical="top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justify" vertical="top"/>
      <protection locked="0"/>
    </xf>
    <xf numFmtId="4" fontId="22" fillId="0" borderId="0" xfId="0" applyNumberFormat="1" applyFont="1" applyFill="1" applyBorder="1" applyAlignment="1" applyProtection="1">
      <alignment horizontal="right" vertical="top"/>
      <protection locked="0"/>
    </xf>
    <xf numFmtId="4" fontId="22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8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2" fillId="0" borderId="7" xfId="0" applyFont="1" applyFill="1" applyBorder="1" applyAlignment="1" applyProtection="1">
      <alignment horizontal="justify" vertical="top"/>
      <protection locked="0"/>
    </xf>
    <xf numFmtId="4" fontId="22" fillId="0" borderId="8" xfId="0" applyNumberFormat="1" applyFont="1" applyFill="1" applyBorder="1" applyAlignment="1" applyProtection="1">
      <alignment horizontal="right" vertical="top"/>
      <protection locked="0"/>
    </xf>
    <xf numFmtId="4" fontId="22" fillId="0" borderId="9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26" xfId="0" applyFont="1" applyFill="1" applyBorder="1" applyAlignment="1" applyProtection="1">
      <alignment vertical="center"/>
      <protection locked="0"/>
    </xf>
    <xf numFmtId="4" fontId="16" fillId="0" borderId="17" xfId="0" applyNumberFormat="1" applyFont="1" applyFill="1" applyBorder="1" applyAlignment="1" applyProtection="1">
      <alignment horizontal="justify" vertical="center"/>
      <protection locked="0"/>
    </xf>
    <xf numFmtId="4" fontId="16" fillId="0" borderId="46" xfId="0" applyNumberFormat="1" applyFont="1" applyFill="1" applyBorder="1" applyAlignment="1" applyProtection="1">
      <alignment horizontal="justify"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4" fontId="19" fillId="0" borderId="17" xfId="0" applyNumberFormat="1" applyFont="1" applyFill="1" applyBorder="1" applyAlignment="1" applyProtection="1">
      <alignment horizontal="right" vertical="center"/>
    </xf>
    <xf numFmtId="4" fontId="30" fillId="0" borderId="17" xfId="0" applyNumberFormat="1" applyFont="1" applyFill="1" applyBorder="1" applyAlignment="1" applyProtection="1">
      <alignment horizontal="right" vertical="center"/>
    </xf>
    <xf numFmtId="4" fontId="30" fillId="0" borderId="46" xfId="0" applyNumberFormat="1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 applyProtection="1">
      <alignment horizontal="justify" vertical="center"/>
      <protection locked="0"/>
    </xf>
    <xf numFmtId="0" fontId="29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6" xfId="0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6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 applyProtection="1">
      <alignment horizontal="justify" vertical="center"/>
      <protection locked="0"/>
    </xf>
    <xf numFmtId="0" fontId="16" fillId="0" borderId="27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33" fillId="2" borderId="0" xfId="0" applyFont="1" applyFill="1" applyBorder="1" applyAlignment="1">
      <alignment horizontal="center" vertical="center"/>
    </xf>
    <xf numFmtId="4" fontId="23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3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49" xfId="0" applyNumberFormat="1" applyFont="1" applyBorder="1" applyAlignment="1" applyProtection="1">
      <alignment horizontal="left" vertical="top"/>
      <protection locked="0"/>
    </xf>
    <xf numFmtId="0" fontId="56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horizontal="right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33" fillId="0" borderId="3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33" fillId="0" borderId="32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5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justify" vertical="center" wrapText="1"/>
    </xf>
    <xf numFmtId="0" fontId="64" fillId="6" borderId="6" xfId="0" applyFont="1" applyFill="1" applyBorder="1" applyAlignment="1">
      <alignment horizontal="center" vertical="center" wrapText="1"/>
    </xf>
    <xf numFmtId="0" fontId="64" fillId="6" borderId="9" xfId="0" applyFont="1" applyFill="1" applyBorder="1" applyAlignment="1">
      <alignment horizontal="center" vertical="center" wrapText="1"/>
    </xf>
    <xf numFmtId="0" fontId="65" fillId="0" borderId="6" xfId="0" applyFont="1" applyBorder="1" applyAlignment="1">
      <alignment horizontal="justify" vertical="center" wrapText="1"/>
    </xf>
    <xf numFmtId="0" fontId="60" fillId="4" borderId="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justify" vertical="center" wrapText="1"/>
    </xf>
    <xf numFmtId="0" fontId="64" fillId="6" borderId="3" xfId="0" applyFont="1" applyFill="1" applyBorder="1" applyAlignment="1">
      <alignment horizontal="center" vertical="center" wrapText="1"/>
    </xf>
    <xf numFmtId="0" fontId="66" fillId="6" borderId="9" xfId="0" applyFont="1" applyFill="1" applyBorder="1" applyAlignment="1">
      <alignment vertical="center" wrapText="1"/>
    </xf>
    <xf numFmtId="0" fontId="64" fillId="0" borderId="4" xfId="0" applyFont="1" applyBorder="1" applyAlignment="1">
      <alignment horizontal="left" vertical="center" wrapText="1"/>
    </xf>
    <xf numFmtId="0" fontId="65" fillId="0" borderId="4" xfId="0" applyFont="1" applyBorder="1" applyAlignment="1">
      <alignment horizontal="justify" vertical="center" wrapText="1"/>
    </xf>
    <xf numFmtId="0" fontId="65" fillId="0" borderId="13" xfId="0" applyFont="1" applyBorder="1" applyAlignment="1">
      <alignment horizontal="justify" vertical="center" wrapText="1"/>
    </xf>
    <xf numFmtId="0" fontId="58" fillId="0" borderId="0" xfId="0" applyFont="1" applyAlignment="1">
      <alignment horizontal="center" vertical="center"/>
    </xf>
    <xf numFmtId="0" fontId="58" fillId="0" borderId="9" xfId="0" applyFont="1" applyBorder="1" applyAlignment="1">
      <alignment vertical="center" wrapText="1"/>
    </xf>
    <xf numFmtId="0" fontId="58" fillId="0" borderId="7" xfId="0" applyFont="1" applyBorder="1" applyAlignment="1">
      <alignment vertical="center" wrapText="1"/>
    </xf>
    <xf numFmtId="0" fontId="60" fillId="6" borderId="9" xfId="0" applyFont="1" applyFill="1" applyBorder="1" applyAlignment="1">
      <alignment horizontal="center" vertical="center" wrapText="1"/>
    </xf>
    <xf numFmtId="0" fontId="61" fillId="0" borderId="6" xfId="0" applyFont="1" applyBorder="1" applyAlignment="1">
      <alignment vertical="center" wrapText="1"/>
    </xf>
    <xf numFmtId="0" fontId="60" fillId="0" borderId="6" xfId="0" applyFont="1" applyBorder="1" applyAlignment="1">
      <alignment vertical="center" wrapText="1"/>
    </xf>
    <xf numFmtId="0" fontId="61" fillId="0" borderId="6" xfId="0" applyFont="1" applyBorder="1" applyAlignment="1">
      <alignment horizontal="left" vertical="center" wrapText="1" indent="5"/>
    </xf>
    <xf numFmtId="0" fontId="61" fillId="0" borderId="7" xfId="0" applyFont="1" applyBorder="1" applyAlignment="1">
      <alignment vertical="center" wrapText="1"/>
    </xf>
    <xf numFmtId="0" fontId="60" fillId="0" borderId="9" xfId="0" applyFont="1" applyBorder="1" applyAlignment="1">
      <alignment vertical="center" wrapText="1"/>
    </xf>
    <xf numFmtId="0" fontId="61" fillId="0" borderId="9" xfId="0" applyFont="1" applyBorder="1" applyAlignment="1">
      <alignment vertical="center" wrapText="1"/>
    </xf>
    <xf numFmtId="0" fontId="67" fillId="0" borderId="7" xfId="0" applyFont="1" applyBorder="1" applyAlignment="1">
      <alignment horizontal="left" vertical="center"/>
    </xf>
    <xf numFmtId="0" fontId="61" fillId="0" borderId="7" xfId="0" applyFont="1" applyBorder="1" applyAlignment="1">
      <alignment horizontal="left" vertical="center"/>
    </xf>
    <xf numFmtId="0" fontId="60" fillId="6" borderId="3" xfId="0" applyFont="1" applyFill="1" applyBorder="1" applyAlignment="1">
      <alignment horizontal="center" vertical="center"/>
    </xf>
    <xf numFmtId="0" fontId="60" fillId="6" borderId="9" xfId="0" applyFont="1" applyFill="1" applyBorder="1" applyAlignment="1">
      <alignment horizontal="center" vertical="center"/>
    </xf>
    <xf numFmtId="0" fontId="61" fillId="0" borderId="6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5"/>
    </xf>
    <xf numFmtId="0" fontId="61" fillId="0" borderId="6" xfId="0" applyFont="1" applyBorder="1" applyAlignment="1">
      <alignment horizontal="justify" vertical="center"/>
    </xf>
    <xf numFmtId="0" fontId="60" fillId="0" borderId="6" xfId="0" applyFont="1" applyBorder="1" applyAlignment="1">
      <alignment horizontal="left" vertical="center" indent="1"/>
    </xf>
    <xf numFmtId="0" fontId="61" fillId="0" borderId="9" xfId="0" applyFont="1" applyBorder="1" applyAlignment="1">
      <alignment horizontal="left" vertical="center" indent="1"/>
    </xf>
    <xf numFmtId="0" fontId="60" fillId="0" borderId="0" xfId="0" applyFont="1" applyBorder="1" applyAlignment="1">
      <alignment vertical="center"/>
    </xf>
    <xf numFmtId="0" fontId="60" fillId="0" borderId="5" xfId="0" applyFont="1" applyBorder="1" applyAlignment="1">
      <alignment horizontal="left" vertical="center" wrapText="1"/>
    </xf>
    <xf numFmtId="0" fontId="61" fillId="0" borderId="5" xfId="0" applyFont="1" applyBorder="1" applyAlignment="1">
      <alignment horizontal="left" vertical="center" wrapText="1"/>
    </xf>
    <xf numFmtId="0" fontId="61" fillId="0" borderId="5" xfId="0" applyFont="1" applyBorder="1" applyAlignment="1">
      <alignment horizontal="left" vertical="center" wrapText="1" indent="1"/>
    </xf>
    <xf numFmtId="0" fontId="60" fillId="0" borderId="7" xfId="0" applyFont="1" applyBorder="1" applyAlignment="1">
      <alignment horizontal="left" vertical="center" wrapText="1"/>
    </xf>
    <xf numFmtId="0" fontId="60" fillId="0" borderId="13" xfId="0" applyFont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39" fillId="4" borderId="0" xfId="0" applyFont="1" applyFill="1" applyBorder="1" applyAlignment="1">
      <alignment vertical="center" wrapText="1"/>
    </xf>
    <xf numFmtId="0" fontId="59" fillId="4" borderId="0" xfId="0" applyFont="1" applyFill="1" applyBorder="1" applyAlignment="1">
      <alignment vertical="center" wrapText="1"/>
    </xf>
    <xf numFmtId="0" fontId="40" fillId="0" borderId="0" xfId="0" applyFont="1"/>
    <xf numFmtId="0" fontId="61" fillId="0" borderId="6" xfId="0" applyFont="1" applyBorder="1" applyAlignment="1">
      <alignment horizontal="right" vertical="center"/>
    </xf>
    <xf numFmtId="0" fontId="61" fillId="0" borderId="13" xfId="0" applyFont="1" applyBorder="1" applyAlignment="1">
      <alignment horizontal="right" vertical="center"/>
    </xf>
    <xf numFmtId="0" fontId="61" fillId="0" borderId="9" xfId="0" applyFont="1" applyBorder="1" applyAlignment="1">
      <alignment horizontal="right" vertical="center"/>
    </xf>
    <xf numFmtId="43" fontId="60" fillId="0" borderId="6" xfId="0" applyNumberFormat="1" applyFont="1" applyBorder="1" applyAlignment="1">
      <alignment horizontal="right" vertical="center" wrapText="1"/>
    </xf>
    <xf numFmtId="43" fontId="61" fillId="0" borderId="6" xfId="0" applyNumberFormat="1" applyFont="1" applyBorder="1" applyAlignment="1">
      <alignment horizontal="right" vertical="center" wrapText="1"/>
    </xf>
    <xf numFmtId="43" fontId="61" fillId="0" borderId="9" xfId="0" applyNumberFormat="1" applyFont="1" applyBorder="1" applyAlignment="1">
      <alignment horizontal="right" vertical="center" wrapText="1"/>
    </xf>
    <xf numFmtId="0" fontId="62" fillId="0" borderId="9" xfId="0" applyFont="1" applyBorder="1" applyAlignment="1">
      <alignment horizontal="right" vertical="center" wrapText="1"/>
    </xf>
    <xf numFmtId="43" fontId="25" fillId="0" borderId="6" xfId="0" applyNumberFormat="1" applyFont="1" applyBorder="1" applyAlignment="1">
      <alignment horizontal="right" vertical="center" wrapText="1"/>
    </xf>
    <xf numFmtId="0" fontId="60" fillId="0" borderId="51" xfId="0" applyFont="1" applyBorder="1" applyAlignment="1">
      <alignment vertical="center"/>
    </xf>
    <xf numFmtId="43" fontId="61" fillId="0" borderId="6" xfId="0" applyNumberFormat="1" applyFont="1" applyBorder="1" applyAlignment="1">
      <alignment horizontal="right" vertical="center"/>
    </xf>
    <xf numFmtId="43" fontId="61" fillId="0" borderId="9" xfId="0" applyNumberFormat="1" applyFont="1" applyBorder="1" applyAlignment="1">
      <alignment horizontal="right" vertical="center"/>
    </xf>
    <xf numFmtId="43" fontId="60" fillId="0" borderId="6" xfId="0" applyNumberFormat="1" applyFont="1" applyBorder="1" applyAlignment="1">
      <alignment horizontal="right" vertical="center"/>
    </xf>
    <xf numFmtId="0" fontId="61" fillId="0" borderId="6" xfId="0" applyFont="1" applyBorder="1" applyAlignment="1" applyProtection="1">
      <alignment horizontal="right" vertical="center"/>
    </xf>
    <xf numFmtId="43" fontId="61" fillId="0" borderId="6" xfId="0" applyNumberFormat="1" applyFont="1" applyBorder="1" applyAlignment="1" applyProtection="1">
      <alignment horizontal="right" vertical="center"/>
    </xf>
    <xf numFmtId="43" fontId="61" fillId="0" borderId="6" xfId="0" applyNumberFormat="1" applyFont="1" applyBorder="1" applyAlignment="1" applyProtection="1">
      <alignment horizontal="right" vertical="center"/>
      <protection locked="0"/>
    </xf>
    <xf numFmtId="43" fontId="61" fillId="0" borderId="9" xfId="0" applyNumberFormat="1" applyFont="1" applyBorder="1" applyAlignment="1" applyProtection="1">
      <alignment horizontal="right" vertical="center"/>
      <protection locked="0"/>
    </xf>
    <xf numFmtId="43" fontId="61" fillId="6" borderId="6" xfId="0" applyNumberFormat="1" applyFont="1" applyFill="1" applyBorder="1" applyAlignment="1" applyProtection="1">
      <alignment horizontal="right" vertical="center"/>
    </xf>
    <xf numFmtId="43" fontId="61" fillId="0" borderId="6" xfId="0" applyNumberFormat="1" applyFont="1" applyFill="1" applyBorder="1" applyAlignment="1" applyProtection="1">
      <alignment horizontal="right" vertical="center"/>
    </xf>
    <xf numFmtId="43" fontId="25" fillId="0" borderId="6" xfId="0" applyNumberFormat="1" applyFont="1" applyBorder="1" applyAlignment="1" applyProtection="1">
      <alignment horizontal="right" vertical="center" wrapText="1"/>
      <protection locked="0"/>
    </xf>
    <xf numFmtId="43" fontId="25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71" fillId="0" borderId="8" xfId="0" applyFont="1" applyBorder="1" applyAlignment="1">
      <alignment horizontal="left" vertical="center"/>
    </xf>
    <xf numFmtId="0" fontId="71" fillId="0" borderId="13" xfId="0" applyFont="1" applyBorder="1" applyAlignment="1">
      <alignment horizontal="center" vertical="center"/>
    </xf>
    <xf numFmtId="0" fontId="71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justify" vertical="center" wrapText="1"/>
    </xf>
    <xf numFmtId="0" fontId="60" fillId="6" borderId="3" xfId="0" applyFont="1" applyFill="1" applyBorder="1" applyAlignment="1">
      <alignment horizontal="center" vertical="center" wrapText="1"/>
    </xf>
    <xf numFmtId="43" fontId="23" fillId="0" borderId="9" xfId="0" applyNumberFormat="1" applyFont="1" applyBorder="1" applyAlignment="1">
      <alignment horizontal="right" vertical="center" wrapText="1"/>
    </xf>
    <xf numFmtId="43" fontId="61" fillId="0" borderId="6" xfId="0" applyNumberFormat="1" applyFont="1" applyBorder="1" applyAlignment="1" applyProtection="1">
      <alignment horizontal="right" vertical="center" wrapText="1"/>
      <protection locked="0"/>
    </xf>
    <xf numFmtId="0" fontId="25" fillId="0" borderId="13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left" vertical="center" wrapText="1"/>
    </xf>
    <xf numFmtId="43" fontId="12" fillId="0" borderId="9" xfId="0" applyNumberFormat="1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top" wrapText="1"/>
    </xf>
    <xf numFmtId="43" fontId="12" fillId="0" borderId="6" xfId="0" applyNumberFormat="1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justify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60" fillId="6" borderId="6" xfId="0" applyNumberFormat="1" applyFont="1" applyFill="1" applyBorder="1" applyAlignment="1">
      <alignment horizontal="right" vertical="center" wrapText="1"/>
    </xf>
    <xf numFmtId="43" fontId="70" fillId="0" borderId="4" xfId="0" applyNumberFormat="1" applyFont="1" applyBorder="1" applyAlignment="1">
      <alignment vertical="center"/>
    </xf>
    <xf numFmtId="43" fontId="71" fillId="0" borderId="4" xfId="0" applyNumberFormat="1" applyFont="1" applyBorder="1" applyAlignment="1">
      <alignment vertical="center"/>
    </xf>
    <xf numFmtId="43" fontId="71" fillId="0" borderId="6" xfId="0" applyNumberFormat="1" applyFont="1" applyBorder="1" applyAlignment="1">
      <alignment vertical="center"/>
    </xf>
    <xf numFmtId="43" fontId="71" fillId="0" borderId="4" xfId="0" applyNumberFormat="1" applyFont="1" applyBorder="1" applyAlignment="1" applyProtection="1">
      <alignment vertical="center"/>
      <protection locked="0"/>
    </xf>
    <xf numFmtId="43" fontId="71" fillId="0" borderId="4" xfId="0" applyNumberFormat="1" applyFont="1" applyBorder="1" applyAlignment="1" applyProtection="1">
      <alignment vertical="center"/>
    </xf>
    <xf numFmtId="43" fontId="70" fillId="0" borderId="4" xfId="0" applyNumberFormat="1" applyFont="1" applyBorder="1" applyAlignment="1" applyProtection="1">
      <alignment vertical="center"/>
    </xf>
    <xf numFmtId="0" fontId="70" fillId="0" borderId="9" xfId="0" applyFont="1" applyFill="1" applyBorder="1" applyAlignment="1">
      <alignment horizontal="center" vertical="center" wrapText="1"/>
    </xf>
    <xf numFmtId="43" fontId="60" fillId="0" borderId="4" xfId="0" applyNumberFormat="1" applyFont="1" applyBorder="1" applyAlignment="1">
      <alignment horizontal="right" wrapText="1"/>
    </xf>
    <xf numFmtId="43" fontId="60" fillId="0" borderId="6" xfId="0" applyNumberFormat="1" applyFont="1" applyBorder="1" applyAlignment="1">
      <alignment horizontal="right" wrapText="1"/>
    </xf>
    <xf numFmtId="43" fontId="60" fillId="0" borderId="4" xfId="0" applyNumberFormat="1" applyFont="1" applyBorder="1" applyAlignment="1" applyProtection="1">
      <alignment horizontal="right" wrapText="1"/>
      <protection locked="0"/>
    </xf>
    <xf numFmtId="43" fontId="60" fillId="0" borderId="6" xfId="0" applyNumberFormat="1" applyFont="1" applyBorder="1" applyAlignment="1" applyProtection="1">
      <alignment horizontal="right" wrapText="1"/>
      <protection locked="0"/>
    </xf>
    <xf numFmtId="0" fontId="25" fillId="0" borderId="50" xfId="0" applyFont="1" applyBorder="1" applyAlignment="1">
      <alignment horizontal="justify" vertical="center" wrapText="1"/>
    </xf>
    <xf numFmtId="43" fontId="25" fillId="0" borderId="3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61" fillId="0" borderId="8" xfId="0" applyFont="1" applyBorder="1" applyAlignment="1">
      <alignment horizontal="left" vertical="center"/>
    </xf>
    <xf numFmtId="0" fontId="61" fillId="0" borderId="52" xfId="0" applyFont="1" applyBorder="1" applyAlignment="1">
      <alignment horizontal="left" vertical="justify"/>
    </xf>
    <xf numFmtId="43" fontId="71" fillId="0" borderId="13" xfId="0" applyNumberFormat="1" applyFont="1" applyBorder="1" applyAlignment="1" applyProtection="1">
      <alignment vertical="center"/>
      <protection locked="0"/>
    </xf>
    <xf numFmtId="43" fontId="71" fillId="0" borderId="13" xfId="0" applyNumberFormat="1" applyFont="1" applyBorder="1" applyAlignment="1" applyProtection="1">
      <alignment vertical="center"/>
    </xf>
    <xf numFmtId="43" fontId="71" fillId="0" borderId="9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55" fillId="0" borderId="0" xfId="0" applyFont="1" applyFill="1"/>
    <xf numFmtId="43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3" fontId="12" fillId="0" borderId="6" xfId="0" applyNumberFormat="1" applyFont="1" applyBorder="1" applyAlignment="1" applyProtection="1">
      <alignment vertical="center"/>
      <protection locked="0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43" fontId="25" fillId="0" borderId="6" xfId="0" applyNumberFormat="1" applyFont="1" applyBorder="1" applyAlignment="1" applyProtection="1">
      <alignment vertical="center"/>
    </xf>
    <xf numFmtId="43" fontId="12" fillId="0" borderId="6" xfId="0" applyNumberFormat="1" applyFont="1" applyBorder="1" applyAlignment="1" applyProtection="1">
      <alignment vertical="center"/>
    </xf>
    <xf numFmtId="43" fontId="25" fillId="0" borderId="6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3" fontId="12" fillId="0" borderId="9" xfId="0" applyNumberFormat="1" applyFont="1" applyBorder="1" applyAlignment="1" applyProtection="1">
      <alignment vertical="center"/>
      <protection locked="0"/>
    </xf>
    <xf numFmtId="43" fontId="12" fillId="0" borderId="9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3" fontId="12" fillId="0" borderId="0" xfId="0" applyNumberFormat="1" applyFont="1" applyBorder="1" applyAlignment="1" applyProtection="1">
      <alignment vertical="center"/>
      <protection locked="0"/>
    </xf>
    <xf numFmtId="43" fontId="12" fillId="0" borderId="0" xfId="0" applyNumberFormat="1" applyFont="1" applyBorder="1" applyAlignment="1">
      <alignment vertical="center"/>
    </xf>
    <xf numFmtId="0" fontId="71" fillId="0" borderId="7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41" fontId="61" fillId="0" borderId="6" xfId="0" applyNumberFormat="1" applyFont="1" applyBorder="1" applyAlignment="1" applyProtection="1">
      <alignment vertical="center" wrapText="1"/>
      <protection locked="0"/>
    </xf>
    <xf numFmtId="0" fontId="41" fillId="0" borderId="0" xfId="0" applyFont="1" applyFill="1" applyAlignment="1" applyProtection="1">
      <alignment wrapText="1"/>
    </xf>
    <xf numFmtId="43" fontId="61" fillId="0" borderId="9" xfId="0" applyNumberFormat="1" applyFont="1" applyBorder="1" applyAlignment="1" applyProtection="1">
      <alignment horizontal="right" vertical="center"/>
    </xf>
    <xf numFmtId="43" fontId="60" fillId="0" borderId="6" xfId="0" applyNumberFormat="1" applyFont="1" applyBorder="1" applyAlignment="1" applyProtection="1">
      <alignment horizontal="right" vertical="center"/>
    </xf>
    <xf numFmtId="43" fontId="60" fillId="0" borderId="6" xfId="0" applyNumberFormat="1" applyFont="1" applyFill="1" applyBorder="1" applyAlignment="1">
      <alignment horizontal="right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vertical="center"/>
    </xf>
    <xf numFmtId="41" fontId="61" fillId="0" borderId="6" xfId="0" applyNumberFormat="1" applyFont="1" applyBorder="1" applyAlignment="1">
      <alignment vertical="center" wrapText="1"/>
    </xf>
    <xf numFmtId="41" fontId="61" fillId="0" borderId="6" xfId="0" applyNumberFormat="1" applyFont="1" applyBorder="1" applyAlignment="1">
      <alignment horizontal="right" vertical="center"/>
    </xf>
    <xf numFmtId="41" fontId="61" fillId="6" borderId="6" xfId="0" applyNumberFormat="1" applyFont="1" applyFill="1" applyBorder="1" applyAlignment="1">
      <alignment horizontal="right" vertical="center" wrapText="1"/>
    </xf>
    <xf numFmtId="41" fontId="60" fillId="0" borderId="6" xfId="0" applyNumberFormat="1" applyFont="1" applyBorder="1" applyAlignment="1">
      <alignment horizontal="right" vertical="center" wrapText="1"/>
    </xf>
    <xf numFmtId="41" fontId="60" fillId="0" borderId="6" xfId="0" applyNumberFormat="1" applyFont="1" applyBorder="1" applyAlignment="1">
      <alignment horizontal="right" vertical="center"/>
    </xf>
    <xf numFmtId="41" fontId="60" fillId="0" borderId="6" xfId="0" applyNumberFormat="1" applyFont="1" applyBorder="1" applyAlignment="1">
      <alignment vertical="center" wrapText="1"/>
    </xf>
    <xf numFmtId="41" fontId="60" fillId="0" borderId="6" xfId="0" applyNumberFormat="1" applyFont="1" applyBorder="1" applyAlignment="1" applyProtection="1">
      <alignment vertical="center" wrapText="1"/>
      <protection locked="0"/>
    </xf>
    <xf numFmtId="41" fontId="61" fillId="2" borderId="6" xfId="0" applyNumberFormat="1" applyFont="1" applyFill="1" applyBorder="1" applyAlignment="1" applyProtection="1">
      <alignment vertical="center" wrapText="1"/>
    </xf>
    <xf numFmtId="41" fontId="61" fillId="0" borderId="6" xfId="0" applyNumberFormat="1" applyFont="1" applyFill="1" applyBorder="1" applyAlignment="1">
      <alignment horizontal="right" vertical="center" wrapText="1"/>
    </xf>
    <xf numFmtId="0" fontId="70" fillId="0" borderId="6" xfId="0" applyFont="1" applyFill="1" applyBorder="1" applyAlignment="1">
      <alignment horizontal="center" vertical="center"/>
    </xf>
    <xf numFmtId="0" fontId="70" fillId="0" borderId="6" xfId="0" applyFont="1" applyFill="1" applyBorder="1" applyAlignment="1">
      <alignment horizontal="center" vertical="center" wrapText="1"/>
    </xf>
    <xf numFmtId="0" fontId="70" fillId="0" borderId="4" xfId="0" applyFont="1" applyFill="1" applyBorder="1" applyAlignment="1">
      <alignment horizontal="center" vertical="center"/>
    </xf>
    <xf numFmtId="43" fontId="6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0" applyFont="1" applyAlignment="1" applyProtection="1">
      <protection locked="0"/>
    </xf>
    <xf numFmtId="0" fontId="73" fillId="0" borderId="0" xfId="0" applyFont="1" applyAlignment="1" applyProtection="1">
      <protection locked="0"/>
    </xf>
    <xf numFmtId="0" fontId="35" fillId="0" borderId="0" xfId="0" applyFont="1" applyFill="1" applyBorder="1" applyAlignment="1" applyProtection="1">
      <alignment horizontal="right" vertical="top"/>
      <protection locked="0"/>
    </xf>
    <xf numFmtId="0" fontId="72" fillId="0" borderId="0" xfId="0" applyFont="1" applyProtection="1">
      <protection locked="0"/>
    </xf>
    <xf numFmtId="0" fontId="74" fillId="0" borderId="0" xfId="0" applyFont="1" applyFill="1" applyProtection="1">
      <protection locked="0"/>
    </xf>
    <xf numFmtId="0" fontId="73" fillId="0" borderId="0" xfId="0" applyFont="1" applyProtection="1">
      <protection locked="0"/>
    </xf>
    <xf numFmtId="0" fontId="67" fillId="0" borderId="3" xfId="0" applyFont="1" applyBorder="1" applyAlignment="1">
      <alignment horizontal="center" vertical="center"/>
    </xf>
    <xf numFmtId="43" fontId="61" fillId="0" borderId="4" xfId="0" applyNumberFormat="1" applyFont="1" applyBorder="1" applyAlignment="1" applyProtection="1">
      <alignment horizontal="right" vertical="center"/>
      <protection locked="0"/>
    </xf>
    <xf numFmtId="43" fontId="61" fillId="0" borderId="4" xfId="0" applyNumberFormat="1" applyFont="1" applyBorder="1" applyAlignment="1" applyProtection="1">
      <alignment horizontal="right" vertical="center"/>
    </xf>
    <xf numFmtId="0" fontId="61" fillId="0" borderId="5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32" fillId="0" borderId="0" xfId="0" applyFont="1" applyProtection="1"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60" fillId="4" borderId="9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horizontal="justify" vertical="center" wrapText="1"/>
    </xf>
    <xf numFmtId="0" fontId="61" fillId="0" borderId="6" xfId="0" applyFont="1" applyBorder="1" applyAlignment="1">
      <alignment horizontal="justify" vertical="center" wrapText="1"/>
    </xf>
    <xf numFmtId="0" fontId="61" fillId="0" borderId="0" xfId="0" applyFont="1" applyBorder="1" applyAlignment="1">
      <alignment horizontal="left" vertical="center"/>
    </xf>
    <xf numFmtId="0" fontId="61" fillId="0" borderId="51" xfId="0" applyFont="1" applyBorder="1" applyAlignment="1">
      <alignment horizontal="left" vertical="center"/>
    </xf>
    <xf numFmtId="0" fontId="61" fillId="0" borderId="5" xfId="0" applyFont="1" applyBorder="1" applyAlignment="1">
      <alignment horizontal="left" vertical="center"/>
    </xf>
    <xf numFmtId="0" fontId="61" fillId="0" borderId="0" xfId="0" applyFont="1" applyBorder="1" applyAlignment="1">
      <alignment vertical="center"/>
    </xf>
    <xf numFmtId="0" fontId="61" fillId="0" borderId="51" xfId="0" applyFont="1" applyBorder="1" applyAlignment="1">
      <alignment vertical="center"/>
    </xf>
    <xf numFmtId="0" fontId="61" fillId="0" borderId="51" xfId="0" applyFont="1" applyBorder="1" applyAlignment="1">
      <alignment horizontal="left" vertical="justify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60" fillId="6" borderId="12" xfId="0" applyFont="1" applyFill="1" applyBorder="1" applyAlignment="1">
      <alignment horizontal="center" vertical="center" wrapText="1"/>
    </xf>
    <xf numFmtId="0" fontId="60" fillId="6" borderId="50" xfId="0" applyFont="1" applyFill="1" applyBorder="1" applyAlignment="1">
      <alignment horizontal="center" vertical="center" wrapText="1"/>
    </xf>
    <xf numFmtId="0" fontId="60" fillId="6" borderId="13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60" fillId="0" borderId="5" xfId="0" applyFont="1" applyBorder="1" applyAlignment="1">
      <alignment vertical="center"/>
    </xf>
    <xf numFmtId="0" fontId="61" fillId="0" borderId="5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1"/>
    </xf>
    <xf numFmtId="0" fontId="60" fillId="0" borderId="6" xfId="0" applyFont="1" applyBorder="1" applyAlignment="1">
      <alignment vertical="center"/>
    </xf>
    <xf numFmtId="0" fontId="60" fillId="0" borderId="5" xfId="0" applyFont="1" applyBorder="1" applyAlignment="1">
      <alignment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  <xf numFmtId="0" fontId="16" fillId="0" borderId="15" xfId="0" applyFont="1" applyFill="1" applyBorder="1" applyAlignment="1" applyProtection="1">
      <alignment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76" fillId="0" borderId="13" xfId="0" applyFont="1" applyBorder="1" applyAlignment="1">
      <alignment horizontal="justify" vertical="center" wrapText="1"/>
    </xf>
    <xf numFmtId="0" fontId="76" fillId="0" borderId="9" xfId="0" applyFont="1" applyBorder="1" applyAlignment="1">
      <alignment horizontal="justify" vertical="center" wrapText="1"/>
    </xf>
    <xf numFmtId="0" fontId="76" fillId="6" borderId="13" xfId="0" applyFont="1" applyFill="1" applyBorder="1" applyAlignment="1">
      <alignment horizontal="justify" vertical="center" wrapText="1"/>
    </xf>
    <xf numFmtId="0" fontId="76" fillId="6" borderId="9" xfId="0" applyFont="1" applyFill="1" applyBorder="1" applyAlignment="1">
      <alignment horizontal="justify" vertical="center" wrapText="1"/>
    </xf>
    <xf numFmtId="0" fontId="76" fillId="6" borderId="6" xfId="0" applyFont="1" applyFill="1" applyBorder="1" applyAlignment="1">
      <alignment horizontal="justify" vertical="center" wrapText="1"/>
    </xf>
    <xf numFmtId="0" fontId="76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3" fillId="0" borderId="13" xfId="0" applyNumberFormat="1" applyFont="1" applyBorder="1" applyAlignment="1" applyProtection="1">
      <alignment horizontal="right" vertical="center" wrapText="1"/>
    </xf>
    <xf numFmtId="0" fontId="33" fillId="0" borderId="57" xfId="0" applyFont="1" applyBorder="1" applyAlignment="1">
      <alignment horizontal="center" vertical="center"/>
    </xf>
    <xf numFmtId="0" fontId="37" fillId="0" borderId="57" xfId="0" applyFont="1" applyFill="1" applyBorder="1" applyAlignment="1">
      <alignment horizontal="center" vertical="center"/>
    </xf>
    <xf numFmtId="0" fontId="33" fillId="0" borderId="57" xfId="0" applyFont="1" applyFill="1" applyBorder="1" applyAlignment="1">
      <alignment horizontal="center" vertical="center"/>
    </xf>
    <xf numFmtId="0" fontId="33" fillId="0" borderId="57" xfId="0" applyFont="1" applyBorder="1" applyAlignment="1">
      <alignment horizontal="right" vertical="center"/>
    </xf>
    <xf numFmtId="0" fontId="71" fillId="0" borderId="5" xfId="0" applyFont="1" applyBorder="1" applyAlignment="1">
      <alignment horizontal="left" vertical="center"/>
    </xf>
    <xf numFmtId="0" fontId="70" fillId="0" borderId="9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27" fillId="0" borderId="40" xfId="0" applyFont="1" applyFill="1" applyBorder="1" applyAlignment="1" applyProtection="1">
      <alignment horizontal="center" vertical="center" wrapText="1"/>
      <protection locked="0"/>
    </xf>
    <xf numFmtId="0" fontId="27" fillId="0" borderId="39" xfId="0" applyFont="1" applyFill="1" applyBorder="1" applyAlignment="1" applyProtection="1">
      <alignment horizontal="center" vertical="center" wrapText="1"/>
      <protection locked="0"/>
    </xf>
    <xf numFmtId="43" fontId="5" fillId="0" borderId="17" xfId="12" applyFont="1" applyFill="1" applyBorder="1" applyAlignment="1" applyProtection="1">
      <alignment horizontal="right" vertical="center"/>
      <protection locked="0"/>
    </xf>
    <xf numFmtId="43" fontId="5" fillId="0" borderId="16" xfId="12" applyFont="1" applyFill="1" applyBorder="1" applyAlignment="1" applyProtection="1">
      <alignment horizontal="right" vertical="center"/>
      <protection locked="0"/>
    </xf>
    <xf numFmtId="43" fontId="16" fillId="0" borderId="15" xfId="12" applyFont="1" applyFill="1" applyBorder="1" applyAlignment="1" applyProtection="1">
      <alignment horizontal="justify" vertical="center"/>
      <protection locked="0"/>
    </xf>
    <xf numFmtId="43" fontId="16" fillId="0" borderId="16" xfId="12" applyFont="1" applyFill="1" applyBorder="1" applyAlignment="1" applyProtection="1">
      <alignment horizontal="justify" vertical="center"/>
      <protection locked="0"/>
    </xf>
    <xf numFmtId="43" fontId="16" fillId="0" borderId="21" xfId="12" applyFont="1" applyFill="1" applyBorder="1" applyAlignment="1" applyProtection="1">
      <alignment horizontal="justify" vertical="center"/>
      <protection locked="0"/>
    </xf>
    <xf numFmtId="4" fontId="19" fillId="0" borderId="46" xfId="0" applyNumberFormat="1" applyFont="1" applyFill="1" applyBorder="1" applyAlignment="1" applyProtection="1">
      <alignment horizontal="right" vertical="center"/>
    </xf>
    <xf numFmtId="0" fontId="39" fillId="7" borderId="13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center" vertical="center"/>
    </xf>
    <xf numFmtId="0" fontId="58" fillId="0" borderId="58" xfId="0" applyFont="1" applyBorder="1" applyAlignment="1">
      <alignment horizontal="justify" vertical="center"/>
    </xf>
    <xf numFmtId="0" fontId="58" fillId="0" borderId="59" xfId="0" applyFont="1" applyBorder="1" applyAlignment="1">
      <alignment horizontal="center" vertical="center" wrapText="1"/>
    </xf>
    <xf numFmtId="0" fontId="58" fillId="0" borderId="59" xfId="0" applyFont="1" applyBorder="1" applyAlignment="1">
      <alignment horizontal="center" vertical="center"/>
    </xf>
    <xf numFmtId="0" fontId="59" fillId="0" borderId="58" xfId="0" applyFont="1" applyBorder="1" applyAlignment="1">
      <alignment horizontal="justify" vertical="center"/>
    </xf>
    <xf numFmtId="43" fontId="58" fillId="0" borderId="59" xfId="12" applyFont="1" applyBorder="1" applyAlignment="1">
      <alignment horizontal="center" vertical="center" wrapText="1"/>
    </xf>
    <xf numFmtId="0" fontId="58" fillId="2" borderId="59" xfId="0" applyFont="1" applyFill="1" applyBorder="1" applyAlignment="1" applyProtection="1">
      <alignment horizontal="center" vertical="center" wrapText="1"/>
    </xf>
    <xf numFmtId="0" fontId="58" fillId="2" borderId="59" xfId="0" applyFont="1" applyFill="1" applyBorder="1" applyAlignment="1" applyProtection="1">
      <alignment horizontal="center" vertical="center"/>
    </xf>
    <xf numFmtId="43" fontId="58" fillId="0" borderId="59" xfId="12" applyFont="1" applyBorder="1" applyAlignment="1">
      <alignment horizontal="center" vertical="center"/>
    </xf>
    <xf numFmtId="0" fontId="78" fillId="0" borderId="58" xfId="0" applyFont="1" applyBorder="1" applyAlignment="1">
      <alignment horizontal="justify" vertical="center"/>
    </xf>
    <xf numFmtId="43" fontId="67" fillId="0" borderId="59" xfId="12" applyFont="1" applyBorder="1" applyAlignment="1" applyProtection="1">
      <alignment horizontal="center" vertical="center" wrapText="1"/>
      <protection locked="0"/>
    </xf>
    <xf numFmtId="0" fontId="67" fillId="2" borderId="59" xfId="0" applyFont="1" applyFill="1" applyBorder="1" applyAlignment="1" applyProtection="1">
      <alignment horizontal="center" vertical="center" wrapText="1"/>
    </xf>
    <xf numFmtId="0" fontId="67" fillId="2" borderId="59" xfId="0" applyFont="1" applyFill="1" applyBorder="1" applyAlignment="1" applyProtection="1">
      <alignment horizontal="center" vertical="center"/>
    </xf>
    <xf numFmtId="0" fontId="58" fillId="0" borderId="59" xfId="0" applyFont="1" applyBorder="1" applyAlignment="1">
      <alignment horizontal="justify" vertical="center" wrapText="1"/>
    </xf>
    <xf numFmtId="0" fontId="58" fillId="0" borderId="59" xfId="0" applyFont="1" applyBorder="1" applyAlignment="1">
      <alignment horizontal="justify" vertical="center"/>
    </xf>
    <xf numFmtId="0" fontId="58" fillId="2" borderId="59" xfId="0" applyFont="1" applyFill="1" applyBorder="1" applyAlignment="1">
      <alignment horizontal="center" vertical="center" wrapText="1"/>
    </xf>
    <xf numFmtId="0" fontId="58" fillId="2" borderId="59" xfId="0" applyFont="1" applyFill="1" applyBorder="1" applyAlignment="1">
      <alignment horizontal="center" vertical="center"/>
    </xf>
    <xf numFmtId="0" fontId="67" fillId="2" borderId="59" xfId="0" applyFont="1" applyFill="1" applyBorder="1" applyAlignment="1">
      <alignment horizontal="center" vertical="center" wrapText="1"/>
    </xf>
    <xf numFmtId="0" fontId="67" fillId="2" borderId="59" xfId="0" applyFont="1" applyFill="1" applyBorder="1" applyAlignment="1">
      <alignment horizontal="center" vertical="center"/>
    </xf>
    <xf numFmtId="43" fontId="67" fillId="0" borderId="59" xfId="12" applyFont="1" applyBorder="1" applyAlignment="1" applyProtection="1">
      <alignment horizontal="center" vertical="center"/>
      <protection locked="0"/>
    </xf>
    <xf numFmtId="0" fontId="67" fillId="0" borderId="59" xfId="0" applyFont="1" applyBorder="1" applyAlignment="1">
      <alignment horizontal="center" vertical="center" wrapText="1"/>
    </xf>
    <xf numFmtId="0" fontId="67" fillId="0" borderId="59" xfId="0" applyFont="1" applyBorder="1" applyAlignment="1">
      <alignment horizontal="center" vertical="center"/>
    </xf>
    <xf numFmtId="0" fontId="59" fillId="0" borderId="13" xfId="0" applyFont="1" applyBorder="1" applyAlignment="1">
      <alignment horizontal="left" vertical="center"/>
    </xf>
    <xf numFmtId="0" fontId="58" fillId="0" borderId="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/>
    </xf>
    <xf numFmtId="43" fontId="58" fillId="0" borderId="9" xfId="12" applyFont="1" applyBorder="1" applyAlignment="1">
      <alignment horizontal="center" vertical="center" wrapText="1"/>
    </xf>
    <xf numFmtId="43" fontId="58" fillId="0" borderId="9" xfId="12" applyFont="1" applyBorder="1" applyAlignment="1">
      <alignment horizontal="center" vertical="center"/>
    </xf>
    <xf numFmtId="0" fontId="79" fillId="0" borderId="0" xfId="0" applyFont="1" applyAlignment="1">
      <alignment horizontal="left" vertical="center"/>
    </xf>
    <xf numFmtId="0" fontId="59" fillId="0" borderId="13" xfId="0" applyFont="1" applyBorder="1" applyAlignment="1">
      <alignment horizontal="left" vertical="center" wrapText="1"/>
    </xf>
    <xf numFmtId="0" fontId="59" fillId="0" borderId="58" xfId="0" applyFont="1" applyBorder="1" applyAlignment="1">
      <alignment horizontal="left" vertical="center" wrapText="1"/>
    </xf>
    <xf numFmtId="0" fontId="3" fillId="0" borderId="62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76" fillId="0" borderId="13" xfId="0" applyFont="1" applyBorder="1" applyAlignment="1">
      <alignment horizontal="justify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84" fillId="0" borderId="0" xfId="0" applyFont="1" applyBorder="1" applyAlignment="1" applyProtection="1">
      <alignment horizontal="center" vertical="center"/>
      <protection locked="0"/>
    </xf>
    <xf numFmtId="0" fontId="85" fillId="0" borderId="0" xfId="0" applyFont="1" applyBorder="1" applyAlignment="1" applyProtection="1">
      <alignment horizontal="left" vertical="center"/>
      <protection locked="0"/>
    </xf>
    <xf numFmtId="4" fontId="85" fillId="0" borderId="0" xfId="0" applyNumberFormat="1" applyFont="1" applyBorder="1" applyAlignment="1" applyProtection="1">
      <alignment horizontal="right" vertical="center" wrapText="1"/>
      <protection locked="0"/>
    </xf>
    <xf numFmtId="4" fontId="85" fillId="0" borderId="0" xfId="0" applyNumberFormat="1" applyFont="1" applyBorder="1" applyAlignment="1" applyProtection="1">
      <alignment vertical="center"/>
      <protection locked="0"/>
    </xf>
    <xf numFmtId="0" fontId="88" fillId="0" borderId="0" xfId="0" applyFont="1" applyAlignment="1" applyProtection="1">
      <alignment vertical="center"/>
      <protection locked="0"/>
    </xf>
    <xf numFmtId="0" fontId="85" fillId="0" borderId="0" xfId="0" applyFont="1" applyAlignment="1" applyProtection="1">
      <alignment vertical="center"/>
      <protection locked="0"/>
    </xf>
    <xf numFmtId="0" fontId="0" fillId="9" borderId="16" xfId="0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0" fontId="90" fillId="10" borderId="24" xfId="0" applyFont="1" applyFill="1" applyBorder="1" applyAlignment="1">
      <alignment horizontal="center" vertical="center" textRotation="90" wrapText="1"/>
    </xf>
    <xf numFmtId="0" fontId="90" fillId="10" borderId="23" xfId="0" applyFont="1" applyFill="1" applyBorder="1" applyAlignment="1">
      <alignment horizontal="center" vertical="center" textRotation="90" wrapText="1"/>
    </xf>
    <xf numFmtId="0" fontId="90" fillId="10" borderId="63" xfId="0" applyFont="1" applyFill="1" applyBorder="1" applyAlignment="1">
      <alignment horizontal="center" vertical="center" textRotation="90" wrapText="1"/>
    </xf>
    <xf numFmtId="0" fontId="90" fillId="10" borderId="64" xfId="0" applyFont="1" applyFill="1" applyBorder="1" applyAlignment="1">
      <alignment horizontal="center" vertical="center" textRotation="90" wrapText="1"/>
    </xf>
    <xf numFmtId="0" fontId="59" fillId="11" borderId="65" xfId="0" applyFont="1" applyFill="1" applyBorder="1" applyAlignment="1">
      <alignment horizontal="center" vertical="center" textRotation="90" wrapText="1"/>
    </xf>
    <xf numFmtId="0" fontId="59" fillId="11" borderId="23" xfId="0" applyFont="1" applyFill="1" applyBorder="1" applyAlignment="1">
      <alignment horizontal="center" vertical="center" textRotation="90" wrapText="1"/>
    </xf>
    <xf numFmtId="0" fontId="59" fillId="11" borderId="64" xfId="0" applyFont="1" applyFill="1" applyBorder="1" applyAlignment="1">
      <alignment horizontal="center" vertical="center" textRotation="90" wrapText="1"/>
    </xf>
    <xf numFmtId="0" fontId="59" fillId="12" borderId="24" xfId="0" applyFont="1" applyFill="1" applyBorder="1" applyAlignment="1">
      <alignment horizontal="center" vertical="center" textRotation="90" wrapText="1"/>
    </xf>
    <xf numFmtId="0" fontId="59" fillId="12" borderId="64" xfId="0" applyFont="1" applyFill="1" applyBorder="1" applyAlignment="1">
      <alignment horizontal="center" vertical="center" textRotation="90" wrapText="1"/>
    </xf>
    <xf numFmtId="0" fontId="59" fillId="8" borderId="24" xfId="0" applyFont="1" applyFill="1" applyBorder="1" applyAlignment="1">
      <alignment horizontal="center" vertical="center" textRotation="90"/>
    </xf>
    <xf numFmtId="0" fontId="59" fillId="8" borderId="23" xfId="0" applyFont="1" applyFill="1" applyBorder="1" applyAlignment="1">
      <alignment horizontal="center" vertical="center" textRotation="90"/>
    </xf>
    <xf numFmtId="0" fontId="59" fillId="13" borderId="23" xfId="0" applyFont="1" applyFill="1" applyBorder="1" applyAlignment="1">
      <alignment horizontal="center" vertical="center" textRotation="90"/>
    </xf>
    <xf numFmtId="0" fontId="59" fillId="13" borderId="64" xfId="0" applyFont="1" applyFill="1" applyBorder="1" applyAlignment="1">
      <alignment horizontal="center" vertical="center" textRotation="90"/>
    </xf>
    <xf numFmtId="0" fontId="59" fillId="13" borderId="64" xfId="0" applyFont="1" applyFill="1" applyBorder="1" applyAlignment="1">
      <alignment horizontal="center" vertical="center" textRotation="90" wrapText="1"/>
    </xf>
    <xf numFmtId="0" fontId="91" fillId="14" borderId="28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/>
    </xf>
    <xf numFmtId="0" fontId="32" fillId="0" borderId="19" xfId="0" applyFont="1" applyBorder="1" applyAlignment="1"/>
    <xf numFmtId="0" fontId="33" fillId="2" borderId="31" xfId="0" applyFont="1" applyFill="1" applyBorder="1" applyAlignment="1">
      <alignment vertical="center"/>
    </xf>
    <xf numFmtId="0" fontId="33" fillId="2" borderId="32" xfId="0" applyFont="1" applyFill="1" applyBorder="1" applyAlignment="1">
      <alignment vertical="center"/>
    </xf>
    <xf numFmtId="0" fontId="33" fillId="2" borderId="33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92" fillId="0" borderId="0" xfId="0" applyFont="1" applyFill="1" applyAlignment="1" applyProtection="1">
      <alignment wrapText="1"/>
    </xf>
    <xf numFmtId="0" fontId="33" fillId="2" borderId="32" xfId="0" applyFont="1" applyFill="1" applyBorder="1" applyAlignment="1">
      <alignment horizontal="right" vertical="center"/>
    </xf>
    <xf numFmtId="0" fontId="1" fillId="0" borderId="0" xfId="0" applyFont="1" applyFill="1" applyProtection="1"/>
    <xf numFmtId="0" fontId="6" fillId="0" borderId="8" xfId="0" applyFont="1" applyFill="1" applyBorder="1" applyAlignment="1" applyProtection="1">
      <alignment horizontal="center" vertical="top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Alignment="1" applyProtection="1">
      <alignment vertical="center"/>
      <protection locked="0"/>
    </xf>
    <xf numFmtId="14" fontId="25" fillId="0" borderId="6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/>
    <xf numFmtId="0" fontId="3" fillId="0" borderId="0" xfId="0" applyFont="1" applyFill="1" applyBorder="1" applyAlignment="1" applyProtection="1">
      <alignment horizontal="left"/>
    </xf>
    <xf numFmtId="0" fontId="81" fillId="0" borderId="66" xfId="0" applyFont="1" applyFill="1" applyBorder="1"/>
    <xf numFmtId="0" fontId="94" fillId="0" borderId="66" xfId="0" applyFont="1" applyFill="1" applyBorder="1"/>
    <xf numFmtId="43" fontId="94" fillId="0" borderId="66" xfId="0" applyNumberFormat="1" applyFont="1" applyFill="1" applyBorder="1" applyAlignment="1">
      <alignment horizontal="right"/>
    </xf>
    <xf numFmtId="43" fontId="94" fillId="0" borderId="66" xfId="0" applyNumberFormat="1" applyFont="1" applyBorder="1" applyAlignment="1">
      <alignment horizontal="right" vertical="center" wrapText="1"/>
    </xf>
    <xf numFmtId="43" fontId="94" fillId="0" borderId="49" xfId="0" applyNumberFormat="1" applyFont="1" applyFill="1" applyBorder="1" applyAlignment="1">
      <alignment horizontal="right"/>
    </xf>
    <xf numFmtId="166" fontId="94" fillId="0" borderId="6" xfId="0" applyNumberFormat="1" applyFont="1" applyBorder="1" applyAlignment="1">
      <alignment horizontal="right" wrapText="1"/>
    </xf>
    <xf numFmtId="9" fontId="94" fillId="0" borderId="6" xfId="6" applyFont="1" applyBorder="1" applyAlignment="1">
      <alignment horizontal="right" vertical="center" wrapText="1"/>
    </xf>
    <xf numFmtId="9" fontId="94" fillId="0" borderId="0" xfId="6" applyFont="1" applyBorder="1" applyAlignment="1">
      <alignment horizontal="right" vertical="center" wrapText="1"/>
    </xf>
    <xf numFmtId="4" fontId="40" fillId="0" borderId="0" xfId="0" applyNumberFormat="1" applyFont="1"/>
    <xf numFmtId="4" fontId="95" fillId="0" borderId="0" xfId="0" applyNumberFormat="1" applyFont="1"/>
    <xf numFmtId="0" fontId="80" fillId="0" borderId="4" xfId="0" applyFont="1" applyFill="1" applyBorder="1"/>
    <xf numFmtId="0" fontId="96" fillId="0" borderId="4" xfId="0" applyFont="1" applyFill="1" applyBorder="1"/>
    <xf numFmtId="43" fontId="96" fillId="0" borderId="4" xfId="0" applyNumberFormat="1" applyFont="1" applyFill="1" applyBorder="1" applyAlignment="1">
      <alignment horizontal="right"/>
    </xf>
    <xf numFmtId="43" fontId="96" fillId="0" borderId="6" xfId="0" applyNumberFormat="1" applyFont="1" applyBorder="1" applyAlignment="1">
      <alignment horizontal="right" vertical="center" wrapText="1"/>
    </xf>
    <xf numFmtId="43" fontId="96" fillId="0" borderId="6" xfId="0" applyNumberFormat="1" applyFont="1" applyFill="1" applyBorder="1" applyAlignment="1">
      <alignment horizontal="right"/>
    </xf>
    <xf numFmtId="166" fontId="96" fillId="0" borderId="6" xfId="0" applyNumberFormat="1" applyFont="1" applyBorder="1" applyAlignment="1">
      <alignment horizontal="right" wrapText="1"/>
    </xf>
    <xf numFmtId="0" fontId="97" fillId="0" borderId="0" xfId="0" applyFont="1"/>
    <xf numFmtId="4" fontId="5" fillId="0" borderId="0" xfId="0" applyNumberFormat="1" applyFont="1"/>
    <xf numFmtId="43" fontId="96" fillId="0" borderId="6" xfId="0" applyNumberFormat="1" applyFont="1" applyFill="1" applyBorder="1" applyAlignment="1">
      <alignment horizontal="right" vertical="center" wrapText="1"/>
    </xf>
    <xf numFmtId="0" fontId="0" fillId="0" borderId="4" xfId="0" applyBorder="1"/>
    <xf numFmtId="43" fontId="80" fillId="0" borderId="4" xfId="14" applyNumberFormat="1" applyFont="1" applyBorder="1" applyAlignment="1">
      <alignment horizontal="right"/>
    </xf>
    <xf numFmtId="4" fontId="0" fillId="0" borderId="0" xfId="0" applyNumberFormat="1"/>
    <xf numFmtId="166" fontId="5" fillId="0" borderId="0" xfId="0" applyNumberFormat="1" applyFont="1"/>
    <xf numFmtId="43" fontId="80" fillId="0" borderId="4" xfId="15" applyNumberFormat="1" applyFont="1" applyFill="1" applyBorder="1" applyAlignment="1">
      <alignment horizontal="right" vertical="center"/>
    </xf>
    <xf numFmtId="43" fontId="96" fillId="0" borderId="4" xfId="0" applyNumberFormat="1" applyFont="1" applyFill="1" applyBorder="1" applyAlignment="1">
      <alignment horizontal="right" vertical="center" wrapText="1"/>
    </xf>
    <xf numFmtId="166" fontId="96" fillId="0" borderId="4" xfId="0" applyNumberFormat="1" applyFont="1" applyFill="1" applyBorder="1" applyAlignment="1">
      <alignment horizontal="right"/>
    </xf>
    <xf numFmtId="4" fontId="0" fillId="0" borderId="4" xfId="0" applyNumberFormat="1" applyBorder="1"/>
    <xf numFmtId="0" fontId="94" fillId="0" borderId="4" xfId="0" applyFont="1" applyFill="1" applyBorder="1"/>
    <xf numFmtId="43" fontId="94" fillId="0" borderId="4" xfId="0" applyNumberFormat="1" applyFont="1" applyFill="1" applyBorder="1" applyAlignment="1">
      <alignment horizontal="right"/>
    </xf>
    <xf numFmtId="166" fontId="94" fillId="0" borderId="4" xfId="0" applyNumberFormat="1" applyFont="1" applyFill="1" applyBorder="1" applyAlignment="1">
      <alignment horizontal="right"/>
    </xf>
    <xf numFmtId="166" fontId="96" fillId="0" borderId="6" xfId="0" applyNumberFormat="1" applyFont="1" applyFill="1" applyBorder="1" applyAlignment="1">
      <alignment horizontal="right" wrapText="1"/>
    </xf>
    <xf numFmtId="166" fontId="96" fillId="0" borderId="4" xfId="0" applyNumberFormat="1" applyFont="1" applyBorder="1" applyAlignment="1">
      <alignment horizontal="right" wrapText="1"/>
    </xf>
    <xf numFmtId="43" fontId="80" fillId="0" borderId="6" xfId="15" applyNumberFormat="1" applyFont="1" applyFill="1" applyBorder="1" applyAlignment="1">
      <alignment horizontal="right" vertical="center"/>
    </xf>
    <xf numFmtId="0" fontId="80" fillId="0" borderId="4" xfId="16" applyNumberFormat="1" applyFont="1" applyFill="1" applyBorder="1" applyAlignment="1" applyProtection="1">
      <alignment horizontal="left"/>
      <protection locked="0"/>
    </xf>
    <xf numFmtId="43" fontId="94" fillId="0" borderId="6" xfId="0" applyNumberFormat="1" applyFont="1" applyFill="1" applyBorder="1" applyAlignment="1">
      <alignment horizontal="right"/>
    </xf>
    <xf numFmtId="4" fontId="0" fillId="0" borderId="4" xfId="0" applyNumberFormat="1" applyFill="1" applyBorder="1"/>
    <xf numFmtId="0" fontId="80" fillId="0" borderId="0" xfId="17" applyNumberFormat="1" applyFont="1" applyAlignment="1" applyProtection="1">
      <alignment horizontal="left"/>
      <protection locked="0"/>
    </xf>
    <xf numFmtId="43" fontId="94" fillId="0" borderId="13" xfId="0" applyNumberFormat="1" applyFont="1" applyFill="1" applyBorder="1" applyAlignment="1">
      <alignment horizontal="right"/>
    </xf>
    <xf numFmtId="4" fontId="0" fillId="0" borderId="0" xfId="0" applyNumberFormat="1" applyFont="1"/>
    <xf numFmtId="4" fontId="93" fillId="0" borderId="0" xfId="0" applyNumberFormat="1" applyFont="1"/>
    <xf numFmtId="0" fontId="93" fillId="0" borderId="0" xfId="0" applyFont="1"/>
    <xf numFmtId="43" fontId="60" fillId="0" borderId="53" xfId="0" applyNumberFormat="1" applyFont="1" applyBorder="1" applyAlignment="1">
      <alignment vertical="center"/>
    </xf>
    <xf numFmtId="44" fontId="33" fillId="0" borderId="17" xfId="8" applyFont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0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99" fillId="0" borderId="0" xfId="14" applyFont="1" applyAlignment="1">
      <alignment horizontal="center"/>
    </xf>
    <xf numFmtId="4" fontId="0" fillId="0" borderId="0" xfId="0" applyNumberFormat="1" applyFont="1" applyFill="1" applyAlignment="1" applyProtection="1">
      <alignment horizontal="right"/>
      <protection locked="0"/>
    </xf>
    <xf numFmtId="0" fontId="0" fillId="0" borderId="0" xfId="0" applyFont="1" applyFill="1"/>
    <xf numFmtId="4" fontId="99" fillId="0" borderId="0" xfId="0" applyNumberFormat="1" applyFont="1" applyFill="1" applyAlignment="1" applyProtection="1">
      <alignment horizontal="right"/>
      <protection locked="0"/>
    </xf>
    <xf numFmtId="0" fontId="99" fillId="0" borderId="0" xfId="14" applyFont="1" applyFill="1" applyAlignment="1">
      <alignment horizontal="right"/>
    </xf>
    <xf numFmtId="43" fontId="0" fillId="0" borderId="0" xfId="0" applyNumberFormat="1"/>
    <xf numFmtId="0" fontId="33" fillId="0" borderId="67" xfId="0" applyFont="1" applyBorder="1" applyAlignment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33" fillId="0" borderId="67" xfId="0" applyFont="1" applyBorder="1" applyAlignment="1">
      <alignment horizontal="right" vertical="center"/>
    </xf>
    <xf numFmtId="0" fontId="33" fillId="0" borderId="68" xfId="0" applyFont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/>
    </xf>
    <xf numFmtId="0" fontId="33" fillId="0" borderId="68" xfId="0" applyFont="1" applyBorder="1" applyAlignment="1">
      <alignment horizontal="right" vertical="center"/>
    </xf>
    <xf numFmtId="49" fontId="0" fillId="0" borderId="57" xfId="0" applyNumberFormat="1" applyFill="1" applyBorder="1" applyAlignment="1">
      <alignment horizontal="center"/>
    </xf>
    <xf numFmtId="49" fontId="0" fillId="0" borderId="57" xfId="0" applyNumberFormat="1" applyFill="1" applyBorder="1"/>
    <xf numFmtId="4" fontId="0" fillId="0" borderId="57" xfId="0" applyNumberFormat="1" applyFill="1" applyBorder="1" applyAlignment="1">
      <alignment horizontal="right"/>
    </xf>
    <xf numFmtId="4" fontId="33" fillId="0" borderId="57" xfId="0" applyNumberFormat="1" applyFont="1" applyBorder="1" applyAlignment="1">
      <alignment horizontal="right" vertical="center"/>
    </xf>
    <xf numFmtId="0" fontId="5" fillId="0" borderId="57" xfId="0" applyFont="1" applyBorder="1" applyAlignment="1">
      <alignment horizontal="center" vertical="center"/>
    </xf>
    <xf numFmtId="49" fontId="0" fillId="0" borderId="57" xfId="0" applyNumberFormat="1" applyBorder="1" applyAlignment="1">
      <alignment horizontal="center"/>
    </xf>
    <xf numFmtId="49" fontId="0" fillId="0" borderId="57" xfId="0" applyNumberFormat="1" applyBorder="1"/>
    <xf numFmtId="4" fontId="0" fillId="0" borderId="0" xfId="0" applyNumberFormat="1" applyFont="1" applyFill="1"/>
    <xf numFmtId="4" fontId="99" fillId="0" borderId="0" xfId="14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99" fillId="0" borderId="0" xfId="14" applyNumberFormat="1" applyFont="1" applyFill="1" applyAlignment="1" applyProtection="1">
      <alignment horizontal="right"/>
      <protection locked="0"/>
    </xf>
    <xf numFmtId="4" fontId="0" fillId="0" borderId="0" xfId="0" applyNumberFormat="1" applyFont="1" applyFill="1" applyBorder="1" applyAlignment="1" applyProtection="1">
      <alignment horizontal="right"/>
      <protection locked="0"/>
    </xf>
    <xf numFmtId="0" fontId="75" fillId="0" borderId="10" xfId="0" applyFont="1" applyBorder="1" applyAlignment="1">
      <alignment horizontal="justify" vertical="center" wrapText="1"/>
    </xf>
    <xf numFmtId="0" fontId="75" fillId="0" borderId="11" xfId="0" applyFont="1" applyBorder="1" applyAlignment="1">
      <alignment horizontal="justify" vertical="center" wrapText="1"/>
    </xf>
    <xf numFmtId="0" fontId="75" fillId="0" borderId="12" xfId="0" applyFont="1" applyBorder="1" applyAlignment="1">
      <alignment horizontal="justify" vertical="center" wrapText="1"/>
    </xf>
    <xf numFmtId="0" fontId="76" fillId="6" borderId="50" xfId="0" applyFont="1" applyFill="1" applyBorder="1" applyAlignment="1">
      <alignment horizontal="justify" vertical="center" wrapText="1"/>
    </xf>
    <xf numFmtId="0" fontId="76" fillId="6" borderId="13" xfId="0" applyFont="1" applyFill="1" applyBorder="1" applyAlignment="1">
      <alignment horizontal="justify" vertical="center" wrapText="1"/>
    </xf>
    <xf numFmtId="0" fontId="76" fillId="0" borderId="50" xfId="0" applyFont="1" applyBorder="1" applyAlignment="1">
      <alignment horizontal="justify" vertical="center" wrapText="1"/>
    </xf>
    <xf numFmtId="0" fontId="76" fillId="0" borderId="13" xfId="0" applyFont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1" fillId="0" borderId="8" xfId="0" applyFont="1" applyFill="1" applyBorder="1" applyAlignment="1" applyProtection="1">
      <alignment horizontal="left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69" fillId="4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top"/>
    </xf>
    <xf numFmtId="0" fontId="39" fillId="7" borderId="1" xfId="0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/>
    </xf>
    <xf numFmtId="0" fontId="39" fillId="7" borderId="5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6" xfId="0" applyFont="1" applyFill="1" applyBorder="1" applyAlignment="1">
      <alignment horizontal="center" vertical="center"/>
    </xf>
    <xf numFmtId="0" fontId="39" fillId="7" borderId="7" xfId="0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25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horizontal="justify" vertical="top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left" vertical="top" wrapText="1" indent="5"/>
      <protection locked="0"/>
    </xf>
    <xf numFmtId="0" fontId="6" fillId="0" borderId="0" xfId="0" applyFont="1" applyBorder="1" applyAlignment="1" applyProtection="1">
      <alignment horizontal="left" vertical="top" wrapText="1" indent="5"/>
      <protection locked="0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61" fillId="0" borderId="5" xfId="0" applyFont="1" applyBorder="1" applyAlignment="1">
      <alignment horizontal="justify" vertical="center" wrapText="1"/>
    </xf>
    <xf numFmtId="0" fontId="61" fillId="0" borderId="6" xfId="0" applyFont="1" applyBorder="1" applyAlignment="1">
      <alignment horizontal="justify" vertical="center" wrapText="1"/>
    </xf>
    <xf numFmtId="0" fontId="63" fillId="0" borderId="0" xfId="0" applyFont="1" applyAlignment="1">
      <alignment horizontal="center" vertical="justify"/>
    </xf>
    <xf numFmtId="0" fontId="64" fillId="6" borderId="50" xfId="0" applyFont="1" applyFill="1" applyBorder="1" applyAlignment="1">
      <alignment horizontal="center" vertical="center"/>
    </xf>
    <xf numFmtId="0" fontId="64" fillId="6" borderId="4" xfId="0" applyFont="1" applyFill="1" applyBorder="1" applyAlignment="1">
      <alignment horizontal="center" vertical="center"/>
    </xf>
    <xf numFmtId="0" fontId="64" fillId="6" borderId="13" xfId="0" applyFont="1" applyFill="1" applyBorder="1" applyAlignment="1">
      <alignment horizontal="center" vertical="center"/>
    </xf>
    <xf numFmtId="0" fontId="64" fillId="6" borderId="50" xfId="0" applyFont="1" applyFill="1" applyBorder="1" applyAlignment="1">
      <alignment horizontal="center" vertical="center" wrapText="1"/>
    </xf>
    <xf numFmtId="0" fontId="64" fillId="6" borderId="4" xfId="0" applyFont="1" applyFill="1" applyBorder="1" applyAlignment="1">
      <alignment horizontal="center" vertical="center" wrapText="1"/>
    </xf>
    <xf numFmtId="0" fontId="64" fillId="6" borderId="13" xfId="0" applyFont="1" applyFill="1" applyBorder="1" applyAlignment="1">
      <alignment horizontal="center" vertical="center" wrapText="1"/>
    </xf>
    <xf numFmtId="0" fontId="62" fillId="0" borderId="7" xfId="0" applyFont="1" applyBorder="1" applyAlignment="1">
      <alignment horizontal="justify" vertical="center" wrapText="1"/>
    </xf>
    <xf numFmtId="0" fontId="62" fillId="0" borderId="9" xfId="0" applyFont="1" applyBorder="1" applyAlignment="1">
      <alignment horizontal="justify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59" fillId="4" borderId="8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60" fillId="4" borderId="3" xfId="0" applyFont="1" applyFill="1" applyBorder="1" applyAlignment="1">
      <alignment horizontal="center" vertical="center" wrapText="1"/>
    </xf>
    <xf numFmtId="0" fontId="60" fillId="4" borderId="7" xfId="0" applyFont="1" applyFill="1" applyBorder="1" applyAlignment="1">
      <alignment horizontal="center" vertical="center" wrapText="1"/>
    </xf>
    <xf numFmtId="0" fontId="60" fillId="4" borderId="9" xfId="0" applyFont="1" applyFill="1" applyBorder="1" applyAlignment="1">
      <alignment horizontal="center" vertical="center" wrapText="1"/>
    </xf>
    <xf numFmtId="0" fontId="60" fillId="4" borderId="50" xfId="0" applyFont="1" applyFill="1" applyBorder="1" applyAlignment="1">
      <alignment horizontal="center" vertical="center" wrapText="1"/>
    </xf>
    <xf numFmtId="0" fontId="60" fillId="4" borderId="13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justify" vertical="center" wrapText="1"/>
    </xf>
    <xf numFmtId="0" fontId="60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85" fillId="0" borderId="0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67" fillId="0" borderId="8" xfId="0" applyFont="1" applyBorder="1" applyAlignment="1">
      <alignment horizontal="left" vertical="center"/>
    </xf>
    <xf numFmtId="0" fontId="67" fillId="0" borderId="52" xfId="0" applyFont="1" applyBorder="1" applyAlignment="1">
      <alignment horizontal="left" vertical="center"/>
    </xf>
    <xf numFmtId="0" fontId="60" fillId="0" borderId="5" xfId="0" applyFont="1" applyBorder="1" applyAlignment="1">
      <alignment horizontal="left" vertical="center"/>
    </xf>
    <xf numFmtId="0" fontId="60" fillId="0" borderId="0" xfId="0" applyFont="1" applyBorder="1" applyAlignment="1">
      <alignment horizontal="left" vertical="center"/>
    </xf>
    <xf numFmtId="0" fontId="60" fillId="0" borderId="51" xfId="0" applyFont="1" applyBorder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1" fillId="0" borderId="51" xfId="0" applyFont="1" applyBorder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1" fillId="0" borderId="0" xfId="0" applyFont="1" applyBorder="1" applyAlignment="1">
      <alignment horizontal="left" vertical="justify"/>
    </xf>
    <xf numFmtId="0" fontId="61" fillId="0" borderId="51" xfId="0" applyFont="1" applyBorder="1" applyAlignment="1">
      <alignment horizontal="left" vertical="justify"/>
    </xf>
    <xf numFmtId="0" fontId="61" fillId="0" borderId="0" xfId="0" applyFont="1" applyBorder="1" applyAlignment="1">
      <alignment horizontal="left" vertical="center"/>
    </xf>
    <xf numFmtId="43" fontId="61" fillId="0" borderId="53" xfId="0" applyNumberFormat="1" applyFont="1" applyBorder="1" applyAlignment="1" applyProtection="1">
      <alignment horizontal="right" vertical="center"/>
    </xf>
    <xf numFmtId="0" fontId="69" fillId="0" borderId="5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69" fillId="0" borderId="51" xfId="0" applyFont="1" applyBorder="1" applyAlignment="1">
      <alignment horizontal="left" vertical="center"/>
    </xf>
    <xf numFmtId="0" fontId="61" fillId="0" borderId="0" xfId="0" applyFont="1" applyBorder="1" applyAlignment="1">
      <alignment vertical="center"/>
    </xf>
    <xf numFmtId="0" fontId="61" fillId="0" borderId="51" xfId="0" applyFont="1" applyBorder="1" applyAlignment="1">
      <alignment vertical="center"/>
    </xf>
    <xf numFmtId="0" fontId="61" fillId="0" borderId="1" xfId="0" applyFont="1" applyBorder="1" applyAlignment="1">
      <alignment horizontal="justify" vertical="center"/>
    </xf>
    <xf numFmtId="0" fontId="61" fillId="0" borderId="2" xfId="0" applyFont="1" applyBorder="1" applyAlignment="1">
      <alignment horizontal="justify" vertical="center"/>
    </xf>
    <xf numFmtId="0" fontId="61" fillId="0" borderId="3" xfId="0" applyFont="1" applyBorder="1" applyAlignment="1">
      <alignment horizontal="justify" vertical="center"/>
    </xf>
    <xf numFmtId="0" fontId="61" fillId="0" borderId="5" xfId="0" applyFont="1" applyBorder="1" applyAlignment="1">
      <alignment horizontal="left" vertical="center"/>
    </xf>
    <xf numFmtId="0" fontId="60" fillId="0" borderId="6" xfId="0" applyFont="1" applyBorder="1" applyAlignment="1">
      <alignment horizontal="left" vertical="center"/>
    </xf>
    <xf numFmtId="0" fontId="60" fillId="4" borderId="1" xfId="0" applyFont="1" applyFill="1" applyBorder="1" applyAlignment="1">
      <alignment horizontal="center" vertical="center"/>
    </xf>
    <xf numFmtId="0" fontId="60" fillId="4" borderId="2" xfId="0" applyFont="1" applyFill="1" applyBorder="1" applyAlignment="1">
      <alignment horizontal="center" vertical="center"/>
    </xf>
    <xf numFmtId="0" fontId="60" fillId="4" borderId="3" xfId="0" applyFont="1" applyFill="1" applyBorder="1" applyAlignment="1">
      <alignment horizontal="center" vertical="center"/>
    </xf>
    <xf numFmtId="0" fontId="60" fillId="4" borderId="10" xfId="0" applyFont="1" applyFill="1" applyBorder="1" applyAlignment="1">
      <alignment horizontal="center" vertical="center"/>
    </xf>
    <xf numFmtId="0" fontId="60" fillId="4" borderId="11" xfId="0" applyFont="1" applyFill="1" applyBorder="1" applyAlignment="1">
      <alignment horizontal="center" vertical="center"/>
    </xf>
    <xf numFmtId="0" fontId="60" fillId="4" borderId="12" xfId="0" applyFont="1" applyFill="1" applyBorder="1" applyAlignment="1">
      <alignment horizontal="center" vertical="center"/>
    </xf>
    <xf numFmtId="0" fontId="60" fillId="4" borderId="50" xfId="0" applyFont="1" applyFill="1" applyBorder="1" applyAlignment="1">
      <alignment horizontal="center" vertical="center"/>
    </xf>
    <xf numFmtId="0" fontId="60" fillId="4" borderId="4" xfId="0" applyFont="1" applyFill="1" applyBorder="1" applyAlignment="1">
      <alignment horizontal="center" vertical="center"/>
    </xf>
    <xf numFmtId="0" fontId="60" fillId="4" borderId="13" xfId="0" applyFont="1" applyFill="1" applyBorder="1" applyAlignment="1">
      <alignment horizontal="center" vertical="center"/>
    </xf>
    <xf numFmtId="0" fontId="60" fillId="4" borderId="5" xfId="0" applyFont="1" applyFill="1" applyBorder="1" applyAlignment="1">
      <alignment horizontal="center" vertical="center"/>
    </xf>
    <xf numFmtId="0" fontId="60" fillId="4" borderId="0" xfId="0" applyFont="1" applyFill="1" applyBorder="1" applyAlignment="1">
      <alignment horizontal="center" vertical="center"/>
    </xf>
    <xf numFmtId="0" fontId="60" fillId="4" borderId="6" xfId="0" applyFont="1" applyFill="1" applyBorder="1" applyAlignment="1">
      <alignment horizontal="center" vertical="center"/>
    </xf>
    <xf numFmtId="0" fontId="60" fillId="4" borderId="7" xfId="0" applyFont="1" applyFill="1" applyBorder="1" applyAlignment="1">
      <alignment horizontal="center" vertical="center"/>
    </xf>
    <xf numFmtId="0" fontId="60" fillId="4" borderId="8" xfId="0" applyFont="1" applyFill="1" applyBorder="1" applyAlignment="1">
      <alignment horizontal="center" vertical="center"/>
    </xf>
    <xf numFmtId="0" fontId="60" fillId="4" borderId="9" xfId="0" applyFont="1" applyFill="1" applyBorder="1" applyAlignment="1">
      <alignment horizontal="center" vertical="center"/>
    </xf>
    <xf numFmtId="0" fontId="60" fillId="4" borderId="50" xfId="0" applyFont="1" applyFill="1" applyBorder="1" applyAlignment="1">
      <alignment horizontal="center" vertical="justify"/>
    </xf>
    <xf numFmtId="0" fontId="60" fillId="4" borderId="13" xfId="0" applyFont="1" applyFill="1" applyBorder="1" applyAlignment="1">
      <alignment horizontal="center" vertical="justify"/>
    </xf>
    <xf numFmtId="0" fontId="39" fillId="4" borderId="0" xfId="0" applyFont="1" applyFill="1" applyBorder="1" applyAlignment="1" applyProtection="1">
      <alignment horizontal="center" vertical="center" wrapText="1"/>
      <protection locked="0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70" fillId="0" borderId="7" xfId="0" applyFont="1" applyFill="1" applyBorder="1" applyAlignment="1">
      <alignment horizontal="center" vertical="center"/>
    </xf>
    <xf numFmtId="0" fontId="70" fillId="0" borderId="8" xfId="0" applyFont="1" applyFill="1" applyBorder="1" applyAlignment="1">
      <alignment horizontal="center" vertical="center"/>
    </xf>
    <xf numFmtId="0" fontId="70" fillId="0" borderId="5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51" xfId="0" applyFont="1" applyFill="1" applyBorder="1" applyAlignment="1">
      <alignment horizontal="center" vertical="center"/>
    </xf>
    <xf numFmtId="0" fontId="71" fillId="0" borderId="5" xfId="0" applyFont="1" applyBorder="1" applyAlignment="1">
      <alignment horizontal="left" vertical="center"/>
    </xf>
    <xf numFmtId="0" fontId="71" fillId="0" borderId="6" xfId="0" applyFont="1" applyBorder="1" applyAlignment="1">
      <alignment horizontal="left" vertical="center"/>
    </xf>
    <xf numFmtId="0" fontId="70" fillId="0" borderId="1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0" fillId="0" borderId="50" xfId="0" applyFont="1" applyFill="1" applyBorder="1" applyAlignment="1">
      <alignment horizontal="center" vertical="center"/>
    </xf>
    <xf numFmtId="0" fontId="70" fillId="0" borderId="13" xfId="0" applyFont="1" applyFill="1" applyBorder="1" applyAlignment="1">
      <alignment horizontal="center" vertical="center"/>
    </xf>
    <xf numFmtId="0" fontId="70" fillId="0" borderId="5" xfId="0" applyFont="1" applyBorder="1" applyAlignment="1">
      <alignment horizontal="left" vertical="center"/>
    </xf>
    <xf numFmtId="0" fontId="70" fillId="0" borderId="6" xfId="0" applyFont="1" applyBorder="1" applyAlignment="1">
      <alignment horizontal="left" vertical="center"/>
    </xf>
    <xf numFmtId="0" fontId="46" fillId="0" borderId="0" xfId="0" applyFont="1" applyFill="1" applyAlignment="1" applyProtection="1">
      <alignment horizontal="left" vertical="justify" indent="3"/>
      <protection locked="0"/>
    </xf>
    <xf numFmtId="0" fontId="48" fillId="0" borderId="0" xfId="0" applyFont="1" applyFill="1" applyAlignment="1" applyProtection="1">
      <alignment horizontal="left"/>
      <protection locked="0"/>
    </xf>
    <xf numFmtId="0" fontId="46" fillId="0" borderId="0" xfId="0" applyFont="1" applyFill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5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justify" vertical="center" wrapText="1"/>
    </xf>
    <xf numFmtId="0" fontId="25" fillId="0" borderId="54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60" fillId="6" borderId="50" xfId="0" applyFont="1" applyFill="1" applyBorder="1" applyAlignment="1">
      <alignment horizontal="center" vertical="center"/>
    </xf>
    <xf numFmtId="0" fontId="60" fillId="6" borderId="13" xfId="0" applyFont="1" applyFill="1" applyBorder="1" applyAlignment="1">
      <alignment horizontal="center" vertical="center"/>
    </xf>
    <xf numFmtId="0" fontId="60" fillId="6" borderId="10" xfId="0" applyFont="1" applyFill="1" applyBorder="1" applyAlignment="1">
      <alignment horizontal="center" vertical="center" wrapText="1"/>
    </xf>
    <xf numFmtId="0" fontId="60" fillId="6" borderId="11" xfId="0" applyFont="1" applyFill="1" applyBorder="1" applyAlignment="1">
      <alignment horizontal="center" vertical="center" wrapText="1"/>
    </xf>
    <xf numFmtId="0" fontId="60" fillId="6" borderId="12" xfId="0" applyFont="1" applyFill="1" applyBorder="1" applyAlignment="1">
      <alignment horizontal="center" vertical="center" wrapText="1"/>
    </xf>
    <xf numFmtId="0" fontId="60" fillId="6" borderId="50" xfId="0" applyFont="1" applyFill="1" applyBorder="1" applyAlignment="1">
      <alignment horizontal="center" vertical="center" wrapText="1"/>
    </xf>
    <xf numFmtId="0" fontId="60" fillId="6" borderId="13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2" borderId="28" xfId="0" applyFont="1" applyFill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6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2" borderId="27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0" fontId="33" fillId="2" borderId="22" xfId="0" applyFont="1" applyFill="1" applyBorder="1" applyAlignment="1" applyProtection="1">
      <alignment horizontal="center" vertical="center"/>
      <protection locked="0"/>
    </xf>
    <xf numFmtId="0" fontId="33" fillId="2" borderId="18" xfId="0" applyFont="1" applyFill="1" applyBorder="1" applyAlignment="1" applyProtection="1">
      <alignment horizontal="center" vertical="center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0" fontId="73" fillId="0" borderId="0" xfId="0" applyFont="1" applyAlignment="1" applyProtection="1">
      <alignment horizontal="justify" vertical="distributed" wrapTex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horizontal="center" vertical="top"/>
    </xf>
    <xf numFmtId="0" fontId="61" fillId="0" borderId="5" xfId="0" applyFont="1" applyBorder="1" applyAlignment="1">
      <alignment vertical="center"/>
    </xf>
    <xf numFmtId="0" fontId="60" fillId="0" borderId="5" xfId="0" applyFont="1" applyBorder="1" applyAlignment="1">
      <alignment vertical="center"/>
    </xf>
    <xf numFmtId="0" fontId="60" fillId="6" borderId="1" xfId="0" applyFont="1" applyFill="1" applyBorder="1" applyAlignment="1">
      <alignment vertical="center"/>
    </xf>
    <xf numFmtId="0" fontId="60" fillId="6" borderId="3" xfId="0" applyFont="1" applyFill="1" applyBorder="1" applyAlignment="1">
      <alignment vertical="center"/>
    </xf>
    <xf numFmtId="0" fontId="60" fillId="6" borderId="7" xfId="0" applyFont="1" applyFill="1" applyBorder="1" applyAlignment="1">
      <alignment vertical="center"/>
    </xf>
    <xf numFmtId="0" fontId="60" fillId="6" borderId="9" xfId="0" applyFont="1" applyFill="1" applyBorder="1" applyAlignment="1">
      <alignment vertical="center"/>
    </xf>
    <xf numFmtId="0" fontId="60" fillId="6" borderId="50" xfId="0" applyFont="1" applyFill="1" applyBorder="1" applyAlignment="1">
      <alignment horizontal="center" vertical="justify"/>
    </xf>
    <xf numFmtId="0" fontId="60" fillId="6" borderId="13" xfId="0" applyFont="1" applyFill="1" applyBorder="1" applyAlignment="1">
      <alignment horizontal="center" vertical="justify"/>
    </xf>
    <xf numFmtId="0" fontId="60" fillId="0" borderId="5" xfId="0" applyFont="1" applyBorder="1" applyAlignment="1">
      <alignment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  <xf numFmtId="0" fontId="61" fillId="0" borderId="11" xfId="0" applyFont="1" applyBorder="1" applyAlignment="1">
      <alignment vertical="center"/>
    </xf>
    <xf numFmtId="0" fontId="60" fillId="6" borderId="10" xfId="0" applyFont="1" applyFill="1" applyBorder="1" applyAlignment="1">
      <alignment vertical="center"/>
    </xf>
    <xf numFmtId="0" fontId="60" fillId="6" borderId="12" xfId="0" applyFont="1" applyFill="1" applyBorder="1" applyAlignment="1">
      <alignment vertical="center"/>
    </xf>
    <xf numFmtId="0" fontId="60" fillId="0" borderId="7" xfId="0" applyFont="1" applyBorder="1" applyAlignment="1">
      <alignment vertical="center"/>
    </xf>
    <xf numFmtId="0" fontId="60" fillId="0" borderId="6" xfId="0" applyFont="1" applyBorder="1" applyAlignment="1">
      <alignment vertical="center"/>
    </xf>
    <xf numFmtId="0" fontId="60" fillId="0" borderId="9" xfId="0" applyFont="1" applyBorder="1" applyAlignment="1">
      <alignment vertical="center"/>
    </xf>
    <xf numFmtId="41" fontId="60" fillId="0" borderId="4" xfId="0" applyNumberFormat="1" applyFont="1" applyBorder="1" applyAlignment="1">
      <alignment horizontal="right" vertical="center"/>
    </xf>
    <xf numFmtId="41" fontId="60" fillId="0" borderId="13" xfId="0" applyNumberFormat="1" applyFont="1" applyBorder="1" applyAlignment="1">
      <alignment horizontal="right" vertical="center"/>
    </xf>
    <xf numFmtId="0" fontId="61" fillId="0" borderId="1" xfId="0" applyFont="1" applyBorder="1" applyAlignment="1">
      <alignment vertical="center"/>
    </xf>
    <xf numFmtId="0" fontId="61" fillId="0" borderId="3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1"/>
    </xf>
    <xf numFmtId="41" fontId="61" fillId="0" borderId="4" xfId="0" applyNumberFormat="1" applyFont="1" applyBorder="1" applyAlignment="1">
      <alignment horizontal="right" vertical="center"/>
    </xf>
    <xf numFmtId="0" fontId="33" fillId="2" borderId="31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3" fillId="2" borderId="57" xfId="0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7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2" fillId="2" borderId="60" xfId="0" applyFont="1" applyFill="1" applyBorder="1" applyAlignment="1">
      <alignment horizontal="center" wrapText="1"/>
    </xf>
    <xf numFmtId="0" fontId="32" fillId="2" borderId="32" xfId="0" applyFont="1" applyFill="1" applyBorder="1" applyAlignment="1">
      <alignment horizontal="center"/>
    </xf>
    <xf numFmtId="0" fontId="32" fillId="2" borderId="36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91" fillId="14" borderId="28" xfId="0" applyFont="1" applyFill="1" applyBorder="1" applyAlignment="1">
      <alignment horizontal="center" vertical="center"/>
    </xf>
    <xf numFmtId="0" fontId="91" fillId="14" borderId="29" xfId="0" applyFont="1" applyFill="1" applyBorder="1" applyAlignment="1">
      <alignment horizontal="center" vertical="center"/>
    </xf>
    <xf numFmtId="0" fontId="91" fillId="14" borderId="35" xfId="0" applyFont="1" applyFill="1" applyBorder="1" applyAlignment="1">
      <alignment horizontal="center" vertical="center"/>
    </xf>
    <xf numFmtId="0" fontId="91" fillId="14" borderId="28" xfId="0" applyFont="1" applyFill="1" applyBorder="1" applyAlignment="1">
      <alignment horizontal="center" vertical="center" wrapText="1"/>
    </xf>
    <xf numFmtId="0" fontId="91" fillId="14" borderId="35" xfId="0" applyFont="1" applyFill="1" applyBorder="1" applyAlignment="1">
      <alignment horizontal="center" vertical="center" wrapText="1"/>
    </xf>
  </cellXfs>
  <cellStyles count="18">
    <cellStyle name="20% - Accent6" xfId="10"/>
    <cellStyle name="Euro" xfId="2"/>
    <cellStyle name="Euro 2" xfId="3"/>
    <cellStyle name="Euro 3" xfId="4"/>
    <cellStyle name="Millares" xfId="12" builtinId="3"/>
    <cellStyle name="Millares 2 10 3" xfId="15"/>
    <cellStyle name="Millares 3" xfId="9"/>
    <cellStyle name="Moneda" xfId="8" builtinId="4"/>
    <cellStyle name="Normal" xfId="0" builtinId="0"/>
    <cellStyle name="Normal 10" xfId="17"/>
    <cellStyle name="Normal 2" xfId="1"/>
    <cellStyle name="Normal 2 2" xfId="14"/>
    <cellStyle name="Normal 3" xfId="7"/>
    <cellStyle name="Normal 3 2" xfId="13"/>
    <cellStyle name="Normal 4 8" xfId="11"/>
    <cellStyle name="Normal 5" xfId="16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0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77426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3</xdr:col>
      <xdr:colOff>2486025</xdr:colOff>
      <xdr:row>3</xdr:row>
      <xdr:rowOff>123825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010525" y="7524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7</xdr:col>
      <xdr:colOff>190500</xdr:colOff>
      <xdr:row>3</xdr:row>
      <xdr:rowOff>85725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341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71948</xdr:colOff>
      <xdr:row>0</xdr:row>
      <xdr:rowOff>76200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6654781" y="762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455084</xdr:colOff>
      <xdr:row>3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720167" y="793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987260</xdr:colOff>
      <xdr:row>0</xdr:row>
      <xdr:rowOff>0</xdr:rowOff>
    </xdr:from>
    <xdr:ext cx="898002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6892760" y="0"/>
          <a:ext cx="89800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47625</xdr:colOff>
      <xdr:row>3</xdr:row>
      <xdr:rowOff>133350</xdr:rowOff>
    </xdr:from>
    <xdr:ext cx="2790824" cy="254557"/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019675" y="7429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5</xdr:col>
      <xdr:colOff>190499</xdr:colOff>
      <xdr:row>3</xdr:row>
      <xdr:rowOff>103188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09441" y="71132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:SEGUNDO_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857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5267325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47244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609600</xdr:colOff>
      <xdr:row>3</xdr:row>
      <xdr:rowOff>104775</xdr:rowOff>
    </xdr:from>
    <xdr:ext cx="2790824" cy="254557"/>
    <xdr:sp macro="" textlink="">
      <xdr:nvSpPr>
        <xdr:cNvPr id="7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314825" y="7143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 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3</xdr:col>
      <xdr:colOff>781050</xdr:colOff>
      <xdr:row>4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048958" y="94025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4</xdr:col>
      <xdr:colOff>161925</xdr:colOff>
      <xdr:row>4</xdr:row>
      <xdr:rowOff>28575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8637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752475</xdr:colOff>
      <xdr:row>1</xdr:row>
      <xdr:rowOff>19050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5886450" y="228600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24479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5" name="7 CuadroTexto">
          <a:extLst>
            <a:ext uri="{FF2B5EF4-FFF2-40B4-BE49-F238E27FC236}">
              <a16:creationId xmlns=""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24479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29</xdr:row>
      <xdr:rowOff>0</xdr:rowOff>
    </xdr:from>
    <xdr:ext cx="184731" cy="254557"/>
    <xdr:sp macro="" textlink="">
      <xdr:nvSpPr>
        <xdr:cNvPr id="6" name="9 CuadroTexto">
          <a:extLst>
            <a:ext uri="{FF2B5EF4-FFF2-40B4-BE49-F238E27FC236}">
              <a16:creationId xmlns=""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7588180" y="67627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699135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257175</xdr:colOff>
      <xdr:row>4</xdr:row>
      <xdr:rowOff>161925</xdr:rowOff>
    </xdr:from>
    <xdr:ext cx="2790824" cy="254557"/>
    <xdr:sp macro="" textlink="">
      <xdr:nvSpPr>
        <xdr:cNvPr id="12" name="12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629150" y="971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="" xmlns:a16="http://schemas.microsoft.com/office/drawing/2014/main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="" xmlns:a16="http://schemas.microsoft.com/office/drawing/2014/main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="" xmlns:a16="http://schemas.microsoft.com/office/drawing/2014/main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="" xmlns:a16="http://schemas.microsoft.com/office/drawing/2014/main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="" xmlns:a16="http://schemas.microsoft.com/office/drawing/2014/main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="" xmlns:a16="http://schemas.microsoft.com/office/drawing/2014/main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="" xmlns:a16="http://schemas.microsoft.com/office/drawing/2014/main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="" xmlns:a16="http://schemas.microsoft.com/office/drawing/2014/main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="" xmlns:a16="http://schemas.microsoft.com/office/drawing/2014/main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="" xmlns:a16="http://schemas.microsoft.com/office/drawing/2014/main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="" xmlns:a16="http://schemas.microsoft.com/office/drawing/2014/main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803413</xdr:colOff>
      <xdr:row>4</xdr:row>
      <xdr:rowOff>182217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84304" y="101047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dbl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3</xdr:col>
      <xdr:colOff>762000</xdr:colOff>
      <xdr:row>4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610100" y="8382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4</xdr:col>
      <xdr:colOff>1695450</xdr:colOff>
      <xdr:row>3</xdr:row>
      <xdr:rowOff>9525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415617" y="570442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=""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=""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="" xmlns:a16="http://schemas.microsoft.com/office/drawing/2014/main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="" xmlns:a16="http://schemas.microsoft.com/office/drawing/2014/main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="" xmlns:a16="http://schemas.microsoft.com/office/drawing/2014/main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809625</xdr:colOff>
      <xdr:row>4</xdr:row>
      <xdr:rowOff>95250</xdr:rowOff>
    </xdr:from>
    <xdr:ext cx="2790824" cy="254557"/>
    <xdr:sp macro="" textlink="">
      <xdr:nvSpPr>
        <xdr:cNvPr id="23" name="22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959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=""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="" xmlns:a16="http://schemas.microsoft.com/office/drawing/2014/main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="" xmlns:a16="http://schemas.microsoft.com/office/drawing/2014/main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="" xmlns:a16="http://schemas.microsoft.com/office/drawing/2014/main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="" xmlns:a16="http://schemas.microsoft.com/office/drawing/2014/main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3</xdr:col>
      <xdr:colOff>838200</xdr:colOff>
      <xdr:row>4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24475" y="962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=""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=""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3</xdr:col>
      <xdr:colOff>219075</xdr:colOff>
      <xdr:row>4</xdr:row>
      <xdr:rowOff>152400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103158" y="98848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0</xdr:row>
      <xdr:rowOff>0</xdr:rowOff>
    </xdr:from>
    <xdr:ext cx="923924" cy="333375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7924800" y="0"/>
          <a:ext cx="923924" cy="3333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4</xdr:col>
      <xdr:colOff>171450</xdr:colOff>
      <xdr:row>4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299200" y="697442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238125</xdr:colOff>
      <xdr:row>4</xdr:row>
      <xdr:rowOff>123825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124575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57531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3</xdr:col>
      <xdr:colOff>247650</xdr:colOff>
      <xdr:row>4</xdr:row>
      <xdr:rowOff>133350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019550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776459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671370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3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560917</xdr:colOff>
      <xdr:row>3</xdr:row>
      <xdr:rowOff>105834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864485" y="71197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 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115997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5411897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514350</xdr:colOff>
      <xdr:row>3</xdr:row>
      <xdr:rowOff>152400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581400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752055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5525138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582083</xdr:colOff>
      <xdr:row>3</xdr:row>
      <xdr:rowOff>201084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4066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93592</xdr:rowOff>
    </xdr:from>
    <xdr:ext cx="1638301" cy="496957"/>
    <xdr:sp macro="" textlink="">
      <xdr:nvSpPr>
        <xdr:cNvPr id="3" name="11 CuadroTexto">
          <a:extLst>
            <a:ext uri="{FF2B5EF4-FFF2-40B4-BE49-F238E27FC236}">
              <a16:creationId xmlns=""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5981700" y="93592"/>
          <a:ext cx="1638301" cy="4969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133350</xdr:colOff>
      <xdr:row>3</xdr:row>
      <xdr:rowOff>161925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886325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362766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6318250</xdr:colOff>
      <xdr:row>3</xdr:row>
      <xdr:rowOff>116416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430818" y="77450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259911</xdr:colOff>
      <xdr:row>0</xdr:row>
      <xdr:rowOff>21167</xdr:rowOff>
    </xdr:from>
    <xdr:ext cx="952890" cy="254557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5805578" y="21167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3</xdr:col>
      <xdr:colOff>169333</xdr:colOff>
      <xdr:row>3</xdr:row>
      <xdr:rowOff>179917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000500" y="8149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89686</xdr:colOff>
      <xdr:row>0</xdr:row>
      <xdr:rowOff>0</xdr:rowOff>
    </xdr:from>
    <xdr:ext cx="968598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2100-000004000000}"/>
            </a:ext>
          </a:extLst>
        </xdr:cNvPr>
        <xdr:cNvSpPr txBox="1"/>
      </xdr:nvSpPr>
      <xdr:spPr>
        <a:xfrm>
          <a:off x="5204611" y="0"/>
          <a:ext cx="96859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21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314325</xdr:colOff>
      <xdr:row>4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333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4010025</xdr:colOff>
      <xdr:row>4</xdr:row>
      <xdr:rowOff>38100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095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793749</xdr:colOff>
      <xdr:row>3</xdr:row>
      <xdr:rowOff>201084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7241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2</xdr:col>
      <xdr:colOff>990600</xdr:colOff>
      <xdr:row>3</xdr:row>
      <xdr:rowOff>190500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38550" y="8191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  <xdr:oneCellAnchor>
    <xdr:from>
      <xdr:col>5</xdr:col>
      <xdr:colOff>742950</xdr:colOff>
      <xdr:row>21</xdr:row>
      <xdr:rowOff>352426</xdr:rowOff>
    </xdr:from>
    <xdr:ext cx="781050" cy="638174"/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00000000-0008-0000-2400-000006000000}"/>
            </a:ext>
          </a:extLst>
        </xdr:cNvPr>
        <xdr:cNvSpPr txBox="1"/>
      </xdr:nvSpPr>
      <xdr:spPr>
        <a:xfrm>
          <a:off x="7648575" y="6238876"/>
          <a:ext cx="781050" cy="638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endParaRPr lang="es-MX" sz="1100"/>
        </a:p>
      </xdr:txBody>
    </xdr:sp>
    <xdr:clientData/>
  </xdr:oneCellAnchor>
  <xdr:oneCellAnchor>
    <xdr:from>
      <xdr:col>10</xdr:col>
      <xdr:colOff>19050</xdr:colOff>
      <xdr:row>21</xdr:row>
      <xdr:rowOff>342900</xdr:rowOff>
    </xdr:from>
    <xdr:ext cx="723900" cy="676275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2400-000008000000}"/>
            </a:ext>
          </a:extLst>
        </xdr:cNvPr>
        <xdr:cNvSpPr txBox="1"/>
      </xdr:nvSpPr>
      <xdr:spPr>
        <a:xfrm>
          <a:off x="10687050" y="6229350"/>
          <a:ext cx="72390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197909</xdr:colOff>
      <xdr:row>0</xdr:row>
      <xdr:rowOff>0</xdr:rowOff>
    </xdr:from>
    <xdr:ext cx="1222708" cy="257174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489576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Anexo B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30099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920749</xdr:colOff>
      <xdr:row>3</xdr:row>
      <xdr:rowOff>21166</xdr:rowOff>
    </xdr:from>
    <xdr:ext cx="2106084" cy="24341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656666" y="656166"/>
          <a:ext cx="2106084" cy="2434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  <xdr:oneCellAnchor>
    <xdr:from>
      <xdr:col>4</xdr:col>
      <xdr:colOff>219075</xdr:colOff>
      <xdr:row>77</xdr:row>
      <xdr:rowOff>0</xdr:rowOff>
    </xdr:from>
    <xdr:ext cx="1222708" cy="257174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3228975" y="146685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8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30099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30099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30099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219075</xdr:colOff>
      <xdr:row>32</xdr:row>
      <xdr:rowOff>0</xdr:rowOff>
    </xdr:from>
    <xdr:ext cx="1222708" cy="257174"/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510742" y="21452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460375</xdr:colOff>
      <xdr:row>1</xdr:row>
      <xdr:rowOff>158750</xdr:rowOff>
    </xdr:from>
    <xdr:ext cx="2790824" cy="254557"/>
    <xdr:sp macro="" textlink="">
      <xdr:nvSpPr>
        <xdr:cNvPr id="4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670550" y="3492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  <xdr:oneCellAnchor>
    <xdr:from>
      <xdr:col>5</xdr:col>
      <xdr:colOff>111124</xdr:colOff>
      <xdr:row>0</xdr:row>
      <xdr:rowOff>0</xdr:rowOff>
    </xdr:from>
    <xdr:ext cx="858826" cy="254557"/>
    <xdr:sp macro="" textlink="">
      <xdr:nvSpPr>
        <xdr:cNvPr id="5" name="3 CuadroTexto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7572374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3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905375" y="61383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1</xdr:col>
      <xdr:colOff>3135923</xdr:colOff>
      <xdr:row>3</xdr:row>
      <xdr:rowOff>139212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237977" y="77194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776798</xdr:colOff>
      <xdr:row>0</xdr:row>
      <xdr:rowOff>19050</xdr:rowOff>
    </xdr:from>
    <xdr:ext cx="874535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558348" y="1905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4781550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371475</xdr:colOff>
      <xdr:row>3</xdr:row>
      <xdr:rowOff>161925</xdr:rowOff>
    </xdr:from>
    <xdr:ext cx="2790824" cy="254557"/>
    <xdr:sp macro="" textlink="">
      <xdr:nvSpPr>
        <xdr:cNvPr id="6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24275" y="8001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 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233873</xdr:colOff>
      <xdr:row>0</xdr:row>
      <xdr:rowOff>47625</xdr:rowOff>
    </xdr:from>
    <xdr:ext cx="874535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605973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561975</xdr:colOff>
      <xdr:row>3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05225" y="815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5</xdr:col>
      <xdr:colOff>571500</xdr:colOff>
      <xdr:row>3</xdr:row>
      <xdr:rowOff>76200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91150" y="6858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(1)ITESCA/DOCUMENTOS%20ITESCA%20%202019/TRIMESTRALES/2DO%20TRIMESTRE/formatos-evaluaciones-trimestrales-etca-ejercico-2019_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(1)ITESCA/DOCUMENTOS%20ITESCA%20%202019/TRIMESTRALES/1ER%20TRIMESTRE/formatos%20ETCA%201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 A"/>
      <sheetName val="ANEXO B"/>
      <sheetName val="ANEXO C"/>
    </sheetNames>
    <sheetDataSet>
      <sheetData sheetId="0"/>
      <sheetData sheetId="1">
        <row r="3">
          <cell r="A3" t="str">
            <v>Instituto Tecnológico Superior de Cajeme</v>
          </cell>
        </row>
        <row r="18">
          <cell r="B18">
            <v>6672686.4299999997</v>
          </cell>
        </row>
        <row r="31">
          <cell r="B31">
            <v>152803736.88</v>
          </cell>
        </row>
        <row r="33">
          <cell r="B33">
            <v>159476423.31</v>
          </cell>
        </row>
      </sheetData>
      <sheetData sheetId="2"/>
      <sheetData sheetId="3">
        <row r="4">
          <cell r="A4" t="str">
            <v>Del 01 de Enero al 30 de Junio de 2019</v>
          </cell>
          <cell r="B4">
            <v>0</v>
          </cell>
          <cell r="C4">
            <v>0</v>
          </cell>
          <cell r="D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I-01"/>
      <sheetName val="ETCA-II-02"/>
      <sheetName val="ETCA-II-03"/>
      <sheetName val="ETCA-II-03 OK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V-01"/>
      <sheetName val="ETCA-IV-02"/>
      <sheetName val="ETCA-IV-03"/>
      <sheetName val="ANEXOB"/>
      <sheetName val="ANEXO 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6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topLeftCell="A43" zoomScale="112" zoomScaleNormal="100" zoomScaleSheetLayoutView="112" workbookViewId="0">
      <selection activeCell="C1" sqref="A1:C58"/>
    </sheetView>
  </sheetViews>
  <sheetFormatPr baseColWidth="10" defaultRowHeight="15" x14ac:dyDescent="0.25"/>
  <cols>
    <col min="3" max="3" width="68.42578125" customWidth="1"/>
  </cols>
  <sheetData>
    <row r="1" spans="1:3" s="3" customFormat="1" ht="27.75" customHeight="1" x14ac:dyDescent="0.4">
      <c r="A1" s="797"/>
      <c r="B1" s="29" t="s">
        <v>0</v>
      </c>
      <c r="C1" s="797"/>
    </row>
    <row r="2" spans="1:3" s="3" customFormat="1" ht="4.5" customHeight="1" x14ac:dyDescent="0.3">
      <c r="A2" s="797"/>
      <c r="B2" s="797"/>
      <c r="C2" s="797"/>
    </row>
    <row r="3" spans="1:3" s="3" customFormat="1" ht="19.5" customHeight="1" thickBot="1" x14ac:dyDescent="0.35">
      <c r="A3" s="31" t="s">
        <v>932</v>
      </c>
      <c r="B3" s="30"/>
      <c r="C3" s="30"/>
    </row>
    <row r="4" spans="1:3" ht="17.25" customHeight="1" thickBot="1" x14ac:dyDescent="0.3">
      <c r="A4" s="991" t="s">
        <v>876</v>
      </c>
      <c r="B4" s="992"/>
      <c r="C4" s="993"/>
    </row>
    <row r="5" spans="1:3" ht="17.25" customHeight="1" thickBot="1" x14ac:dyDescent="0.3">
      <c r="A5" s="798">
        <v>1</v>
      </c>
      <c r="B5" s="799" t="s">
        <v>877</v>
      </c>
      <c r="C5" s="799" t="s">
        <v>24</v>
      </c>
    </row>
    <row r="6" spans="1:3" ht="17.25" customHeight="1" thickBot="1" x14ac:dyDescent="0.3">
      <c r="A6" s="800">
        <v>2</v>
      </c>
      <c r="B6" s="801" t="s">
        <v>878</v>
      </c>
      <c r="C6" s="801" t="s">
        <v>879</v>
      </c>
    </row>
    <row r="7" spans="1:3" ht="17.25" customHeight="1" thickBot="1" x14ac:dyDescent="0.3">
      <c r="A7" s="798">
        <v>3</v>
      </c>
      <c r="B7" s="799" t="s">
        <v>880</v>
      </c>
      <c r="C7" s="799" t="s">
        <v>1</v>
      </c>
    </row>
    <row r="8" spans="1:3" ht="17.25" customHeight="1" thickBot="1" x14ac:dyDescent="0.3">
      <c r="A8" s="798">
        <v>4</v>
      </c>
      <c r="B8" s="799" t="s">
        <v>881</v>
      </c>
      <c r="C8" s="799" t="s">
        <v>2</v>
      </c>
    </row>
    <row r="9" spans="1:3" ht="17.25" customHeight="1" thickBot="1" x14ac:dyDescent="0.3">
      <c r="A9" s="798">
        <v>5</v>
      </c>
      <c r="B9" s="799" t="s">
        <v>882</v>
      </c>
      <c r="C9" s="799" t="s">
        <v>3</v>
      </c>
    </row>
    <row r="10" spans="1:3" ht="17.25" customHeight="1" thickBot="1" x14ac:dyDescent="0.3">
      <c r="A10" s="798">
        <v>6</v>
      </c>
      <c r="B10" s="799" t="s">
        <v>883</v>
      </c>
      <c r="C10" s="799" t="s">
        <v>4</v>
      </c>
    </row>
    <row r="11" spans="1:3" ht="17.25" customHeight="1" thickBot="1" x14ac:dyDescent="0.3">
      <c r="A11" s="798">
        <v>7</v>
      </c>
      <c r="B11" s="799" t="s">
        <v>884</v>
      </c>
      <c r="C11" s="799" t="s">
        <v>5</v>
      </c>
    </row>
    <row r="12" spans="1:3" ht="17.25" customHeight="1" thickBot="1" x14ac:dyDescent="0.3">
      <c r="A12" s="798">
        <v>8</v>
      </c>
      <c r="B12" s="799" t="s">
        <v>885</v>
      </c>
      <c r="C12" s="799" t="s">
        <v>6</v>
      </c>
    </row>
    <row r="13" spans="1:3" ht="17.25" customHeight="1" thickBot="1" x14ac:dyDescent="0.3">
      <c r="A13" s="800">
        <v>9</v>
      </c>
      <c r="B13" s="801" t="s">
        <v>886</v>
      </c>
      <c r="C13" s="801" t="s">
        <v>7</v>
      </c>
    </row>
    <row r="14" spans="1:3" ht="17.25" customHeight="1" thickBot="1" x14ac:dyDescent="0.3">
      <c r="A14" s="800">
        <v>10</v>
      </c>
      <c r="B14" s="801" t="s">
        <v>887</v>
      </c>
      <c r="C14" s="801" t="s">
        <v>888</v>
      </c>
    </row>
    <row r="15" spans="1:3" ht="17.25" customHeight="1" thickBot="1" x14ac:dyDescent="0.3">
      <c r="A15" s="798">
        <v>11</v>
      </c>
      <c r="B15" s="799" t="s">
        <v>889</v>
      </c>
      <c r="C15" s="799" t="s">
        <v>8</v>
      </c>
    </row>
    <row r="16" spans="1:3" ht="17.25" customHeight="1" thickBot="1" x14ac:dyDescent="0.3">
      <c r="A16" s="798">
        <v>12</v>
      </c>
      <c r="B16" s="799" t="s">
        <v>890</v>
      </c>
      <c r="C16" s="799" t="s">
        <v>9</v>
      </c>
    </row>
    <row r="17" spans="1:3" ht="17.25" customHeight="1" thickBot="1" x14ac:dyDescent="0.3">
      <c r="A17" s="991" t="s">
        <v>10</v>
      </c>
      <c r="B17" s="992"/>
      <c r="C17" s="993"/>
    </row>
    <row r="18" spans="1:3" ht="17.25" customHeight="1" thickBot="1" x14ac:dyDescent="0.3">
      <c r="A18" s="798">
        <v>13</v>
      </c>
      <c r="B18" s="799" t="s">
        <v>891</v>
      </c>
      <c r="C18" s="799" t="s">
        <v>11</v>
      </c>
    </row>
    <row r="19" spans="1:3" ht="17.25" customHeight="1" thickBot="1" x14ac:dyDescent="0.3">
      <c r="A19" s="800">
        <v>14</v>
      </c>
      <c r="B19" s="801" t="s">
        <v>892</v>
      </c>
      <c r="C19" s="801" t="s">
        <v>893</v>
      </c>
    </row>
    <row r="20" spans="1:3" ht="17.25" customHeight="1" thickBot="1" x14ac:dyDescent="0.3">
      <c r="A20" s="798">
        <v>15</v>
      </c>
      <c r="B20" s="799" t="s">
        <v>894</v>
      </c>
      <c r="C20" s="799" t="s">
        <v>895</v>
      </c>
    </row>
    <row r="21" spans="1:3" ht="17.25" customHeight="1" thickBot="1" x14ac:dyDescent="0.3">
      <c r="A21" s="798">
        <v>16</v>
      </c>
      <c r="B21" s="799" t="s">
        <v>896</v>
      </c>
      <c r="C21" s="799" t="s">
        <v>466</v>
      </c>
    </row>
    <row r="22" spans="1:3" ht="17.25" customHeight="1" x14ac:dyDescent="0.25">
      <c r="A22" s="994">
        <v>17</v>
      </c>
      <c r="B22" s="994" t="s">
        <v>897</v>
      </c>
      <c r="C22" s="802" t="s">
        <v>898</v>
      </c>
    </row>
    <row r="23" spans="1:3" ht="17.25" customHeight="1" thickBot="1" x14ac:dyDescent="0.3">
      <c r="A23" s="995"/>
      <c r="B23" s="995"/>
      <c r="C23" s="801" t="s">
        <v>899</v>
      </c>
    </row>
    <row r="24" spans="1:3" ht="17.25" customHeight="1" x14ac:dyDescent="0.25">
      <c r="A24" s="996">
        <v>18</v>
      </c>
      <c r="B24" s="996" t="s">
        <v>900</v>
      </c>
      <c r="C24" s="803" t="s">
        <v>466</v>
      </c>
    </row>
    <row r="25" spans="1:3" ht="17.25" customHeight="1" thickBot="1" x14ac:dyDescent="0.3">
      <c r="A25" s="997"/>
      <c r="B25" s="997"/>
      <c r="C25" s="799" t="s">
        <v>901</v>
      </c>
    </row>
    <row r="26" spans="1:3" ht="17.25" customHeight="1" x14ac:dyDescent="0.25">
      <c r="A26" s="996">
        <v>19</v>
      </c>
      <c r="B26" s="996" t="s">
        <v>902</v>
      </c>
      <c r="C26" s="803" t="s">
        <v>466</v>
      </c>
    </row>
    <row r="27" spans="1:3" ht="17.25" customHeight="1" thickBot="1" x14ac:dyDescent="0.3">
      <c r="A27" s="997"/>
      <c r="B27" s="997"/>
      <c r="C27" s="799" t="s">
        <v>903</v>
      </c>
    </row>
    <row r="28" spans="1:3" ht="17.25" customHeight="1" thickBot="1" x14ac:dyDescent="0.3">
      <c r="A28" s="800">
        <v>20</v>
      </c>
      <c r="B28" s="801" t="s">
        <v>904</v>
      </c>
      <c r="C28" s="801" t="s">
        <v>12</v>
      </c>
    </row>
    <row r="29" spans="1:3" ht="17.25" customHeight="1" x14ac:dyDescent="0.25">
      <c r="A29" s="996">
        <v>21</v>
      </c>
      <c r="B29" s="996" t="s">
        <v>905</v>
      </c>
      <c r="C29" s="803" t="s">
        <v>466</v>
      </c>
    </row>
    <row r="30" spans="1:3" ht="17.25" customHeight="1" thickBot="1" x14ac:dyDescent="0.3">
      <c r="A30" s="997"/>
      <c r="B30" s="997"/>
      <c r="C30" s="799" t="s">
        <v>906</v>
      </c>
    </row>
    <row r="31" spans="1:3" ht="17.25" customHeight="1" x14ac:dyDescent="0.25">
      <c r="A31" s="996">
        <v>22</v>
      </c>
      <c r="B31" s="996" t="s">
        <v>907</v>
      </c>
      <c r="C31" s="803" t="s">
        <v>466</v>
      </c>
    </row>
    <row r="32" spans="1:3" ht="17.25" customHeight="1" thickBot="1" x14ac:dyDescent="0.3">
      <c r="A32" s="997"/>
      <c r="B32" s="997"/>
      <c r="C32" s="799" t="s">
        <v>908</v>
      </c>
    </row>
    <row r="33" spans="1:3" ht="17.25" customHeight="1" x14ac:dyDescent="0.25">
      <c r="A33" s="996">
        <v>23</v>
      </c>
      <c r="B33" s="996" t="s">
        <v>909</v>
      </c>
      <c r="C33" s="803" t="s">
        <v>466</v>
      </c>
    </row>
    <row r="34" spans="1:3" ht="17.25" customHeight="1" thickBot="1" x14ac:dyDescent="0.3">
      <c r="A34" s="997"/>
      <c r="B34" s="997"/>
      <c r="C34" s="799" t="s">
        <v>651</v>
      </c>
    </row>
    <row r="35" spans="1:3" ht="17.25" customHeight="1" x14ac:dyDescent="0.25">
      <c r="A35" s="994">
        <v>24</v>
      </c>
      <c r="B35" s="994" t="s">
        <v>910</v>
      </c>
      <c r="C35" s="802" t="s">
        <v>911</v>
      </c>
    </row>
    <row r="36" spans="1:3" ht="17.25" customHeight="1" thickBot="1" x14ac:dyDescent="0.3">
      <c r="A36" s="995"/>
      <c r="B36" s="995"/>
      <c r="C36" s="801" t="s">
        <v>651</v>
      </c>
    </row>
    <row r="37" spans="1:3" ht="17.25" customHeight="1" x14ac:dyDescent="0.25">
      <c r="A37" s="996">
        <v>25</v>
      </c>
      <c r="B37" s="996" t="s">
        <v>912</v>
      </c>
      <c r="C37" s="803" t="s">
        <v>466</v>
      </c>
    </row>
    <row r="38" spans="1:3" ht="17.25" customHeight="1" thickBot="1" x14ac:dyDescent="0.3">
      <c r="A38" s="997"/>
      <c r="B38" s="997"/>
      <c r="C38" s="799" t="s">
        <v>717</v>
      </c>
    </row>
    <row r="39" spans="1:3" ht="17.25" customHeight="1" x14ac:dyDescent="0.25">
      <c r="A39" s="994">
        <v>26</v>
      </c>
      <c r="B39" s="994" t="s">
        <v>913</v>
      </c>
      <c r="C39" s="802" t="s">
        <v>914</v>
      </c>
    </row>
    <row r="40" spans="1:3" ht="17.25" customHeight="1" thickBot="1" x14ac:dyDescent="0.3">
      <c r="A40" s="995"/>
      <c r="B40" s="995"/>
      <c r="C40" s="801" t="s">
        <v>723</v>
      </c>
    </row>
    <row r="41" spans="1:3" ht="17.25" customHeight="1" thickBot="1" x14ac:dyDescent="0.3">
      <c r="A41" s="798">
        <v>27</v>
      </c>
      <c r="B41" s="799" t="s">
        <v>915</v>
      </c>
      <c r="C41" s="799" t="s">
        <v>916</v>
      </c>
    </row>
    <row r="42" spans="1:3" ht="17.25" customHeight="1" thickBot="1" x14ac:dyDescent="0.3">
      <c r="A42" s="798">
        <v>28</v>
      </c>
      <c r="B42" s="799" t="s">
        <v>917</v>
      </c>
      <c r="C42" s="799" t="s">
        <v>14</v>
      </c>
    </row>
    <row r="43" spans="1:3" ht="17.25" customHeight="1" thickBot="1" x14ac:dyDescent="0.3">
      <c r="A43" s="798">
        <v>29</v>
      </c>
      <c r="B43" s="799" t="s">
        <v>918</v>
      </c>
      <c r="C43" s="799" t="s">
        <v>919</v>
      </c>
    </row>
    <row r="44" spans="1:3" ht="17.25" customHeight="1" thickBot="1" x14ac:dyDescent="0.3">
      <c r="A44" s="991" t="s">
        <v>15</v>
      </c>
      <c r="B44" s="992"/>
      <c r="C44" s="993"/>
    </row>
    <row r="45" spans="1:3" ht="17.25" customHeight="1" thickBot="1" x14ac:dyDescent="0.3">
      <c r="A45" s="798">
        <v>30</v>
      </c>
      <c r="B45" s="799" t="s">
        <v>920</v>
      </c>
      <c r="C45" s="799" t="s">
        <v>16</v>
      </c>
    </row>
    <row r="46" spans="1:3" ht="17.25" customHeight="1" thickBot="1" x14ac:dyDescent="0.3">
      <c r="A46" s="798">
        <v>31</v>
      </c>
      <c r="B46" s="799" t="s">
        <v>921</v>
      </c>
      <c r="C46" s="799" t="s">
        <v>937</v>
      </c>
    </row>
    <row r="47" spans="1:3" ht="17.25" customHeight="1" thickBot="1" x14ac:dyDescent="0.3">
      <c r="A47" s="798">
        <v>32</v>
      </c>
      <c r="B47" s="799" t="s">
        <v>922</v>
      </c>
      <c r="C47" s="799" t="s">
        <v>17</v>
      </c>
    </row>
    <row r="48" spans="1:3" ht="17.25" customHeight="1" thickBot="1" x14ac:dyDescent="0.3">
      <c r="A48" s="798">
        <v>33</v>
      </c>
      <c r="B48" s="799" t="s">
        <v>923</v>
      </c>
      <c r="C48" s="799" t="s">
        <v>924</v>
      </c>
    </row>
    <row r="49" spans="1:3" ht="17.25" customHeight="1" thickBot="1" x14ac:dyDescent="0.3">
      <c r="A49" s="800">
        <v>34</v>
      </c>
      <c r="B49" s="801" t="s">
        <v>925</v>
      </c>
      <c r="C49" s="801" t="s">
        <v>875</v>
      </c>
    </row>
    <row r="50" spans="1:3" ht="17.25" customHeight="1" thickBot="1" x14ac:dyDescent="0.3">
      <c r="A50" s="991" t="s">
        <v>926</v>
      </c>
      <c r="B50" s="992"/>
      <c r="C50" s="993"/>
    </row>
    <row r="51" spans="1:3" ht="17.25" customHeight="1" thickBot="1" x14ac:dyDescent="0.3">
      <c r="A51" s="798">
        <v>35</v>
      </c>
      <c r="B51" s="799" t="s">
        <v>927</v>
      </c>
      <c r="C51" s="799" t="s">
        <v>18</v>
      </c>
    </row>
    <row r="52" spans="1:3" ht="17.25" customHeight="1" thickBot="1" x14ac:dyDescent="0.3">
      <c r="A52" s="800">
        <v>36</v>
      </c>
      <c r="B52" s="801" t="s">
        <v>928</v>
      </c>
      <c r="C52" s="801" t="s">
        <v>19</v>
      </c>
    </row>
    <row r="53" spans="1:3" ht="17.25" customHeight="1" thickBot="1" x14ac:dyDescent="0.3">
      <c r="A53" s="798">
        <v>37</v>
      </c>
      <c r="B53" s="799" t="s">
        <v>929</v>
      </c>
      <c r="C53" s="799" t="s">
        <v>20</v>
      </c>
    </row>
    <row r="54" spans="1:3" ht="17.25" customHeight="1" thickBot="1" x14ac:dyDescent="0.3">
      <c r="A54" s="798">
        <v>38</v>
      </c>
      <c r="B54" s="799" t="s">
        <v>930</v>
      </c>
      <c r="C54" s="799" t="s">
        <v>939</v>
      </c>
    </row>
    <row r="55" spans="1:3" ht="17.25" customHeight="1" thickBot="1" x14ac:dyDescent="0.3">
      <c r="A55" s="798">
        <v>39</v>
      </c>
      <c r="B55" s="799" t="s">
        <v>931</v>
      </c>
      <c r="C55" s="799" t="s">
        <v>938</v>
      </c>
    </row>
    <row r="56" spans="1:3" ht="17.25" customHeight="1" thickBot="1" x14ac:dyDescent="0.3">
      <c r="A56" s="798">
        <v>40</v>
      </c>
      <c r="B56" s="799" t="s">
        <v>21</v>
      </c>
      <c r="C56" s="799" t="s">
        <v>22</v>
      </c>
    </row>
    <row r="57" spans="1:3" ht="15.75" thickBot="1" x14ac:dyDescent="0.3">
      <c r="A57" s="875">
        <v>41</v>
      </c>
      <c r="B57" s="799" t="s">
        <v>21</v>
      </c>
      <c r="C57" s="799" t="s">
        <v>1018</v>
      </c>
    </row>
    <row r="58" spans="1:3" ht="15.75" thickBot="1" x14ac:dyDescent="0.3">
      <c r="A58" s="875">
        <v>42</v>
      </c>
      <c r="B58" s="799" t="s">
        <v>21</v>
      </c>
      <c r="C58" s="799" t="s">
        <v>1019</v>
      </c>
    </row>
  </sheetData>
  <mergeCells count="22"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  <mergeCell ref="A26:A27"/>
    <mergeCell ref="B26:B27"/>
    <mergeCell ref="A29:A30"/>
    <mergeCell ref="B29:B30"/>
    <mergeCell ref="A31:A32"/>
    <mergeCell ref="B31:B32"/>
    <mergeCell ref="A4:C4"/>
    <mergeCell ref="A17:C17"/>
    <mergeCell ref="A22:A23"/>
    <mergeCell ref="B22:B23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28" zoomScaleNormal="100" zoomScaleSheetLayoutView="100" workbookViewId="0">
      <selection sqref="A1:I43"/>
    </sheetView>
  </sheetViews>
  <sheetFormatPr baseColWidth="10" defaultColWidth="11.42578125" defaultRowHeight="15" x14ac:dyDescent="0.25"/>
  <cols>
    <col min="1" max="1" width="4.7109375" customWidth="1"/>
    <col min="2" max="2" width="30.28515625" customWidth="1"/>
    <col min="3" max="3" width="13.28515625" bestFit="1" customWidth="1"/>
    <col min="4" max="5" width="12.42578125" customWidth="1"/>
    <col min="6" max="6" width="13.42578125" customWidth="1"/>
    <col min="7" max="7" width="14.28515625" bestFit="1" customWidth="1"/>
    <col min="8" max="9" width="12.42578125" customWidth="1"/>
  </cols>
  <sheetData>
    <row r="1" spans="1:10" ht="15.75" x14ac:dyDescent="0.25">
      <c r="A1" s="1001" t="s">
        <v>23</v>
      </c>
      <c r="B1" s="1001"/>
      <c r="C1" s="1001"/>
      <c r="D1" s="1001"/>
      <c r="E1" s="1001"/>
      <c r="F1" s="1001"/>
      <c r="G1" s="1001"/>
      <c r="H1" s="1001"/>
      <c r="I1" s="1001"/>
    </row>
    <row r="2" spans="1:10" ht="15.75" customHeight="1" x14ac:dyDescent="0.25">
      <c r="A2" s="1002" t="s">
        <v>309</v>
      </c>
      <c r="B2" s="1002"/>
      <c r="C2" s="1002"/>
      <c r="D2" s="1002"/>
      <c r="E2" s="1002"/>
      <c r="F2" s="1002"/>
      <c r="G2" s="1002"/>
      <c r="H2" s="1002"/>
      <c r="I2" s="1002"/>
    </row>
    <row r="3" spans="1:10" s="38" customFormat="1" ht="16.5" x14ac:dyDescent="0.3">
      <c r="A3" s="1002" t="str">
        <f>'ETCA-I-01'!A3:G3</f>
        <v>Instituto Tecnológico Superior de Cajeme</v>
      </c>
      <c r="B3" s="1002"/>
      <c r="C3" s="1002"/>
      <c r="D3" s="1002"/>
      <c r="E3" s="1002"/>
      <c r="F3" s="1002"/>
      <c r="G3" s="1002"/>
      <c r="H3" s="1002"/>
      <c r="I3" s="1002"/>
    </row>
    <row r="4" spans="1:10" ht="15" customHeight="1" x14ac:dyDescent="0.25">
      <c r="A4" s="1057" t="str">
        <f>'ETCA-I-03'!A4:D4</f>
        <v>Del 01 de Enero al 30 de Junio de 2019</v>
      </c>
      <c r="B4" s="1057"/>
      <c r="C4" s="1057"/>
      <c r="D4" s="1057"/>
      <c r="E4" s="1057"/>
      <c r="F4" s="1057"/>
      <c r="G4" s="1057"/>
      <c r="H4" s="1057"/>
      <c r="I4" s="1057"/>
    </row>
    <row r="5" spans="1:10" ht="15.75" customHeight="1" thickBot="1" x14ac:dyDescent="0.3">
      <c r="A5" s="1058" t="s">
        <v>87</v>
      </c>
      <c r="B5" s="1058"/>
      <c r="C5" s="1058"/>
      <c r="D5" s="1058"/>
      <c r="E5" s="1058"/>
      <c r="F5" s="1058"/>
      <c r="G5" s="1058"/>
      <c r="H5" s="1058"/>
      <c r="I5" s="1058"/>
    </row>
    <row r="6" spans="1:10" ht="24" customHeight="1" x14ac:dyDescent="0.25">
      <c r="A6" s="1059" t="s">
        <v>310</v>
      </c>
      <c r="B6" s="1060"/>
      <c r="C6" s="596" t="s">
        <v>311</v>
      </c>
      <c r="D6" s="1063" t="s">
        <v>312</v>
      </c>
      <c r="E6" s="1063" t="s">
        <v>313</v>
      </c>
      <c r="F6" s="1063" t="s">
        <v>314</v>
      </c>
      <c r="G6" s="596" t="s">
        <v>315</v>
      </c>
      <c r="H6" s="1063" t="s">
        <v>316</v>
      </c>
      <c r="I6" s="1063" t="s">
        <v>317</v>
      </c>
    </row>
    <row r="7" spans="1:10" ht="34.5" customHeight="1" thickBot="1" x14ac:dyDescent="0.3">
      <c r="A7" s="1061"/>
      <c r="B7" s="1062"/>
      <c r="C7" s="763" t="s">
        <v>974</v>
      </c>
      <c r="D7" s="1064"/>
      <c r="E7" s="1064"/>
      <c r="F7" s="1064"/>
      <c r="G7" s="763" t="s">
        <v>318</v>
      </c>
      <c r="H7" s="1064"/>
      <c r="I7" s="1064"/>
    </row>
    <row r="8" spans="1:10" ht="5.25" customHeight="1" x14ac:dyDescent="0.25">
      <c r="A8" s="1065"/>
      <c r="B8" s="1066"/>
      <c r="C8" s="762"/>
      <c r="D8" s="762"/>
      <c r="E8" s="762"/>
      <c r="F8" s="762"/>
      <c r="G8" s="762"/>
      <c r="H8" s="762"/>
      <c r="I8" s="762"/>
    </row>
    <row r="9" spans="1:10" x14ac:dyDescent="0.25">
      <c r="A9" s="1044" t="s">
        <v>319</v>
      </c>
      <c r="B9" s="1045"/>
      <c r="C9" s="642">
        <f>C10+C14</f>
        <v>0</v>
      </c>
      <c r="D9" s="642">
        <f t="shared" ref="D9:I9" si="0">D10+D14</f>
        <v>0</v>
      </c>
      <c r="E9" s="642">
        <f t="shared" si="0"/>
        <v>0</v>
      </c>
      <c r="F9" s="642">
        <f t="shared" si="0"/>
        <v>0</v>
      </c>
      <c r="G9" s="642">
        <f>+C9+D9-E9+F9</f>
        <v>0</v>
      </c>
      <c r="H9" s="642">
        <f t="shared" si="0"/>
        <v>0</v>
      </c>
      <c r="I9" s="642">
        <f t="shared" si="0"/>
        <v>0</v>
      </c>
    </row>
    <row r="10" spans="1:10" ht="16.5" x14ac:dyDescent="0.25">
      <c r="A10" s="1044" t="s">
        <v>320</v>
      </c>
      <c r="B10" s="1045"/>
      <c r="C10" s="642">
        <f>SUM(C11:C13)</f>
        <v>0</v>
      </c>
      <c r="D10" s="642">
        <f t="shared" ref="D10:I10" si="1">SUM(D11:D13)</f>
        <v>0</v>
      </c>
      <c r="E10" s="642">
        <f t="shared" si="1"/>
        <v>0</v>
      </c>
      <c r="F10" s="642">
        <f t="shared" si="1"/>
        <v>0</v>
      </c>
      <c r="G10" s="642">
        <f t="shared" si="1"/>
        <v>0</v>
      </c>
      <c r="H10" s="642">
        <f t="shared" si="1"/>
        <v>0</v>
      </c>
      <c r="I10" s="642">
        <f t="shared" si="1"/>
        <v>0</v>
      </c>
      <c r="J10" s="406" t="str">
        <f>IF(C10&lt;&gt;'ETCA-I-08'!E21,"ERROR!!!!! NO CONCUERDA CON LO REPORTADO EN EL ESTADO ANALITICO  DE LA DEUDA Y OTROS PASIVOS","")</f>
        <v/>
      </c>
    </row>
    <row r="11" spans="1:10" ht="16.5" x14ac:dyDescent="0.25">
      <c r="A11" s="761"/>
      <c r="B11" s="765" t="s">
        <v>321</v>
      </c>
      <c r="C11" s="666">
        <v>0</v>
      </c>
      <c r="D11" s="666">
        <v>0</v>
      </c>
      <c r="E11" s="666">
        <v>0</v>
      </c>
      <c r="F11" s="666">
        <v>0</v>
      </c>
      <c r="G11" s="642">
        <f t="shared" ref="G11:G13" si="2">+C11+D11-E11+F11</f>
        <v>0</v>
      </c>
      <c r="H11" s="666">
        <v>0</v>
      </c>
      <c r="I11" s="666">
        <v>0</v>
      </c>
      <c r="J11" s="406" t="str">
        <f>IF(G10&lt;&gt;'ETCA-I-08'!F21,"ERROR!!!!! NO CONCUERDA CON LO REPORTADO EN EL ESTADO ANALITICO  DE LA DEUDA Y OTROS PASIVOS","")</f>
        <v/>
      </c>
    </row>
    <row r="12" spans="1:10" x14ac:dyDescent="0.25">
      <c r="A12" s="764"/>
      <c r="B12" s="765" t="s">
        <v>322</v>
      </c>
      <c r="C12" s="666">
        <v>0</v>
      </c>
      <c r="D12" s="666">
        <v>0</v>
      </c>
      <c r="E12" s="666">
        <v>0</v>
      </c>
      <c r="F12" s="666">
        <v>0</v>
      </c>
      <c r="G12" s="642">
        <f t="shared" si="2"/>
        <v>0</v>
      </c>
      <c r="H12" s="666">
        <v>0</v>
      </c>
      <c r="I12" s="666">
        <v>0</v>
      </c>
    </row>
    <row r="13" spans="1:10" x14ac:dyDescent="0.25">
      <c r="A13" s="764"/>
      <c r="B13" s="765" t="s">
        <v>323</v>
      </c>
      <c r="C13" s="666">
        <v>0</v>
      </c>
      <c r="D13" s="666">
        <v>0</v>
      </c>
      <c r="E13" s="666">
        <v>0</v>
      </c>
      <c r="F13" s="666">
        <v>0</v>
      </c>
      <c r="G13" s="642">
        <f t="shared" si="2"/>
        <v>0</v>
      </c>
      <c r="H13" s="666">
        <v>0</v>
      </c>
      <c r="I13" s="666">
        <v>0</v>
      </c>
    </row>
    <row r="14" spans="1:10" ht="16.5" x14ac:dyDescent="0.25">
      <c r="A14" s="1044" t="s">
        <v>324</v>
      </c>
      <c r="B14" s="1045"/>
      <c r="C14" s="642">
        <f t="shared" ref="C14:I14" si="3">SUM(C15:C17)</f>
        <v>0</v>
      </c>
      <c r="D14" s="642">
        <f t="shared" si="3"/>
        <v>0</v>
      </c>
      <c r="E14" s="642">
        <f t="shared" si="3"/>
        <v>0</v>
      </c>
      <c r="F14" s="642">
        <f t="shared" si="3"/>
        <v>0</v>
      </c>
      <c r="G14" s="642">
        <f t="shared" si="3"/>
        <v>0</v>
      </c>
      <c r="H14" s="642">
        <f t="shared" si="3"/>
        <v>0</v>
      </c>
      <c r="I14" s="642">
        <f t="shared" si="3"/>
        <v>0</v>
      </c>
      <c r="J14" s="406" t="str">
        <f>IF(C14&lt;&gt;'ETCA-I-08'!E35,"ERROR!!!!! NO CONCUERDA CON LO REPORTADO EN EL ESTADO ANALITICO DE LA DEUDA Y OTROS PASIVOS","")</f>
        <v/>
      </c>
    </row>
    <row r="15" spans="1:10" ht="16.5" x14ac:dyDescent="0.25">
      <c r="A15" s="761"/>
      <c r="B15" s="765" t="s">
        <v>325</v>
      </c>
      <c r="C15" s="666">
        <v>0</v>
      </c>
      <c r="D15" s="666">
        <v>0</v>
      </c>
      <c r="E15" s="666">
        <v>0</v>
      </c>
      <c r="F15" s="666">
        <v>0</v>
      </c>
      <c r="G15" s="642">
        <f t="shared" ref="G15:G17" si="4">+C15+D15-E15+F15</f>
        <v>0</v>
      </c>
      <c r="H15" s="666">
        <v>0</v>
      </c>
      <c r="I15" s="666">
        <v>0</v>
      </c>
      <c r="J15" s="406" t="str">
        <f>IF(G14&lt;&gt;'ETCA-I-08'!F35,"ERROR!!!!! NO CONCUERDA CON LO REPORTADO EN EL ESTADO ANALITICO DE LA DEUDA Y OTROS PASIVOS","")</f>
        <v/>
      </c>
    </row>
    <row r="16" spans="1:10" x14ac:dyDescent="0.25">
      <c r="A16" s="764"/>
      <c r="B16" s="765" t="s">
        <v>326</v>
      </c>
      <c r="C16" s="666">
        <v>0</v>
      </c>
      <c r="D16" s="666">
        <v>0</v>
      </c>
      <c r="E16" s="666">
        <v>0</v>
      </c>
      <c r="F16" s="666">
        <v>0</v>
      </c>
      <c r="G16" s="642">
        <f t="shared" si="4"/>
        <v>0</v>
      </c>
      <c r="H16" s="666">
        <v>0</v>
      </c>
      <c r="I16" s="666">
        <v>0</v>
      </c>
    </row>
    <row r="17" spans="1:10" x14ac:dyDescent="0.25">
      <c r="A17" s="764"/>
      <c r="B17" s="765" t="s">
        <v>327</v>
      </c>
      <c r="C17" s="666">
        <v>0</v>
      </c>
      <c r="D17" s="666">
        <v>0</v>
      </c>
      <c r="E17" s="666">
        <v>0</v>
      </c>
      <c r="F17" s="666">
        <v>0</v>
      </c>
      <c r="G17" s="642">
        <f t="shared" si="4"/>
        <v>0</v>
      </c>
      <c r="H17" s="666">
        <v>0</v>
      </c>
      <c r="I17" s="666">
        <v>0</v>
      </c>
    </row>
    <row r="18" spans="1:10" s="638" customFormat="1" ht="16.5" x14ac:dyDescent="0.25">
      <c r="A18" s="1044" t="s">
        <v>328</v>
      </c>
      <c r="B18" s="1045"/>
      <c r="C18" s="746">
        <f>'ETCA-I-01'!G18</f>
        <v>92986719.170000002</v>
      </c>
      <c r="D18" s="685"/>
      <c r="E18" s="685"/>
      <c r="F18" s="685"/>
      <c r="G18" s="746">
        <f>'ETCA-I-01'!F18</f>
        <v>101744064.45</v>
      </c>
      <c r="H18" s="685"/>
      <c r="I18" s="685"/>
      <c r="J18" s="406" t="str">
        <f>IF(C18&lt;&gt;'ETCA-I-08'!E37,"ERROR!!! NO CONCUERDA CON LO REPORTADO EN EL ESTADO ANALITICO DE LA DEUDA Y OTROS PASIVOS","")</f>
        <v/>
      </c>
    </row>
    <row r="19" spans="1:10" ht="16.5" customHeight="1" x14ac:dyDescent="0.25">
      <c r="A19" s="1044" t="s">
        <v>329</v>
      </c>
      <c r="B19" s="1045"/>
      <c r="C19" s="642">
        <f t="shared" ref="C19:I19" si="5">C9+C18</f>
        <v>92986719.170000002</v>
      </c>
      <c r="D19" s="642">
        <f t="shared" si="5"/>
        <v>0</v>
      </c>
      <c r="E19" s="642">
        <f t="shared" si="5"/>
        <v>0</v>
      </c>
      <c r="F19" s="642">
        <f t="shared" si="5"/>
        <v>0</v>
      </c>
      <c r="G19" s="642">
        <f t="shared" si="5"/>
        <v>101744064.45</v>
      </c>
      <c r="H19" s="642">
        <f t="shared" si="5"/>
        <v>0</v>
      </c>
      <c r="I19" s="642">
        <f t="shared" si="5"/>
        <v>0</v>
      </c>
      <c r="J19" s="406" t="str">
        <f>IF(G18&lt;&gt;'ETCA-I-08'!F37,"ERROR!!! NO CONCUERDA CON LO REPORTADO EN EL ESTADO ANALITICO DE LA DEUDA Y OTROS PASIVOS","")</f>
        <v/>
      </c>
    </row>
    <row r="20" spans="1:10" ht="16.5" customHeight="1" x14ac:dyDescent="0.25">
      <c r="A20" s="1044" t="s">
        <v>330</v>
      </c>
      <c r="B20" s="1045"/>
      <c r="C20" s="731">
        <f>SUM(C21:C23)</f>
        <v>0</v>
      </c>
      <c r="D20" s="642">
        <f t="shared" ref="D20:I20" si="6">SUM(D21:D23)</f>
        <v>0</v>
      </c>
      <c r="E20" s="642">
        <f t="shared" si="6"/>
        <v>0</v>
      </c>
      <c r="F20" s="642">
        <f t="shared" si="6"/>
        <v>0</v>
      </c>
      <c r="G20" s="642">
        <f>+C20+D20-E20+F20</f>
        <v>0</v>
      </c>
      <c r="H20" s="642">
        <f t="shared" si="6"/>
        <v>0</v>
      </c>
      <c r="I20" s="642">
        <f t="shared" si="6"/>
        <v>0</v>
      </c>
      <c r="J20" s="406" t="str">
        <f>IF(G19&lt;&gt;'ETCA-I-08'!F39,"ERROR!!!! NO CONCUERDA CON LO REPORTADO EN EL ESTADO ANALITICO DE LA DEUDA Y OTROS PASIVOS","")</f>
        <v/>
      </c>
    </row>
    <row r="21" spans="1:10" x14ac:dyDescent="0.25">
      <c r="A21" s="1046" t="s">
        <v>331</v>
      </c>
      <c r="B21" s="1047"/>
      <c r="C21" s="666">
        <v>0</v>
      </c>
      <c r="D21" s="666">
        <v>0</v>
      </c>
      <c r="E21" s="666">
        <v>0</v>
      </c>
      <c r="F21" s="666">
        <v>0</v>
      </c>
      <c r="G21" s="642">
        <f t="shared" ref="G21:G23" si="7">+C21+D21-E21+F21</f>
        <v>0</v>
      </c>
      <c r="H21" s="666">
        <v>0</v>
      </c>
      <c r="I21" s="666">
        <v>0</v>
      </c>
      <c r="J21" t="str">
        <f>IF(C19&lt;&gt;'ETCA-I-08'!E39,"ERROR!!!!! , NO CONCUERDA CON LO REPORTADO EN EL ESTADO ANALITICO DE LA DEUDA Y OTROS PASIVOS","")</f>
        <v/>
      </c>
    </row>
    <row r="22" spans="1:10" x14ac:dyDescent="0.25">
      <c r="A22" s="1046" t="s">
        <v>332</v>
      </c>
      <c r="B22" s="1047"/>
      <c r="C22" s="666">
        <v>0</v>
      </c>
      <c r="D22" s="666">
        <v>0</v>
      </c>
      <c r="E22" s="666">
        <v>0</v>
      </c>
      <c r="F22" s="666">
        <v>0</v>
      </c>
      <c r="G22" s="642">
        <f t="shared" si="7"/>
        <v>0</v>
      </c>
      <c r="H22" s="666">
        <v>0</v>
      </c>
      <c r="I22" s="666">
        <v>0</v>
      </c>
    </row>
    <row r="23" spans="1:10" x14ac:dyDescent="0.25">
      <c r="A23" s="1046" t="s">
        <v>333</v>
      </c>
      <c r="B23" s="1047"/>
      <c r="C23" s="666"/>
      <c r="D23" s="666"/>
      <c r="E23" s="666"/>
      <c r="F23" s="666"/>
      <c r="G23" s="642">
        <f t="shared" si="7"/>
        <v>0</v>
      </c>
      <c r="H23" s="666"/>
      <c r="I23" s="666"/>
    </row>
    <row r="24" spans="1:10" ht="16.5" customHeight="1" x14ac:dyDescent="0.25">
      <c r="A24" s="1044" t="s">
        <v>334</v>
      </c>
      <c r="B24" s="1045"/>
      <c r="C24" s="642">
        <f>SUM(C25:C27)</f>
        <v>0</v>
      </c>
      <c r="D24" s="642">
        <f t="shared" ref="D24:I24" si="8">SUM(D25:D27)</f>
        <v>0</v>
      </c>
      <c r="E24" s="642">
        <f t="shared" si="8"/>
        <v>0</v>
      </c>
      <c r="F24" s="642">
        <f t="shared" si="8"/>
        <v>0</v>
      </c>
      <c r="G24" s="642">
        <f t="shared" si="8"/>
        <v>0</v>
      </c>
      <c r="H24" s="642">
        <f t="shared" si="8"/>
        <v>0</v>
      </c>
      <c r="I24" s="642">
        <f t="shared" si="8"/>
        <v>0</v>
      </c>
    </row>
    <row r="25" spans="1:10" x14ac:dyDescent="0.25">
      <c r="A25" s="1046" t="s">
        <v>335</v>
      </c>
      <c r="B25" s="1047"/>
      <c r="C25" s="666">
        <v>0</v>
      </c>
      <c r="D25" s="666">
        <v>0</v>
      </c>
      <c r="E25" s="666">
        <v>0</v>
      </c>
      <c r="F25" s="666">
        <v>0</v>
      </c>
      <c r="G25" s="642">
        <f t="shared" ref="G25:G27" si="9">+C25+D25-E25+F25</f>
        <v>0</v>
      </c>
      <c r="H25" s="666">
        <v>0</v>
      </c>
      <c r="I25" s="666">
        <v>0</v>
      </c>
    </row>
    <row r="26" spans="1:10" x14ac:dyDescent="0.25">
      <c r="A26" s="1046" t="s">
        <v>336</v>
      </c>
      <c r="B26" s="1047"/>
      <c r="C26" s="666">
        <v>0</v>
      </c>
      <c r="D26" s="666">
        <v>0</v>
      </c>
      <c r="E26" s="666">
        <v>0</v>
      </c>
      <c r="F26" s="666">
        <v>0</v>
      </c>
      <c r="G26" s="642">
        <f t="shared" si="9"/>
        <v>0</v>
      </c>
      <c r="H26" s="666">
        <v>0</v>
      </c>
      <c r="I26" s="666">
        <v>0</v>
      </c>
    </row>
    <row r="27" spans="1:10" x14ac:dyDescent="0.25">
      <c r="A27" s="1046" t="s">
        <v>337</v>
      </c>
      <c r="B27" s="1047"/>
      <c r="C27" s="666">
        <v>0</v>
      </c>
      <c r="D27" s="666">
        <v>0</v>
      </c>
      <c r="E27" s="666">
        <v>0</v>
      </c>
      <c r="F27" s="666">
        <v>0</v>
      </c>
      <c r="G27" s="642">
        <f t="shared" si="9"/>
        <v>0</v>
      </c>
      <c r="H27" s="666">
        <v>0</v>
      </c>
      <c r="I27" s="666">
        <v>0</v>
      </c>
    </row>
    <row r="28" spans="1:10" ht="7.5" customHeight="1" thickBot="1" x14ac:dyDescent="0.3">
      <c r="A28" s="1055"/>
      <c r="B28" s="1056"/>
      <c r="C28" s="645"/>
      <c r="D28" s="645"/>
      <c r="E28" s="645"/>
      <c r="F28" s="645"/>
      <c r="G28" s="645"/>
      <c r="H28" s="645"/>
      <c r="I28" s="645"/>
    </row>
    <row r="29" spans="1:10" ht="3.75" customHeight="1" x14ac:dyDescent="0.25"/>
    <row r="30" spans="1:10" ht="33" customHeight="1" x14ac:dyDescent="0.25">
      <c r="B30" s="608">
        <v>1</v>
      </c>
      <c r="C30" s="1048" t="s">
        <v>338</v>
      </c>
      <c r="D30" s="1048"/>
      <c r="E30" s="1048"/>
      <c r="F30" s="1048"/>
      <c r="G30" s="1048"/>
      <c r="H30" s="1048"/>
      <c r="I30" s="1048"/>
    </row>
    <row r="31" spans="1:10" ht="18.75" customHeight="1" x14ac:dyDescent="0.25">
      <c r="B31" s="608">
        <v>2</v>
      </c>
      <c r="C31" s="1048" t="s">
        <v>339</v>
      </c>
      <c r="D31" s="1048"/>
      <c r="E31" s="1048"/>
      <c r="F31" s="1048"/>
      <c r="G31" s="1048"/>
      <c r="H31" s="1048"/>
      <c r="I31" s="1048"/>
    </row>
    <row r="32" spans="1:10" ht="3.75" customHeight="1" thickBot="1" x14ac:dyDescent="0.3"/>
    <row r="33" spans="2:7" ht="19.5" x14ac:dyDescent="0.25">
      <c r="B33" s="1049" t="s">
        <v>340</v>
      </c>
      <c r="C33" s="603" t="s">
        <v>341</v>
      </c>
      <c r="D33" s="603" t="s">
        <v>342</v>
      </c>
      <c r="E33" s="603" t="s">
        <v>343</v>
      </c>
      <c r="F33" s="1052" t="s">
        <v>344</v>
      </c>
      <c r="G33" s="603" t="s">
        <v>345</v>
      </c>
    </row>
    <row r="34" spans="2:7" x14ac:dyDescent="0.25">
      <c r="B34" s="1050"/>
      <c r="C34" s="593" t="s">
        <v>346</v>
      </c>
      <c r="D34" s="593" t="s">
        <v>347</v>
      </c>
      <c r="E34" s="593" t="s">
        <v>348</v>
      </c>
      <c r="F34" s="1053"/>
      <c r="G34" s="593" t="s">
        <v>349</v>
      </c>
    </row>
    <row r="35" spans="2:7" ht="15.75" thickBot="1" x14ac:dyDescent="0.3">
      <c r="B35" s="1051"/>
      <c r="C35" s="604"/>
      <c r="D35" s="594" t="s">
        <v>350</v>
      </c>
      <c r="E35" s="604"/>
      <c r="F35" s="1054"/>
      <c r="G35" s="604"/>
    </row>
    <row r="36" spans="2:7" ht="19.5" x14ac:dyDescent="0.25">
      <c r="B36" s="605" t="s">
        <v>351</v>
      </c>
      <c r="C36" s="595"/>
      <c r="D36" s="595"/>
      <c r="E36" s="595"/>
      <c r="F36" s="595"/>
      <c r="G36" s="595"/>
    </row>
    <row r="37" spans="2:7" x14ac:dyDescent="0.25">
      <c r="B37" s="606" t="s">
        <v>352</v>
      </c>
      <c r="C37" s="643"/>
      <c r="D37" s="643"/>
      <c r="E37" s="643"/>
      <c r="F37" s="643"/>
      <c r="G37" s="643"/>
    </row>
    <row r="38" spans="2:7" x14ac:dyDescent="0.25">
      <c r="B38" s="606" t="s">
        <v>353</v>
      </c>
      <c r="C38" s="643"/>
      <c r="D38" s="643"/>
      <c r="E38" s="643"/>
      <c r="F38" s="643"/>
      <c r="G38" s="643"/>
    </row>
    <row r="39" spans="2:7" ht="15.75" thickBot="1" x14ac:dyDescent="0.3">
      <c r="B39" s="607" t="s">
        <v>354</v>
      </c>
      <c r="C39" s="644"/>
      <c r="D39" s="644"/>
      <c r="E39" s="644"/>
      <c r="F39" s="644"/>
      <c r="G39" s="644"/>
    </row>
  </sheetData>
  <sheetProtection formatColumns="0" formatRows="0" insertHyperlinks="0"/>
  <mergeCells count="30">
    <mergeCell ref="A9:B9"/>
    <mergeCell ref="A10:B10"/>
    <mergeCell ref="A14:B14"/>
    <mergeCell ref="A18:B18"/>
    <mergeCell ref="A1:I1"/>
    <mergeCell ref="A2:I2"/>
    <mergeCell ref="A4:I4"/>
    <mergeCell ref="A5:I5"/>
    <mergeCell ref="A6:B7"/>
    <mergeCell ref="D6:D7"/>
    <mergeCell ref="E6:E7"/>
    <mergeCell ref="F6:F7"/>
    <mergeCell ref="H6:H7"/>
    <mergeCell ref="I6:I7"/>
    <mergeCell ref="A3:I3"/>
    <mergeCell ref="A8:B8"/>
    <mergeCell ref="C31:I31"/>
    <mergeCell ref="C30:I30"/>
    <mergeCell ref="B33:B35"/>
    <mergeCell ref="F33:F35"/>
    <mergeCell ref="A24:B24"/>
    <mergeCell ref="A25:B25"/>
    <mergeCell ref="A26:B26"/>
    <mergeCell ref="A27:B27"/>
    <mergeCell ref="A28:B28"/>
    <mergeCell ref="A20:B20"/>
    <mergeCell ref="A21:B21"/>
    <mergeCell ref="A22:B22"/>
    <mergeCell ref="A23:B23"/>
    <mergeCell ref="A19:B19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topLeftCell="A28" zoomScaleNormal="100" zoomScaleSheetLayoutView="100" workbookViewId="0">
      <selection sqref="A1:K29"/>
    </sheetView>
  </sheetViews>
  <sheetFormatPr baseColWidth="10" defaultColWidth="11.42578125" defaultRowHeight="15" x14ac:dyDescent="0.25"/>
  <cols>
    <col min="1" max="1" width="23.5703125" customWidth="1"/>
  </cols>
  <sheetData>
    <row r="1" spans="1:11" ht="15.75" x14ac:dyDescent="0.25">
      <c r="A1" s="1001" t="s">
        <v>23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</row>
    <row r="2" spans="1:11" ht="15.75" customHeight="1" x14ac:dyDescent="0.25">
      <c r="A2" s="1002" t="s">
        <v>355</v>
      </c>
      <c r="B2" s="1002"/>
      <c r="C2" s="1002"/>
      <c r="D2" s="1002"/>
      <c r="E2" s="1002"/>
      <c r="F2" s="1002"/>
      <c r="G2" s="1002"/>
      <c r="H2" s="1002"/>
      <c r="I2" s="1002"/>
      <c r="J2" s="1002"/>
      <c r="K2" s="1002"/>
    </row>
    <row r="3" spans="1:11" ht="16.5" customHeight="1" x14ac:dyDescent="0.25">
      <c r="A3" s="1002" t="str">
        <f>'ETCA-I-01'!A3:G3</f>
        <v>Instituto Tecnológico Superior de Cajeme</v>
      </c>
      <c r="B3" s="1002"/>
      <c r="C3" s="1002"/>
      <c r="D3" s="1002"/>
      <c r="E3" s="1002"/>
      <c r="F3" s="1002"/>
      <c r="G3" s="1002"/>
      <c r="H3" s="1002"/>
      <c r="I3" s="1002"/>
      <c r="J3" s="1002"/>
      <c r="K3" s="1002"/>
    </row>
    <row r="4" spans="1:11" ht="15.75" customHeight="1" x14ac:dyDescent="0.25">
      <c r="A4" s="1057" t="str">
        <f>'ETCA-I-09'!A4:I4</f>
        <v>Del 01 de Enero al 30 de Junio de 2019</v>
      </c>
      <c r="B4" s="1057"/>
      <c r="C4" s="1057"/>
      <c r="D4" s="1057"/>
      <c r="E4" s="1057"/>
      <c r="F4" s="1057"/>
      <c r="G4" s="1057"/>
      <c r="H4" s="1057"/>
      <c r="I4" s="1057"/>
      <c r="J4" s="1057"/>
      <c r="K4" s="1057"/>
    </row>
    <row r="5" spans="1:11" ht="15.75" thickBot="1" x14ac:dyDescent="0.3">
      <c r="A5" s="1058" t="s">
        <v>87</v>
      </c>
      <c r="B5" s="1058"/>
      <c r="C5" s="1058"/>
      <c r="D5" s="1058"/>
      <c r="E5" s="1058"/>
      <c r="F5" s="1058"/>
      <c r="G5" s="1058"/>
      <c r="H5" s="1058"/>
      <c r="I5" s="1058"/>
      <c r="J5" s="1058"/>
      <c r="K5" s="1058"/>
    </row>
    <row r="6" spans="1:11" ht="115.5" thickBot="1" x14ac:dyDescent="0.3">
      <c r="A6" s="597" t="s">
        <v>356</v>
      </c>
      <c r="B6" s="598" t="s">
        <v>357</v>
      </c>
      <c r="C6" s="598" t="s">
        <v>358</v>
      </c>
      <c r="D6" s="598" t="s">
        <v>359</v>
      </c>
      <c r="E6" s="598" t="s">
        <v>360</v>
      </c>
      <c r="F6" s="598" t="s">
        <v>361</v>
      </c>
      <c r="G6" s="598" t="s">
        <v>362</v>
      </c>
      <c r="H6" s="598" t="s">
        <v>363</v>
      </c>
      <c r="I6" s="825" t="s">
        <v>1041</v>
      </c>
      <c r="J6" s="825" t="s">
        <v>1042</v>
      </c>
      <c r="K6" s="825" t="s">
        <v>1043</v>
      </c>
    </row>
    <row r="7" spans="1:11" x14ac:dyDescent="0.25">
      <c r="A7" s="590"/>
      <c r="B7" s="592"/>
      <c r="C7" s="592"/>
      <c r="D7" s="592"/>
      <c r="E7" s="592"/>
      <c r="F7" s="592"/>
      <c r="G7" s="592"/>
      <c r="H7" s="592"/>
      <c r="I7" s="592"/>
      <c r="J7" s="592"/>
      <c r="K7" s="592"/>
    </row>
    <row r="8" spans="1:11" ht="25.5" x14ac:dyDescent="0.25">
      <c r="A8" s="599" t="s">
        <v>364</v>
      </c>
      <c r="B8" s="646"/>
      <c r="C8" s="646"/>
      <c r="D8" s="646"/>
      <c r="E8" s="646">
        <f>E9+E10+E11+E12+E13</f>
        <v>121207322.10999998</v>
      </c>
      <c r="F8" s="646"/>
      <c r="G8" s="646">
        <f t="shared" ref="G8:H8" si="0">G9+G10+G11+G12</f>
        <v>6288301.855833333</v>
      </c>
      <c r="H8" s="646">
        <f t="shared" si="0"/>
        <v>6288301.855833333</v>
      </c>
      <c r="I8" s="646">
        <f>I9+I10+I11+I12+I13</f>
        <v>19463257.66</v>
      </c>
      <c r="J8" s="646">
        <f>J9+J10+J11+J12+J13</f>
        <v>19463257.66</v>
      </c>
      <c r="K8" s="646">
        <f>E8-J8</f>
        <v>101744064.44999999</v>
      </c>
    </row>
    <row r="9" spans="1:11" x14ac:dyDescent="0.25">
      <c r="A9" s="600" t="s">
        <v>1044</v>
      </c>
      <c r="B9" s="914">
        <v>43466</v>
      </c>
      <c r="C9" s="914">
        <v>43466</v>
      </c>
      <c r="D9" s="914">
        <v>43830</v>
      </c>
      <c r="E9" s="657">
        <f>0+1052413.65</f>
        <v>1052413.6499999999</v>
      </c>
      <c r="F9" s="657" t="s">
        <v>1045</v>
      </c>
      <c r="G9" s="657">
        <f>E9/12</f>
        <v>87701.137499999997</v>
      </c>
      <c r="H9" s="657">
        <f>G9</f>
        <v>87701.137499999997</v>
      </c>
      <c r="I9" s="657">
        <v>1041588</v>
      </c>
      <c r="J9" s="657">
        <f>I9</f>
        <v>1041588</v>
      </c>
      <c r="K9" s="646">
        <f>E9-J9</f>
        <v>10825.649999999907</v>
      </c>
    </row>
    <row r="10" spans="1:11" x14ac:dyDescent="0.25">
      <c r="A10" s="600" t="s">
        <v>1046</v>
      </c>
      <c r="B10" s="914">
        <v>43466</v>
      </c>
      <c r="C10" s="914">
        <v>43466</v>
      </c>
      <c r="D10" s="914">
        <v>43830</v>
      </c>
      <c r="E10" s="657">
        <f>124763.37+9142611.15</f>
        <v>9267374.5199999996</v>
      </c>
      <c r="F10" s="657" t="s">
        <v>1045</v>
      </c>
      <c r="G10" s="657">
        <f t="shared" ref="G10:G13" si="1">E10/12</f>
        <v>772281.21</v>
      </c>
      <c r="H10" s="657">
        <f t="shared" ref="H10:H13" si="2">G10</f>
        <v>772281.21</v>
      </c>
      <c r="I10" s="657">
        <v>9076613.4800000004</v>
      </c>
      <c r="J10" s="657">
        <f t="shared" ref="J10:J13" si="3">I10</f>
        <v>9076613.4800000004</v>
      </c>
      <c r="K10" s="646">
        <f t="shared" ref="K10:K13" si="4">E10-J10</f>
        <v>190761.03999999911</v>
      </c>
    </row>
    <row r="11" spans="1:11" ht="25.5" x14ac:dyDescent="0.25">
      <c r="A11" s="600" t="s">
        <v>1047</v>
      </c>
      <c r="B11" s="914">
        <v>43466</v>
      </c>
      <c r="C11" s="914">
        <v>43466</v>
      </c>
      <c r="D11" s="914">
        <v>43830</v>
      </c>
      <c r="E11" s="657">
        <f>41780255.41+6778145.77</f>
        <v>48558401.179999992</v>
      </c>
      <c r="F11" s="657" t="s">
        <v>1045</v>
      </c>
      <c r="G11" s="657">
        <f t="shared" si="1"/>
        <v>4046533.4316666662</v>
      </c>
      <c r="H11" s="657">
        <f t="shared" si="2"/>
        <v>4046533.4316666662</v>
      </c>
      <c r="I11" s="657">
        <v>4371293.24</v>
      </c>
      <c r="J11" s="657">
        <f t="shared" si="3"/>
        <v>4371293.24</v>
      </c>
      <c r="K11" s="646">
        <f t="shared" si="4"/>
        <v>44187107.93999999</v>
      </c>
    </row>
    <row r="12" spans="1:11" ht="25.5" x14ac:dyDescent="0.25">
      <c r="A12" s="600" t="s">
        <v>1048</v>
      </c>
      <c r="B12" s="914">
        <v>43466</v>
      </c>
      <c r="C12" s="914">
        <v>43466</v>
      </c>
      <c r="D12" s="914">
        <v>43830</v>
      </c>
      <c r="E12" s="657">
        <f>8906625.35+7674807.57</f>
        <v>16581432.92</v>
      </c>
      <c r="F12" s="657" t="s">
        <v>1045</v>
      </c>
      <c r="G12" s="657">
        <f t="shared" si="1"/>
        <v>1381786.0766666667</v>
      </c>
      <c r="H12" s="657">
        <f t="shared" si="2"/>
        <v>1381786.0766666667</v>
      </c>
      <c r="I12" s="657">
        <v>4166869.46</v>
      </c>
      <c r="J12" s="657">
        <f t="shared" si="3"/>
        <v>4166869.46</v>
      </c>
      <c r="K12" s="646">
        <f t="shared" si="4"/>
        <v>12414563.460000001</v>
      </c>
    </row>
    <row r="13" spans="1:11" x14ac:dyDescent="0.25">
      <c r="A13" s="591" t="s">
        <v>1049</v>
      </c>
      <c r="B13" s="914">
        <v>43466</v>
      </c>
      <c r="C13" s="914">
        <v>43466</v>
      </c>
      <c r="D13" s="914">
        <v>43830</v>
      </c>
      <c r="E13" s="646">
        <f>42175075.04+3572624.8</f>
        <v>45747699.839999996</v>
      </c>
      <c r="F13" s="646" t="s">
        <v>1050</v>
      </c>
      <c r="G13" s="657">
        <f t="shared" si="1"/>
        <v>3812308.32</v>
      </c>
      <c r="H13" s="657">
        <f t="shared" si="2"/>
        <v>3812308.32</v>
      </c>
      <c r="I13" s="646">
        <v>806893.48</v>
      </c>
      <c r="J13" s="657">
        <f t="shared" si="3"/>
        <v>806893.48</v>
      </c>
      <c r="K13" s="646">
        <f t="shared" si="4"/>
        <v>44940806.359999999</v>
      </c>
    </row>
    <row r="14" spans="1:11" ht="25.5" x14ac:dyDescent="0.25">
      <c r="A14" s="599" t="s">
        <v>365</v>
      </c>
      <c r="B14" s="646">
        <f t="shared" ref="B14:J14" si="5">B15+B16+B17+B18</f>
        <v>0</v>
      </c>
      <c r="C14" s="646">
        <f t="shared" si="5"/>
        <v>0</v>
      </c>
      <c r="D14" s="646">
        <f t="shared" si="5"/>
        <v>0</v>
      </c>
      <c r="E14" s="646">
        <f t="shared" si="5"/>
        <v>0</v>
      </c>
      <c r="F14" s="646">
        <f t="shared" si="5"/>
        <v>0</v>
      </c>
      <c r="G14" s="646">
        <f t="shared" si="5"/>
        <v>0</v>
      </c>
      <c r="H14" s="646">
        <f t="shared" si="5"/>
        <v>0</v>
      </c>
      <c r="I14" s="646">
        <f t="shared" si="5"/>
        <v>0</v>
      </c>
      <c r="J14" s="646">
        <f t="shared" si="5"/>
        <v>0</v>
      </c>
      <c r="K14" s="646">
        <f>E14-J14</f>
        <v>0</v>
      </c>
    </row>
    <row r="15" spans="1:11" x14ac:dyDescent="0.25">
      <c r="A15" s="600" t="s">
        <v>366</v>
      </c>
      <c r="B15" s="657">
        <v>0</v>
      </c>
      <c r="C15" s="657"/>
      <c r="D15" s="657"/>
      <c r="E15" s="657">
        <v>0</v>
      </c>
      <c r="F15" s="657"/>
      <c r="G15" s="657"/>
      <c r="H15" s="657"/>
      <c r="I15" s="657"/>
      <c r="J15" s="657"/>
      <c r="K15" s="646">
        <f t="shared" ref="K15:K18" si="6">E15-J15</f>
        <v>0</v>
      </c>
    </row>
    <row r="16" spans="1:11" x14ac:dyDescent="0.25">
      <c r="A16" s="600" t="s">
        <v>367</v>
      </c>
      <c r="B16" s="657">
        <v>0</v>
      </c>
      <c r="C16" s="657"/>
      <c r="D16" s="657">
        <v>0</v>
      </c>
      <c r="E16" s="657">
        <v>0</v>
      </c>
      <c r="F16" s="657">
        <v>0</v>
      </c>
      <c r="G16" s="657">
        <v>0</v>
      </c>
      <c r="H16" s="657">
        <v>0</v>
      </c>
      <c r="I16" s="657">
        <v>0</v>
      </c>
      <c r="J16" s="657">
        <v>0</v>
      </c>
      <c r="K16" s="646">
        <f t="shared" si="6"/>
        <v>0</v>
      </c>
    </row>
    <row r="17" spans="1:11" x14ac:dyDescent="0.25">
      <c r="A17" s="600" t="s">
        <v>368</v>
      </c>
      <c r="B17" s="657">
        <v>0</v>
      </c>
      <c r="C17" s="657">
        <v>0</v>
      </c>
      <c r="D17" s="657"/>
      <c r="E17" s="657">
        <v>0</v>
      </c>
      <c r="F17" s="657"/>
      <c r="G17" s="657"/>
      <c r="H17" s="657"/>
      <c r="I17" s="657"/>
      <c r="J17" s="657"/>
      <c r="K17" s="646">
        <f t="shared" si="6"/>
        <v>0</v>
      </c>
    </row>
    <row r="18" spans="1:11" x14ac:dyDescent="0.25">
      <c r="A18" s="600" t="s">
        <v>369</v>
      </c>
      <c r="B18" s="657">
        <v>0</v>
      </c>
      <c r="C18" s="657"/>
      <c r="D18" s="657"/>
      <c r="E18" s="657">
        <v>0</v>
      </c>
      <c r="F18" s="657"/>
      <c r="G18" s="657"/>
      <c r="H18" s="657"/>
      <c r="I18" s="657"/>
      <c r="J18" s="657"/>
      <c r="K18" s="646">
        <f t="shared" si="6"/>
        <v>0</v>
      </c>
    </row>
    <row r="19" spans="1:11" x14ac:dyDescent="0.25">
      <c r="A19" s="591"/>
      <c r="B19" s="646">
        <v>0</v>
      </c>
      <c r="C19" s="646"/>
      <c r="D19" s="646"/>
      <c r="E19" s="646"/>
      <c r="F19" s="646"/>
      <c r="G19" s="646"/>
      <c r="H19" s="646"/>
      <c r="I19" s="646"/>
      <c r="J19" s="646"/>
      <c r="K19" s="658"/>
    </row>
    <row r="20" spans="1:11" ht="38.25" x14ac:dyDescent="0.25">
      <c r="A20" s="599" t="s">
        <v>370</v>
      </c>
      <c r="B20" s="646">
        <f>B8+B14</f>
        <v>0</v>
      </c>
      <c r="C20" s="646">
        <f t="shared" ref="C20:J20" si="7">C8+C14</f>
        <v>0</v>
      </c>
      <c r="D20" s="646">
        <f t="shared" si="7"/>
        <v>0</v>
      </c>
      <c r="E20" s="646">
        <f t="shared" si="7"/>
        <v>121207322.10999998</v>
      </c>
      <c r="F20" s="646">
        <f t="shared" si="7"/>
        <v>0</v>
      </c>
      <c r="G20" s="646">
        <f t="shared" si="7"/>
        <v>6288301.855833333</v>
      </c>
      <c r="H20" s="646">
        <f t="shared" si="7"/>
        <v>6288301.855833333</v>
      </c>
      <c r="I20" s="646">
        <f t="shared" si="7"/>
        <v>19463257.66</v>
      </c>
      <c r="J20" s="646">
        <f t="shared" si="7"/>
        <v>19463257.66</v>
      </c>
      <c r="K20" s="646">
        <f>E20-J20</f>
        <v>101744064.44999999</v>
      </c>
    </row>
    <row r="21" spans="1:11" ht="15.75" thickBot="1" x14ac:dyDescent="0.3">
      <c r="A21" s="601"/>
      <c r="B21" s="602"/>
      <c r="C21" s="602"/>
      <c r="D21" s="602"/>
      <c r="E21" s="602"/>
      <c r="F21" s="602"/>
      <c r="G21" s="602"/>
      <c r="H21" s="602"/>
      <c r="I21" s="602"/>
      <c r="J21" s="602"/>
      <c r="K21" s="602"/>
    </row>
  </sheetData>
  <mergeCells count="5">
    <mergeCell ref="A3:K3"/>
    <mergeCell ref="A1:K1"/>
    <mergeCell ref="A2:K2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50"/>
  <sheetViews>
    <sheetView view="pageBreakPreview" topLeftCell="A31" zoomScale="90" zoomScaleNormal="100" zoomScaleSheetLayoutView="90" workbookViewId="0">
      <selection sqref="A1:I51"/>
    </sheetView>
  </sheetViews>
  <sheetFormatPr baseColWidth="10" defaultColWidth="11.28515625" defaultRowHeight="16.5" x14ac:dyDescent="0.3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 x14ac:dyDescent="0.3">
      <c r="A1" s="1076" t="s">
        <v>23</v>
      </c>
      <c r="B1" s="1076"/>
      <c r="C1" s="1076"/>
      <c r="D1" s="1076"/>
      <c r="E1" s="1076"/>
      <c r="F1" s="1076"/>
      <c r="G1" s="1076"/>
      <c r="H1" s="1076"/>
      <c r="I1" s="1076"/>
    </row>
    <row r="2" spans="1:9" x14ac:dyDescent="0.3">
      <c r="A2" s="1078" t="s">
        <v>8</v>
      </c>
      <c r="B2" s="1078"/>
      <c r="C2" s="1078"/>
      <c r="D2" s="1078"/>
      <c r="E2" s="1078"/>
      <c r="F2" s="1078"/>
      <c r="G2" s="1078"/>
      <c r="H2" s="1078"/>
      <c r="I2" s="1078"/>
    </row>
    <row r="3" spans="1:9" x14ac:dyDescent="0.3">
      <c r="A3" s="1077" t="str">
        <f>'ETCA-I-01'!A3:G3</f>
        <v>Instituto Tecnológico Superior de Cajeme</v>
      </c>
      <c r="B3" s="1077"/>
      <c r="C3" s="1077"/>
      <c r="D3" s="1077"/>
      <c r="E3" s="1077"/>
      <c r="F3" s="1077"/>
      <c r="G3" s="1077"/>
      <c r="H3" s="1077"/>
      <c r="I3" s="1077"/>
    </row>
    <row r="4" spans="1:9" x14ac:dyDescent="0.3">
      <c r="A4" s="1077" t="str">
        <f>'ETCA-I-01'!A4:G4</f>
        <v>Al 30 de Junio de 2019</v>
      </c>
      <c r="B4" s="1077"/>
      <c r="C4" s="1077"/>
      <c r="D4" s="1077"/>
      <c r="E4" s="1077"/>
      <c r="F4" s="1077"/>
      <c r="G4" s="1077"/>
      <c r="H4" s="1077"/>
      <c r="I4" s="1077"/>
    </row>
    <row r="5" spans="1:9" ht="18" customHeight="1" thickBot="1" x14ac:dyDescent="0.35">
      <c r="A5" s="5"/>
      <c r="B5" s="1079" t="s">
        <v>371</v>
      </c>
      <c r="C5" s="1079"/>
      <c r="D5" s="1079"/>
      <c r="E5" s="1079"/>
      <c r="F5" s="1079"/>
      <c r="G5" s="1079"/>
      <c r="H5" s="306"/>
      <c r="I5" s="5"/>
    </row>
    <row r="6" spans="1:9" x14ac:dyDescent="0.3">
      <c r="A6" s="8"/>
      <c r="B6" s="9"/>
      <c r="C6" s="9"/>
      <c r="D6" s="9"/>
      <c r="E6" s="9"/>
      <c r="F6" s="9"/>
      <c r="G6" s="9"/>
      <c r="H6" s="9"/>
      <c r="I6" s="10"/>
    </row>
    <row r="7" spans="1:9" x14ac:dyDescent="0.3">
      <c r="A7" s="11"/>
      <c r="B7" s="12"/>
      <c r="C7" s="12"/>
      <c r="D7" s="12"/>
      <c r="E7" s="12"/>
      <c r="F7" s="12"/>
      <c r="G7" s="12"/>
      <c r="H7" s="12"/>
      <c r="I7" s="13"/>
    </row>
    <row r="8" spans="1:9" x14ac:dyDescent="0.3">
      <c r="A8" s="14" t="s">
        <v>372</v>
      </c>
      <c r="B8" s="12"/>
      <c r="C8" s="12"/>
      <c r="D8" s="12"/>
      <c r="E8" s="12"/>
      <c r="F8" s="12"/>
      <c r="G8" s="12"/>
      <c r="H8" s="12"/>
      <c r="I8" s="13"/>
    </row>
    <row r="9" spans="1:9" x14ac:dyDescent="0.3">
      <c r="A9" s="14"/>
      <c r="B9" s="915" t="s">
        <v>1051</v>
      </c>
      <c r="C9" s="12"/>
      <c r="D9" s="12"/>
      <c r="E9" s="12"/>
      <c r="F9" s="12"/>
      <c r="G9" s="12"/>
      <c r="H9" s="12"/>
      <c r="I9" s="13"/>
    </row>
    <row r="10" spans="1:9" x14ac:dyDescent="0.3">
      <c r="A10" s="14"/>
      <c r="B10" s="12"/>
      <c r="C10" s="12"/>
      <c r="D10" s="12"/>
      <c r="E10" s="12"/>
      <c r="F10" s="12"/>
      <c r="G10" s="12"/>
      <c r="H10" s="12"/>
      <c r="I10" s="13"/>
    </row>
    <row r="11" spans="1:9" x14ac:dyDescent="0.3">
      <c r="A11" s="14"/>
      <c r="B11" s="12"/>
      <c r="C11" s="12"/>
      <c r="D11" s="12"/>
      <c r="E11" s="12"/>
      <c r="F11" s="12"/>
      <c r="G11" s="12"/>
      <c r="H11" s="12"/>
      <c r="I11" s="13"/>
    </row>
    <row r="12" spans="1:9" x14ac:dyDescent="0.3">
      <c r="A12" s="14"/>
      <c r="B12" s="12"/>
      <c r="C12" s="12"/>
      <c r="D12" s="12"/>
      <c r="E12" s="12"/>
      <c r="F12" s="12"/>
      <c r="G12" s="12"/>
      <c r="H12" s="12"/>
      <c r="I12" s="13"/>
    </row>
    <row r="13" spans="1:9" ht="15.75" customHeight="1" x14ac:dyDescent="0.3">
      <c r="A13" s="11"/>
      <c r="B13" s="12"/>
      <c r="C13" s="15"/>
      <c r="D13" s="15"/>
      <c r="E13" s="15"/>
      <c r="F13" s="15"/>
      <c r="G13" s="15"/>
      <c r="H13" s="15"/>
      <c r="I13" s="13"/>
    </row>
    <row r="14" spans="1:9" ht="15" customHeight="1" thickBot="1" x14ac:dyDescent="0.35">
      <c r="A14" s="16"/>
      <c r="B14" s="1"/>
      <c r="C14" s="17"/>
      <c r="D14" s="17"/>
      <c r="E14" s="17"/>
      <c r="F14" s="17"/>
      <c r="G14" s="17"/>
      <c r="H14" s="17"/>
      <c r="I14" s="2"/>
    </row>
    <row r="15" spans="1:9" ht="15" customHeight="1" thickBot="1" x14ac:dyDescent="0.35">
      <c r="A15" s="11"/>
      <c r="B15" s="12"/>
      <c r="C15" s="15"/>
      <c r="D15" s="15"/>
      <c r="E15" s="15"/>
      <c r="F15" s="15"/>
      <c r="G15" s="15"/>
      <c r="H15" s="15"/>
      <c r="I15" s="13"/>
    </row>
    <row r="16" spans="1:9" ht="15" customHeight="1" x14ac:dyDescent="0.3">
      <c r="A16" s="11"/>
      <c r="B16" s="12"/>
      <c r="C16" s="1067" t="s">
        <v>373</v>
      </c>
      <c r="D16" s="1068"/>
      <c r="E16" s="1068"/>
      <c r="F16" s="1068"/>
      <c r="G16" s="1068"/>
      <c r="H16" s="1069"/>
      <c r="I16" s="13"/>
    </row>
    <row r="17" spans="1:9" ht="15" customHeight="1" x14ac:dyDescent="0.3">
      <c r="A17" s="11"/>
      <c r="B17" s="12"/>
      <c r="C17" s="1070"/>
      <c r="D17" s="1071"/>
      <c r="E17" s="1071"/>
      <c r="F17" s="1071"/>
      <c r="G17" s="1071"/>
      <c r="H17" s="1072"/>
      <c r="I17" s="13"/>
    </row>
    <row r="18" spans="1:9" ht="15" customHeight="1" x14ac:dyDescent="0.3">
      <c r="A18" s="11"/>
      <c r="B18" s="12"/>
      <c r="C18" s="1070"/>
      <c r="D18" s="1071"/>
      <c r="E18" s="1071"/>
      <c r="F18" s="1071"/>
      <c r="G18" s="1071"/>
      <c r="H18" s="1072"/>
      <c r="I18" s="13"/>
    </row>
    <row r="19" spans="1:9" ht="15" customHeight="1" x14ac:dyDescent="0.3">
      <c r="A19" s="14" t="s">
        <v>374</v>
      </c>
      <c r="B19" s="12"/>
      <c r="C19" s="1070"/>
      <c r="D19" s="1071"/>
      <c r="E19" s="1071"/>
      <c r="F19" s="1071"/>
      <c r="G19" s="1071"/>
      <c r="H19" s="1072"/>
      <c r="I19" s="13"/>
    </row>
    <row r="20" spans="1:9" ht="15" customHeight="1" x14ac:dyDescent="0.3">
      <c r="A20" s="1080" t="s">
        <v>1051</v>
      </c>
      <c r="B20" s="1081"/>
      <c r="C20" s="1070"/>
      <c r="D20" s="1071"/>
      <c r="E20" s="1071"/>
      <c r="F20" s="1071"/>
      <c r="G20" s="1071"/>
      <c r="H20" s="1072"/>
      <c r="I20" s="13"/>
    </row>
    <row r="21" spans="1:9" ht="15" customHeight="1" x14ac:dyDescent="0.3">
      <c r="A21" s="1080"/>
      <c r="B21" s="1081"/>
      <c r="C21" s="1070"/>
      <c r="D21" s="1071"/>
      <c r="E21" s="1071"/>
      <c r="F21" s="1071"/>
      <c r="G21" s="1071"/>
      <c r="H21" s="1072"/>
      <c r="I21" s="13"/>
    </row>
    <row r="22" spans="1:9" ht="15" customHeight="1" x14ac:dyDescent="0.3">
      <c r="A22" s="11"/>
      <c r="B22" s="12"/>
      <c r="C22" s="1070"/>
      <c r="D22" s="1071"/>
      <c r="E22" s="1071"/>
      <c r="F22" s="1071"/>
      <c r="G22" s="1071"/>
      <c r="H22" s="1072"/>
      <c r="I22" s="13"/>
    </row>
    <row r="23" spans="1:9" ht="15" customHeight="1" x14ac:dyDescent="0.3">
      <c r="A23" s="11"/>
      <c r="B23" s="12"/>
      <c r="C23" s="1070"/>
      <c r="D23" s="1071"/>
      <c r="E23" s="1071"/>
      <c r="F23" s="1071"/>
      <c r="G23" s="1071"/>
      <c r="H23" s="1072"/>
      <c r="I23" s="13"/>
    </row>
    <row r="24" spans="1:9" ht="15" customHeight="1" x14ac:dyDescent="0.3">
      <c r="A24" s="11"/>
      <c r="B24" s="12"/>
      <c r="C24" s="1070"/>
      <c r="D24" s="1071"/>
      <c r="E24" s="1071"/>
      <c r="F24" s="1071"/>
      <c r="G24" s="1071"/>
      <c r="H24" s="1072"/>
      <c r="I24" s="13"/>
    </row>
    <row r="25" spans="1:9" ht="15" customHeight="1" x14ac:dyDescent="0.3">
      <c r="A25" s="11"/>
      <c r="B25" s="12"/>
      <c r="C25" s="1070"/>
      <c r="D25" s="1071"/>
      <c r="E25" s="1071"/>
      <c r="F25" s="1071"/>
      <c r="G25" s="1071"/>
      <c r="H25" s="1072"/>
      <c r="I25" s="13"/>
    </row>
    <row r="26" spans="1:9" ht="15" customHeight="1" x14ac:dyDescent="0.3">
      <c r="A26" s="11"/>
      <c r="B26" s="12"/>
      <c r="C26" s="1070"/>
      <c r="D26" s="1071"/>
      <c r="E26" s="1071"/>
      <c r="F26" s="1071"/>
      <c r="G26" s="1071"/>
      <c r="H26" s="1072"/>
      <c r="I26" s="13"/>
    </row>
    <row r="27" spans="1:9" ht="14.25" customHeight="1" x14ac:dyDescent="0.3">
      <c r="A27" s="11"/>
      <c r="B27" s="12"/>
      <c r="C27" s="1070"/>
      <c r="D27" s="1071"/>
      <c r="E27" s="1071"/>
      <c r="F27" s="1071"/>
      <c r="G27" s="1071"/>
      <c r="H27" s="1072"/>
      <c r="I27" s="13"/>
    </row>
    <row r="28" spans="1:9" ht="15.75" customHeight="1" x14ac:dyDescent="0.3">
      <c r="A28" s="11"/>
      <c r="B28" s="12"/>
      <c r="C28" s="1070"/>
      <c r="D28" s="1071"/>
      <c r="E28" s="1071"/>
      <c r="F28" s="1071"/>
      <c r="G28" s="1071"/>
      <c r="H28" s="1072"/>
      <c r="I28" s="13"/>
    </row>
    <row r="29" spans="1:9" x14ac:dyDescent="0.3">
      <c r="A29" s="11"/>
      <c r="B29" s="12"/>
      <c r="C29" s="1070"/>
      <c r="D29" s="1071"/>
      <c r="E29" s="1071"/>
      <c r="F29" s="1071"/>
      <c r="G29" s="1071"/>
      <c r="H29" s="1072"/>
      <c r="I29" s="13"/>
    </row>
    <row r="30" spans="1:9" ht="17.25" thickBot="1" x14ac:dyDescent="0.35">
      <c r="A30" s="11"/>
      <c r="B30" s="12"/>
      <c r="C30" s="1073"/>
      <c r="D30" s="1074"/>
      <c r="E30" s="1074"/>
      <c r="F30" s="1074"/>
      <c r="G30" s="1074"/>
      <c r="H30" s="1075"/>
      <c r="I30" s="13"/>
    </row>
    <row r="31" spans="1:9" ht="17.25" thickBot="1" x14ac:dyDescent="0.35">
      <c r="A31" s="16"/>
      <c r="B31" s="1"/>
      <c r="C31" s="1"/>
      <c r="D31" s="1"/>
      <c r="E31" s="1"/>
      <c r="F31" s="1"/>
      <c r="G31" s="1"/>
      <c r="H31" s="1"/>
      <c r="I31" s="2"/>
    </row>
    <row r="32" spans="1:9" x14ac:dyDescent="0.3">
      <c r="A32" s="11"/>
      <c r="B32" s="12"/>
      <c r="C32" s="12"/>
      <c r="D32" s="12"/>
      <c r="E32" s="12"/>
      <c r="F32" s="12"/>
      <c r="G32" s="12"/>
      <c r="H32" s="12"/>
      <c r="I32" s="13"/>
    </row>
    <row r="33" spans="1:9" x14ac:dyDescent="0.3">
      <c r="A33" s="14" t="s">
        <v>375</v>
      </c>
      <c r="B33" s="12"/>
      <c r="C33" s="12"/>
      <c r="D33" s="12"/>
      <c r="E33" s="12"/>
      <c r="F33" s="12"/>
      <c r="G33" s="12"/>
      <c r="H33" s="12"/>
      <c r="I33" s="13"/>
    </row>
    <row r="34" spans="1:9" x14ac:dyDescent="0.3">
      <c r="A34" s="11"/>
      <c r="B34" s="915" t="s">
        <v>1051</v>
      </c>
      <c r="C34" s="12"/>
      <c r="D34" s="12"/>
      <c r="E34" s="12"/>
      <c r="F34" s="12"/>
      <c r="G34" s="12"/>
      <c r="H34" s="12"/>
      <c r="I34" s="13"/>
    </row>
    <row r="35" spans="1:9" x14ac:dyDescent="0.3">
      <c r="A35" s="11"/>
      <c r="B35" s="12"/>
      <c r="C35" s="12"/>
      <c r="D35" s="12"/>
      <c r="E35" s="12"/>
      <c r="F35" s="12"/>
      <c r="G35" s="12"/>
      <c r="H35" s="12"/>
      <c r="I35" s="13"/>
    </row>
    <row r="36" spans="1:9" x14ac:dyDescent="0.3">
      <c r="A36" s="11"/>
      <c r="B36" s="12"/>
      <c r="C36" s="12"/>
      <c r="D36" s="12"/>
      <c r="E36" s="12"/>
      <c r="F36" s="12"/>
      <c r="G36" s="12"/>
      <c r="H36" s="12"/>
      <c r="I36" s="13"/>
    </row>
    <row r="37" spans="1:9" x14ac:dyDescent="0.3">
      <c r="A37" s="11"/>
      <c r="B37" s="12"/>
      <c r="C37" s="12"/>
      <c r="D37" s="12"/>
      <c r="E37" s="12"/>
      <c r="F37" s="12"/>
      <c r="G37" s="12"/>
      <c r="H37" s="12"/>
      <c r="I37" s="13"/>
    </row>
    <row r="38" spans="1:9" x14ac:dyDescent="0.3">
      <c r="A38" s="11"/>
      <c r="B38" s="12"/>
      <c r="C38" s="12"/>
      <c r="D38" s="12"/>
      <c r="E38" s="12"/>
      <c r="F38" s="12"/>
      <c r="G38" s="12"/>
      <c r="H38" s="12"/>
      <c r="I38" s="13"/>
    </row>
    <row r="39" spans="1:9" x14ac:dyDescent="0.3">
      <c r="A39" s="11"/>
      <c r="B39" s="12"/>
      <c r="C39" s="12"/>
      <c r="D39" s="12"/>
      <c r="E39" s="12"/>
      <c r="F39" s="12"/>
      <c r="G39" s="12"/>
      <c r="H39" s="12"/>
      <c r="I39" s="13"/>
    </row>
    <row r="40" spans="1:9" x14ac:dyDescent="0.3">
      <c r="A40" s="11"/>
      <c r="B40" s="12"/>
      <c r="C40" s="12"/>
      <c r="D40" s="12"/>
      <c r="E40" s="12"/>
      <c r="F40" s="12"/>
      <c r="G40" s="12"/>
      <c r="H40" s="12"/>
      <c r="I40" s="13"/>
    </row>
    <row r="41" spans="1:9" ht="17.25" thickBot="1" x14ac:dyDescent="0.35">
      <c r="A41" s="16"/>
      <c r="B41" s="1"/>
      <c r="C41" s="1"/>
      <c r="D41" s="1"/>
      <c r="E41" s="1"/>
      <c r="F41" s="1"/>
      <c r="G41" s="1"/>
      <c r="H41" s="1"/>
      <c r="I41" s="2"/>
    </row>
    <row r="42" spans="1:9" x14ac:dyDescent="0.3">
      <c r="A42" s="3" t="s">
        <v>247</v>
      </c>
    </row>
    <row r="48" spans="1:9" x14ac:dyDescent="0.3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3">
      <c r="A49" s="12"/>
      <c r="B49" s="12"/>
      <c r="C49" s="12"/>
      <c r="D49" s="12"/>
      <c r="E49" s="12"/>
      <c r="F49" s="12"/>
      <c r="G49" s="12"/>
      <c r="H49" s="12"/>
      <c r="I49" s="12"/>
    </row>
    <row r="50" spans="1:9" x14ac:dyDescent="0.3">
      <c r="A50" s="12"/>
      <c r="B50" s="12"/>
      <c r="C50" s="12"/>
      <c r="D50" s="12"/>
      <c r="E50" s="12"/>
      <c r="F50" s="12"/>
      <c r="G50" s="12"/>
      <c r="H50" s="12"/>
      <c r="I50" s="12"/>
    </row>
  </sheetData>
  <mergeCells count="7">
    <mergeCell ref="C16:H30"/>
    <mergeCell ref="A1:I1"/>
    <mergeCell ref="A3:I3"/>
    <mergeCell ref="A2:I2"/>
    <mergeCell ref="A4:I4"/>
    <mergeCell ref="B5:G5"/>
    <mergeCell ref="A20:B21"/>
  </mergeCells>
  <pageMargins left="0.43307086614173229" right="0.31496062992125984" top="0.5511811023622047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8"/>
  <sheetViews>
    <sheetView view="pageBreakPreview" topLeftCell="A43" zoomScaleNormal="100" zoomScaleSheetLayoutView="100" workbookViewId="0">
      <selection sqref="A1:H53"/>
    </sheetView>
  </sheetViews>
  <sheetFormatPr baseColWidth="10" defaultColWidth="11.28515625" defaultRowHeight="16.5" x14ac:dyDescent="0.25"/>
  <cols>
    <col min="1" max="1" width="1.140625" style="223" customWidth="1"/>
    <col min="2" max="2" width="31.7109375" style="223" customWidth="1"/>
    <col min="3" max="4" width="14.28515625" style="111" customWidth="1"/>
    <col min="5" max="5" width="13.140625" style="111" customWidth="1"/>
    <col min="6" max="6" width="14" style="111" customWidth="1"/>
    <col min="7" max="7" width="15" style="111" customWidth="1"/>
    <col min="8" max="8" width="14.28515625" style="111" customWidth="1"/>
    <col min="9" max="16384" width="11.28515625" style="111"/>
  </cols>
  <sheetData>
    <row r="1" spans="1:8" x14ac:dyDescent="0.25">
      <c r="A1" s="1028" t="s">
        <v>23</v>
      </c>
      <c r="B1" s="1028"/>
      <c r="C1" s="1028"/>
      <c r="D1" s="1028"/>
      <c r="E1" s="1028"/>
      <c r="F1" s="1028"/>
      <c r="G1" s="1028"/>
      <c r="H1" s="1028"/>
    </row>
    <row r="2" spans="1:8" s="153" customFormat="1" ht="15.75" x14ac:dyDescent="0.25">
      <c r="A2" s="1028" t="s">
        <v>11</v>
      </c>
      <c r="B2" s="1028"/>
      <c r="C2" s="1028"/>
      <c r="D2" s="1028"/>
      <c r="E2" s="1028"/>
      <c r="F2" s="1028"/>
      <c r="G2" s="1028"/>
      <c r="H2" s="1028"/>
    </row>
    <row r="3" spans="1:8" s="153" customFormat="1" ht="15.75" x14ac:dyDescent="0.25">
      <c r="A3" s="1029" t="str">
        <f>'ETCA-I-01'!A3:G3</f>
        <v>Instituto Tecnológico Superior de Cajeme</v>
      </c>
      <c r="B3" s="1029"/>
      <c r="C3" s="1029"/>
      <c r="D3" s="1029"/>
      <c r="E3" s="1029"/>
      <c r="F3" s="1029"/>
      <c r="G3" s="1029"/>
      <c r="H3" s="1029"/>
    </row>
    <row r="4" spans="1:8" s="153" customFormat="1" x14ac:dyDescent="0.25">
      <c r="A4" s="1030" t="str">
        <f>'ETCA-I-03'!A4:D4</f>
        <v>Del 01 de Enero al 30 de Junio de 2019</v>
      </c>
      <c r="B4" s="1030"/>
      <c r="C4" s="1030"/>
      <c r="D4" s="1030"/>
      <c r="E4" s="1030"/>
      <c r="F4" s="1030"/>
      <c r="G4" s="1030"/>
      <c r="H4" s="1030"/>
    </row>
    <row r="5" spans="1:8" s="155" customFormat="1" ht="17.25" thickBot="1" x14ac:dyDescent="0.3">
      <c r="A5" s="154"/>
      <c r="B5" s="154"/>
      <c r="C5" s="1031" t="s">
        <v>87</v>
      </c>
      <c r="D5" s="1031"/>
      <c r="E5" s="1031"/>
      <c r="F5" s="1031"/>
      <c r="G5" s="519"/>
      <c r="H5" s="39"/>
    </row>
    <row r="6" spans="1:8" s="194" customFormat="1" ht="17.25" thickBot="1" x14ac:dyDescent="0.3">
      <c r="A6" s="1100" t="s">
        <v>955</v>
      </c>
      <c r="B6" s="1101"/>
      <c r="C6" s="1084" t="s">
        <v>395</v>
      </c>
      <c r="D6" s="1085"/>
      <c r="E6" s="1085"/>
      <c r="F6" s="1085"/>
      <c r="G6" s="1086"/>
      <c r="H6" s="807"/>
    </row>
    <row r="7" spans="1:8" s="194" customFormat="1" ht="39" thickBot="1" x14ac:dyDescent="0.3">
      <c r="A7" s="1102"/>
      <c r="B7" s="1103"/>
      <c r="C7" s="869" t="s">
        <v>956</v>
      </c>
      <c r="D7" s="869" t="s">
        <v>376</v>
      </c>
      <c r="E7" s="869" t="s">
        <v>399</v>
      </c>
      <c r="F7" s="870" t="s">
        <v>724</v>
      </c>
      <c r="G7" s="870" t="s">
        <v>957</v>
      </c>
      <c r="H7" s="871" t="s">
        <v>377</v>
      </c>
    </row>
    <row r="8" spans="1:8" s="194" customFormat="1" ht="17.25" thickBot="1" x14ac:dyDescent="0.3">
      <c r="A8" s="1104"/>
      <c r="B8" s="1105"/>
      <c r="C8" s="208" t="s">
        <v>378</v>
      </c>
      <c r="D8" s="208" t="s">
        <v>379</v>
      </c>
      <c r="E8" s="208" t="s">
        <v>380</v>
      </c>
      <c r="F8" s="808" t="s">
        <v>381</v>
      </c>
      <c r="G8" s="808" t="s">
        <v>382</v>
      </c>
      <c r="H8" s="208" t="s">
        <v>383</v>
      </c>
    </row>
    <row r="9" spans="1:8" s="194" customFormat="1" ht="8.25" customHeight="1" x14ac:dyDescent="0.25">
      <c r="A9" s="198"/>
      <c r="B9" s="804"/>
      <c r="C9" s="809"/>
      <c r="D9" s="809"/>
      <c r="E9" s="810"/>
      <c r="F9" s="809"/>
      <c r="G9" s="809"/>
      <c r="H9" s="810"/>
    </row>
    <row r="10" spans="1:8" ht="17.100000000000001" customHeight="1" x14ac:dyDescent="0.25">
      <c r="A10" s="199"/>
      <c r="B10" s="805" t="s">
        <v>202</v>
      </c>
      <c r="C10" s="811"/>
      <c r="D10" s="811"/>
      <c r="E10" s="812">
        <f>C10+D10</f>
        <v>0</v>
      </c>
      <c r="F10" s="811"/>
      <c r="G10" s="811"/>
      <c r="H10" s="812">
        <f>G10-C10</f>
        <v>0</v>
      </c>
    </row>
    <row r="11" spans="1:8" ht="17.100000000000001" customHeight="1" x14ac:dyDescent="0.25">
      <c r="A11" s="199"/>
      <c r="B11" s="805" t="s">
        <v>203</v>
      </c>
      <c r="C11" s="811">
        <v>0</v>
      </c>
      <c r="D11" s="811">
        <v>0</v>
      </c>
      <c r="E11" s="812">
        <f t="shared" ref="E11:E19" si="0">C11+D11</f>
        <v>0</v>
      </c>
      <c r="F11" s="811">
        <v>0</v>
      </c>
      <c r="G11" s="811">
        <v>0</v>
      </c>
      <c r="H11" s="812">
        <f t="shared" ref="H11:H20" si="1">G11-C11</f>
        <v>0</v>
      </c>
    </row>
    <row r="12" spans="1:8" ht="17.100000000000001" customHeight="1" x14ac:dyDescent="0.25">
      <c r="A12" s="199"/>
      <c r="B12" s="805" t="s">
        <v>384</v>
      </c>
      <c r="C12" s="811">
        <v>0</v>
      </c>
      <c r="D12" s="811"/>
      <c r="E12" s="812">
        <f t="shared" si="0"/>
        <v>0</v>
      </c>
      <c r="F12" s="811"/>
      <c r="G12" s="811"/>
      <c r="H12" s="812">
        <f t="shared" si="1"/>
        <v>0</v>
      </c>
    </row>
    <row r="13" spans="1:8" ht="17.100000000000001" customHeight="1" x14ac:dyDescent="0.25">
      <c r="A13" s="199"/>
      <c r="B13" s="805" t="s">
        <v>205</v>
      </c>
      <c r="C13" s="811">
        <v>0</v>
      </c>
      <c r="D13" s="811"/>
      <c r="E13" s="812">
        <f t="shared" si="0"/>
        <v>0</v>
      </c>
      <c r="F13" s="811"/>
      <c r="G13" s="811"/>
      <c r="H13" s="812">
        <f t="shared" si="1"/>
        <v>0</v>
      </c>
    </row>
    <row r="14" spans="1:8" ht="17.100000000000001" customHeight="1" x14ac:dyDescent="0.25">
      <c r="A14" s="199"/>
      <c r="B14" s="805" t="s">
        <v>385</v>
      </c>
      <c r="C14" s="811">
        <v>0</v>
      </c>
      <c r="D14" s="811"/>
      <c r="E14" s="812">
        <f t="shared" si="0"/>
        <v>0</v>
      </c>
      <c r="F14" s="811"/>
      <c r="G14" s="813"/>
      <c r="H14" s="812">
        <f t="shared" si="1"/>
        <v>0</v>
      </c>
    </row>
    <row r="15" spans="1:8" ht="17.100000000000001" customHeight="1" x14ac:dyDescent="0.25">
      <c r="A15" s="199"/>
      <c r="B15" s="805" t="s">
        <v>386</v>
      </c>
      <c r="C15" s="811">
        <v>0</v>
      </c>
      <c r="D15" s="811"/>
      <c r="E15" s="812">
        <f t="shared" si="0"/>
        <v>0</v>
      </c>
      <c r="F15" s="811"/>
      <c r="G15" s="811"/>
      <c r="H15" s="812">
        <f t="shared" si="1"/>
        <v>0</v>
      </c>
    </row>
    <row r="16" spans="1:8" ht="29.25" customHeight="1" x14ac:dyDescent="0.25">
      <c r="A16" s="199"/>
      <c r="B16" s="805" t="s">
        <v>958</v>
      </c>
      <c r="C16" s="811">
        <v>29250959</v>
      </c>
      <c r="D16" s="811">
        <v>426000</v>
      </c>
      <c r="E16" s="812">
        <f t="shared" si="0"/>
        <v>29676959</v>
      </c>
      <c r="F16" s="811">
        <f>10141931.64+426000</f>
        <v>10567931.640000001</v>
      </c>
      <c r="G16" s="811">
        <f>10141931.64+426000</f>
        <v>10567931.640000001</v>
      </c>
      <c r="H16" s="812">
        <f t="shared" si="1"/>
        <v>-18683027.359999999</v>
      </c>
    </row>
    <row r="17" spans="1:8" ht="55.5" customHeight="1" x14ac:dyDescent="0.25">
      <c r="A17" s="199"/>
      <c r="B17" s="805" t="s">
        <v>959</v>
      </c>
      <c r="C17" s="811"/>
      <c r="D17" s="811"/>
      <c r="E17" s="812">
        <f t="shared" si="0"/>
        <v>0</v>
      </c>
      <c r="F17" s="811"/>
      <c r="G17" s="811"/>
      <c r="H17" s="812">
        <f t="shared" si="1"/>
        <v>0</v>
      </c>
    </row>
    <row r="18" spans="1:8" ht="25.5" x14ac:dyDescent="0.25">
      <c r="A18" s="199"/>
      <c r="B18" s="805" t="s">
        <v>963</v>
      </c>
      <c r="C18" s="811">
        <v>36933942</v>
      </c>
      <c r="D18" s="811">
        <f>(44603224+1152389.49)+187621.35+61750+410000+50000-62575.79</f>
        <v>46402409.050000004</v>
      </c>
      <c r="E18" s="812">
        <f t="shared" si="0"/>
        <v>83336351.050000012</v>
      </c>
      <c r="F18" s="811">
        <f>17931002+21375373+61750+187621.35+410000+50000</f>
        <v>40015746.350000001</v>
      </c>
      <c r="G18" s="811">
        <f>17931002+21375373+61750+187621.35+410000+50000</f>
        <v>40015746.350000001</v>
      </c>
      <c r="H18" s="812">
        <f>G18-C18</f>
        <v>3081804.3500000015</v>
      </c>
    </row>
    <row r="19" spans="1:8" ht="17.100000000000001" customHeight="1" thickBot="1" x14ac:dyDescent="0.3">
      <c r="A19" s="200"/>
      <c r="B19" s="806" t="s">
        <v>387</v>
      </c>
      <c r="C19" s="814"/>
      <c r="D19" s="814"/>
      <c r="E19" s="815">
        <f t="shared" si="0"/>
        <v>0</v>
      </c>
      <c r="F19" s="814"/>
      <c r="G19" s="814"/>
      <c r="H19" s="815">
        <f t="shared" si="1"/>
        <v>0</v>
      </c>
    </row>
    <row r="20" spans="1:8" s="224" customFormat="1" ht="28.5" customHeight="1" thickBot="1" x14ac:dyDescent="0.3">
      <c r="A20" s="1106" t="s">
        <v>253</v>
      </c>
      <c r="B20" s="1107"/>
      <c r="C20" s="816">
        <f>C10+C11+C12+C13+C14+C15+C16+C17+C18+C19</f>
        <v>66184901</v>
      </c>
      <c r="D20" s="816">
        <f>D10+D11+D12+D13+D14+D15+D16+D17+D18+D19</f>
        <v>46828409.050000004</v>
      </c>
      <c r="E20" s="816">
        <f>E10+E11+E12+E13+E14+E15+E16+E17+E18+E19</f>
        <v>113013310.05000001</v>
      </c>
      <c r="F20" s="816">
        <f>F10+F11+F12+F13+F14+F15+F16+F17+F18+F19</f>
        <v>50583677.990000002</v>
      </c>
      <c r="G20" s="816">
        <f>G10+G11+G12+G13+G14+G15+G16+G17+G18+G19</f>
        <v>50583677.990000002</v>
      </c>
      <c r="H20" s="816">
        <f t="shared" si="1"/>
        <v>-15601223.009999998</v>
      </c>
    </row>
    <row r="21" spans="1:8" ht="22.5" customHeight="1" thickBot="1" x14ac:dyDescent="0.3">
      <c r="A21" s="201"/>
      <c r="B21" s="201"/>
      <c r="C21" s="202"/>
      <c r="D21" s="202"/>
      <c r="E21" s="202"/>
      <c r="F21" s="203"/>
      <c r="G21" s="793" t="s">
        <v>960</v>
      </c>
      <c r="H21" s="794" t="str">
        <f>IF(($G$20-$C$20)&lt;=0,"",$G$20-$C$20)</f>
        <v/>
      </c>
    </row>
    <row r="22" spans="1:8" ht="10.5" customHeight="1" thickBot="1" x14ac:dyDescent="0.3">
      <c r="A22" s="204"/>
      <c r="B22" s="204"/>
      <c r="C22" s="205"/>
      <c r="D22" s="205"/>
      <c r="E22" s="205"/>
      <c r="F22" s="206"/>
      <c r="G22" s="207"/>
      <c r="H22" s="203"/>
    </row>
    <row r="23" spans="1:8" s="194" customFormat="1" ht="17.25" thickBot="1" x14ac:dyDescent="0.3">
      <c r="A23" s="1094" t="s">
        <v>961</v>
      </c>
      <c r="B23" s="1095"/>
      <c r="C23" s="1084" t="s">
        <v>395</v>
      </c>
      <c r="D23" s="1085"/>
      <c r="E23" s="1085"/>
      <c r="F23" s="1085"/>
      <c r="G23" s="1086"/>
      <c r="H23" s="807"/>
    </row>
    <row r="24" spans="1:8" s="194" customFormat="1" ht="39" thickBot="1" x14ac:dyDescent="0.3">
      <c r="A24" s="1096"/>
      <c r="B24" s="1097"/>
      <c r="C24" s="869" t="s">
        <v>956</v>
      </c>
      <c r="D24" s="869" t="s">
        <v>376</v>
      </c>
      <c r="E24" s="869" t="s">
        <v>399</v>
      </c>
      <c r="F24" s="870" t="s">
        <v>724</v>
      </c>
      <c r="G24" s="870" t="s">
        <v>957</v>
      </c>
      <c r="H24" s="871" t="s">
        <v>377</v>
      </c>
    </row>
    <row r="25" spans="1:8" s="194" customFormat="1" ht="17.25" thickBot="1" x14ac:dyDescent="0.3">
      <c r="A25" s="1098"/>
      <c r="B25" s="1099"/>
      <c r="C25" s="208" t="s">
        <v>378</v>
      </c>
      <c r="D25" s="208" t="s">
        <v>379</v>
      </c>
      <c r="E25" s="208" t="s">
        <v>380</v>
      </c>
      <c r="F25" s="808" t="s">
        <v>381</v>
      </c>
      <c r="G25" s="808" t="s">
        <v>382</v>
      </c>
      <c r="H25" s="208" t="s">
        <v>383</v>
      </c>
    </row>
    <row r="26" spans="1:8" s="209" customFormat="1" ht="48" customHeight="1" x14ac:dyDescent="0.25">
      <c r="A26" s="1087" t="s">
        <v>962</v>
      </c>
      <c r="B26" s="1088"/>
      <c r="C26" s="468">
        <f t="shared" ref="C26:H26" si="2">SUM(C27,C28,C29,C30,C31,C32,C33,C34)</f>
        <v>0</v>
      </c>
      <c r="D26" s="468">
        <f t="shared" si="2"/>
        <v>0</v>
      </c>
      <c r="E26" s="468">
        <f t="shared" si="2"/>
        <v>0</v>
      </c>
      <c r="F26" s="468">
        <f t="shared" si="2"/>
        <v>0</v>
      </c>
      <c r="G26" s="468">
        <f t="shared" si="2"/>
        <v>0</v>
      </c>
      <c r="H26" s="468">
        <f t="shared" si="2"/>
        <v>0</v>
      </c>
    </row>
    <row r="27" spans="1:8" s="209" customFormat="1" ht="17.100000000000001" customHeight="1" x14ac:dyDescent="0.25">
      <c r="A27" s="210" t="s">
        <v>388</v>
      </c>
      <c r="B27" s="211"/>
      <c r="C27" s="469">
        <v>0</v>
      </c>
      <c r="D27" s="469">
        <v>0</v>
      </c>
      <c r="E27" s="470">
        <f>C27+D27</f>
        <v>0</v>
      </c>
      <c r="F27" s="469">
        <v>0</v>
      </c>
      <c r="G27" s="469">
        <v>0</v>
      </c>
      <c r="H27" s="471">
        <f>G27-C27</f>
        <v>0</v>
      </c>
    </row>
    <row r="28" spans="1:8" s="209" customFormat="1" ht="17.100000000000001" customHeight="1" x14ac:dyDescent="0.25">
      <c r="A28" s="210"/>
      <c r="B28" s="215" t="s">
        <v>203</v>
      </c>
      <c r="C28" s="469"/>
      <c r="D28" s="469"/>
      <c r="E28" s="470"/>
      <c r="F28" s="469"/>
      <c r="G28" s="469"/>
      <c r="H28" s="471"/>
    </row>
    <row r="29" spans="1:8" s="209" customFormat="1" ht="17.100000000000001" customHeight="1" x14ac:dyDescent="0.25">
      <c r="A29" s="210" t="s">
        <v>384</v>
      </c>
      <c r="B29" s="211"/>
      <c r="C29" s="469"/>
      <c r="D29" s="469"/>
      <c r="E29" s="470">
        <f t="shared" ref="E29:E43" si="3">C29+D29</f>
        <v>0</v>
      </c>
      <c r="F29" s="469"/>
      <c r="G29" s="469"/>
      <c r="H29" s="471">
        <f t="shared" ref="H29:H43" si="4">G29-C29</f>
        <v>0</v>
      </c>
    </row>
    <row r="30" spans="1:8" s="209" customFormat="1" x14ac:dyDescent="0.25">
      <c r="A30" s="1082" t="s">
        <v>205</v>
      </c>
      <c r="B30" s="1083"/>
      <c r="C30" s="469"/>
      <c r="D30" s="469"/>
      <c r="E30" s="470">
        <f t="shared" si="3"/>
        <v>0</v>
      </c>
      <c r="F30" s="469"/>
      <c r="G30" s="469"/>
      <c r="H30" s="471">
        <f t="shared" si="4"/>
        <v>0</v>
      </c>
    </row>
    <row r="31" spans="1:8" s="209" customFormat="1" ht="17.100000000000001" customHeight="1" x14ac:dyDescent="0.25">
      <c r="A31" s="1082" t="s">
        <v>976</v>
      </c>
      <c r="B31" s="1083"/>
      <c r="C31" s="469"/>
      <c r="D31" s="469"/>
      <c r="E31" s="470">
        <f t="shared" si="3"/>
        <v>0</v>
      </c>
      <c r="F31" s="469"/>
      <c r="G31" s="469"/>
      <c r="H31" s="471">
        <f t="shared" si="4"/>
        <v>0</v>
      </c>
    </row>
    <row r="32" spans="1:8" ht="17.100000000000001" customHeight="1" x14ac:dyDescent="0.25">
      <c r="A32" s="1082" t="s">
        <v>977</v>
      </c>
      <c r="B32" s="1083" t="s">
        <v>389</v>
      </c>
      <c r="C32" s="472"/>
      <c r="D32" s="472"/>
      <c r="E32" s="470">
        <f t="shared" si="3"/>
        <v>0</v>
      </c>
      <c r="F32" s="472"/>
      <c r="G32" s="472"/>
      <c r="H32" s="471">
        <f t="shared" si="4"/>
        <v>0</v>
      </c>
    </row>
    <row r="33" spans="1:8" s="209" customFormat="1" ht="51" customHeight="1" x14ac:dyDescent="0.25">
      <c r="A33" s="872"/>
      <c r="B33" s="873" t="s">
        <v>959</v>
      </c>
      <c r="C33" s="469"/>
      <c r="D33" s="469"/>
      <c r="E33" s="470">
        <f t="shared" si="3"/>
        <v>0</v>
      </c>
      <c r="F33" s="469"/>
      <c r="G33" s="469"/>
      <c r="H33" s="471">
        <f t="shared" si="4"/>
        <v>0</v>
      </c>
    </row>
    <row r="34" spans="1:8" s="209" customFormat="1" ht="27.75" customHeight="1" x14ac:dyDescent="0.25">
      <c r="A34" s="1082" t="s">
        <v>963</v>
      </c>
      <c r="B34" s="1083"/>
      <c r="C34" s="469"/>
      <c r="D34" s="469"/>
      <c r="E34" s="470">
        <f t="shared" si="3"/>
        <v>0</v>
      </c>
      <c r="F34" s="469"/>
      <c r="G34" s="469"/>
      <c r="H34" s="471">
        <f t="shared" si="4"/>
        <v>0</v>
      </c>
    </row>
    <row r="35" spans="1:8" s="209" customFormat="1" ht="8.25" customHeight="1" x14ac:dyDescent="0.25">
      <c r="A35" s="212"/>
      <c r="B35" s="213"/>
      <c r="C35" s="469"/>
      <c r="D35" s="469"/>
      <c r="E35" s="470"/>
      <c r="F35" s="469"/>
      <c r="G35" s="469"/>
      <c r="H35" s="471"/>
    </row>
    <row r="36" spans="1:8" s="209" customFormat="1" ht="66.75" customHeight="1" x14ac:dyDescent="0.25">
      <c r="A36" s="1092" t="s">
        <v>964</v>
      </c>
      <c r="B36" s="1093"/>
      <c r="C36" s="468">
        <f t="shared" ref="C36:H36" si="5">SUM(C37:C40)</f>
        <v>66184901</v>
      </c>
      <c r="D36" s="468">
        <f t="shared" si="5"/>
        <v>46828409.050000004</v>
      </c>
      <c r="E36" s="468">
        <f t="shared" si="5"/>
        <v>113013310.05000001</v>
      </c>
      <c r="F36" s="468">
        <f t="shared" si="5"/>
        <v>50583677.990000002</v>
      </c>
      <c r="G36" s="468">
        <f t="shared" si="5"/>
        <v>50583677.990000002</v>
      </c>
      <c r="H36" s="468">
        <f t="shared" si="5"/>
        <v>-15601223.009999998</v>
      </c>
    </row>
    <row r="37" spans="1:8" s="209" customFormat="1" ht="17.100000000000001" customHeight="1" x14ac:dyDescent="0.25">
      <c r="A37" s="214"/>
      <c r="B37" s="215" t="s">
        <v>203</v>
      </c>
      <c r="C37" s="469">
        <v>0</v>
      </c>
      <c r="D37" s="469"/>
      <c r="E37" s="470">
        <f t="shared" si="3"/>
        <v>0</v>
      </c>
      <c r="F37" s="469"/>
      <c r="G37" s="469"/>
      <c r="H37" s="471">
        <f t="shared" si="4"/>
        <v>0</v>
      </c>
    </row>
    <row r="38" spans="1:8" s="209" customFormat="1" ht="17.100000000000001" customHeight="1" x14ac:dyDescent="0.25">
      <c r="A38" s="214"/>
      <c r="B38" s="215" t="s">
        <v>976</v>
      </c>
      <c r="C38" s="469">
        <v>0</v>
      </c>
      <c r="D38" s="469"/>
      <c r="E38" s="470"/>
      <c r="F38" s="469"/>
      <c r="G38" s="469"/>
      <c r="H38" s="471"/>
    </row>
    <row r="39" spans="1:8" s="209" customFormat="1" ht="30.75" customHeight="1" x14ac:dyDescent="0.25">
      <c r="A39" s="214"/>
      <c r="B39" s="874" t="s">
        <v>978</v>
      </c>
      <c r="C39" s="469">
        <f>C16</f>
        <v>29250959</v>
      </c>
      <c r="D39" s="469">
        <f>D16</f>
        <v>426000</v>
      </c>
      <c r="E39" s="470">
        <f t="shared" si="3"/>
        <v>29676959</v>
      </c>
      <c r="F39" s="469">
        <f>F16</f>
        <v>10567931.640000001</v>
      </c>
      <c r="G39" s="469">
        <f>G16</f>
        <v>10567931.640000001</v>
      </c>
      <c r="H39" s="471">
        <f t="shared" si="4"/>
        <v>-18683027.359999999</v>
      </c>
    </row>
    <row r="40" spans="1:8" s="209" customFormat="1" ht="29.25" customHeight="1" x14ac:dyDescent="0.25">
      <c r="A40" s="214"/>
      <c r="B40" s="216" t="s">
        <v>963</v>
      </c>
      <c r="C40" s="469">
        <f>C18</f>
        <v>36933942</v>
      </c>
      <c r="D40" s="469">
        <f>D18</f>
        <v>46402409.050000004</v>
      </c>
      <c r="E40" s="470">
        <f t="shared" si="3"/>
        <v>83336351.050000012</v>
      </c>
      <c r="F40" s="469">
        <f>F18</f>
        <v>40015746.350000001</v>
      </c>
      <c r="G40" s="469">
        <f>G18</f>
        <v>40015746.350000001</v>
      </c>
      <c r="H40" s="471">
        <f t="shared" si="4"/>
        <v>3081804.3500000015</v>
      </c>
    </row>
    <row r="41" spans="1:8" s="209" customFormat="1" ht="6" customHeight="1" x14ac:dyDescent="0.25">
      <c r="A41" s="214"/>
      <c r="B41" s="215"/>
      <c r="C41" s="469"/>
      <c r="D41" s="469"/>
      <c r="E41" s="470"/>
      <c r="F41" s="469"/>
      <c r="G41" s="469"/>
      <c r="H41" s="471"/>
    </row>
    <row r="42" spans="1:8" s="209" customFormat="1" ht="17.100000000000001" customHeight="1" x14ac:dyDescent="0.25">
      <c r="A42" s="212" t="s">
        <v>391</v>
      </c>
      <c r="B42" s="213"/>
      <c r="C42" s="468">
        <f t="shared" ref="C42:H42" si="6">C43</f>
        <v>0</v>
      </c>
      <c r="D42" s="468">
        <f t="shared" si="6"/>
        <v>0</v>
      </c>
      <c r="E42" s="468">
        <f t="shared" si="6"/>
        <v>0</v>
      </c>
      <c r="F42" s="468">
        <f t="shared" si="6"/>
        <v>0</v>
      </c>
      <c r="G42" s="468">
        <f t="shared" si="6"/>
        <v>0</v>
      </c>
      <c r="H42" s="468">
        <f t="shared" si="6"/>
        <v>0</v>
      </c>
    </row>
    <row r="43" spans="1:8" s="209" customFormat="1" ht="17.100000000000001" customHeight="1" x14ac:dyDescent="0.25">
      <c r="A43" s="212"/>
      <c r="B43" s="217" t="s">
        <v>387</v>
      </c>
      <c r="C43" s="469">
        <v>0</v>
      </c>
      <c r="D43" s="469"/>
      <c r="E43" s="470">
        <f t="shared" si="3"/>
        <v>0</v>
      </c>
      <c r="F43" s="469"/>
      <c r="G43" s="469"/>
      <c r="H43" s="471">
        <f t="shared" si="4"/>
        <v>0</v>
      </c>
    </row>
    <row r="44" spans="1:8" s="209" customFormat="1" ht="12.75" customHeight="1" thickBot="1" x14ac:dyDescent="0.3">
      <c r="A44" s="218"/>
      <c r="B44" s="219"/>
      <c r="C44" s="473"/>
      <c r="D44" s="473"/>
      <c r="E44" s="474"/>
      <c r="F44" s="473"/>
      <c r="G44" s="473"/>
      <c r="H44" s="475"/>
    </row>
    <row r="45" spans="1:8" ht="21.75" customHeight="1" thickBot="1" x14ac:dyDescent="0.3">
      <c r="A45" s="1090" t="s">
        <v>253</v>
      </c>
      <c r="B45" s="1091"/>
      <c r="C45" s="792">
        <f t="shared" ref="C45:H45" si="7">C26+C36+C42</f>
        <v>66184901</v>
      </c>
      <c r="D45" s="792">
        <f t="shared" si="7"/>
        <v>46828409.050000004</v>
      </c>
      <c r="E45" s="792">
        <f t="shared" si="7"/>
        <v>113013310.05000001</v>
      </c>
      <c r="F45" s="792">
        <f t="shared" si="7"/>
        <v>50583677.990000002</v>
      </c>
      <c r="G45" s="792">
        <f t="shared" si="7"/>
        <v>50583677.990000002</v>
      </c>
      <c r="H45" s="792">
        <f t="shared" si="7"/>
        <v>-15601223.009999998</v>
      </c>
    </row>
    <row r="46" spans="1:8" ht="23.25" customHeight="1" thickBot="1" x14ac:dyDescent="0.3">
      <c r="A46" s="201"/>
      <c r="B46" s="201"/>
      <c r="C46" s="220"/>
      <c r="D46" s="220"/>
      <c r="E46" s="220"/>
      <c r="F46" s="221"/>
      <c r="G46" s="795" t="s">
        <v>960</v>
      </c>
      <c r="H46" s="796" t="str">
        <f>IF(($G$45-$C$45)&lt;=0,"",$G$45-$C$45)</f>
        <v/>
      </c>
    </row>
    <row r="47" spans="1:8" ht="23.25" customHeight="1" x14ac:dyDescent="0.25">
      <c r="A47" s="204"/>
      <c r="B47" s="204"/>
      <c r="C47" s="568"/>
      <c r="D47" s="568"/>
      <c r="E47" s="568"/>
      <c r="F47" s="569"/>
      <c r="G47" s="570"/>
      <c r="H47" s="570"/>
    </row>
    <row r="48" spans="1:8" ht="23.25" customHeight="1" x14ac:dyDescent="0.25">
      <c r="A48" s="204"/>
      <c r="B48" s="204"/>
      <c r="C48" s="568"/>
      <c r="D48" s="568"/>
      <c r="E48" s="568"/>
      <c r="F48" s="569"/>
      <c r="G48" s="570"/>
      <c r="H48" s="570"/>
    </row>
    <row r="49" spans="1:8" ht="23.25" customHeight="1" x14ac:dyDescent="0.25">
      <c r="A49" s="204"/>
      <c r="B49" s="204"/>
      <c r="C49" s="568"/>
      <c r="D49" s="568"/>
      <c r="E49" s="568"/>
      <c r="F49" s="569"/>
      <c r="G49" s="570"/>
      <c r="H49" s="570"/>
    </row>
    <row r="50" spans="1:8" s="882" customFormat="1" ht="15.75" customHeight="1" x14ac:dyDescent="0.25">
      <c r="A50" s="878"/>
      <c r="B50" s="879" t="s">
        <v>985</v>
      </c>
      <c r="C50" s="880"/>
      <c r="D50" s="880"/>
      <c r="E50" s="880"/>
      <c r="F50" s="880"/>
      <c r="G50" s="881"/>
      <c r="H50" s="881"/>
    </row>
    <row r="51" spans="1:8" s="882" customFormat="1" ht="12.75" customHeight="1" x14ac:dyDescent="0.25">
      <c r="A51" s="878"/>
      <c r="B51" s="879" t="s">
        <v>986</v>
      </c>
      <c r="C51" s="880"/>
      <c r="D51" s="880"/>
      <c r="E51" s="880"/>
      <c r="F51" s="880"/>
      <c r="G51" s="881"/>
      <c r="H51" s="881"/>
    </row>
    <row r="52" spans="1:8" s="882" customFormat="1" ht="26.25" customHeight="1" x14ac:dyDescent="0.25">
      <c r="A52" s="878"/>
      <c r="B52" s="1089" t="s">
        <v>987</v>
      </c>
      <c r="C52" s="1089"/>
      <c r="D52" s="1089"/>
      <c r="E52" s="1089"/>
      <c r="F52" s="1089"/>
      <c r="G52" s="1089"/>
      <c r="H52" s="1089"/>
    </row>
    <row r="53" spans="1:8" ht="23.25" customHeight="1" x14ac:dyDescent="0.25">
      <c r="A53" s="204"/>
      <c r="B53" s="204"/>
      <c r="C53" s="568"/>
      <c r="D53" s="568"/>
      <c r="E53" s="568"/>
      <c r="F53" s="569"/>
      <c r="G53" s="570"/>
      <c r="H53" s="570"/>
    </row>
    <row r="54" spans="1:8" ht="8.25" customHeight="1" x14ac:dyDescent="0.25">
      <c r="A54" s="222"/>
      <c r="B54" s="111"/>
    </row>
    <row r="55" spans="1:8" x14ac:dyDescent="0.25">
      <c r="A55" s="225"/>
      <c r="B55" s="111"/>
      <c r="H55" s="424"/>
    </row>
    <row r="56" spans="1:8" x14ac:dyDescent="0.25">
      <c r="A56" s="226"/>
      <c r="B56" s="227" t="s">
        <v>392</v>
      </c>
      <c r="C56" s="228"/>
      <c r="D56" s="228"/>
      <c r="E56" s="228"/>
      <c r="F56" s="228"/>
      <c r="G56" s="228"/>
      <c r="H56" s="228"/>
    </row>
    <row r="57" spans="1:8" x14ac:dyDescent="0.25">
      <c r="A57" s="226"/>
      <c r="B57" s="227" t="s">
        <v>393</v>
      </c>
      <c r="C57" s="228"/>
      <c r="D57" s="228"/>
      <c r="E57" s="228"/>
      <c r="F57" s="228"/>
      <c r="G57" s="228"/>
      <c r="H57" s="228"/>
    </row>
    <row r="58" spans="1:8" x14ac:dyDescent="0.25">
      <c r="A58" s="226"/>
      <c r="B58" s="227"/>
      <c r="C58" s="228"/>
      <c r="D58" s="228"/>
      <c r="E58" s="228"/>
      <c r="F58" s="228"/>
      <c r="G58" s="228"/>
      <c r="H58" s="228"/>
    </row>
  </sheetData>
  <sheetProtection formatColumns="0" formatRows="0" insertHyperlinks="0"/>
  <mergeCells count="18">
    <mergeCell ref="C6:G6"/>
    <mergeCell ref="A36:B36"/>
    <mergeCell ref="A23:B25"/>
    <mergeCell ref="A6:B8"/>
    <mergeCell ref="A20:B20"/>
    <mergeCell ref="A30:B30"/>
    <mergeCell ref="A32:B32"/>
    <mergeCell ref="A1:H1"/>
    <mergeCell ref="A2:H2"/>
    <mergeCell ref="A3:H3"/>
    <mergeCell ref="A4:H4"/>
    <mergeCell ref="C5:F5"/>
    <mergeCell ref="A34:B34"/>
    <mergeCell ref="C23:G23"/>
    <mergeCell ref="A26:B26"/>
    <mergeCell ref="A31:B31"/>
    <mergeCell ref="B52:H52"/>
    <mergeCell ref="A45:B45"/>
  </mergeCells>
  <printOptions horizontalCentered="1"/>
  <pageMargins left="0.39370078740157483" right="0.39370078740157483" top="0.39370078740157483" bottom="0.51181102362204722" header="0.31496062992125984" footer="0.31496062992125984"/>
  <pageSetup scale="70" fitToHeight="2" orientation="landscape" r:id="rId1"/>
  <rowBreaks count="1" manualBreakCount="1">
    <brk id="22" max="7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view="pageBreakPreview" topLeftCell="A79" zoomScale="130" zoomScaleNormal="120" zoomScaleSheetLayoutView="130" workbookViewId="0">
      <selection sqref="A1:I87"/>
    </sheetView>
  </sheetViews>
  <sheetFormatPr baseColWidth="10" defaultColWidth="11.42578125" defaultRowHeight="15" x14ac:dyDescent="0.25"/>
  <cols>
    <col min="1" max="1" width="1.85546875" customWidth="1"/>
    <col min="2" max="2" width="0.85546875" customWidth="1"/>
    <col min="3" max="3" width="48.28515625" customWidth="1"/>
    <col min="4" max="4" width="12.28515625" bestFit="1" customWidth="1"/>
    <col min="5" max="5" width="12.85546875" customWidth="1"/>
    <col min="7" max="8" width="12" bestFit="1" customWidth="1"/>
  </cols>
  <sheetData>
    <row r="1" spans="1:9" ht="15.75" x14ac:dyDescent="0.25">
      <c r="A1" s="1001" t="s">
        <v>23</v>
      </c>
      <c r="B1" s="1001"/>
      <c r="C1" s="1001"/>
      <c r="D1" s="1001"/>
      <c r="E1" s="1001"/>
      <c r="F1" s="1001"/>
      <c r="G1" s="1001"/>
      <c r="H1" s="1001"/>
      <c r="I1" s="1001"/>
    </row>
    <row r="2" spans="1:9" ht="15.75" customHeight="1" x14ac:dyDescent="0.25">
      <c r="A2" s="1002" t="s">
        <v>394</v>
      </c>
      <c r="B2" s="1002"/>
      <c r="C2" s="1002"/>
      <c r="D2" s="1002"/>
      <c r="E2" s="1002"/>
      <c r="F2" s="1002"/>
      <c r="G2" s="1002"/>
      <c r="H2" s="1002"/>
      <c r="I2" s="1002"/>
    </row>
    <row r="3" spans="1:9" ht="16.5" customHeight="1" x14ac:dyDescent="0.25">
      <c r="A3" s="1002" t="str">
        <f>'ETCA-I-01'!A3:G3</f>
        <v>Instituto Tecnológico Superior de Cajeme</v>
      </c>
      <c r="B3" s="1002"/>
      <c r="C3" s="1002"/>
      <c r="D3" s="1002"/>
      <c r="E3" s="1002"/>
      <c r="F3" s="1002"/>
      <c r="G3" s="1002"/>
      <c r="H3" s="1002"/>
      <c r="I3" s="1002"/>
    </row>
    <row r="4" spans="1:9" ht="15.75" customHeight="1" x14ac:dyDescent="0.25">
      <c r="A4" s="1147" t="str">
        <f>'ETCA-I-10'!A4:K4</f>
        <v>Del 01 de Enero al 30 de Junio de 2019</v>
      </c>
      <c r="B4" s="1147"/>
      <c r="C4" s="1147"/>
      <c r="D4" s="1147"/>
      <c r="E4" s="1147"/>
      <c r="F4" s="1147"/>
      <c r="G4" s="1147"/>
      <c r="H4" s="1147"/>
      <c r="I4" s="1147"/>
    </row>
    <row r="5" spans="1:9" ht="15.75" customHeight="1" thickBot="1" x14ac:dyDescent="0.3">
      <c r="A5" s="1058" t="s">
        <v>87</v>
      </c>
      <c r="B5" s="1058"/>
      <c r="C5" s="1058"/>
      <c r="D5" s="1058"/>
      <c r="E5" s="1058"/>
      <c r="F5" s="1058"/>
      <c r="G5" s="1058"/>
      <c r="H5" s="1058"/>
      <c r="I5" s="1058"/>
    </row>
    <row r="6" spans="1:9" ht="15.75" thickBot="1" x14ac:dyDescent="0.3">
      <c r="A6" s="1130"/>
      <c r="B6" s="1131"/>
      <c r="C6" s="1132"/>
      <c r="D6" s="1133" t="s">
        <v>395</v>
      </c>
      <c r="E6" s="1134"/>
      <c r="F6" s="1134"/>
      <c r="G6" s="1134"/>
      <c r="H6" s="1135"/>
      <c r="I6" s="1136" t="s">
        <v>396</v>
      </c>
    </row>
    <row r="7" spans="1:9" x14ac:dyDescent="0.25">
      <c r="A7" s="1139" t="s">
        <v>250</v>
      </c>
      <c r="B7" s="1140"/>
      <c r="C7" s="1141"/>
      <c r="D7" s="1136" t="s">
        <v>397</v>
      </c>
      <c r="E7" s="1145" t="s">
        <v>398</v>
      </c>
      <c r="F7" s="1136" t="s">
        <v>399</v>
      </c>
      <c r="G7" s="1136" t="s">
        <v>400</v>
      </c>
      <c r="H7" s="1136" t="s">
        <v>401</v>
      </c>
      <c r="I7" s="1137"/>
    </row>
    <row r="8" spans="1:9" ht="15.75" thickBot="1" x14ac:dyDescent="0.3">
      <c r="A8" s="1142" t="s">
        <v>402</v>
      </c>
      <c r="B8" s="1143"/>
      <c r="C8" s="1144"/>
      <c r="D8" s="1138"/>
      <c r="E8" s="1146"/>
      <c r="F8" s="1138"/>
      <c r="G8" s="1138"/>
      <c r="H8" s="1138"/>
      <c r="I8" s="1138"/>
    </row>
    <row r="9" spans="1:9" x14ac:dyDescent="0.25">
      <c r="A9" s="1125"/>
      <c r="B9" s="1126"/>
      <c r="C9" s="1127"/>
      <c r="D9" s="753"/>
      <c r="E9" s="753"/>
      <c r="F9" s="753"/>
      <c r="G9" s="753"/>
      <c r="H9" s="753"/>
      <c r="I9" s="753"/>
    </row>
    <row r="10" spans="1:9" x14ac:dyDescent="0.25">
      <c r="A10" s="1110" t="s">
        <v>403</v>
      </c>
      <c r="B10" s="1111"/>
      <c r="C10" s="1129"/>
      <c r="D10" s="651"/>
      <c r="E10" s="651"/>
      <c r="F10" s="651"/>
      <c r="G10" s="651"/>
      <c r="H10" s="651"/>
      <c r="I10" s="651"/>
    </row>
    <row r="11" spans="1:9" x14ac:dyDescent="0.25">
      <c r="A11" s="768"/>
      <c r="B11" s="1118" t="s">
        <v>404</v>
      </c>
      <c r="C11" s="1114"/>
      <c r="D11" s="653">
        <v>0</v>
      </c>
      <c r="E11" s="653">
        <v>0</v>
      </c>
      <c r="F11" s="653">
        <f t="shared" ref="F11:F17" si="0">+D11+E11</f>
        <v>0</v>
      </c>
      <c r="G11" s="653">
        <v>0</v>
      </c>
      <c r="H11" s="653">
        <v>0</v>
      </c>
      <c r="I11" s="652">
        <f>+H11-D11</f>
        <v>0</v>
      </c>
    </row>
    <row r="12" spans="1:9" x14ac:dyDescent="0.25">
      <c r="A12" s="768"/>
      <c r="B12" s="1118" t="s">
        <v>405</v>
      </c>
      <c r="C12" s="1114"/>
      <c r="D12" s="653">
        <v>0</v>
      </c>
      <c r="E12" s="653">
        <v>0</v>
      </c>
      <c r="F12" s="653">
        <f t="shared" si="0"/>
        <v>0</v>
      </c>
      <c r="G12" s="653">
        <v>0</v>
      </c>
      <c r="H12" s="653">
        <v>0</v>
      </c>
      <c r="I12" s="652">
        <f t="shared" ref="I12:I17" si="1">+H12-D12</f>
        <v>0</v>
      </c>
    </row>
    <row r="13" spans="1:9" x14ac:dyDescent="0.25">
      <c r="A13" s="768"/>
      <c r="B13" s="1118" t="s">
        <v>406</v>
      </c>
      <c r="C13" s="1114"/>
      <c r="D13" s="653">
        <v>0</v>
      </c>
      <c r="E13" s="653">
        <v>0</v>
      </c>
      <c r="F13" s="653">
        <f t="shared" si="0"/>
        <v>0</v>
      </c>
      <c r="G13" s="653">
        <v>0</v>
      </c>
      <c r="H13" s="653">
        <v>0</v>
      </c>
      <c r="I13" s="652">
        <f t="shared" si="1"/>
        <v>0</v>
      </c>
    </row>
    <row r="14" spans="1:9" x14ac:dyDescent="0.25">
      <c r="A14" s="768"/>
      <c r="B14" s="1118" t="s">
        <v>407</v>
      </c>
      <c r="C14" s="1114"/>
      <c r="D14" s="653">
        <v>0</v>
      </c>
      <c r="E14" s="653">
        <v>0</v>
      </c>
      <c r="F14" s="653">
        <f t="shared" si="0"/>
        <v>0</v>
      </c>
      <c r="G14" s="653">
        <v>0</v>
      </c>
      <c r="H14" s="653">
        <v>0</v>
      </c>
      <c r="I14" s="652">
        <f t="shared" si="1"/>
        <v>0</v>
      </c>
    </row>
    <row r="15" spans="1:9" x14ac:dyDescent="0.25">
      <c r="A15" s="768"/>
      <c r="B15" s="1118" t="s">
        <v>408</v>
      </c>
      <c r="C15" s="1114"/>
      <c r="D15" s="653">
        <v>0</v>
      </c>
      <c r="E15" s="653">
        <v>0</v>
      </c>
      <c r="F15" s="653">
        <f t="shared" si="0"/>
        <v>0</v>
      </c>
      <c r="G15" s="653">
        <v>0</v>
      </c>
      <c r="H15" s="653">
        <v>0</v>
      </c>
      <c r="I15" s="652">
        <f t="shared" si="1"/>
        <v>0</v>
      </c>
    </row>
    <row r="16" spans="1:9" x14ac:dyDescent="0.25">
      <c r="A16" s="768"/>
      <c r="B16" s="1118" t="s">
        <v>409</v>
      </c>
      <c r="C16" s="1114"/>
      <c r="D16" s="653">
        <v>0</v>
      </c>
      <c r="E16" s="653">
        <v>0</v>
      </c>
      <c r="F16" s="653">
        <f t="shared" si="0"/>
        <v>0</v>
      </c>
      <c r="G16" s="653">
        <v>0</v>
      </c>
      <c r="H16" s="653"/>
      <c r="I16" s="652">
        <f t="shared" si="1"/>
        <v>0</v>
      </c>
    </row>
    <row r="17" spans="1:9" x14ac:dyDescent="0.25">
      <c r="A17" s="768"/>
      <c r="B17" s="1118" t="s">
        <v>965</v>
      </c>
      <c r="C17" s="1114"/>
      <c r="D17" s="653">
        <f>'ETCA-II-01'!C16</f>
        <v>29250959</v>
      </c>
      <c r="E17" s="653">
        <v>0</v>
      </c>
      <c r="F17" s="653">
        <f t="shared" si="0"/>
        <v>29250959</v>
      </c>
      <c r="G17" s="653">
        <v>10141931.640000001</v>
      </c>
      <c r="H17" s="653">
        <v>10141931.640000001</v>
      </c>
      <c r="I17" s="652">
        <f t="shared" si="1"/>
        <v>-19109027.359999999</v>
      </c>
    </row>
    <row r="18" spans="1:9" x14ac:dyDescent="0.25">
      <c r="A18" s="1128"/>
      <c r="B18" s="1118" t="s">
        <v>410</v>
      </c>
      <c r="C18" s="1114"/>
      <c r="D18" s="1119">
        <f t="shared" ref="D18:I18" si="2">SUM(D20:D30)</f>
        <v>0</v>
      </c>
      <c r="E18" s="1119">
        <f t="shared" si="2"/>
        <v>0</v>
      </c>
      <c r="F18" s="1119">
        <f t="shared" si="2"/>
        <v>0</v>
      </c>
      <c r="G18" s="1119">
        <f t="shared" si="2"/>
        <v>0</v>
      </c>
      <c r="H18" s="1119">
        <f t="shared" si="2"/>
        <v>0</v>
      </c>
      <c r="I18" s="1119">
        <f t="shared" si="2"/>
        <v>0</v>
      </c>
    </row>
    <row r="19" spans="1:9" x14ac:dyDescent="0.25">
      <c r="A19" s="1128"/>
      <c r="B19" s="1118" t="s">
        <v>411</v>
      </c>
      <c r="C19" s="1114"/>
      <c r="D19" s="1119"/>
      <c r="E19" s="1119"/>
      <c r="F19" s="1119"/>
      <c r="G19" s="1119"/>
      <c r="H19" s="1119"/>
      <c r="I19" s="1119"/>
    </row>
    <row r="20" spans="1:9" x14ac:dyDescent="0.25">
      <c r="A20" s="768"/>
      <c r="B20" s="766"/>
      <c r="C20" s="767" t="s">
        <v>412</v>
      </c>
      <c r="D20" s="653">
        <v>0</v>
      </c>
      <c r="E20" s="653">
        <v>0</v>
      </c>
      <c r="F20" s="653">
        <f t="shared" ref="F20:F30" si="3">+D20+E20</f>
        <v>0</v>
      </c>
      <c r="G20" s="653">
        <v>0</v>
      </c>
      <c r="H20" s="653">
        <v>0</v>
      </c>
      <c r="I20" s="652">
        <f>+H20-D20</f>
        <v>0</v>
      </c>
    </row>
    <row r="21" spans="1:9" x14ac:dyDescent="0.25">
      <c r="A21" s="768"/>
      <c r="B21" s="766"/>
      <c r="C21" s="767" t="s">
        <v>413</v>
      </c>
      <c r="D21" s="653">
        <v>0</v>
      </c>
      <c r="E21" s="653">
        <v>0</v>
      </c>
      <c r="F21" s="653">
        <f t="shared" si="3"/>
        <v>0</v>
      </c>
      <c r="G21" s="653">
        <v>0</v>
      </c>
      <c r="H21" s="653">
        <v>0</v>
      </c>
      <c r="I21" s="652">
        <f t="shared" ref="I21:I37" si="4">+H21-D21</f>
        <v>0</v>
      </c>
    </row>
    <row r="22" spans="1:9" x14ac:dyDescent="0.25">
      <c r="A22" s="768"/>
      <c r="B22" s="766"/>
      <c r="C22" s="767" t="s">
        <v>414</v>
      </c>
      <c r="D22" s="653">
        <v>0</v>
      </c>
      <c r="E22" s="653">
        <v>0</v>
      </c>
      <c r="F22" s="653">
        <f t="shared" si="3"/>
        <v>0</v>
      </c>
      <c r="G22" s="653">
        <v>0</v>
      </c>
      <c r="H22" s="653">
        <v>0</v>
      </c>
      <c r="I22" s="652">
        <f t="shared" si="4"/>
        <v>0</v>
      </c>
    </row>
    <row r="23" spans="1:9" x14ac:dyDescent="0.25">
      <c r="A23" s="768"/>
      <c r="B23" s="766"/>
      <c r="C23" s="767" t="s">
        <v>415</v>
      </c>
      <c r="D23" s="653">
        <v>0</v>
      </c>
      <c r="E23" s="653">
        <v>0</v>
      </c>
      <c r="F23" s="653">
        <f t="shared" si="3"/>
        <v>0</v>
      </c>
      <c r="G23" s="653">
        <v>0</v>
      </c>
      <c r="H23" s="653">
        <v>0</v>
      </c>
      <c r="I23" s="652">
        <f t="shared" si="4"/>
        <v>0</v>
      </c>
    </row>
    <row r="24" spans="1:9" x14ac:dyDescent="0.25">
      <c r="A24" s="768"/>
      <c r="B24" s="766"/>
      <c r="C24" s="767" t="s">
        <v>416</v>
      </c>
      <c r="D24" s="653">
        <v>0</v>
      </c>
      <c r="E24" s="653">
        <v>0</v>
      </c>
      <c r="F24" s="653">
        <f t="shared" si="3"/>
        <v>0</v>
      </c>
      <c r="G24" s="653">
        <v>0</v>
      </c>
      <c r="H24" s="653">
        <v>0</v>
      </c>
      <c r="I24" s="652">
        <f t="shared" si="4"/>
        <v>0</v>
      </c>
    </row>
    <row r="25" spans="1:9" x14ac:dyDescent="0.25">
      <c r="A25" s="768"/>
      <c r="B25" s="766"/>
      <c r="C25" s="767" t="s">
        <v>417</v>
      </c>
      <c r="D25" s="653">
        <v>0</v>
      </c>
      <c r="E25" s="653">
        <v>0</v>
      </c>
      <c r="F25" s="653">
        <f t="shared" si="3"/>
        <v>0</v>
      </c>
      <c r="G25" s="653">
        <v>0</v>
      </c>
      <c r="H25" s="653">
        <v>0</v>
      </c>
      <c r="I25" s="652">
        <f t="shared" si="4"/>
        <v>0</v>
      </c>
    </row>
    <row r="26" spans="1:9" x14ac:dyDescent="0.25">
      <c r="A26" s="768"/>
      <c r="B26" s="766"/>
      <c r="C26" s="767" t="s">
        <v>418</v>
      </c>
      <c r="D26" s="653">
        <v>0</v>
      </c>
      <c r="E26" s="653">
        <v>0</v>
      </c>
      <c r="F26" s="653">
        <f t="shared" si="3"/>
        <v>0</v>
      </c>
      <c r="G26" s="653">
        <v>0</v>
      </c>
      <c r="H26" s="653">
        <v>0</v>
      </c>
      <c r="I26" s="652">
        <f t="shared" si="4"/>
        <v>0</v>
      </c>
    </row>
    <row r="27" spans="1:9" x14ac:dyDescent="0.25">
      <c r="A27" s="768"/>
      <c r="B27" s="766"/>
      <c r="C27" s="767" t="s">
        <v>419</v>
      </c>
      <c r="D27" s="653">
        <v>0</v>
      </c>
      <c r="E27" s="653">
        <v>0</v>
      </c>
      <c r="F27" s="653">
        <f t="shared" si="3"/>
        <v>0</v>
      </c>
      <c r="G27" s="653">
        <v>0</v>
      </c>
      <c r="H27" s="653">
        <v>0</v>
      </c>
      <c r="I27" s="652">
        <f t="shared" si="4"/>
        <v>0</v>
      </c>
    </row>
    <row r="28" spans="1:9" x14ac:dyDescent="0.25">
      <c r="A28" s="768"/>
      <c r="B28" s="766"/>
      <c r="C28" s="767" t="s">
        <v>420</v>
      </c>
      <c r="D28" s="653">
        <v>0</v>
      </c>
      <c r="E28" s="653">
        <v>0</v>
      </c>
      <c r="F28" s="653">
        <f t="shared" si="3"/>
        <v>0</v>
      </c>
      <c r="G28" s="653">
        <v>0</v>
      </c>
      <c r="H28" s="653">
        <v>0</v>
      </c>
      <c r="I28" s="652">
        <f t="shared" si="4"/>
        <v>0</v>
      </c>
    </row>
    <row r="29" spans="1:9" x14ac:dyDescent="0.25">
      <c r="A29" s="768"/>
      <c r="B29" s="766"/>
      <c r="C29" s="767" t="s">
        <v>421</v>
      </c>
      <c r="D29" s="653">
        <v>0</v>
      </c>
      <c r="E29" s="653">
        <v>0</v>
      </c>
      <c r="F29" s="653">
        <f t="shared" si="3"/>
        <v>0</v>
      </c>
      <c r="G29" s="653">
        <v>0</v>
      </c>
      <c r="H29" s="653">
        <v>0</v>
      </c>
      <c r="I29" s="652">
        <f t="shared" si="4"/>
        <v>0</v>
      </c>
    </row>
    <row r="30" spans="1:9" x14ac:dyDescent="0.25">
      <c r="A30" s="768"/>
      <c r="B30" s="766"/>
      <c r="C30" s="767" t="s">
        <v>422</v>
      </c>
      <c r="D30" s="653">
        <v>0</v>
      </c>
      <c r="E30" s="653">
        <v>0</v>
      </c>
      <c r="F30" s="653">
        <f t="shared" si="3"/>
        <v>0</v>
      </c>
      <c r="G30" s="653">
        <v>0</v>
      </c>
      <c r="H30" s="653">
        <v>0</v>
      </c>
      <c r="I30" s="652">
        <f t="shared" si="4"/>
        <v>0</v>
      </c>
    </row>
    <row r="31" spans="1:9" x14ac:dyDescent="0.25">
      <c r="A31" s="768"/>
      <c r="B31" s="1118" t="s">
        <v>423</v>
      </c>
      <c r="C31" s="1114"/>
      <c r="D31" s="652">
        <f t="shared" ref="D31:I31" si="5">SUM(D32:D36)</f>
        <v>0</v>
      </c>
      <c r="E31" s="652">
        <f t="shared" si="5"/>
        <v>0</v>
      </c>
      <c r="F31" s="652">
        <f t="shared" si="5"/>
        <v>0</v>
      </c>
      <c r="G31" s="652">
        <f t="shared" si="5"/>
        <v>0</v>
      </c>
      <c r="H31" s="652">
        <f t="shared" si="5"/>
        <v>0</v>
      </c>
      <c r="I31" s="652">
        <f t="shared" si="5"/>
        <v>0</v>
      </c>
    </row>
    <row r="32" spans="1:9" x14ac:dyDescent="0.25">
      <c r="A32" s="768"/>
      <c r="B32" s="766"/>
      <c r="C32" s="767" t="s">
        <v>424</v>
      </c>
      <c r="D32" s="653">
        <v>0</v>
      </c>
      <c r="E32" s="653">
        <v>0</v>
      </c>
      <c r="F32" s="653">
        <v>0</v>
      </c>
      <c r="G32" s="653"/>
      <c r="H32" s="653">
        <v>0</v>
      </c>
      <c r="I32" s="652">
        <f t="shared" si="4"/>
        <v>0</v>
      </c>
    </row>
    <row r="33" spans="1:9" x14ac:dyDescent="0.25">
      <c r="A33" s="768"/>
      <c r="B33" s="766"/>
      <c r="C33" s="767" t="s">
        <v>425</v>
      </c>
      <c r="D33" s="653">
        <v>0</v>
      </c>
      <c r="E33" s="653">
        <v>0</v>
      </c>
      <c r="F33" s="653">
        <f t="shared" ref="F33:F37" si="6">+D33+E33</f>
        <v>0</v>
      </c>
      <c r="G33" s="653"/>
      <c r="H33" s="653">
        <v>0</v>
      </c>
      <c r="I33" s="652">
        <f t="shared" si="4"/>
        <v>0</v>
      </c>
    </row>
    <row r="34" spans="1:9" ht="15.75" thickBot="1" x14ac:dyDescent="0.3">
      <c r="A34" s="619"/>
      <c r="B34" s="701"/>
      <c r="C34" s="756" t="s">
        <v>426</v>
      </c>
      <c r="D34" s="654">
        <v>0</v>
      </c>
      <c r="E34" s="654">
        <v>0</v>
      </c>
      <c r="F34" s="654">
        <f t="shared" si="6"/>
        <v>0</v>
      </c>
      <c r="G34" s="654"/>
      <c r="H34" s="654"/>
      <c r="I34" s="729">
        <f t="shared" si="4"/>
        <v>0</v>
      </c>
    </row>
    <row r="35" spans="1:9" x14ac:dyDescent="0.25">
      <c r="A35" s="768"/>
      <c r="B35" s="766"/>
      <c r="C35" s="767" t="s">
        <v>427</v>
      </c>
      <c r="D35" s="653">
        <v>0</v>
      </c>
      <c r="E35" s="653">
        <v>0</v>
      </c>
      <c r="F35" s="653">
        <f t="shared" si="6"/>
        <v>0</v>
      </c>
      <c r="G35" s="653"/>
      <c r="H35" s="653"/>
      <c r="I35" s="652">
        <f t="shared" si="4"/>
        <v>0</v>
      </c>
    </row>
    <row r="36" spans="1:9" x14ac:dyDescent="0.25">
      <c r="A36" s="768"/>
      <c r="B36" s="766"/>
      <c r="C36" s="767" t="s">
        <v>428</v>
      </c>
      <c r="D36" s="653">
        <v>0</v>
      </c>
      <c r="E36" s="653">
        <v>0</v>
      </c>
      <c r="F36" s="653">
        <f t="shared" si="6"/>
        <v>0</v>
      </c>
      <c r="G36" s="653"/>
      <c r="H36" s="653"/>
      <c r="I36" s="652">
        <f t="shared" si="4"/>
        <v>0</v>
      </c>
    </row>
    <row r="37" spans="1:9" x14ac:dyDescent="0.25">
      <c r="A37" s="768"/>
      <c r="B37" s="1123" t="s">
        <v>966</v>
      </c>
      <c r="C37" s="1124"/>
      <c r="D37" s="653">
        <v>36933942</v>
      </c>
      <c r="E37" s="653"/>
      <c r="F37" s="754">
        <f t="shared" si="6"/>
        <v>36933942</v>
      </c>
      <c r="G37" s="653">
        <v>17931002</v>
      </c>
      <c r="H37" s="653">
        <v>17931002</v>
      </c>
      <c r="I37" s="755">
        <f t="shared" si="4"/>
        <v>-19002940</v>
      </c>
    </row>
    <row r="38" spans="1:9" x14ac:dyDescent="0.25">
      <c r="A38" s="768"/>
      <c r="B38" s="1118" t="s">
        <v>429</v>
      </c>
      <c r="C38" s="1114"/>
      <c r="D38" s="652">
        <f t="shared" ref="D38:I38" si="7">SUM(D39)</f>
        <v>0</v>
      </c>
      <c r="E38" s="652">
        <f t="shared" si="7"/>
        <v>0</v>
      </c>
      <c r="F38" s="652">
        <f t="shared" si="7"/>
        <v>0</v>
      </c>
      <c r="G38" s="652">
        <f t="shared" si="7"/>
        <v>0</v>
      </c>
      <c r="H38" s="652">
        <f t="shared" si="7"/>
        <v>0</v>
      </c>
      <c r="I38" s="652">
        <f t="shared" si="7"/>
        <v>0</v>
      </c>
    </row>
    <row r="39" spans="1:9" x14ac:dyDescent="0.25">
      <c r="A39" s="768"/>
      <c r="B39" s="766"/>
      <c r="C39" s="767" t="s">
        <v>430</v>
      </c>
      <c r="D39" s="653">
        <v>0</v>
      </c>
      <c r="E39" s="653"/>
      <c r="F39" s="653">
        <f>+D39+E39</f>
        <v>0</v>
      </c>
      <c r="G39" s="653"/>
      <c r="H39" s="653"/>
      <c r="I39" s="652">
        <f>+H39-D39</f>
        <v>0</v>
      </c>
    </row>
    <row r="40" spans="1:9" x14ac:dyDescent="0.25">
      <c r="A40" s="768"/>
      <c r="B40" s="1118" t="s">
        <v>431</v>
      </c>
      <c r="C40" s="1114"/>
      <c r="D40" s="652">
        <f t="shared" ref="D40:I40" si="8">SUM(D41:D42)</f>
        <v>0</v>
      </c>
      <c r="E40" s="652">
        <f t="shared" si="8"/>
        <v>426000</v>
      </c>
      <c r="F40" s="652">
        <f t="shared" si="8"/>
        <v>426000</v>
      </c>
      <c r="G40" s="652">
        <f t="shared" si="8"/>
        <v>426000</v>
      </c>
      <c r="H40" s="652">
        <f t="shared" si="8"/>
        <v>426000</v>
      </c>
      <c r="I40" s="652">
        <f t="shared" si="8"/>
        <v>426000</v>
      </c>
    </row>
    <row r="41" spans="1:9" x14ac:dyDescent="0.25">
      <c r="A41" s="768"/>
      <c r="B41" s="766"/>
      <c r="C41" s="767" t="s">
        <v>432</v>
      </c>
      <c r="D41" s="653">
        <v>0</v>
      </c>
      <c r="E41" s="653">
        <v>0</v>
      </c>
      <c r="F41" s="653">
        <f>+D41+E41</f>
        <v>0</v>
      </c>
      <c r="G41" s="653"/>
      <c r="H41" s="653"/>
      <c r="I41" s="652">
        <f>H41-D41</f>
        <v>0</v>
      </c>
    </row>
    <row r="42" spans="1:9" x14ac:dyDescent="0.25">
      <c r="A42" s="768"/>
      <c r="B42" s="766"/>
      <c r="C42" s="767" t="s">
        <v>433</v>
      </c>
      <c r="D42" s="653">
        <v>0</v>
      </c>
      <c r="E42" s="653">
        <v>426000</v>
      </c>
      <c r="F42" s="653">
        <f>+D42+E42</f>
        <v>426000</v>
      </c>
      <c r="G42" s="653">
        <v>426000</v>
      </c>
      <c r="H42" s="653">
        <v>426000</v>
      </c>
      <c r="I42" s="652">
        <f>H42-D42</f>
        <v>426000</v>
      </c>
    </row>
    <row r="43" spans="1:9" ht="8.25" customHeight="1" x14ac:dyDescent="0.25">
      <c r="A43" s="768"/>
      <c r="B43" s="766"/>
      <c r="C43" s="767"/>
      <c r="D43" s="648"/>
      <c r="E43" s="648"/>
      <c r="F43" s="648"/>
      <c r="G43" s="648"/>
      <c r="H43" s="648"/>
      <c r="I43" s="652"/>
    </row>
    <row r="44" spans="1:9" ht="15" customHeight="1" x14ac:dyDescent="0.25">
      <c r="A44" s="784" t="s">
        <v>434</v>
      </c>
      <c r="B44" s="627"/>
      <c r="C44" s="647"/>
      <c r="D44" s="958">
        <f>+D11+D12+D13+D14+D15+D16+D17+D18+D31+D37+D38+D40</f>
        <v>66184901</v>
      </c>
      <c r="E44" s="958">
        <f t="shared" ref="E44:I44" si="9">+E11+E12+E13+E14+E15+E16+E17+E18+E31+E37+E38+E40</f>
        <v>426000</v>
      </c>
      <c r="F44" s="958">
        <f t="shared" si="9"/>
        <v>66610901</v>
      </c>
      <c r="G44" s="958">
        <f t="shared" si="9"/>
        <v>28498933.640000001</v>
      </c>
      <c r="H44" s="958">
        <f t="shared" si="9"/>
        <v>28498933.640000001</v>
      </c>
      <c r="I44" s="958">
        <f t="shared" si="9"/>
        <v>-37685967.359999999</v>
      </c>
    </row>
    <row r="45" spans="1:9" x14ac:dyDescent="0.25">
      <c r="A45" s="784" t="s">
        <v>435</v>
      </c>
      <c r="B45" s="627"/>
      <c r="C45" s="647"/>
      <c r="D45" s="958"/>
      <c r="E45" s="958"/>
      <c r="F45" s="958"/>
      <c r="G45" s="958"/>
      <c r="H45" s="958"/>
      <c r="I45" s="958"/>
    </row>
    <row r="46" spans="1:9" ht="8.25" customHeight="1" x14ac:dyDescent="0.25">
      <c r="A46" s="785"/>
      <c r="B46" s="769"/>
      <c r="C46" s="770"/>
      <c r="D46" s="958"/>
      <c r="E46" s="958"/>
      <c r="F46" s="958"/>
      <c r="G46" s="958"/>
      <c r="H46" s="958"/>
      <c r="I46" s="958"/>
    </row>
    <row r="47" spans="1:9" x14ac:dyDescent="0.25">
      <c r="A47" s="1110" t="s">
        <v>436</v>
      </c>
      <c r="B47" s="1111"/>
      <c r="C47" s="1112"/>
      <c r="D47" s="655"/>
      <c r="E47" s="655"/>
      <c r="F47" s="655"/>
      <c r="G47" s="655"/>
      <c r="H47" s="655"/>
      <c r="I47" s="656" t="str">
        <f>IF(($H$44-$D$44)&lt;=0," ",$H$44-$D$44)</f>
        <v xml:space="preserve"> </v>
      </c>
    </row>
    <row r="48" spans="1:9" ht="11.25" customHeight="1" x14ac:dyDescent="0.25">
      <c r="A48" s="768"/>
      <c r="B48" s="766"/>
      <c r="C48" s="767"/>
      <c r="D48" s="648"/>
      <c r="E48" s="648"/>
      <c r="F48" s="648"/>
      <c r="G48" s="648"/>
      <c r="H48" s="648"/>
      <c r="I48" s="652"/>
    </row>
    <row r="49" spans="1:9" x14ac:dyDescent="0.25">
      <c r="A49" s="1110" t="s">
        <v>437</v>
      </c>
      <c r="B49" s="1111"/>
      <c r="C49" s="1112"/>
      <c r="D49" s="648"/>
      <c r="E49" s="648"/>
      <c r="F49" s="648"/>
      <c r="G49" s="648"/>
      <c r="H49" s="648"/>
      <c r="I49" s="652"/>
    </row>
    <row r="50" spans="1:9" x14ac:dyDescent="0.25">
      <c r="A50" s="768"/>
      <c r="B50" s="1118" t="s">
        <v>438</v>
      </c>
      <c r="C50" s="1114"/>
      <c r="D50" s="648">
        <f t="shared" ref="D50:I50" si="10">SUM(D51:D58)</f>
        <v>0</v>
      </c>
      <c r="E50" s="648">
        <f t="shared" si="10"/>
        <v>0</v>
      </c>
      <c r="F50" s="648">
        <f t="shared" si="10"/>
        <v>0</v>
      </c>
      <c r="G50" s="648">
        <f t="shared" si="10"/>
        <v>0</v>
      </c>
      <c r="H50" s="648">
        <f t="shared" si="10"/>
        <v>0</v>
      </c>
      <c r="I50" s="652">
        <f t="shared" si="10"/>
        <v>0</v>
      </c>
    </row>
    <row r="51" spans="1:9" x14ac:dyDescent="0.25">
      <c r="A51" s="768"/>
      <c r="B51" s="766"/>
      <c r="C51" s="767" t="s">
        <v>439</v>
      </c>
      <c r="D51" s="653">
        <v>0</v>
      </c>
      <c r="E51" s="653">
        <v>0</v>
      </c>
      <c r="F51" s="653">
        <f t="shared" ref="F51:F79" si="11">+D51+E51</f>
        <v>0</v>
      </c>
      <c r="G51" s="653">
        <v>0</v>
      </c>
      <c r="H51" s="653">
        <v>0</v>
      </c>
      <c r="I51" s="652">
        <f>H51-D51</f>
        <v>0</v>
      </c>
    </row>
    <row r="52" spans="1:9" x14ac:dyDescent="0.25">
      <c r="A52" s="768"/>
      <c r="B52" s="766"/>
      <c r="C52" s="767" t="s">
        <v>440</v>
      </c>
      <c r="D52" s="653">
        <v>0</v>
      </c>
      <c r="E52" s="653"/>
      <c r="F52" s="653">
        <f t="shared" si="11"/>
        <v>0</v>
      </c>
      <c r="G52" s="653"/>
      <c r="H52" s="653"/>
      <c r="I52" s="652">
        <f t="shared" ref="I52:I63" si="12">H52-D52</f>
        <v>0</v>
      </c>
    </row>
    <row r="53" spans="1:9" x14ac:dyDescent="0.25">
      <c r="A53" s="768"/>
      <c r="B53" s="766"/>
      <c r="C53" s="767" t="s">
        <v>441</v>
      </c>
      <c r="D53" s="653">
        <v>0</v>
      </c>
      <c r="E53" s="653"/>
      <c r="F53" s="653">
        <f t="shared" si="11"/>
        <v>0</v>
      </c>
      <c r="G53" s="653"/>
      <c r="H53" s="653"/>
      <c r="I53" s="652">
        <f t="shared" si="12"/>
        <v>0</v>
      </c>
    </row>
    <row r="54" spans="1:9" ht="19.5" x14ac:dyDescent="0.25">
      <c r="A54" s="768"/>
      <c r="B54" s="766"/>
      <c r="C54" s="771" t="s">
        <v>442</v>
      </c>
      <c r="D54" s="653">
        <v>0</v>
      </c>
      <c r="E54" s="653"/>
      <c r="F54" s="653">
        <f t="shared" si="11"/>
        <v>0</v>
      </c>
      <c r="G54" s="653"/>
      <c r="H54" s="653"/>
      <c r="I54" s="652">
        <f t="shared" si="12"/>
        <v>0</v>
      </c>
    </row>
    <row r="55" spans="1:9" x14ac:dyDescent="0.25">
      <c r="A55" s="768"/>
      <c r="B55" s="766"/>
      <c r="C55" s="767" t="s">
        <v>443</v>
      </c>
      <c r="D55" s="653">
        <v>0</v>
      </c>
      <c r="E55" s="653">
        <v>0</v>
      </c>
      <c r="F55" s="653">
        <f t="shared" si="11"/>
        <v>0</v>
      </c>
      <c r="G55" s="653">
        <v>0</v>
      </c>
      <c r="H55" s="653">
        <v>0</v>
      </c>
      <c r="I55" s="652">
        <f t="shared" si="12"/>
        <v>0</v>
      </c>
    </row>
    <row r="56" spans="1:9" x14ac:dyDescent="0.25">
      <c r="A56" s="768"/>
      <c r="B56" s="766"/>
      <c r="C56" s="767" t="s">
        <v>444</v>
      </c>
      <c r="D56" s="653">
        <v>0</v>
      </c>
      <c r="E56" s="653"/>
      <c r="F56" s="653">
        <f t="shared" si="11"/>
        <v>0</v>
      </c>
      <c r="G56" s="653"/>
      <c r="H56" s="653"/>
      <c r="I56" s="652">
        <f t="shared" si="12"/>
        <v>0</v>
      </c>
    </row>
    <row r="57" spans="1:9" ht="19.5" x14ac:dyDescent="0.25">
      <c r="A57" s="768"/>
      <c r="B57" s="766"/>
      <c r="C57" s="771" t="s">
        <v>445</v>
      </c>
      <c r="D57" s="653">
        <v>0</v>
      </c>
      <c r="E57" s="653"/>
      <c r="F57" s="653">
        <f t="shared" si="11"/>
        <v>0</v>
      </c>
      <c r="G57" s="653"/>
      <c r="H57" s="653"/>
      <c r="I57" s="652">
        <f t="shared" si="12"/>
        <v>0</v>
      </c>
    </row>
    <row r="58" spans="1:9" ht="19.5" x14ac:dyDescent="0.25">
      <c r="A58" s="768"/>
      <c r="B58" s="766"/>
      <c r="C58" s="771" t="s">
        <v>446</v>
      </c>
      <c r="D58" s="653">
        <v>0</v>
      </c>
      <c r="E58" s="653"/>
      <c r="F58" s="653">
        <f t="shared" si="11"/>
        <v>0</v>
      </c>
      <c r="G58" s="653"/>
      <c r="H58" s="653"/>
      <c r="I58" s="652">
        <f t="shared" si="12"/>
        <v>0</v>
      </c>
    </row>
    <row r="59" spans="1:9" x14ac:dyDescent="0.25">
      <c r="A59" s="768"/>
      <c r="B59" s="1118" t="s">
        <v>447</v>
      </c>
      <c r="C59" s="1114"/>
      <c r="D59" s="648">
        <f t="shared" ref="D59:I59" si="13">SUM(D60:D63)</f>
        <v>0</v>
      </c>
      <c r="E59" s="648">
        <f t="shared" si="13"/>
        <v>0</v>
      </c>
      <c r="F59" s="648">
        <f t="shared" si="13"/>
        <v>0</v>
      </c>
      <c r="G59" s="648">
        <f t="shared" si="13"/>
        <v>0</v>
      </c>
      <c r="H59" s="648">
        <f t="shared" si="13"/>
        <v>0</v>
      </c>
      <c r="I59" s="652">
        <f t="shared" si="13"/>
        <v>0</v>
      </c>
    </row>
    <row r="60" spans="1:9" x14ac:dyDescent="0.25">
      <c r="A60" s="768"/>
      <c r="B60" s="766"/>
      <c r="C60" s="767" t="s">
        <v>448</v>
      </c>
      <c r="D60" s="653">
        <v>0</v>
      </c>
      <c r="E60" s="653"/>
      <c r="F60" s="653">
        <f t="shared" si="11"/>
        <v>0</v>
      </c>
      <c r="G60" s="653"/>
      <c r="H60" s="653"/>
      <c r="I60" s="652">
        <f t="shared" si="12"/>
        <v>0</v>
      </c>
    </row>
    <row r="61" spans="1:9" x14ac:dyDescent="0.25">
      <c r="A61" s="768"/>
      <c r="B61" s="766"/>
      <c r="C61" s="767" t="s">
        <v>449</v>
      </c>
      <c r="D61" s="653">
        <v>0</v>
      </c>
      <c r="E61" s="653"/>
      <c r="F61" s="653">
        <v>0</v>
      </c>
      <c r="G61" s="653"/>
      <c r="H61" s="653"/>
      <c r="I61" s="652">
        <f t="shared" si="12"/>
        <v>0</v>
      </c>
    </row>
    <row r="62" spans="1:9" x14ac:dyDescent="0.25">
      <c r="A62" s="768"/>
      <c r="B62" s="766"/>
      <c r="C62" s="767" t="s">
        <v>450</v>
      </c>
      <c r="D62" s="653">
        <v>0</v>
      </c>
      <c r="E62" s="653"/>
      <c r="F62" s="653">
        <v>0</v>
      </c>
      <c r="G62" s="653"/>
      <c r="H62" s="653"/>
      <c r="I62" s="652">
        <f t="shared" si="12"/>
        <v>0</v>
      </c>
    </row>
    <row r="63" spans="1:9" x14ac:dyDescent="0.25">
      <c r="A63" s="768"/>
      <c r="B63" s="766"/>
      <c r="C63" s="767" t="s">
        <v>451</v>
      </c>
      <c r="D63" s="653">
        <v>0</v>
      </c>
      <c r="E63" s="653"/>
      <c r="F63" s="653">
        <v>0</v>
      </c>
      <c r="G63" s="653"/>
      <c r="H63" s="653"/>
      <c r="I63" s="652">
        <f t="shared" si="12"/>
        <v>0</v>
      </c>
    </row>
    <row r="64" spans="1:9" x14ac:dyDescent="0.25">
      <c r="A64" s="768"/>
      <c r="B64" s="1118" t="s">
        <v>452</v>
      </c>
      <c r="C64" s="1114"/>
      <c r="D64" s="648">
        <f t="shared" ref="D64:I64" si="14">SUM(D65:D66)</f>
        <v>0</v>
      </c>
      <c r="E64" s="648">
        <f t="shared" si="14"/>
        <v>0</v>
      </c>
      <c r="F64" s="648">
        <f t="shared" si="14"/>
        <v>0</v>
      </c>
      <c r="G64" s="648">
        <f t="shared" si="14"/>
        <v>0</v>
      </c>
      <c r="H64" s="648">
        <f t="shared" si="14"/>
        <v>0</v>
      </c>
      <c r="I64" s="652">
        <f t="shared" si="14"/>
        <v>0</v>
      </c>
    </row>
    <row r="65" spans="1:10" ht="20.25" thickBot="1" x14ac:dyDescent="0.3">
      <c r="A65" s="619"/>
      <c r="B65" s="701"/>
      <c r="C65" s="702" t="s">
        <v>453</v>
      </c>
      <c r="D65" s="654">
        <v>0</v>
      </c>
      <c r="E65" s="654">
        <v>0</v>
      </c>
      <c r="F65" s="654">
        <f t="shared" si="11"/>
        <v>0</v>
      </c>
      <c r="G65" s="654">
        <v>0</v>
      </c>
      <c r="H65" s="654">
        <v>0</v>
      </c>
      <c r="I65" s="729">
        <f>H65-D65</f>
        <v>0</v>
      </c>
    </row>
    <row r="66" spans="1:10" x14ac:dyDescent="0.25">
      <c r="A66" s="768"/>
      <c r="B66" s="766"/>
      <c r="C66" s="771" t="s">
        <v>454</v>
      </c>
      <c r="D66" s="653">
        <v>0</v>
      </c>
      <c r="E66" s="653">
        <v>0</v>
      </c>
      <c r="F66" s="754">
        <v>0</v>
      </c>
      <c r="G66" s="653">
        <v>0</v>
      </c>
      <c r="H66" s="653">
        <v>0</v>
      </c>
      <c r="I66" s="652">
        <f>H66-D66</f>
        <v>0</v>
      </c>
    </row>
    <row r="67" spans="1:10" x14ac:dyDescent="0.25">
      <c r="A67" s="768"/>
      <c r="B67" s="1118" t="s">
        <v>979</v>
      </c>
      <c r="C67" s="1114"/>
      <c r="D67" s="653">
        <v>0</v>
      </c>
      <c r="E67" s="653">
        <f>(44603224)</f>
        <v>44603224</v>
      </c>
      <c r="F67" s="653">
        <f t="shared" si="11"/>
        <v>44603224</v>
      </c>
      <c r="G67" s="653">
        <v>21375373</v>
      </c>
      <c r="H67" s="653">
        <v>21375373</v>
      </c>
      <c r="I67" s="652">
        <f>H67-D67</f>
        <v>21375373</v>
      </c>
    </row>
    <row r="68" spans="1:10" x14ac:dyDescent="0.25">
      <c r="A68" s="768"/>
      <c r="B68" s="1118" t="s">
        <v>455</v>
      </c>
      <c r="C68" s="1114"/>
      <c r="D68" s="653">
        <v>0</v>
      </c>
      <c r="E68" s="653">
        <f>(1152389.49)+61750+187621.35+410000+50000-62575.79</f>
        <v>1799185.05</v>
      </c>
      <c r="F68" s="653">
        <f t="shared" si="11"/>
        <v>1799185.05</v>
      </c>
      <c r="G68" s="653">
        <f>61750+187621.35+410000+50000</f>
        <v>709371.35</v>
      </c>
      <c r="H68" s="653">
        <f>61750+187621.35+410000+50000</f>
        <v>709371.35</v>
      </c>
      <c r="I68" s="652">
        <f>H68-D68</f>
        <v>709371.35</v>
      </c>
    </row>
    <row r="69" spans="1:10" ht="8.25" customHeight="1" x14ac:dyDescent="0.25">
      <c r="A69" s="768"/>
      <c r="B69" s="1118"/>
      <c r="C69" s="1114"/>
      <c r="D69" s="648"/>
      <c r="E69" s="648"/>
      <c r="F69" s="648" t="s">
        <v>248</v>
      </c>
      <c r="G69" s="648"/>
      <c r="H69" s="648"/>
      <c r="I69" s="652"/>
    </row>
    <row r="70" spans="1:10" x14ac:dyDescent="0.25">
      <c r="A70" s="1120" t="s">
        <v>456</v>
      </c>
      <c r="B70" s="1121"/>
      <c r="C70" s="1122"/>
      <c r="D70" s="650">
        <f t="shared" ref="D70:I70" si="15">+D50+D59+D64+D67+D68</f>
        <v>0</v>
      </c>
      <c r="E70" s="650">
        <f t="shared" si="15"/>
        <v>46402409.049999997</v>
      </c>
      <c r="F70" s="650">
        <f t="shared" si="15"/>
        <v>46402409.049999997</v>
      </c>
      <c r="G70" s="650">
        <f t="shared" si="15"/>
        <v>22084744.350000001</v>
      </c>
      <c r="H70" s="650">
        <f t="shared" si="15"/>
        <v>22084744.350000001</v>
      </c>
      <c r="I70" s="730">
        <f t="shared" si="15"/>
        <v>22084744.350000001</v>
      </c>
    </row>
    <row r="71" spans="1:10" ht="6" customHeight="1" x14ac:dyDescent="0.25">
      <c r="A71" s="768"/>
      <c r="B71" s="1118"/>
      <c r="C71" s="1114"/>
      <c r="D71" s="648"/>
      <c r="E71" s="648"/>
      <c r="F71" s="648" t="s">
        <v>248</v>
      </c>
      <c r="G71" s="648"/>
      <c r="H71" s="648"/>
      <c r="I71" s="652"/>
    </row>
    <row r="72" spans="1:10" x14ac:dyDescent="0.25">
      <c r="A72" s="1110" t="s">
        <v>457</v>
      </c>
      <c r="B72" s="1111"/>
      <c r="C72" s="1112"/>
      <c r="D72" s="650">
        <f t="shared" ref="D72:I72" si="16">SUM(D73)</f>
        <v>0</v>
      </c>
      <c r="E72" s="650">
        <f t="shared" si="16"/>
        <v>0</v>
      </c>
      <c r="F72" s="650">
        <f t="shared" si="16"/>
        <v>0</v>
      </c>
      <c r="G72" s="650">
        <f t="shared" si="16"/>
        <v>0</v>
      </c>
      <c r="H72" s="650">
        <f t="shared" si="16"/>
        <v>0</v>
      </c>
      <c r="I72" s="730">
        <f t="shared" si="16"/>
        <v>0</v>
      </c>
    </row>
    <row r="73" spans="1:10" x14ac:dyDescent="0.25">
      <c r="A73" s="768"/>
      <c r="B73" s="1113" t="s">
        <v>458</v>
      </c>
      <c r="C73" s="1114"/>
      <c r="D73" s="653">
        <v>0</v>
      </c>
      <c r="E73" s="653"/>
      <c r="F73" s="653" t="s">
        <v>248</v>
      </c>
      <c r="G73" s="653"/>
      <c r="H73" s="653">
        <v>0</v>
      </c>
      <c r="I73" s="652">
        <f>H73-D73</f>
        <v>0</v>
      </c>
    </row>
    <row r="74" spans="1:10" ht="7.5" customHeight="1" x14ac:dyDescent="0.25">
      <c r="A74" s="768"/>
      <c r="B74" s="1113"/>
      <c r="C74" s="1114"/>
      <c r="D74" s="648"/>
      <c r="E74" s="648"/>
      <c r="F74" s="648" t="s">
        <v>248</v>
      </c>
      <c r="G74" s="648"/>
      <c r="H74" s="648"/>
      <c r="I74" s="652"/>
    </row>
    <row r="75" spans="1:10" x14ac:dyDescent="0.25">
      <c r="A75" s="1110" t="s">
        <v>459</v>
      </c>
      <c r="B75" s="1111"/>
      <c r="C75" s="1112"/>
      <c r="D75" s="650">
        <f t="shared" ref="D75:I75" si="17">+D44+D70+D72</f>
        <v>66184901</v>
      </c>
      <c r="E75" s="650">
        <f t="shared" si="17"/>
        <v>46828409.049999997</v>
      </c>
      <c r="F75" s="650">
        <f t="shared" si="17"/>
        <v>113013310.05</v>
      </c>
      <c r="G75" s="650">
        <f t="shared" si="17"/>
        <v>50583677.990000002</v>
      </c>
      <c r="H75" s="650">
        <f t="shared" si="17"/>
        <v>50583677.990000002</v>
      </c>
      <c r="I75" s="730">
        <f t="shared" si="17"/>
        <v>-15601223.009999998</v>
      </c>
    </row>
    <row r="76" spans="1:10" ht="6" customHeight="1" x14ac:dyDescent="0.25">
      <c r="A76" s="768"/>
      <c r="B76" s="1113"/>
      <c r="C76" s="1114"/>
      <c r="D76" s="648"/>
      <c r="E76" s="648"/>
      <c r="F76" s="648" t="s">
        <v>248</v>
      </c>
      <c r="G76" s="648"/>
      <c r="H76" s="648"/>
      <c r="I76" s="652"/>
    </row>
    <row r="77" spans="1:10" x14ac:dyDescent="0.25">
      <c r="A77" s="768"/>
      <c r="B77" s="1115" t="s">
        <v>460</v>
      </c>
      <c r="C77" s="1112"/>
      <c r="D77" s="652"/>
      <c r="E77" s="652"/>
      <c r="F77" s="652" t="s">
        <v>248</v>
      </c>
      <c r="G77" s="652"/>
      <c r="H77" s="652"/>
      <c r="I77" s="652"/>
    </row>
    <row r="78" spans="1:10" ht="21.75" customHeight="1" x14ac:dyDescent="0.25">
      <c r="A78" s="768"/>
      <c r="B78" s="1116" t="s">
        <v>461</v>
      </c>
      <c r="C78" s="1117"/>
      <c r="D78" s="653">
        <v>0</v>
      </c>
      <c r="E78" s="653">
        <v>0</v>
      </c>
      <c r="F78" s="653">
        <f t="shared" si="11"/>
        <v>0</v>
      </c>
      <c r="G78" s="653">
        <v>0</v>
      </c>
      <c r="H78" s="653">
        <v>0</v>
      </c>
      <c r="I78" s="652">
        <f t="shared" ref="I78:I79" si="18">H78-D78</f>
        <v>0</v>
      </c>
    </row>
    <row r="79" spans="1:10" ht="22.5" customHeight="1" x14ac:dyDescent="0.25">
      <c r="A79" s="768"/>
      <c r="B79" s="1116" t="s">
        <v>462</v>
      </c>
      <c r="C79" s="1117"/>
      <c r="D79" s="653">
        <v>0</v>
      </c>
      <c r="E79" s="653">
        <v>0</v>
      </c>
      <c r="F79" s="653">
        <f t="shared" si="11"/>
        <v>0</v>
      </c>
      <c r="G79" s="653">
        <v>0</v>
      </c>
      <c r="H79" s="653">
        <v>0</v>
      </c>
      <c r="I79" s="652">
        <f t="shared" si="18"/>
        <v>0</v>
      </c>
    </row>
    <row r="80" spans="1:10" x14ac:dyDescent="0.25">
      <c r="A80" s="768"/>
      <c r="B80" s="1115" t="s">
        <v>463</v>
      </c>
      <c r="C80" s="1112"/>
      <c r="D80" s="650">
        <f t="shared" ref="D80:I80" si="19">+D78+D79</f>
        <v>0</v>
      </c>
      <c r="E80" s="650">
        <f t="shared" si="19"/>
        <v>0</v>
      </c>
      <c r="F80" s="650">
        <f t="shared" si="19"/>
        <v>0</v>
      </c>
      <c r="G80" s="650">
        <f t="shared" si="19"/>
        <v>0</v>
      </c>
      <c r="H80" s="650">
        <f t="shared" si="19"/>
        <v>0</v>
      </c>
      <c r="I80" s="730">
        <f t="shared" si="19"/>
        <v>0</v>
      </c>
      <c r="J80" s="499" t="str">
        <f>IF(D75&lt;&gt;'ETCA-II-01'!C20,"ERROR!!!!! EL MONTO ESTIMADO NO COINCIDE CON LO REPORTADO EN EL FORMATO ETCA-II-01 EN EL TOTAL DE INGRESOS","")</f>
        <v/>
      </c>
    </row>
    <row r="81" spans="1:10" ht="15.75" thickBot="1" x14ac:dyDescent="0.3">
      <c r="A81" s="618"/>
      <c r="B81" s="1108"/>
      <c r="C81" s="1109"/>
      <c r="D81" s="649"/>
      <c r="E81" s="649"/>
      <c r="F81" s="649"/>
      <c r="G81" s="649"/>
      <c r="H81" s="649"/>
      <c r="I81" s="649"/>
      <c r="J81" s="499" t="str">
        <f>IF(E75&lt;&gt;'ETCA-II-01'!D20,"ERROR!!!!! EL MONTO NO COINCIDE CON LO REPORTADO EN EL FORMATO ETCA-II-01 EN EL TOTAL DE INGRESOS","")</f>
        <v/>
      </c>
    </row>
    <row r="82" spans="1:10" x14ac:dyDescent="0.25">
      <c r="J82" s="499" t="str">
        <f>IF(F75&lt;&gt;'ETCA-II-01'!E20,"ERROR!!!!! EL MONTO NO COINCIDE CON LO REPORTADO EN EL FORMATO ETCA-II-01 EN EL TOTAL DE INGRESOS","")</f>
        <v/>
      </c>
    </row>
    <row r="83" spans="1:10" x14ac:dyDescent="0.25">
      <c r="J83" s="499" t="str">
        <f>IF(G75&lt;&gt;'ETCA-II-01'!F20,"ERROR!!!!! EL MONTO NO COINCIDE CON LO REPORTADO EN EL FORMATO ETCA-II-01 EN EL TOTAL DE INGRESOS","")</f>
        <v/>
      </c>
    </row>
    <row r="84" spans="1:10" x14ac:dyDescent="0.25">
      <c r="J84" s="499" t="str">
        <f>IF(H75&lt;&gt;'ETCA-II-01'!G20,"ERROR!!!!! EL MONTO NO COINCIDE CON LO REPORTADO EN EL FORMATO ETCA-II-01 EN EL TOTAL DE INGRESOS","")</f>
        <v/>
      </c>
    </row>
    <row r="85" spans="1:10" x14ac:dyDescent="0.25">
      <c r="J85" s="499" t="str">
        <f>IF(I75&lt;&gt;'ETCA-II-01'!H20,"ERROR!!!!! EL MONTO NO COINCIDE CON LO REPORTADO EN EL FORMATO ETCA-II-01 EN EL TOTAL DE INGRESOS","")</f>
        <v/>
      </c>
    </row>
    <row r="86" spans="1:10" x14ac:dyDescent="0.25">
      <c r="J86" s="499" t="str">
        <f>IF(D75&lt;&gt;'ETCA-II-01'!C45,"ERROR!!!!! EL MONTO NO COINCIDE CON LO REPORTADO EN EL FORMATO ETCA-II-01 EN EL TOTAL DE INGRESOS","")</f>
        <v/>
      </c>
    </row>
    <row r="87" spans="1:10" x14ac:dyDescent="0.25">
      <c r="J87" s="499" t="str">
        <f>IF(E75&lt;&gt;'ETCA-II-01'!D45,"ERROR!!!!! EL MONTO NO COINCIDE CON LO REPORTADO EN EL FORMATO ETCA-II-01 EN EL TOTAL DE INGRESOS","")</f>
        <v/>
      </c>
    </row>
    <row r="88" spans="1:10" x14ac:dyDescent="0.25">
      <c r="J88" s="499" t="str">
        <f>IF(F75&lt;&gt;'ETCA-II-01'!E45,"ERROR!!!!! EL MONTO NO COINCIDE CON LO REPORTADO EN EL FORMATO ETCA-II-01 EN EL TOTAL DE INGRESOS","")</f>
        <v/>
      </c>
    </row>
    <row r="89" spans="1:10" x14ac:dyDescent="0.25">
      <c r="J89" s="499" t="str">
        <f>IF(G75&lt;&gt;'ETCA-II-01'!F45,"ERROR!!!!! EL MONTO NO COINCIDE CON LO REPORTADO EN EL FORMATO ETCA-II-01 EN EL TOTAL DE INGRESOS","")</f>
        <v/>
      </c>
    </row>
    <row r="90" spans="1:10" x14ac:dyDescent="0.25">
      <c r="J90" s="499" t="str">
        <f>IF(H75&lt;&gt;'ETCA-II-01'!G45,"ERROR!!!!! EL MONTO NO COINCIDE CON LO REPORTADO EN EL FORMATO ETCA-II-01 EN EL TOTAL DE INGRESOS","")</f>
        <v/>
      </c>
    </row>
    <row r="91" spans="1:10" x14ac:dyDescent="0.25">
      <c r="J91" s="499" t="str">
        <f>IF(I75&lt;&gt;'ETCA-II-01'!H45,"ERROR!!!!! EL MONTO NO COINCIDE CON LO REPORTADO EN EL FORMATO ETCA-II-01 EN EL TOTAL DE INGRESOS","")</f>
        <v/>
      </c>
    </row>
  </sheetData>
  <sheetProtection formatColumns="0" formatRows="0" insertHyperlinks="0"/>
  <mergeCells count="57">
    <mergeCell ref="A5:I5"/>
    <mergeCell ref="A4:I4"/>
    <mergeCell ref="A2:I2"/>
    <mergeCell ref="A1:I1"/>
    <mergeCell ref="A3:I3"/>
    <mergeCell ref="A6:C6"/>
    <mergeCell ref="D6:H6"/>
    <mergeCell ref="I6:I8"/>
    <mergeCell ref="A7:C7"/>
    <mergeCell ref="A8:C8"/>
    <mergeCell ref="D7:D8"/>
    <mergeCell ref="E7:E8"/>
    <mergeCell ref="F7:F8"/>
    <mergeCell ref="G7:G8"/>
    <mergeCell ref="H7:H8"/>
    <mergeCell ref="A9:C9"/>
    <mergeCell ref="B17:C17"/>
    <mergeCell ref="A18:A19"/>
    <mergeCell ref="B18:C18"/>
    <mergeCell ref="B19:C19"/>
    <mergeCell ref="B16:C16"/>
    <mergeCell ref="B15:C15"/>
    <mergeCell ref="A10:C10"/>
    <mergeCell ref="B11:C11"/>
    <mergeCell ref="B12:C12"/>
    <mergeCell ref="B13:C13"/>
    <mergeCell ref="B14:C14"/>
    <mergeCell ref="B31:C31"/>
    <mergeCell ref="B37:C37"/>
    <mergeCell ref="G18:G19"/>
    <mergeCell ref="H18:H19"/>
    <mergeCell ref="I18:I19"/>
    <mergeCell ref="D18:D19"/>
    <mergeCell ref="E18:E19"/>
    <mergeCell ref="A47:C47"/>
    <mergeCell ref="B38:C38"/>
    <mergeCell ref="B40:C40"/>
    <mergeCell ref="F18:F19"/>
    <mergeCell ref="B74:C74"/>
    <mergeCell ref="A49:C49"/>
    <mergeCell ref="B50:C50"/>
    <mergeCell ref="B59:C59"/>
    <mergeCell ref="B64:C64"/>
    <mergeCell ref="B67:C67"/>
    <mergeCell ref="B68:C68"/>
    <mergeCell ref="B69:C69"/>
    <mergeCell ref="A70:C70"/>
    <mergeCell ref="B71:C71"/>
    <mergeCell ref="A72:C72"/>
    <mergeCell ref="B73:C73"/>
    <mergeCell ref="B81:C81"/>
    <mergeCell ref="A75:C75"/>
    <mergeCell ref="B76:C76"/>
    <mergeCell ref="B77:C77"/>
    <mergeCell ref="B78:C78"/>
    <mergeCell ref="B79:C79"/>
    <mergeCell ref="B80:C80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5"/>
  <sheetViews>
    <sheetView topLeftCell="A19" workbookViewId="0">
      <selection sqref="A1:XFD1048576"/>
    </sheetView>
  </sheetViews>
  <sheetFormatPr baseColWidth="10" defaultRowHeight="15" x14ac:dyDescent="0.25"/>
  <cols>
    <col min="1" max="1" width="1.28515625" customWidth="1"/>
    <col min="2" max="2" width="54.28515625" customWidth="1"/>
    <col min="3" max="3" width="32.28515625" customWidth="1"/>
    <col min="4" max="4" width="26.140625" customWidth="1"/>
  </cols>
  <sheetData>
    <row r="1" spans="1:5" s="111" customFormat="1" ht="16.5" x14ac:dyDescent="0.25">
      <c r="A1" s="1028" t="s">
        <v>23</v>
      </c>
      <c r="B1" s="1028"/>
      <c r="C1" s="1028"/>
      <c r="D1" s="1028"/>
      <c r="E1" s="224"/>
    </row>
    <row r="2" spans="1:5" s="153" customFormat="1" ht="15.75" x14ac:dyDescent="0.25">
      <c r="A2" s="1028" t="s">
        <v>464</v>
      </c>
      <c r="B2" s="1028"/>
      <c r="C2" s="1028"/>
      <c r="D2" s="1028"/>
      <c r="E2" s="404"/>
    </row>
    <row r="3" spans="1:5" s="153" customFormat="1" ht="15.75" x14ac:dyDescent="0.25">
      <c r="A3" s="1029" t="str">
        <f>'ETCA-I-01'!A3:G3</f>
        <v>Instituto Tecnológico Superior de Cajeme</v>
      </c>
      <c r="B3" s="1029"/>
      <c r="C3" s="1029"/>
      <c r="D3" s="1029"/>
      <c r="E3" s="403"/>
    </row>
    <row r="4" spans="1:5" s="153" customFormat="1" ht="16.5" x14ac:dyDescent="0.25">
      <c r="A4" s="1030" t="str">
        <f>'ETCA-I-01'!A4:G4</f>
        <v>Al 30 de Junio de 2019</v>
      </c>
      <c r="B4" s="1030"/>
      <c r="C4" s="1030"/>
      <c r="D4" s="1030"/>
      <c r="E4" s="403"/>
    </row>
    <row r="5" spans="1:5" s="155" customFormat="1" ht="17.25" thickBot="1" x14ac:dyDescent="0.3">
      <c r="A5" s="154"/>
      <c r="B5" s="1031" t="s">
        <v>465</v>
      </c>
      <c r="C5" s="1031"/>
      <c r="D5" s="229"/>
      <c r="E5" s="405"/>
    </row>
    <row r="6" spans="1:5" s="156" customFormat="1" ht="27" customHeight="1" thickBot="1" x14ac:dyDescent="0.3">
      <c r="A6" s="1148" t="s">
        <v>943</v>
      </c>
      <c r="B6" s="1149"/>
      <c r="C6" s="238"/>
      <c r="D6" s="239">
        <f>'ETCA-II-01'!F20</f>
        <v>50583677.990000002</v>
      </c>
      <c r="E6" s="406" t="str">
        <f>IF(D6&lt;&gt;'ETCA-II-01'!F45,"ERROR!!!!! EL MONTO NO COINCIDE CON LO REPORTADO EN EL FORMATO ETCA-II-01 EN EL TOTAL DEVENGADO DEL ANALÍTICO DE INGRESOS","")</f>
        <v/>
      </c>
    </row>
    <row r="7" spans="1:5" s="232" customFormat="1" ht="9.75" customHeight="1" x14ac:dyDescent="0.25">
      <c r="A7" s="251"/>
      <c r="B7" s="230"/>
      <c r="C7" s="231"/>
      <c r="D7" s="253"/>
      <c r="E7" s="407"/>
    </row>
    <row r="8" spans="1:5" s="232" customFormat="1" ht="17.25" customHeight="1" thickBot="1" x14ac:dyDescent="0.3">
      <c r="A8" s="252"/>
      <c r="B8" s="233"/>
      <c r="C8" s="234"/>
      <c r="D8" s="254"/>
      <c r="E8" s="406"/>
    </row>
    <row r="9" spans="1:5" s="111" customFormat="1" ht="20.100000000000001" customHeight="1" thickBot="1" x14ac:dyDescent="0.3">
      <c r="A9" s="240" t="s">
        <v>944</v>
      </c>
      <c r="B9" s="241"/>
      <c r="C9" s="242"/>
      <c r="D9" s="243">
        <f>SUM(C10:C15)</f>
        <v>53762.93</v>
      </c>
      <c r="E9" s="406"/>
    </row>
    <row r="10" spans="1:5" s="111" customFormat="1" ht="20.100000000000001" customHeight="1" x14ac:dyDescent="0.2">
      <c r="A10" s="157"/>
      <c r="B10" s="260" t="s">
        <v>941</v>
      </c>
      <c r="C10" s="244"/>
      <c r="D10" s="408"/>
      <c r="E10" s="425" t="str">
        <f>IF(C10&lt;&gt;'ETCA-I-03'!C21,"ERROR!!!, NO COINCIDEN LOS MONTOS CON LO REPORTADO EN EL FORMATO ETCA-I-03","")</f>
        <v/>
      </c>
    </row>
    <row r="11" spans="1:5" s="111" customFormat="1" ht="20.100000000000001" customHeight="1" x14ac:dyDescent="0.2">
      <c r="A11" s="157"/>
      <c r="B11" s="261" t="s">
        <v>209</v>
      </c>
      <c r="C11" s="244"/>
      <c r="D11" s="408"/>
      <c r="E11" s="425"/>
    </row>
    <row r="12" spans="1:5" s="111" customFormat="1" ht="33" customHeight="1" x14ac:dyDescent="0.2">
      <c r="A12" s="157"/>
      <c r="B12" s="261" t="s">
        <v>210</v>
      </c>
      <c r="C12" s="244"/>
      <c r="D12" s="408"/>
      <c r="E12" s="425" t="str">
        <f>IF(C12&lt;&gt;'ETCA-I-03'!C22,"ERROR!!!, NO COINCIDEN LOS MONTOS CON LO REPORTADO EN EL FORMATO ETCA-I-03","")</f>
        <v/>
      </c>
    </row>
    <row r="13" spans="1:5" s="111" customFormat="1" ht="20.100000000000001" customHeight="1" x14ac:dyDescent="0.2">
      <c r="A13" s="158"/>
      <c r="B13" s="261" t="s">
        <v>211</v>
      </c>
      <c r="C13" s="244"/>
      <c r="D13" s="408"/>
      <c r="E13" s="425" t="str">
        <f>IF(C13&lt;&gt;'ETCA-I-03'!C23,"ERROR!!!, NO COINCIDEN LOS MONTOS CON LO REPORTADO EN EL FORMATO ETCA-I-03","")</f>
        <v/>
      </c>
    </row>
    <row r="14" spans="1:5" s="111" customFormat="1" ht="20.100000000000001" customHeight="1" x14ac:dyDescent="0.2">
      <c r="A14" s="158"/>
      <c r="B14" s="261" t="s">
        <v>212</v>
      </c>
      <c r="C14" s="244">
        <f>'ETCA-I-03'!C24</f>
        <v>53762.93</v>
      </c>
      <c r="D14" s="408"/>
      <c r="E14" s="916" t="str">
        <f>IF(C14&lt;&gt;'ETCA-I-03'!C24,"ERROR!!!, NO COINCIDEN LOS MONTOS CON LO REPORTADO EN EL FORMATO ETCA-I-03","")</f>
        <v/>
      </c>
    </row>
    <row r="15" spans="1:5" s="111" customFormat="1" ht="24.75" customHeight="1" thickBot="1" x14ac:dyDescent="0.3">
      <c r="A15" s="235" t="s">
        <v>980</v>
      </c>
      <c r="B15" s="264"/>
      <c r="C15" s="245"/>
      <c r="D15" s="409"/>
      <c r="E15" s="406"/>
    </row>
    <row r="16" spans="1:5" s="111" customFormat="1" ht="7.5" customHeight="1" x14ac:dyDescent="0.25">
      <c r="A16" s="265"/>
      <c r="B16" s="255"/>
      <c r="C16" s="256"/>
      <c r="D16" s="257"/>
      <c r="E16" s="406"/>
    </row>
    <row r="17" spans="1:5" s="111" customFormat="1" ht="20.100000000000001" customHeight="1" thickBot="1" x14ac:dyDescent="0.3">
      <c r="A17" s="266"/>
      <c r="B17" s="258"/>
      <c r="C17" s="259"/>
      <c r="D17" s="236"/>
      <c r="E17" s="406"/>
    </row>
    <row r="18" spans="1:5" s="111" customFormat="1" ht="20.100000000000001" customHeight="1" thickBot="1" x14ac:dyDescent="0.3">
      <c r="A18" s="240" t="s">
        <v>945</v>
      </c>
      <c r="B18" s="241"/>
      <c r="C18" s="242"/>
      <c r="D18" s="243">
        <f>SUM(C19:C22)</f>
        <v>0</v>
      </c>
      <c r="E18" s="406"/>
    </row>
    <row r="19" spans="1:5" s="111" customFormat="1" ht="20.100000000000001" customHeight="1" x14ac:dyDescent="0.25">
      <c r="A19" s="158"/>
      <c r="B19" s="260" t="s">
        <v>942</v>
      </c>
      <c r="C19" s="246"/>
      <c r="D19" s="408"/>
      <c r="E19" s="406"/>
    </row>
    <row r="20" spans="1:5" s="111" customFormat="1" ht="20.100000000000001" customHeight="1" x14ac:dyDescent="0.25">
      <c r="A20" s="158"/>
      <c r="B20" s="261" t="s">
        <v>387</v>
      </c>
      <c r="C20" s="246"/>
      <c r="D20" s="408"/>
      <c r="E20" s="406"/>
    </row>
    <row r="21" spans="1:5" s="111" customFormat="1" ht="20.100000000000001" customHeight="1" x14ac:dyDescent="0.25">
      <c r="A21" s="237" t="s">
        <v>981</v>
      </c>
      <c r="B21" s="262"/>
      <c r="C21" s="246"/>
      <c r="D21" s="408"/>
      <c r="E21" s="406"/>
    </row>
    <row r="22" spans="1:5" s="111" customFormat="1" ht="20.100000000000001" customHeight="1" thickBot="1" x14ac:dyDescent="0.3">
      <c r="A22" s="158"/>
      <c r="B22" s="263"/>
      <c r="C22" s="247"/>
      <c r="D22" s="408"/>
      <c r="E22" s="406"/>
    </row>
    <row r="23" spans="1:5" s="111" customFormat="1" ht="26.25" customHeight="1" thickBot="1" x14ac:dyDescent="0.3">
      <c r="A23" s="248" t="s">
        <v>946</v>
      </c>
      <c r="B23" s="249"/>
      <c r="C23" s="250"/>
      <c r="D23" s="239">
        <f>D6+D9-D18</f>
        <v>50637440.920000002</v>
      </c>
      <c r="E23" s="406" t="str">
        <f>IF(D23&lt;&gt;'ETCA-I-03'!C25,"ERROR!!!!! EL MONTO NO COINCIDE CON LO REPORTADO EN EL FORMATO ETCA-I-03 EN EL TOTAL DE INGRESOS Y OTROS BENEFICIOS","")</f>
        <v/>
      </c>
    </row>
    <row r="24" spans="1:5" s="111" customFormat="1" ht="16.5" x14ac:dyDescent="0.25">
      <c r="E24" s="224"/>
    </row>
    <row r="25" spans="1:5" s="111" customFormat="1" ht="16.5" x14ac:dyDescent="0.25">
      <c r="E25" s="224"/>
    </row>
    <row r="26" spans="1:5" s="876" customFormat="1" ht="13.5" x14ac:dyDescent="0.25">
      <c r="B26" s="883" t="s">
        <v>988</v>
      </c>
      <c r="C26" s="883"/>
      <c r="D26" s="883"/>
      <c r="E26" s="877"/>
    </row>
    <row r="27" spans="1:5" s="876" customFormat="1" ht="13.5" x14ac:dyDescent="0.25">
      <c r="B27" s="883" t="s">
        <v>989</v>
      </c>
      <c r="C27" s="883"/>
      <c r="D27" s="883"/>
      <c r="E27" s="877"/>
    </row>
    <row r="28" spans="1:5" s="111" customFormat="1" ht="16.5" x14ac:dyDescent="0.25">
      <c r="E28" s="224"/>
    </row>
    <row r="29" spans="1:5" s="111" customFormat="1" ht="16.5" x14ac:dyDescent="0.25">
      <c r="E29" s="224"/>
    </row>
    <row r="30" spans="1:5" s="111" customFormat="1" ht="16.5" x14ac:dyDescent="0.25">
      <c r="E30" s="224"/>
    </row>
    <row r="31" spans="1:5" s="111" customFormat="1" ht="16.5" x14ac:dyDescent="0.25">
      <c r="E31" s="224"/>
    </row>
    <row r="32" spans="1:5" s="111" customFormat="1" ht="16.5" x14ac:dyDescent="0.25">
      <c r="E32" s="224"/>
    </row>
    <row r="33" spans="5:5" s="111" customFormat="1" ht="16.5" x14ac:dyDescent="0.25">
      <c r="E33" s="224"/>
    </row>
    <row r="34" spans="5:5" s="111" customFormat="1" ht="16.5" x14ac:dyDescent="0.25">
      <c r="E34" s="224"/>
    </row>
    <row r="35" spans="5:5" s="111" customFormat="1" ht="16.5" x14ac:dyDescent="0.25">
      <c r="E35" s="224"/>
    </row>
  </sheetData>
  <mergeCells count="6">
    <mergeCell ref="A6:B6"/>
    <mergeCell ref="A1:D1"/>
    <mergeCell ref="A2:D2"/>
    <mergeCell ref="A3:D3"/>
    <mergeCell ref="A4:D4"/>
    <mergeCell ref="B5:C5"/>
  </mergeCells>
  <pageMargins left="0.51181102362204722" right="0.11811023622047245" top="0.15748031496062992" bottom="0.35433070866141736" header="0.31496062992125984" footer="0.31496062992125984"/>
  <pageSetup scale="85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view="pageBreakPreview" topLeftCell="A70" zoomScale="98" zoomScaleNormal="100" zoomScaleSheetLayoutView="98" workbookViewId="0">
      <selection sqref="A1:G92"/>
    </sheetView>
  </sheetViews>
  <sheetFormatPr baseColWidth="10" defaultRowHeight="15" x14ac:dyDescent="0.25"/>
  <cols>
    <col min="1" max="1" width="49.85546875" customWidth="1"/>
    <col min="2" max="2" width="13.7109375" customWidth="1"/>
    <col min="3" max="3" width="15.42578125" customWidth="1"/>
    <col min="4" max="7" width="13.7109375" customWidth="1"/>
  </cols>
  <sheetData>
    <row r="1" spans="1:7" ht="15.75" x14ac:dyDescent="0.25">
      <c r="A1" s="1028" t="s">
        <v>23</v>
      </c>
      <c r="B1" s="1028"/>
      <c r="C1" s="1028"/>
      <c r="D1" s="1028"/>
      <c r="E1" s="1028"/>
      <c r="F1" s="1028"/>
      <c r="G1" s="1028"/>
    </row>
    <row r="2" spans="1:7" ht="15.75" x14ac:dyDescent="0.25">
      <c r="A2" s="1028" t="s">
        <v>466</v>
      </c>
      <c r="B2" s="1028"/>
      <c r="C2" s="1028"/>
      <c r="D2" s="1028"/>
      <c r="E2" s="1028"/>
      <c r="F2" s="1028"/>
      <c r="G2" s="1028"/>
    </row>
    <row r="3" spans="1:7" ht="15.75" x14ac:dyDescent="0.25">
      <c r="A3" s="1028" t="s">
        <v>467</v>
      </c>
      <c r="B3" s="1028"/>
      <c r="C3" s="1028"/>
      <c r="D3" s="1028"/>
      <c r="E3" s="1028"/>
      <c r="F3" s="1028"/>
      <c r="G3" s="1028"/>
    </row>
    <row r="4" spans="1:7" ht="15.75" x14ac:dyDescent="0.25">
      <c r="A4" s="1029" t="str">
        <f>'ETCA-I-01'!A3:G3</f>
        <v>Instituto Tecnológico Superior de Cajeme</v>
      </c>
      <c r="B4" s="1029"/>
      <c r="C4" s="1029"/>
      <c r="D4" s="1029"/>
      <c r="E4" s="1029"/>
      <c r="F4" s="1029"/>
      <c r="G4" s="1029"/>
    </row>
    <row r="5" spans="1:7" ht="16.5" x14ac:dyDescent="0.25">
      <c r="A5" s="1030" t="str">
        <f>'ETCA-I-03'!A4:D4</f>
        <v>Del 01 de Enero al 30 de Junio de 2019</v>
      </c>
      <c r="B5" s="1030"/>
      <c r="C5" s="1030"/>
      <c r="D5" s="1030"/>
      <c r="E5" s="1030"/>
      <c r="F5" s="1030"/>
      <c r="G5" s="1030"/>
    </row>
    <row r="6" spans="1:7" ht="17.25" thickBot="1" x14ac:dyDescent="0.3">
      <c r="A6" s="1152" t="s">
        <v>468</v>
      </c>
      <c r="B6" s="1152"/>
      <c r="C6" s="1152"/>
      <c r="D6" s="1152"/>
      <c r="E6" s="1152"/>
      <c r="F6" s="229"/>
      <c r="G6" s="155"/>
    </row>
    <row r="7" spans="1:7" ht="38.25" x14ac:dyDescent="0.25">
      <c r="A7" s="1150" t="s">
        <v>469</v>
      </c>
      <c r="B7" s="191" t="s">
        <v>470</v>
      </c>
      <c r="C7" s="191" t="s">
        <v>398</v>
      </c>
      <c r="D7" s="452" t="s">
        <v>471</v>
      </c>
      <c r="E7" s="192" t="s">
        <v>472</v>
      </c>
      <c r="F7" s="192" t="s">
        <v>473</v>
      </c>
      <c r="G7" s="453" t="s">
        <v>474</v>
      </c>
    </row>
    <row r="8" spans="1:7" ht="15.75" thickBot="1" x14ac:dyDescent="0.3">
      <c r="A8" s="1151"/>
      <c r="B8" s="195" t="s">
        <v>378</v>
      </c>
      <c r="C8" s="195" t="s">
        <v>379</v>
      </c>
      <c r="D8" s="454" t="s">
        <v>475</v>
      </c>
      <c r="E8" s="196" t="s">
        <v>381</v>
      </c>
      <c r="F8" s="196" t="s">
        <v>382</v>
      </c>
      <c r="G8" s="455" t="s">
        <v>476</v>
      </c>
    </row>
    <row r="9" spans="1:7" x14ac:dyDescent="0.25">
      <c r="A9" s="456" t="s">
        <v>216</v>
      </c>
      <c r="B9" s="461">
        <f>SUM(B10:B16)</f>
        <v>49594759.819999993</v>
      </c>
      <c r="C9" s="461">
        <f>SUM(C10:C16)</f>
        <v>38625431.429999992</v>
      </c>
      <c r="D9" s="461">
        <f>B9+C9</f>
        <v>88220191.249999985</v>
      </c>
      <c r="E9" s="461">
        <f>SUM(E10:E16)</f>
        <v>39990449.57</v>
      </c>
      <c r="F9" s="461">
        <f>SUM(F10:F16)</f>
        <v>37991852.550000004</v>
      </c>
      <c r="G9" s="462">
        <f>D9-E9</f>
        <v>48229741.679999985</v>
      </c>
    </row>
    <row r="10" spans="1:7" x14ac:dyDescent="0.25">
      <c r="A10" s="457" t="s">
        <v>477</v>
      </c>
      <c r="B10" s="463">
        <f>'ETCA-II-13'!C11</f>
        <v>36238765.729999997</v>
      </c>
      <c r="C10" s="463">
        <f>'ETCA-II-13'!D11</f>
        <v>26684216.239999995</v>
      </c>
      <c r="D10" s="461">
        <f t="shared" ref="D10:D72" si="0">B10+C10</f>
        <v>62922981.969999991</v>
      </c>
      <c r="E10" s="463">
        <f>'ETCA-II-13'!F11</f>
        <v>29606952.129999999</v>
      </c>
      <c r="F10" s="463">
        <f>'ETCA-II-13'!G11</f>
        <v>29606952.129999999</v>
      </c>
      <c r="G10" s="462">
        <f t="shared" ref="G10:G73" si="1">D10-E10</f>
        <v>33316029.839999992</v>
      </c>
    </row>
    <row r="11" spans="1:7" x14ac:dyDescent="0.25">
      <c r="A11" s="457" t="s">
        <v>478</v>
      </c>
      <c r="B11" s="463">
        <f>'ETCA-II-13'!C18</f>
        <v>0</v>
      </c>
      <c r="C11" s="463">
        <f>'ETCA-II-13'!D18</f>
        <v>0</v>
      </c>
      <c r="D11" s="461">
        <f t="shared" si="0"/>
        <v>0</v>
      </c>
      <c r="E11" s="463">
        <f>'ETCA-II-13'!F18</f>
        <v>0</v>
      </c>
      <c r="F11" s="463">
        <f>'ETCA-II-13'!G18</f>
        <v>0</v>
      </c>
      <c r="G11" s="462">
        <f t="shared" si="1"/>
        <v>0</v>
      </c>
    </row>
    <row r="12" spans="1:7" x14ac:dyDescent="0.25">
      <c r="A12" s="457" t="s">
        <v>479</v>
      </c>
      <c r="B12" s="463">
        <f>'ETCA-II-13'!C23</f>
        <v>4207289.0199999996</v>
      </c>
      <c r="C12" s="463">
        <f>'ETCA-II-13'!D23</f>
        <v>4312045.3100000005</v>
      </c>
      <c r="D12" s="461">
        <f t="shared" si="0"/>
        <v>8519334.3300000001</v>
      </c>
      <c r="E12" s="463">
        <f>'ETCA-II-13'!F23</f>
        <v>2559027.21</v>
      </c>
      <c r="F12" s="463">
        <f>'ETCA-II-13'!G23</f>
        <v>2559027.21</v>
      </c>
      <c r="G12" s="462">
        <f t="shared" si="1"/>
        <v>5960307.1200000001</v>
      </c>
    </row>
    <row r="13" spans="1:7" x14ac:dyDescent="0.25">
      <c r="A13" s="457" t="s">
        <v>480</v>
      </c>
      <c r="B13" s="463">
        <f>'ETCA-II-13'!C32</f>
        <v>4608788.5500000007</v>
      </c>
      <c r="C13" s="463">
        <f>'ETCA-II-13'!D32</f>
        <v>3306389.9699999997</v>
      </c>
      <c r="D13" s="461">
        <f t="shared" si="0"/>
        <v>7915178.5200000005</v>
      </c>
      <c r="E13" s="463">
        <f>'ETCA-II-13'!F32</f>
        <v>3950881.88</v>
      </c>
      <c r="F13" s="463">
        <f>'ETCA-II-13'!G32</f>
        <v>1952284.8599999999</v>
      </c>
      <c r="G13" s="462">
        <f t="shared" si="1"/>
        <v>3964296.6400000006</v>
      </c>
    </row>
    <row r="14" spans="1:7" x14ac:dyDescent="0.25">
      <c r="A14" s="457" t="s">
        <v>481</v>
      </c>
      <c r="B14" s="463">
        <f>'ETCA-II-13'!C41</f>
        <v>4539916.5199999996</v>
      </c>
      <c r="C14" s="463">
        <f>'ETCA-II-13'!D41</f>
        <v>4322779.9099999992</v>
      </c>
      <c r="D14" s="461">
        <f t="shared" si="0"/>
        <v>8862696.4299999997</v>
      </c>
      <c r="E14" s="463">
        <f>'ETCA-II-13'!F41</f>
        <v>3873588.3499999996</v>
      </c>
      <c r="F14" s="463">
        <f>'ETCA-II-13'!G41</f>
        <v>3873588.3499999996</v>
      </c>
      <c r="G14" s="462">
        <f t="shared" si="1"/>
        <v>4989108.08</v>
      </c>
    </row>
    <row r="15" spans="1:7" x14ac:dyDescent="0.25">
      <c r="A15" s="457" t="s">
        <v>482</v>
      </c>
      <c r="B15" s="463"/>
      <c r="C15" s="463"/>
      <c r="D15" s="461">
        <f t="shared" si="0"/>
        <v>0</v>
      </c>
      <c r="E15" s="463"/>
      <c r="F15" s="463"/>
      <c r="G15" s="462">
        <f t="shared" si="1"/>
        <v>0</v>
      </c>
    </row>
    <row r="16" spans="1:7" x14ac:dyDescent="0.25">
      <c r="A16" s="457" t="s">
        <v>483</v>
      </c>
      <c r="B16" s="463"/>
      <c r="C16" s="463"/>
      <c r="D16" s="461">
        <f t="shared" si="0"/>
        <v>0</v>
      </c>
      <c r="E16" s="463"/>
      <c r="F16" s="463"/>
      <c r="G16" s="462">
        <f t="shared" si="1"/>
        <v>0</v>
      </c>
    </row>
    <row r="17" spans="1:7" x14ac:dyDescent="0.25">
      <c r="A17" s="458" t="s">
        <v>217</v>
      </c>
      <c r="B17" s="461">
        <f>SUM(B18:B26)</f>
        <v>2271597.92</v>
      </c>
      <c r="C17" s="461">
        <f>SUM(C18:C26)</f>
        <v>2435720.1799999997</v>
      </c>
      <c r="D17" s="461">
        <f>B17+C17</f>
        <v>4707318.0999999996</v>
      </c>
      <c r="E17" s="461">
        <f>SUM(E18:E26)</f>
        <v>1909176.46</v>
      </c>
      <c r="F17" s="461">
        <f>SUM(F18:F26)</f>
        <v>1898778.2400000002</v>
      </c>
      <c r="G17" s="462">
        <f t="shared" si="1"/>
        <v>2798141.6399999997</v>
      </c>
    </row>
    <row r="18" spans="1:7" ht="25.5" x14ac:dyDescent="0.25">
      <c r="A18" s="457" t="s">
        <v>484</v>
      </c>
      <c r="B18" s="463">
        <f>'ETCA-II-13'!C60</f>
        <v>603459.73</v>
      </c>
      <c r="C18" s="463">
        <f>'ETCA-II-13'!D60</f>
        <v>1607448.6999999997</v>
      </c>
      <c r="D18" s="461">
        <f t="shared" si="0"/>
        <v>2210908.4299999997</v>
      </c>
      <c r="E18" s="463">
        <f>'ETCA-II-13'!F60</f>
        <v>707624.33000000007</v>
      </c>
      <c r="F18" s="463">
        <f>'ETCA-II-13'!G60</f>
        <v>697910.49</v>
      </c>
      <c r="G18" s="462">
        <f t="shared" si="1"/>
        <v>1503284.0999999996</v>
      </c>
    </row>
    <row r="19" spans="1:7" x14ac:dyDescent="0.25">
      <c r="A19" s="457" t="s">
        <v>485</v>
      </c>
      <c r="B19" s="463">
        <f>'ETCA-II-13'!C77</f>
        <v>77273.069999999992</v>
      </c>
      <c r="C19" s="463">
        <f>'ETCA-II-13'!D77</f>
        <v>15000</v>
      </c>
      <c r="D19" s="461">
        <f t="shared" si="0"/>
        <v>92273.069999999992</v>
      </c>
      <c r="E19" s="463">
        <f>'ETCA-II-13'!F77</f>
        <v>36698.639999999999</v>
      </c>
      <c r="F19" s="463">
        <f>'ETCA-II-13'!G77</f>
        <v>36444.639999999999</v>
      </c>
      <c r="G19" s="462">
        <f t="shared" si="1"/>
        <v>55574.429999999993</v>
      </c>
    </row>
    <row r="20" spans="1:7" x14ac:dyDescent="0.25">
      <c r="A20" s="457" t="s">
        <v>486</v>
      </c>
      <c r="B20" s="463"/>
      <c r="C20" s="463"/>
      <c r="D20" s="461">
        <f t="shared" si="0"/>
        <v>0</v>
      </c>
      <c r="E20" s="463"/>
      <c r="F20" s="463"/>
      <c r="G20" s="462">
        <f t="shared" si="1"/>
        <v>0</v>
      </c>
    </row>
    <row r="21" spans="1:7" x14ac:dyDescent="0.25">
      <c r="A21" s="457" t="s">
        <v>487</v>
      </c>
      <c r="B21" s="463">
        <f>'ETCA-II-13'!C83</f>
        <v>456477.01</v>
      </c>
      <c r="C21" s="463">
        <f>'ETCA-II-13'!D83</f>
        <v>209936.2</v>
      </c>
      <c r="D21" s="461">
        <f t="shared" si="0"/>
        <v>666413.21</v>
      </c>
      <c r="E21" s="463">
        <f>'ETCA-II-13'!F83</f>
        <v>416424.99</v>
      </c>
      <c r="F21" s="463">
        <f>'ETCA-II-13'!G83</f>
        <v>416424.99</v>
      </c>
      <c r="G21" s="462">
        <f t="shared" si="1"/>
        <v>249988.21999999997</v>
      </c>
    </row>
    <row r="22" spans="1:7" x14ac:dyDescent="0.25">
      <c r="A22" s="457" t="s">
        <v>488</v>
      </c>
      <c r="B22" s="463">
        <f>'ETCA-II-13'!C102</f>
        <v>48837.979999999996</v>
      </c>
      <c r="C22" s="463">
        <f>'ETCA-II-13'!D102</f>
        <v>22000</v>
      </c>
      <c r="D22" s="461">
        <f t="shared" si="0"/>
        <v>70837.98</v>
      </c>
      <c r="E22" s="463">
        <f>'ETCA-II-13'!F102</f>
        <v>33238.050000000003</v>
      </c>
      <c r="F22" s="463">
        <f>'ETCA-II-13'!G102</f>
        <v>33238.050000000003</v>
      </c>
      <c r="G22" s="462">
        <f t="shared" si="1"/>
        <v>37599.929999999993</v>
      </c>
    </row>
    <row r="23" spans="1:7" x14ac:dyDescent="0.25">
      <c r="A23" s="457" t="s">
        <v>489</v>
      </c>
      <c r="B23" s="463">
        <f>'ETCA-II-13'!C117</f>
        <v>653956.2300000001</v>
      </c>
      <c r="C23" s="463">
        <f>'ETCA-II-13'!D117</f>
        <v>1602.6000000000022</v>
      </c>
      <c r="D23" s="461">
        <f t="shared" si="0"/>
        <v>655558.83000000007</v>
      </c>
      <c r="E23" s="463">
        <f>'ETCA-II-13'!F117</f>
        <v>297797.06999999995</v>
      </c>
      <c r="F23" s="463">
        <f>'ETCA-II-13'!G117</f>
        <v>297366.69</v>
      </c>
      <c r="G23" s="462">
        <f t="shared" si="1"/>
        <v>357761.76000000013</v>
      </c>
    </row>
    <row r="24" spans="1:7" x14ac:dyDescent="0.25">
      <c r="A24" s="457" t="s">
        <v>490</v>
      </c>
      <c r="B24" s="463">
        <f>'ETCA-II-13'!C121</f>
        <v>222909.19</v>
      </c>
      <c r="C24" s="463">
        <f>'ETCA-II-13'!D121</f>
        <v>0</v>
      </c>
      <c r="D24" s="461">
        <f t="shared" si="0"/>
        <v>222909.19</v>
      </c>
      <c r="E24" s="463">
        <f>'ETCA-II-13'!F121</f>
        <v>52303.53</v>
      </c>
      <c r="F24" s="463">
        <f>'ETCA-II-13'!G121</f>
        <v>52303.53</v>
      </c>
      <c r="G24" s="462">
        <f t="shared" si="1"/>
        <v>170605.66</v>
      </c>
    </row>
    <row r="25" spans="1:7" x14ac:dyDescent="0.25">
      <c r="A25" s="457" t="s">
        <v>491</v>
      </c>
      <c r="B25" s="463"/>
      <c r="C25" s="463"/>
      <c r="D25" s="461">
        <f t="shared" si="0"/>
        <v>0</v>
      </c>
      <c r="E25" s="463"/>
      <c r="F25" s="463"/>
      <c r="G25" s="462">
        <f t="shared" si="1"/>
        <v>0</v>
      </c>
    </row>
    <row r="26" spans="1:7" x14ac:dyDescent="0.25">
      <c r="A26" s="457" t="s">
        <v>492</v>
      </c>
      <c r="B26" s="463">
        <f>'ETCA-II-13'!C135</f>
        <v>208684.71</v>
      </c>
      <c r="C26" s="463">
        <f>'ETCA-II-13'!D135</f>
        <v>579732.67999999993</v>
      </c>
      <c r="D26" s="461">
        <f t="shared" si="0"/>
        <v>788417.3899999999</v>
      </c>
      <c r="E26" s="463">
        <f>'ETCA-II-13'!F135</f>
        <v>365089.85</v>
      </c>
      <c r="F26" s="463">
        <f>'ETCA-II-13'!G135</f>
        <v>365089.85</v>
      </c>
      <c r="G26" s="462">
        <f t="shared" si="1"/>
        <v>423327.53999999992</v>
      </c>
    </row>
    <row r="27" spans="1:7" x14ac:dyDescent="0.25">
      <c r="A27" s="458" t="s">
        <v>218</v>
      </c>
      <c r="B27" s="461">
        <f>SUM(B28:B36)</f>
        <v>12073381.049999999</v>
      </c>
      <c r="C27" s="461">
        <f>SUM(C28:C36)</f>
        <v>4270466.9399999995</v>
      </c>
      <c r="D27" s="461">
        <f>B27+C27</f>
        <v>16343847.989999998</v>
      </c>
      <c r="E27" s="461">
        <f>SUM(E28:E36)</f>
        <v>7929874.5000000009</v>
      </c>
      <c r="F27" s="461">
        <f>SUM(F28:F36)</f>
        <v>7750802.5700000012</v>
      </c>
      <c r="G27" s="462">
        <f t="shared" si="1"/>
        <v>8413973.4899999984</v>
      </c>
    </row>
    <row r="28" spans="1:7" x14ac:dyDescent="0.25">
      <c r="A28" s="457" t="s">
        <v>493</v>
      </c>
      <c r="B28" s="463">
        <f>'ETCA-II-13'!C153</f>
        <v>321302.90999999997</v>
      </c>
      <c r="C28" s="463">
        <f>'ETCA-II-13'!D153</f>
        <v>2685375.38</v>
      </c>
      <c r="D28" s="461">
        <f t="shared" si="0"/>
        <v>3006678.29</v>
      </c>
      <c r="E28" s="463">
        <f>'ETCA-II-13'!F153</f>
        <v>1106681.07</v>
      </c>
      <c r="F28" s="463">
        <f>'ETCA-II-13'!G153</f>
        <v>1053253.6399999999</v>
      </c>
      <c r="G28" s="462">
        <f t="shared" si="1"/>
        <v>1899997.22</v>
      </c>
    </row>
    <row r="29" spans="1:7" x14ac:dyDescent="0.25">
      <c r="A29" s="457" t="s">
        <v>494</v>
      </c>
      <c r="B29" s="463">
        <f>'ETCA-II-13'!C169</f>
        <v>322717.74</v>
      </c>
      <c r="C29" s="463">
        <f>'ETCA-II-13'!D169</f>
        <v>165000.04999999999</v>
      </c>
      <c r="D29" s="461">
        <f t="shared" si="0"/>
        <v>487717.79</v>
      </c>
      <c r="E29" s="463">
        <f>'ETCA-II-13'!F169</f>
        <v>319777.94</v>
      </c>
      <c r="F29" s="463">
        <f>'ETCA-II-13'!G169</f>
        <v>302375.90000000002</v>
      </c>
      <c r="G29" s="462">
        <f t="shared" si="1"/>
        <v>167939.84999999998</v>
      </c>
    </row>
    <row r="30" spans="1:7" x14ac:dyDescent="0.25">
      <c r="A30" s="457" t="s">
        <v>495</v>
      </c>
      <c r="B30" s="463">
        <f>'ETCA-II-13'!C181</f>
        <v>8060450.0600000005</v>
      </c>
      <c r="C30" s="463">
        <f>'ETCA-II-13'!D181</f>
        <v>192100</v>
      </c>
      <c r="D30" s="461">
        <f t="shared" si="0"/>
        <v>8252550.0600000005</v>
      </c>
      <c r="E30" s="463">
        <f>'ETCA-II-13'!F181</f>
        <v>3939478.65</v>
      </c>
      <c r="F30" s="463">
        <f>'ETCA-II-13'!G181</f>
        <v>3899856.4400000004</v>
      </c>
      <c r="G30" s="462">
        <f t="shared" si="1"/>
        <v>4313071.41</v>
      </c>
    </row>
    <row r="31" spans="1:7" x14ac:dyDescent="0.25">
      <c r="A31" s="457" t="s">
        <v>496</v>
      </c>
      <c r="B31" s="463">
        <f>'ETCA-II-13'!C201</f>
        <v>415742.15</v>
      </c>
      <c r="C31" s="463">
        <f>'ETCA-II-13'!D201</f>
        <v>14385.529999999999</v>
      </c>
      <c r="D31" s="461">
        <f t="shared" si="0"/>
        <v>430127.68000000005</v>
      </c>
      <c r="E31" s="463">
        <f>'ETCA-II-13'!F201</f>
        <v>271424.49</v>
      </c>
      <c r="F31" s="463">
        <f>'ETCA-II-13'!G201</f>
        <v>221104.48</v>
      </c>
      <c r="G31" s="462">
        <f t="shared" si="1"/>
        <v>158703.19000000006</v>
      </c>
    </row>
    <row r="32" spans="1:7" ht="25.5" x14ac:dyDescent="0.25">
      <c r="A32" s="457" t="s">
        <v>497</v>
      </c>
      <c r="B32" s="463">
        <f>'ETCA-II-13'!C210</f>
        <v>734153.28</v>
      </c>
      <c r="C32" s="463">
        <f>'ETCA-II-13'!D210</f>
        <v>962386.39999999991</v>
      </c>
      <c r="D32" s="461">
        <f t="shared" si="0"/>
        <v>1696539.68</v>
      </c>
      <c r="E32" s="463">
        <f>'ETCA-II-13'!F210</f>
        <v>682415.90999999992</v>
      </c>
      <c r="F32" s="463">
        <f>'ETCA-II-13'!G210</f>
        <v>682287.90999999992</v>
      </c>
      <c r="G32" s="462">
        <f t="shared" si="1"/>
        <v>1014123.77</v>
      </c>
    </row>
    <row r="33" spans="1:7" x14ac:dyDescent="0.25">
      <c r="A33" s="457" t="s">
        <v>498</v>
      </c>
      <c r="B33" s="463">
        <f>'ETCA-II-13'!C229</f>
        <v>95117.1</v>
      </c>
      <c r="C33" s="463">
        <f>'ETCA-II-13'!D229</f>
        <v>0</v>
      </c>
      <c r="D33" s="461">
        <f t="shared" si="0"/>
        <v>95117.1</v>
      </c>
      <c r="E33" s="463">
        <f>'ETCA-II-13'!F229</f>
        <v>58296.4</v>
      </c>
      <c r="F33" s="463">
        <f>'ETCA-II-13'!G229</f>
        <v>40896.400000000001</v>
      </c>
      <c r="G33" s="462">
        <f t="shared" si="1"/>
        <v>36820.700000000004</v>
      </c>
    </row>
    <row r="34" spans="1:7" x14ac:dyDescent="0.25">
      <c r="A34" s="457" t="s">
        <v>499</v>
      </c>
      <c r="B34" s="463">
        <f>'ETCA-II-13'!C236</f>
        <v>907580.71</v>
      </c>
      <c r="C34" s="463">
        <f>'ETCA-II-13'!D236</f>
        <v>10736.000000000004</v>
      </c>
      <c r="D34" s="461">
        <f t="shared" si="0"/>
        <v>918316.71</v>
      </c>
      <c r="E34" s="463">
        <f>'ETCA-II-13'!F236</f>
        <v>400765.82</v>
      </c>
      <c r="F34" s="463">
        <f>'ETCA-II-13'!G236</f>
        <v>400508.57999999996</v>
      </c>
      <c r="G34" s="462">
        <f t="shared" si="1"/>
        <v>517550.88999999996</v>
      </c>
    </row>
    <row r="35" spans="1:7" ht="15.75" thickBot="1" x14ac:dyDescent="0.3">
      <c r="A35" s="459" t="s">
        <v>500</v>
      </c>
      <c r="B35" s="464">
        <f>'ETCA-II-13'!C249</f>
        <v>413943.1</v>
      </c>
      <c r="C35" s="464">
        <f>'ETCA-II-13'!D249</f>
        <v>26611.579999999987</v>
      </c>
      <c r="D35" s="465">
        <f t="shared" si="0"/>
        <v>440554.67999999993</v>
      </c>
      <c r="E35" s="464">
        <f>'ETCA-II-13'!F249</f>
        <v>141248.22</v>
      </c>
      <c r="F35" s="464">
        <f>'ETCA-II-13'!G249</f>
        <v>140733.22</v>
      </c>
      <c r="G35" s="466">
        <f t="shared" si="1"/>
        <v>299306.45999999996</v>
      </c>
    </row>
    <row r="36" spans="1:7" x14ac:dyDescent="0.25">
      <c r="A36" s="457" t="s">
        <v>501</v>
      </c>
      <c r="B36" s="463">
        <f>'ETCA-II-13'!C260</f>
        <v>802374</v>
      </c>
      <c r="C36" s="463">
        <f>'ETCA-II-13'!D260</f>
        <v>213872</v>
      </c>
      <c r="D36" s="461">
        <f t="shared" si="0"/>
        <v>1016246</v>
      </c>
      <c r="E36" s="463">
        <f>'ETCA-II-13'!F260</f>
        <v>1009786</v>
      </c>
      <c r="F36" s="463">
        <f>'ETCA-II-13'!G260</f>
        <v>1009786</v>
      </c>
      <c r="G36" s="462">
        <f t="shared" si="1"/>
        <v>6460</v>
      </c>
    </row>
    <row r="37" spans="1:7" x14ac:dyDescent="0.25">
      <c r="A37" s="458" t="s">
        <v>390</v>
      </c>
      <c r="B37" s="461">
        <f>SUM(B38:B46)</f>
        <v>71307.760000000009</v>
      </c>
      <c r="C37" s="461">
        <f>SUM(C38:C46)</f>
        <v>66565</v>
      </c>
      <c r="D37" s="461">
        <f>B37+C37</f>
        <v>137872.76</v>
      </c>
      <c r="E37" s="461">
        <f>SUM(E38:E46)</f>
        <v>14150</v>
      </c>
      <c r="F37" s="461">
        <f>SUM(F38:F46)</f>
        <v>14150</v>
      </c>
      <c r="G37" s="462">
        <f t="shared" si="1"/>
        <v>123722.76000000001</v>
      </c>
    </row>
    <row r="38" spans="1:7" x14ac:dyDescent="0.25">
      <c r="A38" s="457" t="s">
        <v>219</v>
      </c>
      <c r="B38" s="463"/>
      <c r="C38" s="463"/>
      <c r="D38" s="461">
        <f t="shared" si="0"/>
        <v>0</v>
      </c>
      <c r="E38" s="463"/>
      <c r="F38" s="463"/>
      <c r="G38" s="462">
        <f t="shared" si="1"/>
        <v>0</v>
      </c>
    </row>
    <row r="39" spans="1:7" x14ac:dyDescent="0.25">
      <c r="A39" s="457" t="s">
        <v>220</v>
      </c>
      <c r="B39" s="463"/>
      <c r="C39" s="463"/>
      <c r="D39" s="461">
        <f t="shared" si="0"/>
        <v>0</v>
      </c>
      <c r="E39" s="463"/>
      <c r="F39" s="463"/>
      <c r="G39" s="462">
        <f t="shared" si="1"/>
        <v>0</v>
      </c>
    </row>
    <row r="40" spans="1:7" x14ac:dyDescent="0.25">
      <c r="A40" s="457" t="s">
        <v>221</v>
      </c>
      <c r="B40" s="463">
        <f>'ETCA-II-13'!C269</f>
        <v>44027.87</v>
      </c>
      <c r="C40" s="463">
        <f>'ETCA-II-13'!D269</f>
        <v>58415</v>
      </c>
      <c r="D40" s="461">
        <f t="shared" si="0"/>
        <v>102442.87</v>
      </c>
      <c r="E40" s="463">
        <f>'ETCA-II-13'!F269</f>
        <v>6000</v>
      </c>
      <c r="F40" s="463">
        <f>'ETCA-II-13'!G269</f>
        <v>6000</v>
      </c>
      <c r="G40" s="462">
        <f t="shared" si="1"/>
        <v>96442.87</v>
      </c>
    </row>
    <row r="41" spans="1:7" x14ac:dyDescent="0.25">
      <c r="A41" s="457" t="s">
        <v>222</v>
      </c>
      <c r="B41" s="463">
        <f>'ETCA-II-13'!C272</f>
        <v>27279.89</v>
      </c>
      <c r="C41" s="463">
        <f>'ETCA-II-13'!D272</f>
        <v>0</v>
      </c>
      <c r="D41" s="461">
        <f t="shared" si="0"/>
        <v>27279.89</v>
      </c>
      <c r="E41" s="463">
        <f>'ETCA-II-13'!F272</f>
        <v>0</v>
      </c>
      <c r="F41" s="463">
        <f>'ETCA-II-13'!G272</f>
        <v>0</v>
      </c>
      <c r="G41" s="462">
        <f t="shared" si="1"/>
        <v>27279.89</v>
      </c>
    </row>
    <row r="42" spans="1:7" x14ac:dyDescent="0.25">
      <c r="A42" s="457" t="s">
        <v>223</v>
      </c>
      <c r="B42" s="463"/>
      <c r="C42" s="463"/>
      <c r="D42" s="461">
        <f t="shared" si="0"/>
        <v>0</v>
      </c>
      <c r="E42" s="463"/>
      <c r="F42" s="463"/>
      <c r="G42" s="462">
        <f t="shared" si="1"/>
        <v>0</v>
      </c>
    </row>
    <row r="43" spans="1:7" x14ac:dyDescent="0.25">
      <c r="A43" s="457" t="s">
        <v>502</v>
      </c>
      <c r="B43" s="463"/>
      <c r="C43" s="463"/>
      <c r="D43" s="461">
        <f t="shared" si="0"/>
        <v>0</v>
      </c>
      <c r="E43" s="463"/>
      <c r="F43" s="463"/>
      <c r="G43" s="462">
        <f t="shared" si="1"/>
        <v>0</v>
      </c>
    </row>
    <row r="44" spans="1:7" x14ac:dyDescent="0.25">
      <c r="A44" s="457" t="s">
        <v>225</v>
      </c>
      <c r="B44" s="463"/>
      <c r="C44" s="463"/>
      <c r="D44" s="461">
        <f t="shared" si="0"/>
        <v>0</v>
      </c>
      <c r="E44" s="463"/>
      <c r="F44" s="463"/>
      <c r="G44" s="462">
        <f t="shared" si="1"/>
        <v>0</v>
      </c>
    </row>
    <row r="45" spans="1:7" x14ac:dyDescent="0.25">
      <c r="A45" s="457" t="s">
        <v>226</v>
      </c>
      <c r="B45" s="463">
        <f>'ETCA-II-13'!C279</f>
        <v>0</v>
      </c>
      <c r="C45" s="463">
        <f>'ETCA-II-13'!D279</f>
        <v>8150</v>
      </c>
      <c r="D45" s="461">
        <f t="shared" si="0"/>
        <v>8150</v>
      </c>
      <c r="E45" s="463">
        <f>'ETCA-II-13'!F279</f>
        <v>8150</v>
      </c>
      <c r="F45" s="463">
        <f>'ETCA-II-13'!G279</f>
        <v>8150</v>
      </c>
      <c r="G45" s="462">
        <f t="shared" si="1"/>
        <v>0</v>
      </c>
    </row>
    <row r="46" spans="1:7" x14ac:dyDescent="0.25">
      <c r="A46" s="457" t="s">
        <v>227</v>
      </c>
      <c r="B46" s="463"/>
      <c r="C46" s="463"/>
      <c r="D46" s="461">
        <f t="shared" si="0"/>
        <v>0</v>
      </c>
      <c r="E46" s="463"/>
      <c r="F46" s="463"/>
      <c r="G46" s="462">
        <f t="shared" si="1"/>
        <v>0</v>
      </c>
    </row>
    <row r="47" spans="1:7" x14ac:dyDescent="0.25">
      <c r="A47" s="458" t="s">
        <v>503</v>
      </c>
      <c r="B47" s="461">
        <f>SUM(B48:B56)</f>
        <v>2173854.4499999997</v>
      </c>
      <c r="C47" s="461">
        <f>SUM(C48:C56)</f>
        <v>1430225.4999999998</v>
      </c>
      <c r="D47" s="461">
        <f>B47+C47</f>
        <v>3604079.9499999993</v>
      </c>
      <c r="E47" s="461">
        <f>SUM(E48:E56)</f>
        <v>915127.1100000001</v>
      </c>
      <c r="F47" s="461">
        <f>SUM(F48:F56)</f>
        <v>915127.1100000001</v>
      </c>
      <c r="G47" s="462">
        <f t="shared" si="1"/>
        <v>2688952.8399999989</v>
      </c>
    </row>
    <row r="48" spans="1:7" x14ac:dyDescent="0.25">
      <c r="A48" s="457" t="s">
        <v>504</v>
      </c>
      <c r="B48" s="463">
        <f>'ETCA-II-13'!C283</f>
        <v>1699602.77</v>
      </c>
      <c r="C48" s="463">
        <f>'ETCA-II-13'!D283</f>
        <v>1201746.8599999999</v>
      </c>
      <c r="D48" s="461">
        <f t="shared" si="0"/>
        <v>2901349.63</v>
      </c>
      <c r="E48" s="463">
        <f>'ETCA-II-13'!F283</f>
        <v>548800.66</v>
      </c>
      <c r="F48" s="463">
        <f>'ETCA-II-13'!G283</f>
        <v>548800.66</v>
      </c>
      <c r="G48" s="462">
        <f>D48-E48</f>
        <v>2352548.9699999997</v>
      </c>
    </row>
    <row r="49" spans="1:7" x14ac:dyDescent="0.25">
      <c r="A49" s="457" t="s">
        <v>505</v>
      </c>
      <c r="B49" s="463">
        <f>'ETCA-II-13'!C293</f>
        <v>59861.8</v>
      </c>
      <c r="C49" s="463">
        <f>'ETCA-II-13'!D293</f>
        <v>137053.24</v>
      </c>
      <c r="D49" s="461">
        <f t="shared" si="0"/>
        <v>196915.03999999998</v>
      </c>
      <c r="E49" s="463">
        <f>'ETCA-II-13'!F293</f>
        <v>196915.04</v>
      </c>
      <c r="F49" s="463">
        <f>'ETCA-II-13'!G293</f>
        <v>196915.04</v>
      </c>
      <c r="G49" s="462">
        <f t="shared" si="1"/>
        <v>0</v>
      </c>
    </row>
    <row r="50" spans="1:7" x14ac:dyDescent="0.25">
      <c r="A50" s="457" t="s">
        <v>506</v>
      </c>
      <c r="B50" s="463"/>
      <c r="C50" s="463"/>
      <c r="D50" s="461">
        <f t="shared" si="0"/>
        <v>0</v>
      </c>
      <c r="E50" s="463"/>
      <c r="F50" s="463"/>
      <c r="G50" s="462">
        <f t="shared" si="1"/>
        <v>0</v>
      </c>
    </row>
    <row r="51" spans="1:7" x14ac:dyDescent="0.25">
      <c r="A51" s="457" t="s">
        <v>507</v>
      </c>
      <c r="B51" s="463"/>
      <c r="C51" s="463"/>
      <c r="D51" s="461">
        <f t="shared" si="0"/>
        <v>0</v>
      </c>
      <c r="E51" s="463"/>
      <c r="F51" s="463"/>
      <c r="G51" s="462">
        <f t="shared" si="1"/>
        <v>0</v>
      </c>
    </row>
    <row r="52" spans="1:7" x14ac:dyDescent="0.25">
      <c r="A52" s="457" t="s">
        <v>508</v>
      </c>
      <c r="B52" s="463"/>
      <c r="C52" s="463"/>
      <c r="D52" s="461">
        <f t="shared" si="0"/>
        <v>0</v>
      </c>
      <c r="E52" s="463"/>
      <c r="F52" s="463"/>
      <c r="G52" s="462">
        <f t="shared" si="1"/>
        <v>0</v>
      </c>
    </row>
    <row r="53" spans="1:7" x14ac:dyDescent="0.25">
      <c r="A53" s="457" t="s">
        <v>509</v>
      </c>
      <c r="B53" s="463">
        <f>'ETCA-II-13'!C301</f>
        <v>389821.08</v>
      </c>
      <c r="C53" s="463">
        <f>'ETCA-II-13'!D301</f>
        <v>57478</v>
      </c>
      <c r="D53" s="461">
        <f t="shared" si="0"/>
        <v>447299.08</v>
      </c>
      <c r="E53" s="463">
        <f>'ETCA-II-13'!F301</f>
        <v>135464.01</v>
      </c>
      <c r="F53" s="463">
        <f>'ETCA-II-13'!G301</f>
        <v>135464.01</v>
      </c>
      <c r="G53" s="462">
        <f t="shared" si="1"/>
        <v>311835.07</v>
      </c>
    </row>
    <row r="54" spans="1:7" x14ac:dyDescent="0.25">
      <c r="A54" s="457" t="s">
        <v>510</v>
      </c>
      <c r="B54" s="463"/>
      <c r="C54" s="463"/>
      <c r="D54" s="461">
        <f t="shared" si="0"/>
        <v>0</v>
      </c>
      <c r="E54" s="463"/>
      <c r="F54" s="463"/>
      <c r="G54" s="462">
        <f t="shared" si="1"/>
        <v>0</v>
      </c>
    </row>
    <row r="55" spans="1:7" x14ac:dyDescent="0.25">
      <c r="A55" s="457" t="s">
        <v>511</v>
      </c>
      <c r="B55" s="463"/>
      <c r="C55" s="463"/>
      <c r="D55" s="461">
        <f t="shared" si="0"/>
        <v>0</v>
      </c>
      <c r="E55" s="463"/>
      <c r="F55" s="463"/>
      <c r="G55" s="462">
        <f t="shared" si="1"/>
        <v>0</v>
      </c>
    </row>
    <row r="56" spans="1:7" x14ac:dyDescent="0.25">
      <c r="A56" s="457" t="s">
        <v>57</v>
      </c>
      <c r="B56" s="463">
        <f>'ETCA-II-13'!C312</f>
        <v>24568.799999999999</v>
      </c>
      <c r="C56" s="463">
        <f>'ETCA-II-13'!D312</f>
        <v>33947.4</v>
      </c>
      <c r="D56" s="461">
        <f t="shared" si="0"/>
        <v>58516.2</v>
      </c>
      <c r="E56" s="463">
        <f>'ETCA-II-13'!F312</f>
        <v>33947.4</v>
      </c>
      <c r="F56" s="463">
        <f>'ETCA-II-13'!G312</f>
        <v>33947.4</v>
      </c>
      <c r="G56" s="462">
        <f t="shared" si="1"/>
        <v>24568.799999999996</v>
      </c>
    </row>
    <row r="57" spans="1:7" x14ac:dyDescent="0.25">
      <c r="A57" s="458" t="s">
        <v>243</v>
      </c>
      <c r="B57" s="461">
        <f>SUM(B58:B60)</f>
        <v>0</v>
      </c>
      <c r="C57" s="461">
        <f>SUM(C58:C60)</f>
        <v>0</v>
      </c>
      <c r="D57" s="461">
        <f>B57+C57</f>
        <v>0</v>
      </c>
      <c r="E57" s="461">
        <f>SUM(E58:E60)</f>
        <v>0</v>
      </c>
      <c r="F57" s="461">
        <f>SUM(F58:F60)</f>
        <v>0</v>
      </c>
      <c r="G57" s="462">
        <f t="shared" si="1"/>
        <v>0</v>
      </c>
    </row>
    <row r="58" spans="1:7" x14ac:dyDescent="0.25">
      <c r="A58" s="457" t="s">
        <v>512</v>
      </c>
      <c r="B58" s="463"/>
      <c r="C58" s="463"/>
      <c r="D58" s="461">
        <f t="shared" si="0"/>
        <v>0</v>
      </c>
      <c r="E58" s="463"/>
      <c r="F58" s="463"/>
      <c r="G58" s="462">
        <f t="shared" si="1"/>
        <v>0</v>
      </c>
    </row>
    <row r="59" spans="1:7" x14ac:dyDescent="0.25">
      <c r="A59" s="457" t="s">
        <v>513</v>
      </c>
      <c r="B59" s="463"/>
      <c r="C59" s="463"/>
      <c r="D59" s="461">
        <f t="shared" si="0"/>
        <v>0</v>
      </c>
      <c r="E59" s="463"/>
      <c r="F59" s="463"/>
      <c r="G59" s="462">
        <f t="shared" si="1"/>
        <v>0</v>
      </c>
    </row>
    <row r="60" spans="1:7" x14ac:dyDescent="0.25">
      <c r="A60" s="457" t="s">
        <v>514</v>
      </c>
      <c r="B60" s="463"/>
      <c r="C60" s="463"/>
      <c r="D60" s="461">
        <f t="shared" si="0"/>
        <v>0</v>
      </c>
      <c r="E60" s="463"/>
      <c r="F60" s="463"/>
      <c r="G60" s="462">
        <f t="shared" si="1"/>
        <v>0</v>
      </c>
    </row>
    <row r="61" spans="1:7" x14ac:dyDescent="0.25">
      <c r="A61" s="458" t="s">
        <v>515</v>
      </c>
      <c r="B61" s="461">
        <f>SUM(B62:B68)</f>
        <v>0</v>
      </c>
      <c r="C61" s="461">
        <f>SUM(C62:C68)</f>
        <v>0</v>
      </c>
      <c r="D61" s="461">
        <f>B61+C61</f>
        <v>0</v>
      </c>
      <c r="E61" s="461">
        <f>SUM(E62:E68)</f>
        <v>0</v>
      </c>
      <c r="F61" s="461">
        <f>SUM(F62:F68)</f>
        <v>0</v>
      </c>
      <c r="G61" s="462">
        <f t="shared" si="1"/>
        <v>0</v>
      </c>
    </row>
    <row r="62" spans="1:7" x14ac:dyDescent="0.25">
      <c r="A62" s="457" t="s">
        <v>516</v>
      </c>
      <c r="B62" s="463"/>
      <c r="C62" s="463"/>
      <c r="D62" s="461">
        <f t="shared" si="0"/>
        <v>0</v>
      </c>
      <c r="E62" s="463"/>
      <c r="F62" s="463"/>
      <c r="G62" s="462">
        <f t="shared" si="1"/>
        <v>0</v>
      </c>
    </row>
    <row r="63" spans="1:7" ht="15.75" thickBot="1" x14ac:dyDescent="0.3">
      <c r="A63" s="459" t="s">
        <v>517</v>
      </c>
      <c r="B63" s="464"/>
      <c r="C63" s="464"/>
      <c r="D63" s="465">
        <f t="shared" si="0"/>
        <v>0</v>
      </c>
      <c r="E63" s="464"/>
      <c r="F63" s="464"/>
      <c r="G63" s="466">
        <f t="shared" si="1"/>
        <v>0</v>
      </c>
    </row>
    <row r="64" spans="1:7" x14ac:dyDescent="0.25">
      <c r="A64" s="457" t="s">
        <v>518</v>
      </c>
      <c r="B64" s="463"/>
      <c r="C64" s="463"/>
      <c r="D64" s="461">
        <f t="shared" si="0"/>
        <v>0</v>
      </c>
      <c r="E64" s="463"/>
      <c r="F64" s="463"/>
      <c r="G64" s="462">
        <f t="shared" si="1"/>
        <v>0</v>
      </c>
    </row>
    <row r="65" spans="1:7" x14ac:dyDescent="0.25">
      <c r="A65" s="457" t="s">
        <v>519</v>
      </c>
      <c r="B65" s="463"/>
      <c r="C65" s="463"/>
      <c r="D65" s="461">
        <f t="shared" si="0"/>
        <v>0</v>
      </c>
      <c r="E65" s="463"/>
      <c r="F65" s="463"/>
      <c r="G65" s="462">
        <f t="shared" si="1"/>
        <v>0</v>
      </c>
    </row>
    <row r="66" spans="1:7" x14ac:dyDescent="0.25">
      <c r="A66" s="457" t="s">
        <v>520</v>
      </c>
      <c r="B66" s="463"/>
      <c r="C66" s="463"/>
      <c r="D66" s="461">
        <f t="shared" si="0"/>
        <v>0</v>
      </c>
      <c r="E66" s="463"/>
      <c r="F66" s="463"/>
      <c r="G66" s="462">
        <f t="shared" si="1"/>
        <v>0</v>
      </c>
    </row>
    <row r="67" spans="1:7" x14ac:dyDescent="0.25">
      <c r="A67" s="457" t="s">
        <v>521</v>
      </c>
      <c r="B67" s="463"/>
      <c r="C67" s="463"/>
      <c r="D67" s="461">
        <f t="shared" si="0"/>
        <v>0</v>
      </c>
      <c r="E67" s="463"/>
      <c r="F67" s="463"/>
      <c r="G67" s="462">
        <f t="shared" si="1"/>
        <v>0</v>
      </c>
    </row>
    <row r="68" spans="1:7" x14ac:dyDescent="0.25">
      <c r="A68" s="457" t="s">
        <v>522</v>
      </c>
      <c r="B68" s="463"/>
      <c r="C68" s="463"/>
      <c r="D68" s="461">
        <f t="shared" si="0"/>
        <v>0</v>
      </c>
      <c r="E68" s="463"/>
      <c r="F68" s="463"/>
      <c r="G68" s="462">
        <f t="shared" si="1"/>
        <v>0</v>
      </c>
    </row>
    <row r="69" spans="1:7" x14ac:dyDescent="0.25">
      <c r="A69" s="458" t="s">
        <v>206</v>
      </c>
      <c r="B69" s="461">
        <f>SUM(B70:B72)</f>
        <v>0</v>
      </c>
      <c r="C69" s="461">
        <f>SUM(C70:C72)</f>
        <v>0</v>
      </c>
      <c r="D69" s="461">
        <f>B69+C69</f>
        <v>0</v>
      </c>
      <c r="E69" s="461">
        <f>SUM(E70:E72)</f>
        <v>0</v>
      </c>
      <c r="F69" s="461">
        <f>SUM(F70:F72)</f>
        <v>0</v>
      </c>
      <c r="G69" s="462">
        <f t="shared" si="1"/>
        <v>0</v>
      </c>
    </row>
    <row r="70" spans="1:7" x14ac:dyDescent="0.25">
      <c r="A70" s="457" t="s">
        <v>229</v>
      </c>
      <c r="B70" s="463"/>
      <c r="C70" s="463"/>
      <c r="D70" s="461">
        <f t="shared" si="0"/>
        <v>0</v>
      </c>
      <c r="E70" s="463"/>
      <c r="F70" s="463"/>
      <c r="G70" s="462">
        <f t="shared" si="1"/>
        <v>0</v>
      </c>
    </row>
    <row r="71" spans="1:7" x14ac:dyDescent="0.25">
      <c r="A71" s="457" t="s">
        <v>70</v>
      </c>
      <c r="B71" s="463"/>
      <c r="C71" s="463"/>
      <c r="D71" s="461">
        <f t="shared" si="0"/>
        <v>0</v>
      </c>
      <c r="E71" s="463"/>
      <c r="F71" s="463"/>
      <c r="G71" s="462">
        <f t="shared" si="1"/>
        <v>0</v>
      </c>
    </row>
    <row r="72" spans="1:7" x14ac:dyDescent="0.25">
      <c r="A72" s="457" t="s">
        <v>230</v>
      </c>
      <c r="B72" s="463"/>
      <c r="C72" s="463"/>
      <c r="D72" s="461">
        <f t="shared" si="0"/>
        <v>0</v>
      </c>
      <c r="E72" s="463"/>
      <c r="F72" s="463"/>
      <c r="G72" s="462">
        <f t="shared" si="1"/>
        <v>0</v>
      </c>
    </row>
    <row r="73" spans="1:7" x14ac:dyDescent="0.25">
      <c r="A73" s="458" t="s">
        <v>523</v>
      </c>
      <c r="B73" s="461">
        <f>SUM(B74:B80)</f>
        <v>0</v>
      </c>
      <c r="C73" s="461">
        <f>SUM(C74:C80)</f>
        <v>0</v>
      </c>
      <c r="D73" s="461">
        <f>B73+C73</f>
        <v>0</v>
      </c>
      <c r="E73" s="461">
        <f>SUM(E74:E80)</f>
        <v>0</v>
      </c>
      <c r="F73" s="461">
        <f>SUM(F74:F80)</f>
        <v>0</v>
      </c>
      <c r="G73" s="462">
        <f t="shared" si="1"/>
        <v>0</v>
      </c>
    </row>
    <row r="74" spans="1:7" x14ac:dyDescent="0.25">
      <c r="A74" s="457" t="s">
        <v>524</v>
      </c>
      <c r="B74" s="463"/>
      <c r="C74" s="463"/>
      <c r="D74" s="461">
        <f t="shared" ref="D74:D80" si="2">B74+C74</f>
        <v>0</v>
      </c>
      <c r="E74" s="463"/>
      <c r="F74" s="463"/>
      <c r="G74" s="462">
        <f t="shared" ref="G74:G80" si="3">D74-E74</f>
        <v>0</v>
      </c>
    </row>
    <row r="75" spans="1:7" x14ac:dyDescent="0.25">
      <c r="A75" s="457" t="s">
        <v>232</v>
      </c>
      <c r="B75" s="463"/>
      <c r="C75" s="463"/>
      <c r="D75" s="461">
        <f t="shared" si="2"/>
        <v>0</v>
      </c>
      <c r="E75" s="463"/>
      <c r="F75" s="463"/>
      <c r="G75" s="462">
        <f t="shared" si="3"/>
        <v>0</v>
      </c>
    </row>
    <row r="76" spans="1:7" x14ac:dyDescent="0.25">
      <c r="A76" s="457" t="s">
        <v>233</v>
      </c>
      <c r="B76" s="463"/>
      <c r="C76" s="463"/>
      <c r="D76" s="461">
        <f t="shared" si="2"/>
        <v>0</v>
      </c>
      <c r="E76" s="463"/>
      <c r="F76" s="463"/>
      <c r="G76" s="462">
        <f t="shared" si="3"/>
        <v>0</v>
      </c>
    </row>
    <row r="77" spans="1:7" x14ac:dyDescent="0.25">
      <c r="A77" s="457" t="s">
        <v>234</v>
      </c>
      <c r="B77" s="463"/>
      <c r="C77" s="463"/>
      <c r="D77" s="461">
        <f t="shared" si="2"/>
        <v>0</v>
      </c>
      <c r="E77" s="463"/>
      <c r="F77" s="463"/>
      <c r="G77" s="462">
        <f t="shared" si="3"/>
        <v>0</v>
      </c>
    </row>
    <row r="78" spans="1:7" x14ac:dyDescent="0.25">
      <c r="A78" s="457" t="s">
        <v>235</v>
      </c>
      <c r="B78" s="463"/>
      <c r="C78" s="463"/>
      <c r="D78" s="461">
        <f t="shared" si="2"/>
        <v>0</v>
      </c>
      <c r="E78" s="463"/>
      <c r="F78" s="463"/>
      <c r="G78" s="462">
        <f t="shared" si="3"/>
        <v>0</v>
      </c>
    </row>
    <row r="79" spans="1:7" x14ac:dyDescent="0.25">
      <c r="A79" s="457" t="s">
        <v>236</v>
      </c>
      <c r="B79" s="463"/>
      <c r="C79" s="463"/>
      <c r="D79" s="461">
        <f t="shared" si="2"/>
        <v>0</v>
      </c>
      <c r="E79" s="463"/>
      <c r="F79" s="463"/>
      <c r="G79" s="462">
        <f t="shared" si="3"/>
        <v>0</v>
      </c>
    </row>
    <row r="80" spans="1:7" ht="15.75" thickBot="1" x14ac:dyDescent="0.3">
      <c r="A80" s="459" t="s">
        <v>525</v>
      </c>
      <c r="B80" s="464"/>
      <c r="C80" s="464"/>
      <c r="D80" s="465">
        <f t="shared" si="2"/>
        <v>0</v>
      </c>
      <c r="E80" s="464"/>
      <c r="F80" s="464"/>
      <c r="G80" s="466">
        <f t="shared" si="3"/>
        <v>0</v>
      </c>
    </row>
    <row r="81" spans="1:7" ht="15.75" thickBot="1" x14ac:dyDescent="0.3">
      <c r="A81" s="460" t="s">
        <v>526</v>
      </c>
      <c r="B81" s="433">
        <f>B73+B69+B61+B57+B47+B37+B27+B17+B9</f>
        <v>66184900.999999993</v>
      </c>
      <c r="C81" s="433">
        <f>C73+C69+C61+C57+C47+C37+C27+C17+C9</f>
        <v>46828409.04999999</v>
      </c>
      <c r="D81" s="433">
        <f>B81+C81</f>
        <v>113013310.04999998</v>
      </c>
      <c r="E81" s="433">
        <f>E73+E69+E61+E57+E47+E37+E27+E17+E9</f>
        <v>50758777.640000001</v>
      </c>
      <c r="F81" s="433">
        <f>F73+F69+F61+F57+F47+F37+F27+F17+F9</f>
        <v>48570710.470000006</v>
      </c>
      <c r="G81" s="467">
        <f>D81-E81</f>
        <v>62254532.409999982</v>
      </c>
    </row>
    <row r="82" spans="1:7" x14ac:dyDescent="0.25">
      <c r="A82" s="573"/>
      <c r="B82" s="574"/>
      <c r="C82" s="574"/>
      <c r="D82" s="574"/>
      <c r="E82" s="574"/>
      <c r="F82" s="574"/>
      <c r="G82" s="574"/>
    </row>
    <row r="83" spans="1:7" x14ac:dyDescent="0.25">
      <c r="A83" s="573"/>
      <c r="B83" s="574"/>
      <c r="C83" s="574"/>
      <c r="D83" s="574"/>
      <c r="E83" s="574"/>
      <c r="F83" s="574"/>
      <c r="G83" s="574"/>
    </row>
    <row r="84" spans="1:7" x14ac:dyDescent="0.25">
      <c r="A84" s="573"/>
      <c r="B84" s="574"/>
      <c r="C84" s="574"/>
      <c r="D84" s="574"/>
      <c r="E84" s="574"/>
      <c r="F84" s="574"/>
      <c r="G84" s="574"/>
    </row>
    <row r="85" spans="1:7" x14ac:dyDescent="0.25">
      <c r="A85" s="573"/>
      <c r="B85" s="574"/>
      <c r="C85" s="574"/>
      <c r="D85" s="574"/>
      <c r="E85" s="574"/>
      <c r="F85" s="574"/>
      <c r="G85" s="574"/>
    </row>
    <row r="86" spans="1:7" x14ac:dyDescent="0.25">
      <c r="A86" s="573"/>
      <c r="B86" s="574"/>
      <c r="C86" s="574"/>
      <c r="D86" s="574"/>
      <c r="E86" s="574"/>
      <c r="F86" s="574"/>
      <c r="G86" s="574"/>
    </row>
    <row r="87" spans="1:7" x14ac:dyDescent="0.25">
      <c r="A87" s="573"/>
      <c r="B87" s="574"/>
      <c r="C87" s="574"/>
      <c r="D87" s="574"/>
      <c r="E87" s="574"/>
      <c r="F87" s="574"/>
      <c r="G87" s="574"/>
    </row>
    <row r="88" spans="1:7" ht="16.5" x14ac:dyDescent="0.25">
      <c r="A88" s="111"/>
      <c r="B88" s="111"/>
      <c r="C88" s="111"/>
      <c r="D88" s="111"/>
      <c r="E88" s="111"/>
      <c r="F88" s="111"/>
      <c r="G88" s="111"/>
    </row>
    <row r="89" spans="1:7" ht="16.5" x14ac:dyDescent="0.25">
      <c r="A89" s="111"/>
      <c r="B89" s="111"/>
      <c r="C89" s="111"/>
      <c r="D89" s="111"/>
      <c r="E89" s="111"/>
      <c r="F89" s="111"/>
      <c r="G89" s="111"/>
    </row>
    <row r="90" spans="1:7" ht="16.5" x14ac:dyDescent="0.25">
      <c r="A90" s="111"/>
      <c r="B90" s="111"/>
      <c r="C90" s="111"/>
      <c r="D90" s="111"/>
      <c r="E90" s="111"/>
      <c r="F90" s="111"/>
      <c r="G90" s="111"/>
    </row>
    <row r="91" spans="1:7" ht="16.5" x14ac:dyDescent="0.25">
      <c r="A91" s="111"/>
      <c r="B91" s="111"/>
      <c r="C91" s="111"/>
      <c r="D91" s="111"/>
      <c r="E91" s="111"/>
      <c r="F91" s="111"/>
      <c r="G91" s="111"/>
    </row>
  </sheetData>
  <sheetProtection formatColumns="0" formatRows="0"/>
  <mergeCells count="7">
    <mergeCell ref="A7:A8"/>
    <mergeCell ref="A1:G1"/>
    <mergeCell ref="A2:G2"/>
    <mergeCell ref="A3:G3"/>
    <mergeCell ref="A4:G4"/>
    <mergeCell ref="A5:G5"/>
    <mergeCell ref="A6:E6"/>
  </mergeCells>
  <pageMargins left="0.70866141732283472" right="0.70866141732283472" top="0.74803149606299213" bottom="0.74803149606299213" header="0.31496062992125984" footer="0.31496062992125984"/>
  <pageSetup scale="67" orientation="portrait" r:id="rId1"/>
  <rowBreaks count="1" manualBreakCount="1">
    <brk id="63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view="pageBreakPreview" topLeftCell="A157" zoomScale="120" zoomScaleNormal="100" zoomScaleSheetLayoutView="120" workbookViewId="0">
      <selection sqref="A1:H165"/>
    </sheetView>
  </sheetViews>
  <sheetFormatPr baseColWidth="10" defaultRowHeight="15" x14ac:dyDescent="0.25"/>
  <cols>
    <col min="1" max="1" width="6.140625" customWidth="1"/>
    <col min="2" max="2" width="47.85546875" customWidth="1"/>
    <col min="3" max="3" width="12.28515625" bestFit="1" customWidth="1"/>
    <col min="4" max="4" width="12" bestFit="1" customWidth="1"/>
    <col min="5" max="5" width="12.5703125" customWidth="1"/>
    <col min="6" max="7" width="12" bestFit="1" customWidth="1"/>
    <col min="8" max="8" width="12.7109375" bestFit="1" customWidth="1"/>
  </cols>
  <sheetData>
    <row r="1" spans="1:8" ht="15.75" x14ac:dyDescent="0.25">
      <c r="A1" s="1156" t="s">
        <v>23</v>
      </c>
      <c r="B1" s="1157"/>
      <c r="C1" s="1157"/>
      <c r="D1" s="1157"/>
      <c r="E1" s="1157"/>
      <c r="F1" s="1157"/>
      <c r="G1" s="1157"/>
      <c r="H1" s="1158"/>
    </row>
    <row r="2" spans="1:8" ht="15.75" x14ac:dyDescent="0.25">
      <c r="A2" s="1159" t="str">
        <f>'ETCA-I-01'!A3:G3</f>
        <v>Instituto Tecnológico Superior de Cajeme</v>
      </c>
      <c r="B2" s="1160"/>
      <c r="C2" s="1160"/>
      <c r="D2" s="1160"/>
      <c r="E2" s="1160"/>
      <c r="F2" s="1160"/>
      <c r="G2" s="1160"/>
      <c r="H2" s="1161"/>
    </row>
    <row r="3" spans="1:8" x14ac:dyDescent="0.25">
      <c r="A3" s="1162" t="s">
        <v>527</v>
      </c>
      <c r="B3" s="1163"/>
      <c r="C3" s="1163"/>
      <c r="D3" s="1163"/>
      <c r="E3" s="1163"/>
      <c r="F3" s="1163"/>
      <c r="G3" s="1163"/>
      <c r="H3" s="1164"/>
    </row>
    <row r="4" spans="1:8" x14ac:dyDescent="0.25">
      <c r="A4" s="1162" t="s">
        <v>528</v>
      </c>
      <c r="B4" s="1163"/>
      <c r="C4" s="1163"/>
      <c r="D4" s="1163"/>
      <c r="E4" s="1163"/>
      <c r="F4" s="1163"/>
      <c r="G4" s="1163"/>
      <c r="H4" s="1164"/>
    </row>
    <row r="5" spans="1:8" x14ac:dyDescent="0.25">
      <c r="A5" s="1162" t="str">
        <f>'ETCA-II-02'!A4:I4</f>
        <v>Del 01 de Enero al 30 de Junio de 2019</v>
      </c>
      <c r="B5" s="1163"/>
      <c r="C5" s="1163"/>
      <c r="D5" s="1163"/>
      <c r="E5" s="1163"/>
      <c r="F5" s="1163"/>
      <c r="G5" s="1163"/>
      <c r="H5" s="1164"/>
    </row>
    <row r="6" spans="1:8" ht="15.75" thickBot="1" x14ac:dyDescent="0.3">
      <c r="A6" s="1153" t="s">
        <v>87</v>
      </c>
      <c r="B6" s="1154"/>
      <c r="C6" s="1154"/>
      <c r="D6" s="1154"/>
      <c r="E6" s="1154"/>
      <c r="F6" s="1154"/>
      <c r="G6" s="1154"/>
      <c r="H6" s="1155"/>
    </row>
    <row r="7" spans="1:8" ht="15.75" thickBot="1" x14ac:dyDescent="0.3">
      <c r="A7" s="1167" t="s">
        <v>88</v>
      </c>
      <c r="B7" s="1168"/>
      <c r="C7" s="1170" t="s">
        <v>529</v>
      </c>
      <c r="D7" s="1171"/>
      <c r="E7" s="1171"/>
      <c r="F7" s="1171"/>
      <c r="G7" s="1172"/>
      <c r="H7" s="1173" t="s">
        <v>530</v>
      </c>
    </row>
    <row r="8" spans="1:8" ht="18.75" thickBot="1" x14ac:dyDescent="0.3">
      <c r="A8" s="1153"/>
      <c r="B8" s="1169"/>
      <c r="C8" s="822" t="s">
        <v>531</v>
      </c>
      <c r="D8" s="692" t="s">
        <v>532</v>
      </c>
      <c r="E8" s="822" t="s">
        <v>533</v>
      </c>
      <c r="F8" s="822" t="s">
        <v>400</v>
      </c>
      <c r="G8" s="822" t="s">
        <v>534</v>
      </c>
      <c r="H8" s="1174"/>
    </row>
    <row r="9" spans="1:8" x14ac:dyDescent="0.25">
      <c r="A9" s="823"/>
      <c r="B9" s="743"/>
      <c r="C9" s="743"/>
      <c r="D9" s="744"/>
      <c r="E9" s="743"/>
      <c r="F9" s="743"/>
      <c r="G9" s="743"/>
      <c r="H9" s="745"/>
    </row>
    <row r="10" spans="1:8" x14ac:dyDescent="0.25">
      <c r="A10" s="1175" t="s">
        <v>535</v>
      </c>
      <c r="B10" s="1176"/>
      <c r="C10" s="686">
        <f t="shared" ref="C10:H10" si="0">+C11+C19+C29+C39+C49+C59+C63+C72+C76</f>
        <v>66184900.999999993</v>
      </c>
      <c r="D10" s="686">
        <f t="shared" si="0"/>
        <v>426000</v>
      </c>
      <c r="E10" s="686">
        <f t="shared" si="0"/>
        <v>66610901</v>
      </c>
      <c r="F10" s="686">
        <f t="shared" si="0"/>
        <v>28614240.160000004</v>
      </c>
      <c r="G10" s="686">
        <f t="shared" si="0"/>
        <v>27478898.919999998</v>
      </c>
      <c r="H10" s="686">
        <f t="shared" si="0"/>
        <v>37996660.840000004</v>
      </c>
    </row>
    <row r="11" spans="1:8" x14ac:dyDescent="0.25">
      <c r="A11" s="1165" t="s">
        <v>536</v>
      </c>
      <c r="B11" s="1166"/>
      <c r="C11" s="687">
        <f>SUM(C12:C18)</f>
        <v>49594759.819999993</v>
      </c>
      <c r="D11" s="687">
        <f t="shared" ref="D11:H11" si="1">SUM(D12:D18)</f>
        <v>-159980.57</v>
      </c>
      <c r="E11" s="690">
        <f t="shared" si="1"/>
        <v>49434779.25</v>
      </c>
      <c r="F11" s="687">
        <f t="shared" si="1"/>
        <v>20130694.460000001</v>
      </c>
      <c r="G11" s="687">
        <f t="shared" si="1"/>
        <v>19131395.939999998</v>
      </c>
      <c r="H11" s="687">
        <f t="shared" si="1"/>
        <v>29304084.789999999</v>
      </c>
    </row>
    <row r="12" spans="1:8" x14ac:dyDescent="0.25">
      <c r="A12" s="821"/>
      <c r="B12" s="726" t="s">
        <v>537</v>
      </c>
      <c r="C12" s="689">
        <v>36238765.729999997</v>
      </c>
      <c r="D12" s="689">
        <v>-449487.8</v>
      </c>
      <c r="E12" s="690">
        <f>C12+D12</f>
        <v>35789277.93</v>
      </c>
      <c r="F12" s="689">
        <v>14852834.25</v>
      </c>
      <c r="G12" s="689">
        <v>14852834.25</v>
      </c>
      <c r="H12" s="688">
        <f t="shared" ref="H12:H18" si="2">+E12-F12</f>
        <v>20936443.68</v>
      </c>
    </row>
    <row r="13" spans="1:8" x14ac:dyDescent="0.25">
      <c r="A13" s="821"/>
      <c r="B13" s="726" t="s">
        <v>538</v>
      </c>
      <c r="C13" s="689">
        <v>0</v>
      </c>
      <c r="D13" s="689">
        <v>0</v>
      </c>
      <c r="E13" s="690">
        <f t="shared" ref="E13:E77" si="3">C13+D13</f>
        <v>0</v>
      </c>
      <c r="F13" s="689">
        <v>0</v>
      </c>
      <c r="G13" s="689">
        <v>0</v>
      </c>
      <c r="H13" s="688">
        <f t="shared" si="2"/>
        <v>0</v>
      </c>
    </row>
    <row r="14" spans="1:8" x14ac:dyDescent="0.25">
      <c r="A14" s="821"/>
      <c r="B14" s="726" t="s">
        <v>539</v>
      </c>
      <c r="C14" s="689">
        <v>4207289.0199999996</v>
      </c>
      <c r="D14" s="689">
        <v>0</v>
      </c>
      <c r="E14" s="690">
        <f t="shared" si="3"/>
        <v>4207289.0199999996</v>
      </c>
      <c r="F14" s="689">
        <v>1279513.6199999999</v>
      </c>
      <c r="G14" s="689">
        <v>1279513.6199999999</v>
      </c>
      <c r="H14" s="688">
        <f t="shared" si="2"/>
        <v>2927775.3999999994</v>
      </c>
    </row>
    <row r="15" spans="1:8" x14ac:dyDescent="0.25">
      <c r="A15" s="821"/>
      <c r="B15" s="726" t="s">
        <v>540</v>
      </c>
      <c r="C15" s="689">
        <v>4608788.5500000007</v>
      </c>
      <c r="D15" s="689">
        <v>0</v>
      </c>
      <c r="E15" s="690">
        <f t="shared" si="3"/>
        <v>4608788.5500000007</v>
      </c>
      <c r="F15" s="689">
        <v>1975440.93</v>
      </c>
      <c r="G15" s="689">
        <v>976142.40999999992</v>
      </c>
      <c r="H15" s="688">
        <f t="shared" si="2"/>
        <v>2633347.620000001</v>
      </c>
    </row>
    <row r="16" spans="1:8" x14ac:dyDescent="0.25">
      <c r="A16" s="821"/>
      <c r="B16" s="726" t="s">
        <v>541</v>
      </c>
      <c r="C16" s="689">
        <v>4539916.5199999996</v>
      </c>
      <c r="D16" s="689">
        <v>289507.23</v>
      </c>
      <c r="E16" s="690">
        <f t="shared" si="3"/>
        <v>4829423.75</v>
      </c>
      <c r="F16" s="689">
        <v>2022905.6600000001</v>
      </c>
      <c r="G16" s="689">
        <v>2022905.6600000001</v>
      </c>
      <c r="H16" s="688">
        <f t="shared" si="2"/>
        <v>2806518.09</v>
      </c>
    </row>
    <row r="17" spans="1:8" x14ac:dyDescent="0.25">
      <c r="A17" s="821"/>
      <c r="B17" s="726" t="s">
        <v>542</v>
      </c>
      <c r="C17" s="689">
        <v>0</v>
      </c>
      <c r="D17" s="689">
        <v>0</v>
      </c>
      <c r="E17" s="690">
        <f t="shared" si="3"/>
        <v>0</v>
      </c>
      <c r="F17" s="689">
        <v>0</v>
      </c>
      <c r="G17" s="689">
        <v>0</v>
      </c>
      <c r="H17" s="688">
        <f t="shared" si="2"/>
        <v>0</v>
      </c>
    </row>
    <row r="18" spans="1:8" x14ac:dyDescent="0.25">
      <c r="A18" s="821"/>
      <c r="B18" s="726" t="s">
        <v>543</v>
      </c>
      <c r="C18" s="689">
        <v>0</v>
      </c>
      <c r="D18" s="689">
        <v>0</v>
      </c>
      <c r="E18" s="690">
        <f t="shared" si="3"/>
        <v>0</v>
      </c>
      <c r="F18" s="689">
        <v>0</v>
      </c>
      <c r="G18" s="689">
        <v>0</v>
      </c>
      <c r="H18" s="688">
        <f t="shared" si="2"/>
        <v>0</v>
      </c>
    </row>
    <row r="19" spans="1:8" x14ac:dyDescent="0.25">
      <c r="A19" s="1165" t="s">
        <v>544</v>
      </c>
      <c r="B19" s="1166"/>
      <c r="C19" s="687">
        <f>SUM(C20:C28)</f>
        <v>2271597.92</v>
      </c>
      <c r="D19" s="687">
        <f t="shared" ref="D19:H19" si="4">SUM(D20:D28)</f>
        <v>186000</v>
      </c>
      <c r="E19" s="690">
        <f t="shared" si="4"/>
        <v>2457597.92</v>
      </c>
      <c r="F19" s="687">
        <f t="shared" si="4"/>
        <v>1437372.4400000002</v>
      </c>
      <c r="G19" s="687">
        <f t="shared" si="4"/>
        <v>1426974.22</v>
      </c>
      <c r="H19" s="687">
        <f t="shared" si="4"/>
        <v>1020225.4800000002</v>
      </c>
    </row>
    <row r="20" spans="1:8" x14ac:dyDescent="0.25">
      <c r="A20" s="821"/>
      <c r="B20" s="726" t="s">
        <v>545</v>
      </c>
      <c r="C20" s="689">
        <v>603459.7300000001</v>
      </c>
      <c r="D20" s="689">
        <v>50000</v>
      </c>
      <c r="E20" s="690">
        <f t="shared" si="3"/>
        <v>653459.7300000001</v>
      </c>
      <c r="F20" s="689">
        <v>486215.56</v>
      </c>
      <c r="G20" s="689">
        <v>476501.72</v>
      </c>
      <c r="H20" s="688">
        <f t="shared" ref="H20:H83" si="5">+E20-F20</f>
        <v>167244.1700000001</v>
      </c>
    </row>
    <row r="21" spans="1:8" x14ac:dyDescent="0.25">
      <c r="A21" s="821"/>
      <c r="B21" s="726" t="s">
        <v>546</v>
      </c>
      <c r="C21" s="689">
        <v>77273.069999999992</v>
      </c>
      <c r="D21" s="689">
        <v>15000</v>
      </c>
      <c r="E21" s="690">
        <f t="shared" si="3"/>
        <v>92273.069999999992</v>
      </c>
      <c r="F21" s="689">
        <v>36698.639999999999</v>
      </c>
      <c r="G21" s="689">
        <v>36444.639999999999</v>
      </c>
      <c r="H21" s="688">
        <f t="shared" si="5"/>
        <v>55574.429999999993</v>
      </c>
    </row>
    <row r="22" spans="1:8" x14ac:dyDescent="0.25">
      <c r="A22" s="821"/>
      <c r="B22" s="726" t="s">
        <v>547</v>
      </c>
      <c r="C22" s="689">
        <v>0</v>
      </c>
      <c r="D22" s="689">
        <v>0</v>
      </c>
      <c r="E22" s="690">
        <f t="shared" si="3"/>
        <v>0</v>
      </c>
      <c r="F22" s="689">
        <v>0</v>
      </c>
      <c r="G22" s="689">
        <v>0</v>
      </c>
      <c r="H22" s="688">
        <f t="shared" si="5"/>
        <v>0</v>
      </c>
    </row>
    <row r="23" spans="1:8" x14ac:dyDescent="0.25">
      <c r="A23" s="821"/>
      <c r="B23" s="726" t="s">
        <v>548</v>
      </c>
      <c r="C23" s="689">
        <v>456477.01</v>
      </c>
      <c r="D23" s="689">
        <v>29000</v>
      </c>
      <c r="E23" s="690">
        <f t="shared" si="3"/>
        <v>485477.01</v>
      </c>
      <c r="F23" s="689">
        <v>313237.68000000005</v>
      </c>
      <c r="G23" s="689">
        <v>313237.68000000005</v>
      </c>
      <c r="H23" s="688">
        <f t="shared" si="5"/>
        <v>172239.32999999996</v>
      </c>
    </row>
    <row r="24" spans="1:8" x14ac:dyDescent="0.25">
      <c r="A24" s="821"/>
      <c r="B24" s="726" t="s">
        <v>549</v>
      </c>
      <c r="C24" s="689">
        <v>48837.98</v>
      </c>
      <c r="D24" s="689">
        <v>22000</v>
      </c>
      <c r="E24" s="690">
        <f t="shared" si="3"/>
        <v>70837.98000000001</v>
      </c>
      <c r="F24" s="689">
        <v>33238.050000000003</v>
      </c>
      <c r="G24" s="689">
        <v>33238.050000000003</v>
      </c>
      <c r="H24" s="688">
        <f t="shared" si="5"/>
        <v>37599.930000000008</v>
      </c>
    </row>
    <row r="25" spans="1:8" x14ac:dyDescent="0.25">
      <c r="A25" s="821"/>
      <c r="B25" s="726" t="s">
        <v>550</v>
      </c>
      <c r="C25" s="689">
        <v>653956.2300000001</v>
      </c>
      <c r="D25" s="689">
        <v>0</v>
      </c>
      <c r="E25" s="690">
        <f t="shared" si="3"/>
        <v>653956.2300000001</v>
      </c>
      <c r="F25" s="689">
        <v>296796.97999999992</v>
      </c>
      <c r="G25" s="689">
        <v>296366.59999999998</v>
      </c>
      <c r="H25" s="688">
        <f t="shared" si="5"/>
        <v>357159.25000000017</v>
      </c>
    </row>
    <row r="26" spans="1:8" x14ac:dyDescent="0.25">
      <c r="A26" s="821"/>
      <c r="B26" s="726" t="s">
        <v>551</v>
      </c>
      <c r="C26" s="689">
        <v>222909.19</v>
      </c>
      <c r="D26" s="689">
        <v>0</v>
      </c>
      <c r="E26" s="690">
        <f t="shared" si="3"/>
        <v>222909.19</v>
      </c>
      <c r="F26" s="689">
        <v>52303.53</v>
      </c>
      <c r="G26" s="689">
        <v>52303.53</v>
      </c>
      <c r="H26" s="688">
        <f t="shared" si="5"/>
        <v>170605.66</v>
      </c>
    </row>
    <row r="27" spans="1:8" x14ac:dyDescent="0.25">
      <c r="A27" s="821"/>
      <c r="B27" s="726" t="s">
        <v>552</v>
      </c>
      <c r="C27" s="689">
        <v>0</v>
      </c>
      <c r="D27" s="689">
        <v>0</v>
      </c>
      <c r="E27" s="690">
        <f t="shared" si="3"/>
        <v>0</v>
      </c>
      <c r="F27" s="689">
        <v>0</v>
      </c>
      <c r="G27" s="689"/>
      <c r="H27" s="688">
        <f t="shared" si="5"/>
        <v>0</v>
      </c>
    </row>
    <row r="28" spans="1:8" x14ac:dyDescent="0.25">
      <c r="A28" s="821"/>
      <c r="B28" s="726" t="s">
        <v>553</v>
      </c>
      <c r="C28" s="689">
        <v>208684.71</v>
      </c>
      <c r="D28" s="689">
        <v>70000</v>
      </c>
      <c r="E28" s="690">
        <f t="shared" si="3"/>
        <v>278684.70999999996</v>
      </c>
      <c r="F28" s="689">
        <v>218881.99999999997</v>
      </c>
      <c r="G28" s="689">
        <v>218881.99999999997</v>
      </c>
      <c r="H28" s="688">
        <f t="shared" si="5"/>
        <v>59802.709999999992</v>
      </c>
    </row>
    <row r="29" spans="1:8" x14ac:dyDescent="0.25">
      <c r="A29" s="1165" t="s">
        <v>554</v>
      </c>
      <c r="B29" s="1166"/>
      <c r="C29" s="687">
        <f>SUM(C30:C38)</f>
        <v>12073381.049999999</v>
      </c>
      <c r="D29" s="687">
        <f t="shared" ref="D29:H29" si="6">SUM(D30:D38)</f>
        <v>391830.57</v>
      </c>
      <c r="E29" s="690">
        <f t="shared" si="6"/>
        <v>12465211.619999999</v>
      </c>
      <c r="F29" s="687">
        <f t="shared" si="6"/>
        <v>6745471.7600000016</v>
      </c>
      <c r="G29" s="687">
        <f t="shared" si="6"/>
        <v>6619827.2600000007</v>
      </c>
      <c r="H29" s="687">
        <f t="shared" si="6"/>
        <v>5719739.8600000003</v>
      </c>
    </row>
    <row r="30" spans="1:8" x14ac:dyDescent="0.25">
      <c r="A30" s="821"/>
      <c r="B30" s="726" t="s">
        <v>555</v>
      </c>
      <c r="C30" s="689">
        <v>321302.90999999997</v>
      </c>
      <c r="D30" s="689">
        <v>5000</v>
      </c>
      <c r="E30" s="690">
        <f t="shared" si="3"/>
        <v>326302.90999999997</v>
      </c>
      <c r="F30" s="689">
        <v>318227.8</v>
      </c>
      <c r="G30" s="689">
        <v>318227.8</v>
      </c>
      <c r="H30" s="688">
        <f t="shared" si="5"/>
        <v>8075.109999999986</v>
      </c>
    </row>
    <row r="31" spans="1:8" x14ac:dyDescent="0.25">
      <c r="A31" s="821"/>
      <c r="B31" s="726" t="s">
        <v>556</v>
      </c>
      <c r="C31" s="689">
        <v>322717.74</v>
      </c>
      <c r="D31" s="689">
        <v>0</v>
      </c>
      <c r="E31" s="690">
        <f t="shared" si="3"/>
        <v>322717.74</v>
      </c>
      <c r="F31" s="689">
        <v>212085.09</v>
      </c>
      <c r="G31" s="689">
        <v>194683.05</v>
      </c>
      <c r="H31" s="688">
        <f t="shared" si="5"/>
        <v>110632.65</v>
      </c>
    </row>
    <row r="32" spans="1:8" x14ac:dyDescent="0.25">
      <c r="A32" s="821"/>
      <c r="B32" s="726" t="s">
        <v>557</v>
      </c>
      <c r="C32" s="689">
        <v>8060450.0600000005</v>
      </c>
      <c r="D32" s="689">
        <v>128850</v>
      </c>
      <c r="E32" s="690">
        <f t="shared" si="3"/>
        <v>8189300.0600000005</v>
      </c>
      <c r="F32" s="689">
        <v>3876228.65</v>
      </c>
      <c r="G32" s="689">
        <v>3836606.4400000004</v>
      </c>
      <c r="H32" s="688">
        <f t="shared" si="5"/>
        <v>4313071.41</v>
      </c>
    </row>
    <row r="33" spans="1:8" x14ac:dyDescent="0.25">
      <c r="A33" s="821"/>
      <c r="B33" s="726" t="s">
        <v>558</v>
      </c>
      <c r="C33" s="689">
        <v>415742.15</v>
      </c>
      <c r="D33" s="689">
        <v>8724.57</v>
      </c>
      <c r="E33" s="690">
        <f t="shared" si="3"/>
        <v>424466.72000000003</v>
      </c>
      <c r="F33" s="689">
        <v>265763.52999999997</v>
      </c>
      <c r="G33" s="689">
        <v>215443.51999999996</v>
      </c>
      <c r="H33" s="688">
        <f t="shared" si="5"/>
        <v>158703.19000000006</v>
      </c>
    </row>
    <row r="34" spans="1:8" x14ac:dyDescent="0.25">
      <c r="A34" s="821"/>
      <c r="B34" s="726" t="s">
        <v>559</v>
      </c>
      <c r="C34" s="689">
        <v>734153.28</v>
      </c>
      <c r="D34" s="689">
        <v>98000</v>
      </c>
      <c r="E34" s="690">
        <f t="shared" si="3"/>
        <v>832153.28</v>
      </c>
      <c r="F34" s="689">
        <v>466234.14999999997</v>
      </c>
      <c r="G34" s="689">
        <v>466106.14999999997</v>
      </c>
      <c r="H34" s="688">
        <f t="shared" si="5"/>
        <v>365919.13000000006</v>
      </c>
    </row>
    <row r="35" spans="1:8" x14ac:dyDescent="0.25">
      <c r="A35" s="821"/>
      <c r="B35" s="726" t="s">
        <v>560</v>
      </c>
      <c r="C35" s="689">
        <v>95117.1</v>
      </c>
      <c r="D35" s="689"/>
      <c r="E35" s="690">
        <f t="shared" si="3"/>
        <v>95117.1</v>
      </c>
      <c r="F35" s="689">
        <v>58296.4</v>
      </c>
      <c r="G35" s="689">
        <v>40896.400000000001</v>
      </c>
      <c r="H35" s="688">
        <f t="shared" si="5"/>
        <v>36820.700000000004</v>
      </c>
    </row>
    <row r="36" spans="1:8" x14ac:dyDescent="0.25">
      <c r="A36" s="821"/>
      <c r="B36" s="726" t="s">
        <v>561</v>
      </c>
      <c r="C36" s="689">
        <v>907580.71</v>
      </c>
      <c r="D36" s="689"/>
      <c r="E36" s="690">
        <f t="shared" si="3"/>
        <v>907580.71</v>
      </c>
      <c r="F36" s="689">
        <v>400765.82</v>
      </c>
      <c r="G36" s="689">
        <v>400508.57999999996</v>
      </c>
      <c r="H36" s="688">
        <f t="shared" si="5"/>
        <v>506814.88999999996</v>
      </c>
    </row>
    <row r="37" spans="1:8" x14ac:dyDescent="0.25">
      <c r="A37" s="821"/>
      <c r="B37" s="726" t="s">
        <v>562</v>
      </c>
      <c r="C37" s="689">
        <v>413943.09999999992</v>
      </c>
      <c r="D37" s="689">
        <v>-62616.000000000007</v>
      </c>
      <c r="E37" s="690">
        <f t="shared" si="3"/>
        <v>351327.09999999992</v>
      </c>
      <c r="F37" s="689">
        <v>138084.32</v>
      </c>
      <c r="G37" s="689">
        <v>137569.32</v>
      </c>
      <c r="H37" s="688">
        <f t="shared" si="5"/>
        <v>213242.77999999991</v>
      </c>
    </row>
    <row r="38" spans="1:8" ht="15.75" thickBot="1" x14ac:dyDescent="0.3">
      <c r="A38" s="725"/>
      <c r="B38" s="660" t="s">
        <v>563</v>
      </c>
      <c r="C38" s="703">
        <v>802374</v>
      </c>
      <c r="D38" s="703">
        <v>213872</v>
      </c>
      <c r="E38" s="704">
        <f t="shared" si="3"/>
        <v>1016246</v>
      </c>
      <c r="F38" s="703">
        <v>1009786</v>
      </c>
      <c r="G38" s="703">
        <v>1009786</v>
      </c>
      <c r="H38" s="705">
        <f t="shared" si="5"/>
        <v>6460</v>
      </c>
    </row>
    <row r="39" spans="1:8" x14ac:dyDescent="0.25">
      <c r="A39" s="1165" t="s">
        <v>564</v>
      </c>
      <c r="B39" s="1166"/>
      <c r="C39" s="687">
        <f t="shared" ref="C39:H39" si="7">SUM(C40:C48)</f>
        <v>71307.760000000009</v>
      </c>
      <c r="D39" s="687">
        <f t="shared" si="7"/>
        <v>8150</v>
      </c>
      <c r="E39" s="687">
        <f t="shared" si="7"/>
        <v>79457.760000000009</v>
      </c>
      <c r="F39" s="687">
        <f t="shared" si="7"/>
        <v>14150</v>
      </c>
      <c r="G39" s="687">
        <f t="shared" si="7"/>
        <v>14150</v>
      </c>
      <c r="H39" s="687">
        <f t="shared" si="7"/>
        <v>65307.76</v>
      </c>
    </row>
    <row r="40" spans="1:8" x14ac:dyDescent="0.25">
      <c r="A40" s="821"/>
      <c r="B40" s="726" t="s">
        <v>565</v>
      </c>
      <c r="C40" s="689"/>
      <c r="D40" s="689"/>
      <c r="E40" s="690">
        <f t="shared" si="3"/>
        <v>0</v>
      </c>
      <c r="F40" s="689"/>
      <c r="G40" s="689"/>
      <c r="H40" s="688">
        <f t="shared" si="5"/>
        <v>0</v>
      </c>
    </row>
    <row r="41" spans="1:8" x14ac:dyDescent="0.25">
      <c r="A41" s="821"/>
      <c r="B41" s="726" t="s">
        <v>566</v>
      </c>
      <c r="C41" s="689"/>
      <c r="D41" s="689"/>
      <c r="E41" s="690">
        <f t="shared" si="3"/>
        <v>0</v>
      </c>
      <c r="F41" s="689"/>
      <c r="G41" s="689"/>
      <c r="H41" s="688">
        <f t="shared" si="5"/>
        <v>0</v>
      </c>
    </row>
    <row r="42" spans="1:8" x14ac:dyDescent="0.25">
      <c r="A42" s="821"/>
      <c r="B42" s="726" t="s">
        <v>567</v>
      </c>
      <c r="C42" s="689">
        <v>44027.87</v>
      </c>
      <c r="D42" s="689">
        <v>0</v>
      </c>
      <c r="E42" s="690">
        <f t="shared" si="3"/>
        <v>44027.87</v>
      </c>
      <c r="F42" s="689">
        <v>6000</v>
      </c>
      <c r="G42" s="689">
        <v>6000</v>
      </c>
      <c r="H42" s="688">
        <f t="shared" si="5"/>
        <v>38027.870000000003</v>
      </c>
    </row>
    <row r="43" spans="1:8" x14ac:dyDescent="0.25">
      <c r="A43" s="821"/>
      <c r="B43" s="726" t="s">
        <v>568</v>
      </c>
      <c r="C43" s="689">
        <v>27279.89</v>
      </c>
      <c r="D43" s="689">
        <v>0</v>
      </c>
      <c r="E43" s="690">
        <f t="shared" si="3"/>
        <v>27279.89</v>
      </c>
      <c r="F43" s="689">
        <v>0</v>
      </c>
      <c r="G43" s="689">
        <v>0</v>
      </c>
      <c r="H43" s="688">
        <f t="shared" si="5"/>
        <v>27279.89</v>
      </c>
    </row>
    <row r="44" spans="1:8" x14ac:dyDescent="0.25">
      <c r="A44" s="821"/>
      <c r="B44" s="726" t="s">
        <v>569</v>
      </c>
      <c r="C44" s="689"/>
      <c r="D44" s="689"/>
      <c r="E44" s="690">
        <f t="shared" si="3"/>
        <v>0</v>
      </c>
      <c r="F44" s="689"/>
      <c r="G44" s="689"/>
      <c r="H44" s="688">
        <f t="shared" si="5"/>
        <v>0</v>
      </c>
    </row>
    <row r="45" spans="1:8" x14ac:dyDescent="0.25">
      <c r="A45" s="821"/>
      <c r="B45" s="726" t="s">
        <v>570</v>
      </c>
      <c r="C45" s="689"/>
      <c r="D45" s="689"/>
      <c r="E45" s="690">
        <f t="shared" si="3"/>
        <v>0</v>
      </c>
      <c r="F45" s="689"/>
      <c r="G45" s="689"/>
      <c r="H45" s="688">
        <f t="shared" si="5"/>
        <v>0</v>
      </c>
    </row>
    <row r="46" spans="1:8" x14ac:dyDescent="0.25">
      <c r="A46" s="821"/>
      <c r="B46" s="726" t="s">
        <v>571</v>
      </c>
      <c r="C46" s="689"/>
      <c r="D46" s="689"/>
      <c r="E46" s="690">
        <f t="shared" si="3"/>
        <v>0</v>
      </c>
      <c r="F46" s="689"/>
      <c r="G46" s="689"/>
      <c r="H46" s="688">
        <f t="shared" si="5"/>
        <v>0</v>
      </c>
    </row>
    <row r="47" spans="1:8" x14ac:dyDescent="0.25">
      <c r="A47" s="821"/>
      <c r="B47" s="726" t="s">
        <v>572</v>
      </c>
      <c r="C47" s="689">
        <v>0</v>
      </c>
      <c r="D47" s="689">
        <v>8150</v>
      </c>
      <c r="E47" s="690">
        <f t="shared" si="3"/>
        <v>8150</v>
      </c>
      <c r="F47" s="689">
        <v>8150</v>
      </c>
      <c r="G47" s="689">
        <v>8150</v>
      </c>
      <c r="H47" s="688">
        <f t="shared" si="5"/>
        <v>0</v>
      </c>
    </row>
    <row r="48" spans="1:8" x14ac:dyDescent="0.25">
      <c r="A48" s="821"/>
      <c r="B48" s="726" t="s">
        <v>573</v>
      </c>
      <c r="C48" s="689"/>
      <c r="D48" s="689"/>
      <c r="E48" s="690">
        <f t="shared" si="3"/>
        <v>0</v>
      </c>
      <c r="F48" s="689"/>
      <c r="G48" s="689"/>
      <c r="H48" s="688">
        <f t="shared" si="5"/>
        <v>0</v>
      </c>
    </row>
    <row r="49" spans="1:8" x14ac:dyDescent="0.25">
      <c r="A49" s="1165" t="s">
        <v>574</v>
      </c>
      <c r="B49" s="1166"/>
      <c r="C49" s="687">
        <f>SUM(C50:C58)</f>
        <v>2173854.4499999997</v>
      </c>
      <c r="D49" s="687">
        <f t="shared" ref="D49:H49" si="8">SUM(D50:D58)</f>
        <v>0</v>
      </c>
      <c r="E49" s="690">
        <f t="shared" si="8"/>
        <v>2173854.4499999997</v>
      </c>
      <c r="F49" s="687">
        <f t="shared" si="8"/>
        <v>286551.5</v>
      </c>
      <c r="G49" s="687">
        <f t="shared" si="8"/>
        <v>286551.5</v>
      </c>
      <c r="H49" s="687">
        <f t="shared" si="8"/>
        <v>1887302.9500000002</v>
      </c>
    </row>
    <row r="50" spans="1:8" x14ac:dyDescent="0.25">
      <c r="A50" s="821"/>
      <c r="B50" s="726" t="s">
        <v>575</v>
      </c>
      <c r="C50" s="689">
        <v>1699602.77</v>
      </c>
      <c r="D50" s="689">
        <v>-44855.17</v>
      </c>
      <c r="E50" s="690">
        <f t="shared" si="3"/>
        <v>1654747.6</v>
      </c>
      <c r="F50" s="689">
        <v>103848.51999999999</v>
      </c>
      <c r="G50" s="689">
        <v>103848.51999999999</v>
      </c>
      <c r="H50" s="688">
        <f t="shared" si="5"/>
        <v>1550899.08</v>
      </c>
    </row>
    <row r="51" spans="1:8" x14ac:dyDescent="0.25">
      <c r="A51" s="821"/>
      <c r="B51" s="726" t="s">
        <v>576</v>
      </c>
      <c r="C51" s="689">
        <v>59861.8</v>
      </c>
      <c r="D51" s="689">
        <v>44855.17</v>
      </c>
      <c r="E51" s="690">
        <f t="shared" si="3"/>
        <v>104716.97</v>
      </c>
      <c r="F51" s="689">
        <v>104716.97</v>
      </c>
      <c r="G51" s="689">
        <v>104716.97</v>
      </c>
      <c r="H51" s="688">
        <f t="shared" si="5"/>
        <v>0</v>
      </c>
    </row>
    <row r="52" spans="1:8" x14ac:dyDescent="0.25">
      <c r="A52" s="821"/>
      <c r="B52" s="726" t="s">
        <v>577</v>
      </c>
      <c r="C52" s="689"/>
      <c r="D52" s="689"/>
      <c r="E52" s="690">
        <f t="shared" si="3"/>
        <v>0</v>
      </c>
      <c r="F52" s="689"/>
      <c r="G52" s="689"/>
      <c r="H52" s="688">
        <f t="shared" si="5"/>
        <v>0</v>
      </c>
    </row>
    <row r="53" spans="1:8" x14ac:dyDescent="0.25">
      <c r="A53" s="821"/>
      <c r="B53" s="726" t="s">
        <v>578</v>
      </c>
      <c r="C53" s="689"/>
      <c r="D53" s="689"/>
      <c r="E53" s="690">
        <f t="shared" si="3"/>
        <v>0</v>
      </c>
      <c r="F53" s="689"/>
      <c r="G53" s="689"/>
      <c r="H53" s="688">
        <f t="shared" si="5"/>
        <v>0</v>
      </c>
    </row>
    <row r="54" spans="1:8" x14ac:dyDescent="0.25">
      <c r="A54" s="821"/>
      <c r="B54" s="726" t="s">
        <v>579</v>
      </c>
      <c r="C54" s="689"/>
      <c r="D54" s="689"/>
      <c r="E54" s="690">
        <f t="shared" si="3"/>
        <v>0</v>
      </c>
      <c r="F54" s="689"/>
      <c r="G54" s="689"/>
      <c r="H54" s="688">
        <f t="shared" si="5"/>
        <v>0</v>
      </c>
    </row>
    <row r="55" spans="1:8" x14ac:dyDescent="0.25">
      <c r="A55" s="821"/>
      <c r="B55" s="726" t="s">
        <v>580</v>
      </c>
      <c r="C55" s="689">
        <v>389821.08</v>
      </c>
      <c r="D55" s="689">
        <v>0</v>
      </c>
      <c r="E55" s="690">
        <f t="shared" si="3"/>
        <v>389821.08</v>
      </c>
      <c r="F55" s="689">
        <v>77986.009999999995</v>
      </c>
      <c r="G55" s="689">
        <v>77986.009999999995</v>
      </c>
      <c r="H55" s="688">
        <f t="shared" si="5"/>
        <v>311835.07</v>
      </c>
    </row>
    <row r="56" spans="1:8" x14ac:dyDescent="0.25">
      <c r="A56" s="821"/>
      <c r="B56" s="726" t="s">
        <v>581</v>
      </c>
      <c r="C56" s="689"/>
      <c r="D56" s="689"/>
      <c r="E56" s="690">
        <f t="shared" si="3"/>
        <v>0</v>
      </c>
      <c r="F56" s="689"/>
      <c r="G56" s="689"/>
      <c r="H56" s="688">
        <f t="shared" si="5"/>
        <v>0</v>
      </c>
    </row>
    <row r="57" spans="1:8" x14ac:dyDescent="0.25">
      <c r="A57" s="821"/>
      <c r="B57" s="726" t="s">
        <v>582</v>
      </c>
      <c r="C57" s="689"/>
      <c r="D57" s="689"/>
      <c r="E57" s="690">
        <f t="shared" si="3"/>
        <v>0</v>
      </c>
      <c r="F57" s="689"/>
      <c r="G57" s="689"/>
      <c r="H57" s="688">
        <f t="shared" si="5"/>
        <v>0</v>
      </c>
    </row>
    <row r="58" spans="1:8" x14ac:dyDescent="0.25">
      <c r="A58" s="821"/>
      <c r="B58" s="726" t="s">
        <v>583</v>
      </c>
      <c r="C58" s="689">
        <v>24568.799999999999</v>
      </c>
      <c r="D58" s="689">
        <v>0</v>
      </c>
      <c r="E58" s="690">
        <f t="shared" si="3"/>
        <v>24568.799999999999</v>
      </c>
      <c r="F58" s="689"/>
      <c r="G58" s="689"/>
      <c r="H58" s="688">
        <f t="shared" si="5"/>
        <v>24568.799999999999</v>
      </c>
    </row>
    <row r="59" spans="1:8" x14ac:dyDescent="0.25">
      <c r="A59" s="1165" t="s">
        <v>584</v>
      </c>
      <c r="B59" s="1166"/>
      <c r="C59" s="687">
        <f>SUM(C60:C62)</f>
        <v>0</v>
      </c>
      <c r="D59" s="687">
        <f t="shared" ref="D59:H59" si="9">SUM(D60:D62)</f>
        <v>0</v>
      </c>
      <c r="E59" s="690">
        <f t="shared" si="9"/>
        <v>0</v>
      </c>
      <c r="F59" s="687">
        <f t="shared" si="9"/>
        <v>0</v>
      </c>
      <c r="G59" s="687">
        <f t="shared" si="9"/>
        <v>0</v>
      </c>
      <c r="H59" s="687">
        <f t="shared" si="9"/>
        <v>0</v>
      </c>
    </row>
    <row r="60" spans="1:8" x14ac:dyDescent="0.25">
      <c r="A60" s="821"/>
      <c r="B60" s="726" t="s">
        <v>585</v>
      </c>
      <c r="C60" s="689"/>
      <c r="D60" s="689"/>
      <c r="E60" s="690">
        <f t="shared" si="3"/>
        <v>0</v>
      </c>
      <c r="F60" s="689"/>
      <c r="G60" s="689"/>
      <c r="H60" s="688">
        <f t="shared" si="5"/>
        <v>0</v>
      </c>
    </row>
    <row r="61" spans="1:8" x14ac:dyDescent="0.25">
      <c r="A61" s="821"/>
      <c r="B61" s="726" t="s">
        <v>586</v>
      </c>
      <c r="C61" s="689"/>
      <c r="D61" s="689"/>
      <c r="E61" s="690">
        <f t="shared" si="3"/>
        <v>0</v>
      </c>
      <c r="F61" s="689"/>
      <c r="G61" s="689"/>
      <c r="H61" s="688">
        <f t="shared" si="5"/>
        <v>0</v>
      </c>
    </row>
    <row r="62" spans="1:8" x14ac:dyDescent="0.25">
      <c r="A62" s="821"/>
      <c r="B62" s="726" t="s">
        <v>587</v>
      </c>
      <c r="C62" s="689"/>
      <c r="D62" s="689"/>
      <c r="E62" s="690">
        <f t="shared" si="3"/>
        <v>0</v>
      </c>
      <c r="F62" s="689"/>
      <c r="G62" s="689"/>
      <c r="H62" s="688">
        <f t="shared" si="5"/>
        <v>0</v>
      </c>
    </row>
    <row r="63" spans="1:8" x14ac:dyDescent="0.25">
      <c r="A63" s="1165" t="s">
        <v>588</v>
      </c>
      <c r="B63" s="1166"/>
      <c r="C63" s="687">
        <f t="shared" ref="C63:H63" si="10">SUM(C64:C71)</f>
        <v>0</v>
      </c>
      <c r="D63" s="687">
        <f t="shared" si="10"/>
        <v>0</v>
      </c>
      <c r="E63" s="687">
        <f t="shared" si="10"/>
        <v>0</v>
      </c>
      <c r="F63" s="687">
        <f t="shared" si="10"/>
        <v>0</v>
      </c>
      <c r="G63" s="687">
        <f t="shared" si="10"/>
        <v>0</v>
      </c>
      <c r="H63" s="687">
        <f t="shared" si="10"/>
        <v>0</v>
      </c>
    </row>
    <row r="64" spans="1:8" x14ac:dyDescent="0.25">
      <c r="A64" s="821"/>
      <c r="B64" s="726" t="s">
        <v>589</v>
      </c>
      <c r="C64" s="689"/>
      <c r="D64" s="689"/>
      <c r="E64" s="690">
        <f t="shared" si="3"/>
        <v>0</v>
      </c>
      <c r="F64" s="689"/>
      <c r="G64" s="689"/>
      <c r="H64" s="688">
        <f t="shared" si="5"/>
        <v>0</v>
      </c>
    </row>
    <row r="65" spans="1:8" x14ac:dyDescent="0.25">
      <c r="A65" s="821"/>
      <c r="B65" s="726" t="s">
        <v>590</v>
      </c>
      <c r="C65" s="689"/>
      <c r="D65" s="689"/>
      <c r="E65" s="690">
        <f t="shared" si="3"/>
        <v>0</v>
      </c>
      <c r="F65" s="689"/>
      <c r="G65" s="689"/>
      <c r="H65" s="688">
        <f t="shared" si="5"/>
        <v>0</v>
      </c>
    </row>
    <row r="66" spans="1:8" x14ac:dyDescent="0.25">
      <c r="A66" s="821"/>
      <c r="B66" s="726" t="s">
        <v>591</v>
      </c>
      <c r="C66" s="689"/>
      <c r="D66" s="689"/>
      <c r="E66" s="690">
        <f t="shared" si="3"/>
        <v>0</v>
      </c>
      <c r="F66" s="689"/>
      <c r="G66" s="689"/>
      <c r="H66" s="688">
        <f t="shared" si="5"/>
        <v>0</v>
      </c>
    </row>
    <row r="67" spans="1:8" x14ac:dyDescent="0.25">
      <c r="A67" s="821"/>
      <c r="B67" s="726" t="s">
        <v>592</v>
      </c>
      <c r="C67" s="689"/>
      <c r="D67" s="689"/>
      <c r="E67" s="690">
        <f t="shared" si="3"/>
        <v>0</v>
      </c>
      <c r="F67" s="689"/>
      <c r="G67" s="689"/>
      <c r="H67" s="688">
        <f t="shared" si="5"/>
        <v>0</v>
      </c>
    </row>
    <row r="68" spans="1:8" x14ac:dyDescent="0.25">
      <c r="A68" s="821"/>
      <c r="B68" s="726" t="s">
        <v>593</v>
      </c>
      <c r="C68" s="689"/>
      <c r="D68" s="689"/>
      <c r="E68" s="690">
        <f t="shared" si="3"/>
        <v>0</v>
      </c>
      <c r="F68" s="689"/>
      <c r="G68" s="689"/>
      <c r="H68" s="688">
        <f t="shared" si="5"/>
        <v>0</v>
      </c>
    </row>
    <row r="69" spans="1:8" x14ac:dyDescent="0.25">
      <c r="A69" s="821"/>
      <c r="B69" s="726" t="s">
        <v>594</v>
      </c>
      <c r="C69" s="689"/>
      <c r="D69" s="689"/>
      <c r="E69" s="690">
        <f t="shared" si="3"/>
        <v>0</v>
      </c>
      <c r="F69" s="689"/>
      <c r="G69" s="689"/>
      <c r="H69" s="688">
        <f t="shared" si="5"/>
        <v>0</v>
      </c>
    </row>
    <row r="70" spans="1:8" x14ac:dyDescent="0.25">
      <c r="A70" s="821"/>
      <c r="B70" s="726" t="s">
        <v>595</v>
      </c>
      <c r="C70" s="689"/>
      <c r="D70" s="689"/>
      <c r="E70" s="690">
        <f t="shared" si="3"/>
        <v>0</v>
      </c>
      <c r="F70" s="689"/>
      <c r="G70" s="689"/>
      <c r="H70" s="688">
        <f t="shared" si="5"/>
        <v>0</v>
      </c>
    </row>
    <row r="71" spans="1:8" x14ac:dyDescent="0.25">
      <c r="A71" s="821"/>
      <c r="B71" s="726" t="s">
        <v>596</v>
      </c>
      <c r="C71" s="689"/>
      <c r="D71" s="689"/>
      <c r="E71" s="690">
        <f t="shared" si="3"/>
        <v>0</v>
      </c>
      <c r="F71" s="689"/>
      <c r="G71" s="689"/>
      <c r="H71" s="688">
        <f t="shared" si="5"/>
        <v>0</v>
      </c>
    </row>
    <row r="72" spans="1:8" x14ac:dyDescent="0.25">
      <c r="A72" s="1165" t="s">
        <v>597</v>
      </c>
      <c r="B72" s="1166"/>
      <c r="C72" s="687">
        <f>SUM(C73:C75)</f>
        <v>0</v>
      </c>
      <c r="D72" s="687">
        <f t="shared" ref="D72:H72" si="11">SUM(D73:D75)</f>
        <v>0</v>
      </c>
      <c r="E72" s="690">
        <f t="shared" si="11"/>
        <v>0</v>
      </c>
      <c r="F72" s="687">
        <f t="shared" si="11"/>
        <v>0</v>
      </c>
      <c r="G72" s="687">
        <f t="shared" si="11"/>
        <v>0</v>
      </c>
      <c r="H72" s="687">
        <f t="shared" si="11"/>
        <v>0</v>
      </c>
    </row>
    <row r="73" spans="1:8" ht="15.75" thickBot="1" x14ac:dyDescent="0.3">
      <c r="A73" s="725"/>
      <c r="B73" s="660" t="s">
        <v>598</v>
      </c>
      <c r="C73" s="703"/>
      <c r="D73" s="703"/>
      <c r="E73" s="704">
        <f t="shared" si="3"/>
        <v>0</v>
      </c>
      <c r="F73" s="703"/>
      <c r="G73" s="703"/>
      <c r="H73" s="705">
        <f t="shared" si="5"/>
        <v>0</v>
      </c>
    </row>
    <row r="74" spans="1:8" x14ac:dyDescent="0.25">
      <c r="A74" s="821"/>
      <c r="B74" s="726" t="s">
        <v>599</v>
      </c>
      <c r="C74" s="689"/>
      <c r="D74" s="689"/>
      <c r="E74" s="690">
        <f t="shared" si="3"/>
        <v>0</v>
      </c>
      <c r="F74" s="689"/>
      <c r="G74" s="689"/>
      <c r="H74" s="688">
        <f t="shared" si="5"/>
        <v>0</v>
      </c>
    </row>
    <row r="75" spans="1:8" x14ac:dyDescent="0.25">
      <c r="A75" s="821"/>
      <c r="B75" s="726" t="s">
        <v>600</v>
      </c>
      <c r="C75" s="689"/>
      <c r="D75" s="689"/>
      <c r="E75" s="690">
        <f t="shared" si="3"/>
        <v>0</v>
      </c>
      <c r="F75" s="689"/>
      <c r="G75" s="689"/>
      <c r="H75" s="688">
        <f t="shared" si="5"/>
        <v>0</v>
      </c>
    </row>
    <row r="76" spans="1:8" x14ac:dyDescent="0.25">
      <c r="A76" s="1165" t="s">
        <v>601</v>
      </c>
      <c r="B76" s="1166"/>
      <c r="C76" s="687">
        <f>SUM(C77:C83)</f>
        <v>0</v>
      </c>
      <c r="D76" s="687">
        <f t="shared" ref="D76:H76" si="12">SUM(D77:D83)</f>
        <v>0</v>
      </c>
      <c r="E76" s="690">
        <f t="shared" si="12"/>
        <v>0</v>
      </c>
      <c r="F76" s="687">
        <f t="shared" si="12"/>
        <v>0</v>
      </c>
      <c r="G76" s="687">
        <f t="shared" si="12"/>
        <v>0</v>
      </c>
      <c r="H76" s="687">
        <f t="shared" si="12"/>
        <v>0</v>
      </c>
    </row>
    <row r="77" spans="1:8" x14ac:dyDescent="0.25">
      <c r="A77" s="821"/>
      <c r="B77" s="726" t="s">
        <v>602</v>
      </c>
      <c r="C77" s="689"/>
      <c r="D77" s="689"/>
      <c r="E77" s="690">
        <f t="shared" si="3"/>
        <v>0</v>
      </c>
      <c r="F77" s="689"/>
      <c r="G77" s="689"/>
      <c r="H77" s="688">
        <f t="shared" si="5"/>
        <v>0</v>
      </c>
    </row>
    <row r="78" spans="1:8" x14ac:dyDescent="0.25">
      <c r="A78" s="821"/>
      <c r="B78" s="726" t="s">
        <v>603</v>
      </c>
      <c r="C78" s="689"/>
      <c r="D78" s="689"/>
      <c r="E78" s="690">
        <f t="shared" ref="E78:E83" si="13">C78+D78</f>
        <v>0</v>
      </c>
      <c r="F78" s="689"/>
      <c r="G78" s="689"/>
      <c r="H78" s="688">
        <f t="shared" si="5"/>
        <v>0</v>
      </c>
    </row>
    <row r="79" spans="1:8" x14ac:dyDescent="0.25">
      <c r="A79" s="821"/>
      <c r="B79" s="726" t="s">
        <v>604</v>
      </c>
      <c r="C79" s="689"/>
      <c r="D79" s="689"/>
      <c r="E79" s="690">
        <f t="shared" si="13"/>
        <v>0</v>
      </c>
      <c r="F79" s="689"/>
      <c r="G79" s="689"/>
      <c r="H79" s="688">
        <f t="shared" si="5"/>
        <v>0</v>
      </c>
    </row>
    <row r="80" spans="1:8" x14ac:dyDescent="0.25">
      <c r="A80" s="821"/>
      <c r="B80" s="726" t="s">
        <v>605</v>
      </c>
      <c r="C80" s="689"/>
      <c r="D80" s="689"/>
      <c r="E80" s="690">
        <f t="shared" si="13"/>
        <v>0</v>
      </c>
      <c r="F80" s="689"/>
      <c r="G80" s="689"/>
      <c r="H80" s="688">
        <f t="shared" si="5"/>
        <v>0</v>
      </c>
    </row>
    <row r="81" spans="1:8" x14ac:dyDescent="0.25">
      <c r="A81" s="821"/>
      <c r="B81" s="726" t="s">
        <v>606</v>
      </c>
      <c r="C81" s="689"/>
      <c r="D81" s="689"/>
      <c r="E81" s="690">
        <f t="shared" si="13"/>
        <v>0</v>
      </c>
      <c r="F81" s="689"/>
      <c r="G81" s="689"/>
      <c r="H81" s="688">
        <f t="shared" si="5"/>
        <v>0</v>
      </c>
    </row>
    <row r="82" spans="1:8" x14ac:dyDescent="0.25">
      <c r="A82" s="821"/>
      <c r="B82" s="726" t="s">
        <v>607</v>
      </c>
      <c r="C82" s="689"/>
      <c r="D82" s="689"/>
      <c r="E82" s="690">
        <f t="shared" si="13"/>
        <v>0</v>
      </c>
      <c r="F82" s="689"/>
      <c r="G82" s="689"/>
      <c r="H82" s="688">
        <f t="shared" si="5"/>
        <v>0</v>
      </c>
    </row>
    <row r="83" spans="1:8" x14ac:dyDescent="0.25">
      <c r="A83" s="821"/>
      <c r="B83" s="726" t="s">
        <v>608</v>
      </c>
      <c r="C83" s="689"/>
      <c r="D83" s="689"/>
      <c r="E83" s="690">
        <f t="shared" si="13"/>
        <v>0</v>
      </c>
      <c r="F83" s="689"/>
      <c r="G83" s="689"/>
      <c r="H83" s="688">
        <f t="shared" si="5"/>
        <v>0</v>
      </c>
    </row>
    <row r="84" spans="1:8" x14ac:dyDescent="0.25">
      <c r="A84" s="1175" t="s">
        <v>609</v>
      </c>
      <c r="B84" s="1176"/>
      <c r="C84" s="686">
        <f>+C85+C93+C103+C113+C123+C133+C137+C146+C150</f>
        <v>0</v>
      </c>
      <c r="D84" s="686">
        <f t="shared" ref="D84:H84" si="14">+D85+D93+D103+D113+D123+D133+D137+D146+D150</f>
        <v>46402409.049999997</v>
      </c>
      <c r="E84" s="691">
        <f t="shared" si="14"/>
        <v>46402409.049999997</v>
      </c>
      <c r="F84" s="686">
        <f t="shared" si="14"/>
        <v>22144537.48</v>
      </c>
      <c r="G84" s="686">
        <f t="shared" si="14"/>
        <v>21091811.550000001</v>
      </c>
      <c r="H84" s="686">
        <f t="shared" si="14"/>
        <v>24257871.569999997</v>
      </c>
    </row>
    <row r="85" spans="1:8" x14ac:dyDescent="0.25">
      <c r="A85" s="1165" t="s">
        <v>536</v>
      </c>
      <c r="B85" s="1166"/>
      <c r="C85" s="687">
        <f>SUM(C86:C92)</f>
        <v>0</v>
      </c>
      <c r="D85" s="687">
        <f t="shared" ref="D85:H85" si="15">SUM(D86:D92)</f>
        <v>38785412</v>
      </c>
      <c r="E85" s="690">
        <f t="shared" si="15"/>
        <v>38785412</v>
      </c>
      <c r="F85" s="687">
        <f t="shared" si="15"/>
        <v>19859755.110000003</v>
      </c>
      <c r="G85" s="687">
        <f t="shared" si="15"/>
        <v>18860456.610000003</v>
      </c>
      <c r="H85" s="687">
        <f t="shared" si="15"/>
        <v>18925656.889999997</v>
      </c>
    </row>
    <row r="86" spans="1:8" x14ac:dyDescent="0.25">
      <c r="A86" s="821"/>
      <c r="B86" s="726" t="s">
        <v>537</v>
      </c>
      <c r="C86" s="689">
        <v>0</v>
      </c>
      <c r="D86" s="689">
        <v>27133704.039999999</v>
      </c>
      <c r="E86" s="690">
        <f t="shared" ref="E86:E92" si="16">C86+D86</f>
        <v>27133704.039999999</v>
      </c>
      <c r="F86" s="689">
        <v>14754117.880000001</v>
      </c>
      <c r="G86" s="689">
        <v>14754117.880000001</v>
      </c>
      <c r="H86" s="688">
        <f t="shared" ref="H86:H149" si="17">+E86-F86</f>
        <v>12379586.159999998</v>
      </c>
    </row>
    <row r="87" spans="1:8" x14ac:dyDescent="0.25">
      <c r="A87" s="821"/>
      <c r="B87" s="726" t="s">
        <v>538</v>
      </c>
      <c r="C87" s="689"/>
      <c r="D87" s="689"/>
      <c r="E87" s="690">
        <f t="shared" si="16"/>
        <v>0</v>
      </c>
      <c r="F87" s="689"/>
      <c r="G87" s="689"/>
      <c r="H87" s="688">
        <f t="shared" si="17"/>
        <v>0</v>
      </c>
    </row>
    <row r="88" spans="1:8" x14ac:dyDescent="0.25">
      <c r="A88" s="821"/>
      <c r="B88" s="726" t="s">
        <v>539</v>
      </c>
      <c r="C88" s="689">
        <v>0</v>
      </c>
      <c r="D88" s="689">
        <v>4312045.3100000005</v>
      </c>
      <c r="E88" s="690">
        <f t="shared" si="16"/>
        <v>4312045.3100000005</v>
      </c>
      <c r="F88" s="689">
        <v>1279513.5899999999</v>
      </c>
      <c r="G88" s="689">
        <v>1279513.5899999999</v>
      </c>
      <c r="H88" s="688">
        <f t="shared" si="17"/>
        <v>3032531.7200000007</v>
      </c>
    </row>
    <row r="89" spans="1:8" x14ac:dyDescent="0.25">
      <c r="A89" s="821"/>
      <c r="B89" s="726" t="s">
        <v>540</v>
      </c>
      <c r="C89" s="689">
        <v>0</v>
      </c>
      <c r="D89" s="689">
        <v>3306389.9699999997</v>
      </c>
      <c r="E89" s="690">
        <f t="shared" si="16"/>
        <v>3306389.9699999997</v>
      </c>
      <c r="F89" s="689">
        <v>1975440.95</v>
      </c>
      <c r="G89" s="689">
        <v>976142.45</v>
      </c>
      <c r="H89" s="688">
        <f t="shared" si="17"/>
        <v>1330949.0199999998</v>
      </c>
    </row>
    <row r="90" spans="1:8" x14ac:dyDescent="0.25">
      <c r="A90" s="821"/>
      <c r="B90" s="726" t="s">
        <v>541</v>
      </c>
      <c r="C90" s="689">
        <v>0</v>
      </c>
      <c r="D90" s="689">
        <v>4033272.6799999997</v>
      </c>
      <c r="E90" s="690">
        <f t="shared" si="16"/>
        <v>4033272.6799999997</v>
      </c>
      <c r="F90" s="689">
        <v>1850682.69</v>
      </c>
      <c r="G90" s="689">
        <v>1850682.69</v>
      </c>
      <c r="H90" s="688">
        <f t="shared" si="17"/>
        <v>2182589.9899999998</v>
      </c>
    </row>
    <row r="91" spans="1:8" x14ac:dyDescent="0.25">
      <c r="A91" s="821"/>
      <c r="B91" s="726" t="s">
        <v>542</v>
      </c>
      <c r="C91" s="689"/>
      <c r="D91" s="689"/>
      <c r="E91" s="690">
        <f t="shared" si="16"/>
        <v>0</v>
      </c>
      <c r="F91" s="689"/>
      <c r="G91" s="689"/>
      <c r="H91" s="688">
        <f t="shared" si="17"/>
        <v>0</v>
      </c>
    </row>
    <row r="92" spans="1:8" x14ac:dyDescent="0.25">
      <c r="A92" s="821"/>
      <c r="B92" s="726" t="s">
        <v>543</v>
      </c>
      <c r="C92" s="689"/>
      <c r="D92" s="689"/>
      <c r="E92" s="690">
        <f t="shared" si="16"/>
        <v>0</v>
      </c>
      <c r="F92" s="689"/>
      <c r="G92" s="689"/>
      <c r="H92" s="688">
        <f t="shared" si="17"/>
        <v>0</v>
      </c>
    </row>
    <row r="93" spans="1:8" x14ac:dyDescent="0.25">
      <c r="A93" s="1165" t="s">
        <v>544</v>
      </c>
      <c r="B93" s="1166"/>
      <c r="C93" s="687">
        <f>SUM(C94:C102)</f>
        <v>0</v>
      </c>
      <c r="D93" s="687">
        <f t="shared" ref="D93:H93" si="18">SUM(D94:D102)</f>
        <v>2249720.1800000002</v>
      </c>
      <c r="E93" s="690">
        <f t="shared" si="18"/>
        <v>2249720.1800000002</v>
      </c>
      <c r="F93" s="687">
        <f t="shared" si="18"/>
        <v>471804.02</v>
      </c>
      <c r="G93" s="687">
        <f t="shared" si="18"/>
        <v>471804.02</v>
      </c>
      <c r="H93" s="687">
        <f t="shared" si="18"/>
        <v>1777916.1600000001</v>
      </c>
    </row>
    <row r="94" spans="1:8" x14ac:dyDescent="0.25">
      <c r="A94" s="821"/>
      <c r="B94" s="726" t="s">
        <v>545</v>
      </c>
      <c r="C94" s="689">
        <v>0</v>
      </c>
      <c r="D94" s="689">
        <v>1557448.7000000002</v>
      </c>
      <c r="E94" s="690">
        <f t="shared" ref="E94:E102" si="19">C94+D94</f>
        <v>1557448.7000000002</v>
      </c>
      <c r="F94" s="689">
        <v>221408.76999999996</v>
      </c>
      <c r="G94" s="689">
        <v>221408.76999999996</v>
      </c>
      <c r="H94" s="688">
        <f t="shared" si="17"/>
        <v>1336039.9300000002</v>
      </c>
    </row>
    <row r="95" spans="1:8" x14ac:dyDescent="0.25">
      <c r="A95" s="821"/>
      <c r="B95" s="726" t="s">
        <v>546</v>
      </c>
      <c r="C95" s="689"/>
      <c r="D95" s="689"/>
      <c r="E95" s="690">
        <f t="shared" si="19"/>
        <v>0</v>
      </c>
      <c r="F95" s="689"/>
      <c r="G95" s="689"/>
      <c r="H95" s="688">
        <f t="shared" si="17"/>
        <v>0</v>
      </c>
    </row>
    <row r="96" spans="1:8" x14ac:dyDescent="0.25">
      <c r="A96" s="821"/>
      <c r="B96" s="726" t="s">
        <v>547</v>
      </c>
      <c r="C96" s="689"/>
      <c r="D96" s="689"/>
      <c r="E96" s="690">
        <f t="shared" si="19"/>
        <v>0</v>
      </c>
      <c r="F96" s="689"/>
      <c r="G96" s="689"/>
      <c r="H96" s="688">
        <f t="shared" si="17"/>
        <v>0</v>
      </c>
    </row>
    <row r="97" spans="1:8" x14ac:dyDescent="0.25">
      <c r="A97" s="821"/>
      <c r="B97" s="726" t="s">
        <v>548</v>
      </c>
      <c r="C97" s="689">
        <v>0</v>
      </c>
      <c r="D97" s="689">
        <v>180936.2</v>
      </c>
      <c r="E97" s="690">
        <f t="shared" si="19"/>
        <v>180936.2</v>
      </c>
      <c r="F97" s="689">
        <v>103187.31</v>
      </c>
      <c r="G97" s="689">
        <v>103187.31</v>
      </c>
      <c r="H97" s="688">
        <f t="shared" si="17"/>
        <v>77748.890000000014</v>
      </c>
    </row>
    <row r="98" spans="1:8" x14ac:dyDescent="0.25">
      <c r="A98" s="821"/>
      <c r="B98" s="726" t="s">
        <v>549</v>
      </c>
      <c r="C98" s="689"/>
      <c r="D98" s="689"/>
      <c r="E98" s="690">
        <f t="shared" si="19"/>
        <v>0</v>
      </c>
      <c r="F98" s="689"/>
      <c r="G98" s="689"/>
      <c r="H98" s="688">
        <f t="shared" si="17"/>
        <v>0</v>
      </c>
    </row>
    <row r="99" spans="1:8" x14ac:dyDescent="0.25">
      <c r="A99" s="821"/>
      <c r="B99" s="726" t="s">
        <v>550</v>
      </c>
      <c r="C99" s="689">
        <v>0</v>
      </c>
      <c r="D99" s="689">
        <v>1602.6000000000022</v>
      </c>
      <c r="E99" s="690">
        <f t="shared" si="19"/>
        <v>1602.6000000000022</v>
      </c>
      <c r="F99" s="689">
        <v>1000.09</v>
      </c>
      <c r="G99" s="689">
        <v>1000.09</v>
      </c>
      <c r="H99" s="688">
        <f t="shared" si="17"/>
        <v>602.51000000000215</v>
      </c>
    </row>
    <row r="100" spans="1:8" x14ac:dyDescent="0.25">
      <c r="A100" s="821"/>
      <c r="B100" s="726" t="s">
        <v>551</v>
      </c>
      <c r="C100" s="689"/>
      <c r="D100" s="689"/>
      <c r="E100" s="690">
        <f t="shared" si="19"/>
        <v>0</v>
      </c>
      <c r="F100" s="689"/>
      <c r="G100" s="689"/>
      <c r="H100" s="688">
        <f t="shared" si="17"/>
        <v>0</v>
      </c>
    </row>
    <row r="101" spans="1:8" x14ac:dyDescent="0.25">
      <c r="A101" s="821"/>
      <c r="B101" s="726" t="s">
        <v>552</v>
      </c>
      <c r="C101" s="689"/>
      <c r="D101" s="689"/>
      <c r="E101" s="690">
        <f t="shared" si="19"/>
        <v>0</v>
      </c>
      <c r="F101" s="689"/>
      <c r="G101" s="689"/>
      <c r="H101" s="688">
        <f t="shared" si="17"/>
        <v>0</v>
      </c>
    </row>
    <row r="102" spans="1:8" x14ac:dyDescent="0.25">
      <c r="A102" s="821"/>
      <c r="B102" s="726" t="s">
        <v>553</v>
      </c>
      <c r="C102" s="689">
        <v>0</v>
      </c>
      <c r="D102" s="689">
        <v>509732.68</v>
      </c>
      <c r="E102" s="690">
        <f t="shared" si="19"/>
        <v>509732.68</v>
      </c>
      <c r="F102" s="689">
        <v>146207.85</v>
      </c>
      <c r="G102" s="689">
        <v>146207.85</v>
      </c>
      <c r="H102" s="688">
        <f t="shared" si="17"/>
        <v>363524.82999999996</v>
      </c>
    </row>
    <row r="103" spans="1:8" x14ac:dyDescent="0.25">
      <c r="A103" s="1165" t="s">
        <v>554</v>
      </c>
      <c r="B103" s="1166"/>
      <c r="C103" s="687">
        <f>SUM(C104:C112)</f>
        <v>0</v>
      </c>
      <c r="D103" s="687">
        <f t="shared" ref="D103:H103" si="20">SUM(D104:D112)</f>
        <v>3878636.3699999996</v>
      </c>
      <c r="E103" s="690">
        <f t="shared" si="20"/>
        <v>3878636.3699999996</v>
      </c>
      <c r="F103" s="687">
        <f t="shared" si="20"/>
        <v>1184402.7399999998</v>
      </c>
      <c r="G103" s="687">
        <f t="shared" si="20"/>
        <v>1130975.3099999998</v>
      </c>
      <c r="H103" s="687">
        <f t="shared" si="20"/>
        <v>2694233.63</v>
      </c>
    </row>
    <row r="104" spans="1:8" x14ac:dyDescent="0.25">
      <c r="A104" s="821"/>
      <c r="B104" s="726" t="s">
        <v>555</v>
      </c>
      <c r="C104" s="689">
        <v>0</v>
      </c>
      <c r="D104" s="689">
        <v>2680375.38</v>
      </c>
      <c r="E104" s="690">
        <f t="shared" ref="E104:E112" si="21">C104+D104</f>
        <v>2680375.38</v>
      </c>
      <c r="F104" s="689">
        <v>788453.27</v>
      </c>
      <c r="G104" s="689">
        <v>735025.84</v>
      </c>
      <c r="H104" s="688">
        <f t="shared" si="17"/>
        <v>1891922.1099999999</v>
      </c>
    </row>
    <row r="105" spans="1:8" x14ac:dyDescent="0.25">
      <c r="A105" s="821"/>
      <c r="B105" s="726" t="s">
        <v>556</v>
      </c>
      <c r="C105" s="689">
        <v>0</v>
      </c>
      <c r="D105" s="689">
        <v>165000.04999999999</v>
      </c>
      <c r="E105" s="690">
        <f t="shared" si="21"/>
        <v>165000.04999999999</v>
      </c>
      <c r="F105" s="689">
        <v>107692.85</v>
      </c>
      <c r="G105" s="689">
        <v>107692.85</v>
      </c>
      <c r="H105" s="688">
        <f t="shared" si="17"/>
        <v>57307.199999999983</v>
      </c>
    </row>
    <row r="106" spans="1:8" x14ac:dyDescent="0.25">
      <c r="A106" s="821"/>
      <c r="B106" s="726" t="s">
        <v>557</v>
      </c>
      <c r="C106" s="689">
        <v>0</v>
      </c>
      <c r="D106" s="689">
        <v>63250</v>
      </c>
      <c r="E106" s="690">
        <f t="shared" si="21"/>
        <v>63250</v>
      </c>
      <c r="F106" s="689">
        <v>63250</v>
      </c>
      <c r="G106" s="689">
        <v>63250</v>
      </c>
      <c r="H106" s="688">
        <f t="shared" si="17"/>
        <v>0</v>
      </c>
    </row>
    <row r="107" spans="1:8" x14ac:dyDescent="0.25">
      <c r="A107" s="821"/>
      <c r="B107" s="726" t="s">
        <v>558</v>
      </c>
      <c r="C107" s="689">
        <v>0</v>
      </c>
      <c r="D107" s="689">
        <v>5660.96</v>
      </c>
      <c r="E107" s="690">
        <f t="shared" si="21"/>
        <v>5660.96</v>
      </c>
      <c r="F107" s="689">
        <v>5660.96</v>
      </c>
      <c r="G107" s="689">
        <v>5660.96</v>
      </c>
      <c r="H107" s="688">
        <f t="shared" si="17"/>
        <v>0</v>
      </c>
    </row>
    <row r="108" spans="1:8" ht="15.75" thickBot="1" x14ac:dyDescent="0.3">
      <c r="A108" s="725"/>
      <c r="B108" s="660" t="s">
        <v>559</v>
      </c>
      <c r="C108" s="703">
        <v>0</v>
      </c>
      <c r="D108" s="703">
        <v>864386.39999999991</v>
      </c>
      <c r="E108" s="704">
        <f t="shared" si="21"/>
        <v>864386.39999999991</v>
      </c>
      <c r="F108" s="703">
        <v>216181.76000000001</v>
      </c>
      <c r="G108" s="703">
        <v>216181.76000000001</v>
      </c>
      <c r="H108" s="705">
        <f t="shared" si="17"/>
        <v>648204.6399999999</v>
      </c>
    </row>
    <row r="109" spans="1:8" x14ac:dyDescent="0.25">
      <c r="A109" s="821"/>
      <c r="B109" s="726" t="s">
        <v>560</v>
      </c>
      <c r="C109" s="689"/>
      <c r="D109" s="689"/>
      <c r="E109" s="690">
        <f t="shared" si="21"/>
        <v>0</v>
      </c>
      <c r="F109" s="689"/>
      <c r="G109" s="689"/>
      <c r="H109" s="688">
        <f t="shared" si="17"/>
        <v>0</v>
      </c>
    </row>
    <row r="110" spans="1:8" x14ac:dyDescent="0.25">
      <c r="A110" s="821"/>
      <c r="B110" s="726" t="s">
        <v>561</v>
      </c>
      <c r="C110" s="689"/>
      <c r="D110" s="689">
        <v>10736</v>
      </c>
      <c r="E110" s="690">
        <f t="shared" si="21"/>
        <v>10736</v>
      </c>
      <c r="F110" s="689"/>
      <c r="G110" s="689"/>
      <c r="H110" s="688">
        <f t="shared" si="17"/>
        <v>10736</v>
      </c>
    </row>
    <row r="111" spans="1:8" x14ac:dyDescent="0.25">
      <c r="A111" s="821"/>
      <c r="B111" s="726" t="s">
        <v>562</v>
      </c>
      <c r="C111" s="689">
        <v>0</v>
      </c>
      <c r="D111" s="689">
        <v>89227.579999999987</v>
      </c>
      <c r="E111" s="690">
        <f t="shared" si="21"/>
        <v>89227.579999999987</v>
      </c>
      <c r="F111" s="689">
        <v>3163.9</v>
      </c>
      <c r="G111" s="689">
        <v>3163.9</v>
      </c>
      <c r="H111" s="688">
        <f t="shared" si="17"/>
        <v>86063.679999999993</v>
      </c>
    </row>
    <row r="112" spans="1:8" x14ac:dyDescent="0.25">
      <c r="A112" s="821"/>
      <c r="B112" s="726" t="s">
        <v>563</v>
      </c>
      <c r="C112" s="689"/>
      <c r="D112" s="689"/>
      <c r="E112" s="690">
        <f t="shared" si="21"/>
        <v>0</v>
      </c>
      <c r="F112" s="689"/>
      <c r="G112" s="689"/>
      <c r="H112" s="688">
        <f t="shared" si="17"/>
        <v>0</v>
      </c>
    </row>
    <row r="113" spans="1:8" x14ac:dyDescent="0.25">
      <c r="A113" s="1165" t="s">
        <v>564</v>
      </c>
      <c r="B113" s="1166"/>
      <c r="C113" s="687">
        <f>SUM(C114:C122)</f>
        <v>0</v>
      </c>
      <c r="D113" s="687">
        <f t="shared" ref="D113:H113" si="22">SUM(D114:D122)</f>
        <v>58415</v>
      </c>
      <c r="E113" s="690">
        <f t="shared" si="22"/>
        <v>58415</v>
      </c>
      <c r="F113" s="687">
        <f t="shared" si="22"/>
        <v>0</v>
      </c>
      <c r="G113" s="687">
        <f t="shared" si="22"/>
        <v>0</v>
      </c>
      <c r="H113" s="687">
        <f t="shared" si="22"/>
        <v>58415</v>
      </c>
    </row>
    <row r="114" spans="1:8" x14ac:dyDescent="0.25">
      <c r="A114" s="821"/>
      <c r="B114" s="726" t="s">
        <v>565</v>
      </c>
      <c r="C114" s="689"/>
      <c r="D114" s="689"/>
      <c r="E114" s="690">
        <f t="shared" ref="E114:E122" si="23">C114+D114</f>
        <v>0</v>
      </c>
      <c r="F114" s="689"/>
      <c r="G114" s="689"/>
      <c r="H114" s="688">
        <f t="shared" si="17"/>
        <v>0</v>
      </c>
    </row>
    <row r="115" spans="1:8" x14ac:dyDescent="0.25">
      <c r="A115" s="821"/>
      <c r="B115" s="726" t="s">
        <v>566</v>
      </c>
      <c r="C115" s="689"/>
      <c r="D115" s="689"/>
      <c r="E115" s="690">
        <f t="shared" si="23"/>
        <v>0</v>
      </c>
      <c r="F115" s="689"/>
      <c r="G115" s="689"/>
      <c r="H115" s="688">
        <f t="shared" si="17"/>
        <v>0</v>
      </c>
    </row>
    <row r="116" spans="1:8" x14ac:dyDescent="0.25">
      <c r="A116" s="821"/>
      <c r="B116" s="726" t="s">
        <v>567</v>
      </c>
      <c r="C116" s="689">
        <v>0</v>
      </c>
      <c r="D116" s="689">
        <v>58415</v>
      </c>
      <c r="E116" s="690">
        <f t="shared" si="23"/>
        <v>58415</v>
      </c>
      <c r="F116" s="689"/>
      <c r="G116" s="689"/>
      <c r="H116" s="688">
        <f t="shared" si="17"/>
        <v>58415</v>
      </c>
    </row>
    <row r="117" spans="1:8" x14ac:dyDescent="0.25">
      <c r="A117" s="821"/>
      <c r="B117" s="726" t="s">
        <v>568</v>
      </c>
      <c r="C117" s="689"/>
      <c r="D117" s="689"/>
      <c r="E117" s="690">
        <f t="shared" si="23"/>
        <v>0</v>
      </c>
      <c r="F117" s="689"/>
      <c r="G117" s="689"/>
      <c r="H117" s="688">
        <f t="shared" si="17"/>
        <v>0</v>
      </c>
    </row>
    <row r="118" spans="1:8" x14ac:dyDescent="0.25">
      <c r="A118" s="821"/>
      <c r="B118" s="726" t="s">
        <v>569</v>
      </c>
      <c r="C118" s="689"/>
      <c r="D118" s="689"/>
      <c r="E118" s="690">
        <f t="shared" si="23"/>
        <v>0</v>
      </c>
      <c r="F118" s="689"/>
      <c r="G118" s="689"/>
      <c r="H118" s="688">
        <f t="shared" si="17"/>
        <v>0</v>
      </c>
    </row>
    <row r="119" spans="1:8" x14ac:dyDescent="0.25">
      <c r="A119" s="821"/>
      <c r="B119" s="726" t="s">
        <v>570</v>
      </c>
      <c r="C119" s="689"/>
      <c r="D119" s="689"/>
      <c r="E119" s="690">
        <f t="shared" si="23"/>
        <v>0</v>
      </c>
      <c r="F119" s="689"/>
      <c r="G119" s="689"/>
      <c r="H119" s="688">
        <f t="shared" si="17"/>
        <v>0</v>
      </c>
    </row>
    <row r="120" spans="1:8" x14ac:dyDescent="0.25">
      <c r="A120" s="821"/>
      <c r="B120" s="726" t="s">
        <v>571</v>
      </c>
      <c r="C120" s="689"/>
      <c r="D120" s="689"/>
      <c r="E120" s="690">
        <f t="shared" si="23"/>
        <v>0</v>
      </c>
      <c r="F120" s="689"/>
      <c r="G120" s="689"/>
      <c r="H120" s="688">
        <f t="shared" si="17"/>
        <v>0</v>
      </c>
    </row>
    <row r="121" spans="1:8" x14ac:dyDescent="0.25">
      <c r="A121" s="821"/>
      <c r="B121" s="726" t="s">
        <v>572</v>
      </c>
      <c r="C121" s="689"/>
      <c r="D121" s="689"/>
      <c r="E121" s="690">
        <f t="shared" si="23"/>
        <v>0</v>
      </c>
      <c r="F121" s="689"/>
      <c r="G121" s="689"/>
      <c r="H121" s="688">
        <f t="shared" si="17"/>
        <v>0</v>
      </c>
    </row>
    <row r="122" spans="1:8" x14ac:dyDescent="0.25">
      <c r="A122" s="821"/>
      <c r="B122" s="726" t="s">
        <v>573</v>
      </c>
      <c r="C122" s="689"/>
      <c r="D122" s="689"/>
      <c r="E122" s="690">
        <f t="shared" si="23"/>
        <v>0</v>
      </c>
      <c r="F122" s="689"/>
      <c r="G122" s="689"/>
      <c r="H122" s="688">
        <f t="shared" si="17"/>
        <v>0</v>
      </c>
    </row>
    <row r="123" spans="1:8" x14ac:dyDescent="0.25">
      <c r="A123" s="1165" t="s">
        <v>574</v>
      </c>
      <c r="B123" s="1166"/>
      <c r="C123" s="687">
        <f>SUM(C124:C132)</f>
        <v>0</v>
      </c>
      <c r="D123" s="687">
        <f t="shared" ref="D123:H123" si="24">SUM(D124:D132)</f>
        <v>1430225.5000000002</v>
      </c>
      <c r="E123" s="690">
        <f t="shared" si="24"/>
        <v>1430225.5000000002</v>
      </c>
      <c r="F123" s="687">
        <f t="shared" si="24"/>
        <v>628575.61</v>
      </c>
      <c r="G123" s="687">
        <f t="shared" si="24"/>
        <v>628575.61</v>
      </c>
      <c r="H123" s="687">
        <f t="shared" si="24"/>
        <v>801649.89000000025</v>
      </c>
    </row>
    <row r="124" spans="1:8" x14ac:dyDescent="0.25">
      <c r="A124" s="821"/>
      <c r="B124" s="726" t="s">
        <v>575</v>
      </c>
      <c r="C124" s="689">
        <v>0</v>
      </c>
      <c r="D124" s="689">
        <v>1246602.0300000003</v>
      </c>
      <c r="E124" s="690">
        <f t="shared" ref="E124:E132" si="25">C124+D124</f>
        <v>1246602.0300000003</v>
      </c>
      <c r="F124" s="689">
        <v>444952.14</v>
      </c>
      <c r="G124" s="689">
        <v>444952.14</v>
      </c>
      <c r="H124" s="688">
        <f t="shared" si="17"/>
        <v>801649.89000000025</v>
      </c>
    </row>
    <row r="125" spans="1:8" x14ac:dyDescent="0.25">
      <c r="A125" s="821"/>
      <c r="B125" s="726" t="s">
        <v>576</v>
      </c>
      <c r="C125" s="689">
        <v>0</v>
      </c>
      <c r="D125" s="689">
        <v>92198.07</v>
      </c>
      <c r="E125" s="690">
        <f t="shared" si="25"/>
        <v>92198.07</v>
      </c>
      <c r="F125" s="689">
        <v>92198.07</v>
      </c>
      <c r="G125" s="689">
        <v>92198.07</v>
      </c>
      <c r="H125" s="688">
        <f t="shared" si="17"/>
        <v>0</v>
      </c>
    </row>
    <row r="126" spans="1:8" x14ac:dyDescent="0.25">
      <c r="A126" s="821"/>
      <c r="B126" s="726" t="s">
        <v>577</v>
      </c>
      <c r="C126" s="689"/>
      <c r="D126" s="689"/>
      <c r="E126" s="690">
        <f t="shared" si="25"/>
        <v>0</v>
      </c>
      <c r="F126" s="689"/>
      <c r="G126" s="689"/>
      <c r="H126" s="688">
        <f t="shared" si="17"/>
        <v>0</v>
      </c>
    </row>
    <row r="127" spans="1:8" x14ac:dyDescent="0.25">
      <c r="A127" s="821"/>
      <c r="B127" s="726" t="s">
        <v>578</v>
      </c>
      <c r="C127" s="689"/>
      <c r="D127" s="689"/>
      <c r="E127" s="690">
        <f t="shared" si="25"/>
        <v>0</v>
      </c>
      <c r="F127" s="689"/>
      <c r="G127" s="689"/>
      <c r="H127" s="688">
        <f t="shared" si="17"/>
        <v>0</v>
      </c>
    </row>
    <row r="128" spans="1:8" x14ac:dyDescent="0.25">
      <c r="A128" s="821"/>
      <c r="B128" s="726" t="s">
        <v>579</v>
      </c>
      <c r="C128" s="689"/>
      <c r="D128" s="689"/>
      <c r="E128" s="690">
        <f t="shared" si="25"/>
        <v>0</v>
      </c>
      <c r="F128" s="689"/>
      <c r="G128" s="689"/>
      <c r="H128" s="688">
        <f t="shared" si="17"/>
        <v>0</v>
      </c>
    </row>
    <row r="129" spans="1:8" x14ac:dyDescent="0.25">
      <c r="A129" s="821"/>
      <c r="B129" s="726" t="s">
        <v>580</v>
      </c>
      <c r="C129" s="689">
        <v>0</v>
      </c>
      <c r="D129" s="689">
        <v>57478</v>
      </c>
      <c r="E129" s="690">
        <f t="shared" si="25"/>
        <v>57478</v>
      </c>
      <c r="F129" s="689">
        <v>57478</v>
      </c>
      <c r="G129" s="689">
        <v>57478</v>
      </c>
      <c r="H129" s="688">
        <f t="shared" si="17"/>
        <v>0</v>
      </c>
    </row>
    <row r="130" spans="1:8" x14ac:dyDescent="0.25">
      <c r="A130" s="821"/>
      <c r="B130" s="726" t="s">
        <v>581</v>
      </c>
      <c r="C130" s="689"/>
      <c r="D130" s="689"/>
      <c r="E130" s="690">
        <f t="shared" si="25"/>
        <v>0</v>
      </c>
      <c r="F130" s="689"/>
      <c r="G130" s="689"/>
      <c r="H130" s="688">
        <f t="shared" si="17"/>
        <v>0</v>
      </c>
    </row>
    <row r="131" spans="1:8" x14ac:dyDescent="0.25">
      <c r="A131" s="821"/>
      <c r="B131" s="726" t="s">
        <v>582</v>
      </c>
      <c r="C131" s="689"/>
      <c r="D131" s="689"/>
      <c r="E131" s="690">
        <f t="shared" si="25"/>
        <v>0</v>
      </c>
      <c r="F131" s="689"/>
      <c r="G131" s="689"/>
      <c r="H131" s="688">
        <f t="shared" si="17"/>
        <v>0</v>
      </c>
    </row>
    <row r="132" spans="1:8" x14ac:dyDescent="0.25">
      <c r="A132" s="821"/>
      <c r="B132" s="726" t="s">
        <v>583</v>
      </c>
      <c r="C132" s="689"/>
      <c r="D132" s="689">
        <v>33947.4</v>
      </c>
      <c r="E132" s="690">
        <f t="shared" si="25"/>
        <v>33947.4</v>
      </c>
      <c r="F132" s="689">
        <v>33947.4</v>
      </c>
      <c r="G132" s="689">
        <v>33947.4</v>
      </c>
      <c r="H132" s="688">
        <f t="shared" si="17"/>
        <v>0</v>
      </c>
    </row>
    <row r="133" spans="1:8" x14ac:dyDescent="0.25">
      <c r="A133" s="1165" t="s">
        <v>584</v>
      </c>
      <c r="B133" s="1166"/>
      <c r="C133" s="687">
        <f>SUM(C134:C136)</f>
        <v>0</v>
      </c>
      <c r="D133" s="687">
        <f t="shared" ref="D133:H133" si="26">SUM(D134:D136)</f>
        <v>0</v>
      </c>
      <c r="E133" s="690">
        <f t="shared" si="26"/>
        <v>0</v>
      </c>
      <c r="F133" s="687">
        <f t="shared" si="26"/>
        <v>0</v>
      </c>
      <c r="G133" s="687">
        <f t="shared" si="26"/>
        <v>0</v>
      </c>
      <c r="H133" s="687">
        <f t="shared" si="26"/>
        <v>0</v>
      </c>
    </row>
    <row r="134" spans="1:8" x14ac:dyDescent="0.25">
      <c r="A134" s="821"/>
      <c r="B134" s="726" t="s">
        <v>585</v>
      </c>
      <c r="C134" s="689"/>
      <c r="D134" s="689"/>
      <c r="E134" s="690">
        <f t="shared" ref="E134:E136" si="27">C134+D134</f>
        <v>0</v>
      </c>
      <c r="F134" s="689"/>
      <c r="G134" s="689"/>
      <c r="H134" s="688">
        <f t="shared" si="17"/>
        <v>0</v>
      </c>
    </row>
    <row r="135" spans="1:8" x14ac:dyDescent="0.25">
      <c r="A135" s="821"/>
      <c r="B135" s="726" t="s">
        <v>586</v>
      </c>
      <c r="C135" s="689"/>
      <c r="D135" s="689"/>
      <c r="E135" s="690">
        <f t="shared" si="27"/>
        <v>0</v>
      </c>
      <c r="F135" s="689"/>
      <c r="G135" s="689"/>
      <c r="H135" s="688">
        <f t="shared" si="17"/>
        <v>0</v>
      </c>
    </row>
    <row r="136" spans="1:8" x14ac:dyDescent="0.25">
      <c r="A136" s="821"/>
      <c r="B136" s="726" t="s">
        <v>587</v>
      </c>
      <c r="C136" s="689"/>
      <c r="D136" s="689"/>
      <c r="E136" s="690">
        <f t="shared" si="27"/>
        <v>0</v>
      </c>
      <c r="F136" s="689"/>
      <c r="G136" s="689"/>
      <c r="H136" s="688">
        <f t="shared" si="17"/>
        <v>0</v>
      </c>
    </row>
    <row r="137" spans="1:8" x14ac:dyDescent="0.25">
      <c r="A137" s="1165" t="s">
        <v>588</v>
      </c>
      <c r="B137" s="1166"/>
      <c r="C137" s="687">
        <f>SUM(C138:C145)</f>
        <v>0</v>
      </c>
      <c r="D137" s="687">
        <f t="shared" ref="D137:H137" si="28">SUM(D138:D145)</f>
        <v>0</v>
      </c>
      <c r="E137" s="690">
        <f t="shared" si="28"/>
        <v>0</v>
      </c>
      <c r="F137" s="687">
        <f t="shared" si="28"/>
        <v>0</v>
      </c>
      <c r="G137" s="687">
        <f t="shared" si="28"/>
        <v>0</v>
      </c>
      <c r="H137" s="687">
        <f t="shared" si="28"/>
        <v>0</v>
      </c>
    </row>
    <row r="138" spans="1:8" x14ac:dyDescent="0.25">
      <c r="A138" s="821"/>
      <c r="B138" s="726" t="s">
        <v>589</v>
      </c>
      <c r="C138" s="689"/>
      <c r="D138" s="689"/>
      <c r="E138" s="690">
        <f t="shared" ref="E138:E145" si="29">C138+D138</f>
        <v>0</v>
      </c>
      <c r="F138" s="689"/>
      <c r="G138" s="689"/>
      <c r="H138" s="688">
        <f t="shared" si="17"/>
        <v>0</v>
      </c>
    </row>
    <row r="139" spans="1:8" x14ac:dyDescent="0.25">
      <c r="A139" s="821"/>
      <c r="B139" s="726" t="s">
        <v>590</v>
      </c>
      <c r="C139" s="689"/>
      <c r="D139" s="689"/>
      <c r="E139" s="690">
        <f t="shared" si="29"/>
        <v>0</v>
      </c>
      <c r="F139" s="689"/>
      <c r="G139" s="689"/>
      <c r="H139" s="688">
        <f t="shared" si="17"/>
        <v>0</v>
      </c>
    </row>
    <row r="140" spans="1:8" x14ac:dyDescent="0.25">
      <c r="A140" s="821"/>
      <c r="B140" s="726" t="s">
        <v>591</v>
      </c>
      <c r="C140" s="689"/>
      <c r="D140" s="689"/>
      <c r="E140" s="690">
        <f t="shared" si="29"/>
        <v>0</v>
      </c>
      <c r="F140" s="689"/>
      <c r="G140" s="689"/>
      <c r="H140" s="688">
        <f t="shared" si="17"/>
        <v>0</v>
      </c>
    </row>
    <row r="141" spans="1:8" x14ac:dyDescent="0.25">
      <c r="A141" s="821"/>
      <c r="B141" s="726" t="s">
        <v>592</v>
      </c>
      <c r="C141" s="689"/>
      <c r="D141" s="689"/>
      <c r="E141" s="690">
        <f t="shared" si="29"/>
        <v>0</v>
      </c>
      <c r="F141" s="689"/>
      <c r="G141" s="689"/>
      <c r="H141" s="688">
        <f t="shared" si="17"/>
        <v>0</v>
      </c>
    </row>
    <row r="142" spans="1:8" x14ac:dyDescent="0.25">
      <c r="A142" s="821"/>
      <c r="B142" s="726" t="s">
        <v>593</v>
      </c>
      <c r="C142" s="689"/>
      <c r="D142" s="689"/>
      <c r="E142" s="690">
        <f t="shared" si="29"/>
        <v>0</v>
      </c>
      <c r="F142" s="689"/>
      <c r="G142" s="689"/>
      <c r="H142" s="688">
        <f t="shared" si="17"/>
        <v>0</v>
      </c>
    </row>
    <row r="143" spans="1:8" ht="15.75" thickBot="1" x14ac:dyDescent="0.3">
      <c r="A143" s="725"/>
      <c r="B143" s="660" t="s">
        <v>594</v>
      </c>
      <c r="C143" s="703"/>
      <c r="D143" s="703"/>
      <c r="E143" s="704">
        <f t="shared" si="29"/>
        <v>0</v>
      </c>
      <c r="F143" s="703"/>
      <c r="G143" s="703"/>
      <c r="H143" s="705">
        <f t="shared" si="17"/>
        <v>0</v>
      </c>
    </row>
    <row r="144" spans="1:8" x14ac:dyDescent="0.25">
      <c r="A144" s="821"/>
      <c r="B144" s="726" t="s">
        <v>595</v>
      </c>
      <c r="C144" s="689"/>
      <c r="D144" s="689"/>
      <c r="E144" s="690">
        <f t="shared" si="29"/>
        <v>0</v>
      </c>
      <c r="F144" s="689"/>
      <c r="G144" s="689"/>
      <c r="H144" s="688">
        <f t="shared" si="17"/>
        <v>0</v>
      </c>
    </row>
    <row r="145" spans="1:9" x14ac:dyDescent="0.25">
      <c r="A145" s="821"/>
      <c r="B145" s="726" t="s">
        <v>596</v>
      </c>
      <c r="C145" s="689"/>
      <c r="D145" s="689"/>
      <c r="E145" s="690">
        <f t="shared" si="29"/>
        <v>0</v>
      </c>
      <c r="F145" s="689"/>
      <c r="G145" s="689"/>
      <c r="H145" s="688">
        <f t="shared" si="17"/>
        <v>0</v>
      </c>
    </row>
    <row r="146" spans="1:9" x14ac:dyDescent="0.25">
      <c r="A146" s="1165" t="s">
        <v>597</v>
      </c>
      <c r="B146" s="1166"/>
      <c r="C146" s="687">
        <f>SUM(C147:C149)</f>
        <v>0</v>
      </c>
      <c r="D146" s="687">
        <f t="shared" ref="D146:H146" si="30">SUM(D147:D149)</f>
        <v>0</v>
      </c>
      <c r="E146" s="690">
        <f t="shared" si="30"/>
        <v>0</v>
      </c>
      <c r="F146" s="687">
        <f t="shared" si="30"/>
        <v>0</v>
      </c>
      <c r="G146" s="687">
        <f t="shared" si="30"/>
        <v>0</v>
      </c>
      <c r="H146" s="687">
        <f t="shared" si="30"/>
        <v>0</v>
      </c>
    </row>
    <row r="147" spans="1:9" x14ac:dyDescent="0.25">
      <c r="A147" s="821"/>
      <c r="B147" s="726" t="s">
        <v>598</v>
      </c>
      <c r="C147" s="689"/>
      <c r="D147" s="689"/>
      <c r="E147" s="690">
        <f t="shared" ref="E147:E149" si="31">C147+D147</f>
        <v>0</v>
      </c>
      <c r="F147" s="689"/>
      <c r="G147" s="689"/>
      <c r="H147" s="688">
        <f t="shared" si="17"/>
        <v>0</v>
      </c>
    </row>
    <row r="148" spans="1:9" x14ac:dyDescent="0.25">
      <c r="A148" s="821"/>
      <c r="B148" s="726" t="s">
        <v>599</v>
      </c>
      <c r="C148" s="689"/>
      <c r="D148" s="689"/>
      <c r="E148" s="690">
        <f t="shared" si="31"/>
        <v>0</v>
      </c>
      <c r="F148" s="689"/>
      <c r="G148" s="689"/>
      <c r="H148" s="688">
        <f t="shared" si="17"/>
        <v>0</v>
      </c>
    </row>
    <row r="149" spans="1:9" x14ac:dyDescent="0.25">
      <c r="A149" s="821"/>
      <c r="B149" s="726" t="s">
        <v>600</v>
      </c>
      <c r="C149" s="689"/>
      <c r="D149" s="689"/>
      <c r="E149" s="690">
        <f t="shared" si="31"/>
        <v>0</v>
      </c>
      <c r="F149" s="689"/>
      <c r="G149" s="689"/>
      <c r="H149" s="688">
        <f t="shared" si="17"/>
        <v>0</v>
      </c>
    </row>
    <row r="150" spans="1:9" x14ac:dyDescent="0.25">
      <c r="A150" s="1165" t="s">
        <v>601</v>
      </c>
      <c r="B150" s="1166"/>
      <c r="C150" s="687">
        <f>SUM(C151:C157)</f>
        <v>0</v>
      </c>
      <c r="D150" s="687">
        <f t="shared" ref="D150:H150" si="32">SUM(D151:D157)</f>
        <v>0</v>
      </c>
      <c r="E150" s="690">
        <f t="shared" si="32"/>
        <v>0</v>
      </c>
      <c r="F150" s="687">
        <f t="shared" si="32"/>
        <v>0</v>
      </c>
      <c r="G150" s="687">
        <f t="shared" si="32"/>
        <v>0</v>
      </c>
      <c r="H150" s="687">
        <f t="shared" si="32"/>
        <v>0</v>
      </c>
    </row>
    <row r="151" spans="1:9" x14ac:dyDescent="0.25">
      <c r="A151" s="821"/>
      <c r="B151" s="726" t="s">
        <v>602</v>
      </c>
      <c r="C151" s="689"/>
      <c r="D151" s="689"/>
      <c r="E151" s="690">
        <f t="shared" ref="E151:E158" si="33">C151+D151</f>
        <v>0</v>
      </c>
      <c r="F151" s="689"/>
      <c r="G151" s="689"/>
      <c r="H151" s="688">
        <f t="shared" ref="H151:H157" si="34">+E151-F151</f>
        <v>0</v>
      </c>
    </row>
    <row r="152" spans="1:9" x14ac:dyDescent="0.25">
      <c r="A152" s="821"/>
      <c r="B152" s="726" t="s">
        <v>603</v>
      </c>
      <c r="C152" s="689"/>
      <c r="D152" s="689"/>
      <c r="E152" s="690">
        <f t="shared" si="33"/>
        <v>0</v>
      </c>
      <c r="F152" s="689"/>
      <c r="G152" s="689"/>
      <c r="H152" s="688">
        <f t="shared" si="34"/>
        <v>0</v>
      </c>
    </row>
    <row r="153" spans="1:9" x14ac:dyDescent="0.25">
      <c r="A153" s="821"/>
      <c r="B153" s="726" t="s">
        <v>604</v>
      </c>
      <c r="C153" s="689"/>
      <c r="D153" s="689"/>
      <c r="E153" s="690">
        <f t="shared" si="33"/>
        <v>0</v>
      </c>
      <c r="F153" s="689"/>
      <c r="G153" s="689"/>
      <c r="H153" s="688">
        <f t="shared" si="34"/>
        <v>0</v>
      </c>
    </row>
    <row r="154" spans="1:9" x14ac:dyDescent="0.25">
      <c r="A154" s="821"/>
      <c r="B154" s="726" t="s">
        <v>605</v>
      </c>
      <c r="C154" s="689"/>
      <c r="D154" s="689"/>
      <c r="E154" s="690">
        <f t="shared" si="33"/>
        <v>0</v>
      </c>
      <c r="F154" s="689"/>
      <c r="G154" s="689"/>
      <c r="H154" s="688">
        <f t="shared" si="34"/>
        <v>0</v>
      </c>
    </row>
    <row r="155" spans="1:9" x14ac:dyDescent="0.25">
      <c r="A155" s="821"/>
      <c r="B155" s="726" t="s">
        <v>606</v>
      </c>
      <c r="C155" s="689"/>
      <c r="D155" s="689"/>
      <c r="E155" s="690">
        <f t="shared" si="33"/>
        <v>0</v>
      </c>
      <c r="F155" s="689"/>
      <c r="G155" s="689"/>
      <c r="H155" s="688">
        <f t="shared" si="34"/>
        <v>0</v>
      </c>
      <c r="I155" s="499" t="str">
        <f>IF((C159-'ETCA II-04'!B81)&gt;0.9,"ERROR!!!!! EL MONTO NO COINCIDE CON LO REPORTADO EN EL FORMATO ETCA-II-04 EN EL TOTAL DEL GASTO","")</f>
        <v/>
      </c>
    </row>
    <row r="156" spans="1:9" x14ac:dyDescent="0.25">
      <c r="A156" s="821"/>
      <c r="B156" s="726" t="s">
        <v>607</v>
      </c>
      <c r="C156" s="689"/>
      <c r="D156" s="689"/>
      <c r="E156" s="690">
        <f t="shared" si="33"/>
        <v>0</v>
      </c>
      <c r="F156" s="689"/>
      <c r="G156" s="689"/>
      <c r="H156" s="688">
        <f t="shared" si="34"/>
        <v>0</v>
      </c>
      <c r="I156" s="499" t="str">
        <f>IF((D159-'ETCA II-04'!C81)&gt;0.9,"ERROR!!!!! EL MONTO NO COINCIDE CON LO REPORTADO EN EL FORMATO ETCA-II-04 EN EL TOTAL DEL GASTO","")</f>
        <v/>
      </c>
    </row>
    <row r="157" spans="1:9" x14ac:dyDescent="0.25">
      <c r="A157" s="821"/>
      <c r="B157" s="726" t="s">
        <v>608</v>
      </c>
      <c r="C157" s="689"/>
      <c r="D157" s="689"/>
      <c r="E157" s="690">
        <f t="shared" si="33"/>
        <v>0</v>
      </c>
      <c r="F157" s="689"/>
      <c r="G157" s="689"/>
      <c r="H157" s="688">
        <f t="shared" si="34"/>
        <v>0</v>
      </c>
      <c r="I157" s="499" t="str">
        <f>IF((E159-'ETCA II-04'!D81)&gt;0.9,"ERROR!!!!! EL MONTO NO COINCIDE CON LO REPORTADO EN EL FORMATO ETCA-II-04 EN EL TOTAL DEL GASTO","")</f>
        <v/>
      </c>
    </row>
    <row r="158" spans="1:9" x14ac:dyDescent="0.25">
      <c r="A158" s="821"/>
      <c r="B158" s="726"/>
      <c r="C158" s="687"/>
      <c r="D158" s="687"/>
      <c r="E158" s="690">
        <f t="shared" si="33"/>
        <v>0</v>
      </c>
      <c r="F158" s="687"/>
      <c r="G158" s="687"/>
      <c r="H158" s="688"/>
      <c r="I158" s="499" t="str">
        <f>IF((H159-'ETCA II-04'!G81)&gt;0.9,"ERROR!!!!! EL MONTO NO COINCIDE CON LO REPORTADO EN EL FORMATO ETCA-II-04 EN EL TOTAL DEL GASTO","")</f>
        <v/>
      </c>
    </row>
    <row r="159" spans="1:9" x14ac:dyDescent="0.25">
      <c r="A159" s="1175" t="s">
        <v>610</v>
      </c>
      <c r="B159" s="1176"/>
      <c r="C159" s="686">
        <f>+C10+C84</f>
        <v>66184900.999999993</v>
      </c>
      <c r="D159" s="686">
        <f t="shared" ref="D159:H159" si="35">+D10+D84</f>
        <v>46828409.049999997</v>
      </c>
      <c r="E159" s="691">
        <f t="shared" si="35"/>
        <v>113013310.05</v>
      </c>
      <c r="F159" s="686">
        <f t="shared" si="35"/>
        <v>50758777.640000001</v>
      </c>
      <c r="G159" s="686">
        <f t="shared" si="35"/>
        <v>48570710.469999999</v>
      </c>
      <c r="H159" s="686">
        <f t="shared" si="35"/>
        <v>62254532.409999996</v>
      </c>
      <c r="I159" s="499" t="str">
        <f>IF((F159-'ETCA II-04'!E81)&gt;0.9,"ERROR!!!!! EL MONTO NO COINCIDE CON LO REPORTADO EN EL FORMATO ETCA-II-04 EN EL TOTAL DEL GASTO","")</f>
        <v/>
      </c>
    </row>
    <row r="160" spans="1:9" ht="15.75" thickBot="1" x14ac:dyDescent="0.3">
      <c r="A160" s="725"/>
      <c r="B160" s="660"/>
      <c r="C160" s="661"/>
      <c r="D160" s="661"/>
      <c r="E160" s="661"/>
      <c r="F160" s="661"/>
      <c r="G160" s="661"/>
      <c r="H160" s="662"/>
      <c r="I160" s="499" t="str">
        <f>IF((G159-'ETCA II-04'!F81)&gt;0.9,"ERROR!!!!! EL MONTO NO COINCIDE CON LO REPORTADO EN EL FORMATO ETCA-II-04 EN EL TOTAL DEL GASTO","")</f>
        <v/>
      </c>
    </row>
  </sheetData>
  <sheetProtection formatColumns="0" formatRows="0"/>
  <mergeCells count="30">
    <mergeCell ref="A159:B159"/>
    <mergeCell ref="A76:B76"/>
    <mergeCell ref="A84:B84"/>
    <mergeCell ref="A85:B85"/>
    <mergeCell ref="A93:B93"/>
    <mergeCell ref="A103:B103"/>
    <mergeCell ref="A113:B113"/>
    <mergeCell ref="A123:B123"/>
    <mergeCell ref="A133:B133"/>
    <mergeCell ref="A137:B137"/>
    <mergeCell ref="A146:B146"/>
    <mergeCell ref="A150:B150"/>
    <mergeCell ref="A72:B72"/>
    <mergeCell ref="A7:B8"/>
    <mergeCell ref="C7:G7"/>
    <mergeCell ref="H7:H8"/>
    <mergeCell ref="A10:B10"/>
    <mergeCell ref="A11:B11"/>
    <mergeCell ref="A19:B19"/>
    <mergeCell ref="A29:B29"/>
    <mergeCell ref="A39:B39"/>
    <mergeCell ref="A49:B49"/>
    <mergeCell ref="A59:B59"/>
    <mergeCell ref="A63:B63"/>
    <mergeCell ref="A6:H6"/>
    <mergeCell ref="A1:H1"/>
    <mergeCell ref="A2:H2"/>
    <mergeCell ref="A3:H3"/>
    <mergeCell ref="A4:H4"/>
    <mergeCell ref="A5:H5"/>
  </mergeCells>
  <pageMargins left="0.70866141732283472" right="0.51181102362204722" top="0.55118110236220474" bottom="0.55118110236220474" header="0.31496062992125984" footer="0.31496062992125984"/>
  <pageSetup scale="72" orientation="portrait" r:id="rId1"/>
  <colBreaks count="1" manualBreakCount="1">
    <brk id="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0" workbookViewId="0">
      <selection sqref="A1:G23"/>
    </sheetView>
  </sheetViews>
  <sheetFormatPr baseColWidth="10" defaultRowHeight="15" x14ac:dyDescent="0.25"/>
  <cols>
    <col min="1" max="1" width="37.85546875" customWidth="1"/>
    <col min="2" max="2" width="16.28515625" customWidth="1"/>
  </cols>
  <sheetData>
    <row r="1" spans="1:8" s="267" customFormat="1" ht="16.5" x14ac:dyDescent="0.25">
      <c r="A1" s="1028" t="s">
        <v>23</v>
      </c>
      <c r="B1" s="1028"/>
      <c r="C1" s="1028"/>
      <c r="D1" s="1028"/>
      <c r="E1" s="1028"/>
      <c r="F1" s="1028"/>
      <c r="G1" s="1028"/>
    </row>
    <row r="2" spans="1:8" s="268" customFormat="1" ht="15.75" x14ac:dyDescent="0.25">
      <c r="A2" s="1028" t="s">
        <v>466</v>
      </c>
      <c r="B2" s="1028"/>
      <c r="C2" s="1028"/>
      <c r="D2" s="1028"/>
      <c r="E2" s="1028"/>
      <c r="F2" s="1028"/>
      <c r="G2" s="1028"/>
    </row>
    <row r="3" spans="1:8" s="268" customFormat="1" ht="15.75" x14ac:dyDescent="0.25">
      <c r="A3" s="1028" t="s">
        <v>611</v>
      </c>
      <c r="B3" s="1028"/>
      <c r="C3" s="1028"/>
      <c r="D3" s="1028"/>
      <c r="E3" s="1028"/>
      <c r="F3" s="1028"/>
      <c r="G3" s="1028"/>
    </row>
    <row r="4" spans="1:8" s="268" customFormat="1" ht="15.75" x14ac:dyDescent="0.25">
      <c r="A4" s="1029" t="str">
        <f>'ETCA-I-01'!A3:G3</f>
        <v>Instituto Tecnológico Superior de Cajeme</v>
      </c>
      <c r="B4" s="1029"/>
      <c r="C4" s="1029"/>
      <c r="D4" s="1029"/>
      <c r="E4" s="1029"/>
      <c r="F4" s="1029"/>
      <c r="G4" s="1029"/>
    </row>
    <row r="5" spans="1:8" s="268" customFormat="1" ht="16.5" x14ac:dyDescent="0.25">
      <c r="A5" s="1030" t="str">
        <f>'ETCA-I-03'!A4:D4</f>
        <v>Del 01 de Enero al 30 de Junio de 2019</v>
      </c>
      <c r="B5" s="1030"/>
      <c r="C5" s="1030"/>
      <c r="D5" s="1030"/>
      <c r="E5" s="1030"/>
      <c r="F5" s="1030"/>
      <c r="G5" s="1030"/>
    </row>
    <row r="6" spans="1:8" s="269" customFormat="1" ht="17.25" thickBot="1" x14ac:dyDescent="0.3">
      <c r="A6" s="1152" t="s">
        <v>612</v>
      </c>
      <c r="B6" s="1152"/>
      <c r="C6" s="1152"/>
      <c r="D6" s="1152"/>
      <c r="E6" s="1152"/>
      <c r="F6" s="154"/>
      <c r="G6" s="911"/>
    </row>
    <row r="7" spans="1:8" s="270" customFormat="1" ht="38.25" x14ac:dyDescent="0.25">
      <c r="A7" s="1100" t="s">
        <v>250</v>
      </c>
      <c r="B7" s="191" t="s">
        <v>470</v>
      </c>
      <c r="C7" s="191" t="s">
        <v>398</v>
      </c>
      <c r="D7" s="191" t="s">
        <v>471</v>
      </c>
      <c r="E7" s="192" t="s">
        <v>472</v>
      </c>
      <c r="F7" s="192" t="s">
        <v>473</v>
      </c>
      <c r="G7" s="193" t="s">
        <v>474</v>
      </c>
    </row>
    <row r="8" spans="1:8" s="271" customFormat="1" ht="15.75" customHeight="1" thickBot="1" x14ac:dyDescent="0.3">
      <c r="A8" s="1104"/>
      <c r="B8" s="195" t="s">
        <v>378</v>
      </c>
      <c r="C8" s="195" t="s">
        <v>379</v>
      </c>
      <c r="D8" s="195" t="s">
        <v>475</v>
      </c>
      <c r="E8" s="195" t="s">
        <v>381</v>
      </c>
      <c r="F8" s="195" t="s">
        <v>382</v>
      </c>
      <c r="G8" s="197" t="s">
        <v>476</v>
      </c>
    </row>
    <row r="9" spans="1:8" s="267" customFormat="1" ht="21.75" customHeight="1" x14ac:dyDescent="0.25">
      <c r="A9" s="276" t="s">
        <v>613</v>
      </c>
      <c r="B9" s="449">
        <f>'ETCA-II-13'!C10+'ETCA-II-13'!C59+'ETCA-II-13'!C152+'ETCA-II-13'!C268</f>
        <v>64011046.54999999</v>
      </c>
      <c r="C9" s="449">
        <f>'ETCA-II-13'!D10+'ETCA-II-13'!D59+'ETCA-II-13'!D152+'ETCA-II-13'!D268</f>
        <v>45398183.54999999</v>
      </c>
      <c r="D9" s="450">
        <f>C9+B9</f>
        <v>109409230.09999998</v>
      </c>
      <c r="E9" s="449">
        <f>'ETCA-II-13'!F10+'ETCA-II-13'!F59+'ETCA-II-13'!F152+'ETCA-II-13'!F268</f>
        <v>49843650.530000001</v>
      </c>
      <c r="F9" s="449">
        <f>'ETCA-II-13'!G10+'ETCA-II-13'!G59+'ETCA-II-13'!G152+'ETCA-II-13'!G268</f>
        <v>47655583.360000007</v>
      </c>
      <c r="G9" s="451">
        <f>D9-E9</f>
        <v>59565579.569999978</v>
      </c>
    </row>
    <row r="10" spans="1:8" s="267" customFormat="1" ht="22.5" customHeight="1" x14ac:dyDescent="0.25">
      <c r="A10" s="276" t="s">
        <v>614</v>
      </c>
      <c r="B10" s="449">
        <f>'ETCA-II-13'!C282</f>
        <v>2173854.4499999997</v>
      </c>
      <c r="C10" s="449">
        <f>'ETCA-II-13'!D282</f>
        <v>1430225.4999999998</v>
      </c>
      <c r="D10" s="450">
        <f>C10+B10</f>
        <v>3604079.9499999993</v>
      </c>
      <c r="E10" s="449">
        <f>'ETCA-II-13'!F282</f>
        <v>915127.1100000001</v>
      </c>
      <c r="F10" s="449">
        <f>'ETCA-II-13'!G282</f>
        <v>915127.1100000001</v>
      </c>
      <c r="G10" s="451">
        <f>D10-E10</f>
        <v>2688952.8399999989</v>
      </c>
    </row>
    <row r="11" spans="1:8" s="267" customFormat="1" ht="22.5" customHeight="1" x14ac:dyDescent="0.25">
      <c r="A11" s="276" t="s">
        <v>615</v>
      </c>
      <c r="B11" s="449"/>
      <c r="C11" s="449"/>
      <c r="D11" s="450">
        <f>C11+B11</f>
        <v>0</v>
      </c>
      <c r="E11" s="449"/>
      <c r="F11" s="449"/>
      <c r="G11" s="451">
        <f>D11-E11</f>
        <v>0</v>
      </c>
    </row>
    <row r="12" spans="1:8" s="267" customFormat="1" ht="23.25" customHeight="1" x14ac:dyDescent="0.25">
      <c r="A12" s="276" t="s">
        <v>223</v>
      </c>
      <c r="B12" s="449"/>
      <c r="C12" s="449"/>
      <c r="D12" s="450">
        <f>C12+B12</f>
        <v>0</v>
      </c>
      <c r="E12" s="449"/>
      <c r="F12" s="449"/>
      <c r="G12" s="451">
        <f>D12-E12</f>
        <v>0</v>
      </c>
    </row>
    <row r="13" spans="1:8" s="267" customFormat="1" ht="22.5" customHeight="1" x14ac:dyDescent="0.25">
      <c r="A13" s="276" t="s">
        <v>229</v>
      </c>
      <c r="B13" s="449"/>
      <c r="C13" s="449"/>
      <c r="D13" s="450">
        <f>C13+B13</f>
        <v>0</v>
      </c>
      <c r="E13" s="449"/>
      <c r="F13" s="449"/>
      <c r="G13" s="451">
        <f>D13-E13</f>
        <v>0</v>
      </c>
    </row>
    <row r="14" spans="1:8" s="267" customFormat="1" ht="10.5" customHeight="1" thickBot="1" x14ac:dyDescent="0.3">
      <c r="A14" s="277"/>
      <c r="B14" s="506"/>
      <c r="C14" s="506"/>
      <c r="D14" s="507"/>
      <c r="E14" s="506"/>
      <c r="F14" s="506"/>
      <c r="G14" s="508"/>
    </row>
    <row r="15" spans="1:8" s="267" customFormat="1" ht="16.5" customHeight="1" thickBot="1" x14ac:dyDescent="0.3">
      <c r="A15" s="912" t="s">
        <v>526</v>
      </c>
      <c r="B15" s="509">
        <f>SUM(B9:B14)</f>
        <v>66184900.999999993</v>
      </c>
      <c r="C15" s="509">
        <f>SUM(C9:C14)</f>
        <v>46828409.04999999</v>
      </c>
      <c r="D15" s="510">
        <f>C15+B15</f>
        <v>113013310.04999998</v>
      </c>
      <c r="E15" s="509">
        <f>SUM(E9:E14)</f>
        <v>50758777.640000001</v>
      </c>
      <c r="F15" s="509">
        <f>SUM(F9:F14)</f>
        <v>48570710.470000006</v>
      </c>
      <c r="G15" s="511">
        <f>D15-E15</f>
        <v>62254532.409999982</v>
      </c>
      <c r="H15" s="499" t="str">
        <f>IF((B15-'ETCA II-04'!B81)&gt;0.9,"ERROR!!!!! EL MONTO NO COINCIDE CON LO REPORTADO EN EL FORMATO ETCA-II-04 EN EL TOTAL APROBADO ANUAL DEL ANALÍTICO DE EGRESOS","")</f>
        <v/>
      </c>
    </row>
    <row r="16" spans="1:8" s="267" customFormat="1" ht="16.5" customHeight="1" x14ac:dyDescent="0.25">
      <c r="A16" s="481"/>
      <c r="B16" s="571"/>
      <c r="C16" s="571"/>
      <c r="D16" s="572"/>
      <c r="E16" s="571"/>
      <c r="F16" s="571"/>
      <c r="G16" s="571"/>
      <c r="H16" s="499" t="str">
        <f>IF((C15-'ETCA II-04'!C81)&gt;0.9,"ERROR!!!!! EL MONTO NO COINCIDE CON LO REPORTADO EN EL FORMATO ETCA-II-04 EN EL TOTAL DE AMPLIACIONES/REDUCCIONES ANUAL DEL ANALÍTICO DE EGRESOS","")</f>
        <v/>
      </c>
    </row>
    <row r="17" spans="1:8" s="267" customFormat="1" ht="16.5" customHeight="1" x14ac:dyDescent="0.25">
      <c r="A17" s="481"/>
      <c r="B17" s="571"/>
      <c r="C17" s="571"/>
      <c r="D17" s="572"/>
      <c r="E17" s="571"/>
      <c r="F17" s="571"/>
      <c r="G17" s="571"/>
      <c r="H17" s="499" t="str">
        <f>IF((D15-'ETCA II-04'!D81)&gt;0.9,"ERROR!!!!! EL MONTO NO COINCIDE CON LO REPORTADO EN EL FORMATO ETCA-II-04 EN EL TOTAL MODIFICADO ANUAL DEL ANALÍTICO DE EGRESOS","")</f>
        <v/>
      </c>
    </row>
    <row r="18" spans="1:8" s="267" customFormat="1" ht="16.5" customHeight="1" x14ac:dyDescent="0.25">
      <c r="A18" s="481"/>
      <c r="B18" s="571"/>
      <c r="C18" s="571"/>
      <c r="D18" s="572"/>
      <c r="E18" s="571"/>
      <c r="F18" s="571"/>
      <c r="G18" s="571"/>
      <c r="H18" s="499" t="str">
        <f>IF((E15-'ETCA II-04'!E81)&gt;0.9,"ERROR!!!!! EL MONTO NO COINCIDE CON LO REPORTADO EN EL FORMATO ETCA-II-04 EN EL TOTAL DEVENGADO ANUAL DEL ANALÍTICO DE EGRESOS","")</f>
        <v/>
      </c>
    </row>
    <row r="19" spans="1:8" s="267" customFormat="1" ht="16.5" customHeight="1" x14ac:dyDescent="0.25">
      <c r="A19" s="481"/>
      <c r="B19" s="571"/>
      <c r="C19" s="571"/>
      <c r="D19" s="572"/>
      <c r="E19" s="571"/>
      <c r="F19" s="571"/>
      <c r="G19" s="571"/>
      <c r="H19" s="499" t="str">
        <f>IF((F15-'ETCA II-04'!F81)&gt;0.9,"ERROR!!!!! EL MONTO NO COINCIDE CON LO REPORTADO EN EL FORMATO ETCA-II-04 EN EL TOTAL PAGADO ANUAL DEL ANALÍTICO DE EGRESOS","")</f>
        <v/>
      </c>
    </row>
    <row r="20" spans="1:8" s="267" customFormat="1" ht="16.5" customHeight="1" x14ac:dyDescent="0.25">
      <c r="A20" s="481"/>
      <c r="B20" s="571"/>
      <c r="C20" s="571"/>
      <c r="D20" s="572"/>
      <c r="E20" s="571"/>
      <c r="F20" s="571"/>
      <c r="G20" s="571"/>
      <c r="H20" s="499"/>
    </row>
    <row r="21" spans="1:8" s="267" customFormat="1" ht="16.5" customHeight="1" x14ac:dyDescent="0.25">
      <c r="A21" s="481"/>
      <c r="B21" s="571"/>
      <c r="C21" s="571"/>
      <c r="D21" s="572"/>
      <c r="E21" s="571"/>
      <c r="F21" s="571"/>
      <c r="G21" s="571"/>
      <c r="H21" s="499"/>
    </row>
    <row r="22" spans="1:8" s="267" customFormat="1" ht="16.5" customHeight="1" x14ac:dyDescent="0.25">
      <c r="A22" s="481"/>
      <c r="B22" s="571"/>
      <c r="C22" s="571"/>
      <c r="D22" s="572"/>
      <c r="E22" s="571"/>
      <c r="F22" s="571"/>
      <c r="G22" s="571"/>
      <c r="H22" s="499"/>
    </row>
    <row r="23" spans="1:8" s="267" customFormat="1" ht="16.5" customHeight="1" x14ac:dyDescent="0.25">
      <c r="A23" s="481"/>
      <c r="B23" s="571"/>
      <c r="C23" s="571"/>
      <c r="D23" s="572"/>
      <c r="E23" s="571"/>
      <c r="F23" s="571"/>
      <c r="G23" s="571"/>
      <c r="H23" s="499"/>
    </row>
    <row r="24" spans="1:8" s="267" customFormat="1" ht="16.5" customHeight="1" x14ac:dyDescent="0.25">
      <c r="A24" s="481"/>
      <c r="B24" s="571"/>
      <c r="C24" s="571"/>
      <c r="D24" s="572"/>
      <c r="E24" s="571"/>
      <c r="F24" s="571"/>
      <c r="G24" s="571"/>
      <c r="H24" s="499"/>
    </row>
    <row r="25" spans="1:8" s="267" customFormat="1" ht="16.5" customHeight="1" x14ac:dyDescent="0.25">
      <c r="A25" s="481"/>
      <c r="B25" s="571"/>
      <c r="C25" s="571"/>
      <c r="D25" s="572"/>
      <c r="E25" s="571"/>
      <c r="F25" s="571"/>
      <c r="G25" s="571"/>
      <c r="H25" s="499"/>
    </row>
    <row r="26" spans="1:8" s="267" customFormat="1" ht="18.75" customHeight="1" x14ac:dyDescent="0.25">
      <c r="H26" s="499" t="str">
        <f>IF(C15&lt;&gt;'ETCA II-04'!C81,"ERROR!!!!! EL MONTO NO COINCIDE CON LO REPORTADO EN EL FORMATO ETCA-II-11 EN EL TOTAL DE AMPLIACIONES/REDUCCIONES DEL ANALÍTICO DE EGRESOS","")</f>
        <v/>
      </c>
    </row>
    <row r="27" spans="1:8" s="273" customFormat="1" ht="15.75" x14ac:dyDescent="0.25">
      <c r="A27" s="1178" t="s">
        <v>616</v>
      </c>
      <c r="B27" s="1178"/>
      <c r="C27" s="1178"/>
      <c r="D27" s="1178"/>
      <c r="E27" s="1178"/>
      <c r="F27" s="1178"/>
      <c r="G27" s="272"/>
      <c r="H27" s="499" t="str">
        <f>IF(D15&lt;&gt;'ETCA II-04'!D81,"ERROR!!!!! EL MONTO NO COINCIDE CON LO REPORTADO EN EL FORMATO ETCA-II-11 EN EL TOTAL MODIFICADO ANUAL DEL ANALÍTICO DE EGRESOS","")</f>
        <v/>
      </c>
    </row>
    <row r="28" spans="1:8" s="273" customFormat="1" ht="13.5" x14ac:dyDescent="0.25">
      <c r="A28" s="274" t="s">
        <v>617</v>
      </c>
      <c r="B28" s="272"/>
      <c r="C28" s="272"/>
      <c r="D28" s="272"/>
      <c r="E28" s="272"/>
      <c r="F28" s="272"/>
      <c r="G28" s="272"/>
      <c r="H28" s="499" t="str">
        <f>IF((E25-'[3]ETCA II-04'!E91)&gt;0.9,"ERROR!!!!! EL MONTO NO COINCIDE CON LO REPORTADO EN EL FORMATO ETCA-II-04 EN EL TOTAL DEVENGADO ANUAL DEL ANALÍTICO DE EGRESOS","")</f>
        <v/>
      </c>
    </row>
    <row r="29" spans="1:8" s="273" customFormat="1" ht="28.5" customHeight="1" x14ac:dyDescent="0.25">
      <c r="A29" s="1177" t="s">
        <v>618</v>
      </c>
      <c r="B29" s="1177"/>
      <c r="C29" s="1177"/>
      <c r="D29" s="1177"/>
      <c r="E29" s="1177"/>
      <c r="F29" s="1177"/>
      <c r="G29" s="1177"/>
      <c r="H29" s="499" t="str">
        <f>IF(F15&lt;&gt;'ETCA II-04'!F81,"ERROR!!!!! EL MONTO NO COINCIDE CON LO REPORTADO EN EL FORMATO ETCA-II-11 EN EL TOTAL PAGADO ANUAL DEL ANALÍTICO DE EGRESOS","")</f>
        <v/>
      </c>
    </row>
    <row r="30" spans="1:8" s="273" customFormat="1" ht="13.5" x14ac:dyDescent="0.25">
      <c r="A30" s="274" t="s">
        <v>619</v>
      </c>
      <c r="B30" s="272"/>
      <c r="C30" s="272"/>
      <c r="D30" s="272"/>
      <c r="E30" s="272"/>
      <c r="F30" s="272"/>
      <c r="G30" s="272"/>
      <c r="H30" s="499" t="str">
        <f>IF(G15&lt;&gt;'ETCA II-04'!G81,"ERROR!!!!! EL MONTO NO COINCIDE CON LO REPORTADO EN EL FORMATO ETCA-II-11 EN EL TOTAL DEL SUBEJERCICIO DEL ANALÍTICO DE EGRESOS","")</f>
        <v/>
      </c>
    </row>
    <row r="31" spans="1:8" s="273" customFormat="1" ht="25.5" customHeight="1" x14ac:dyDescent="0.25">
      <c r="A31" s="1177" t="s">
        <v>620</v>
      </c>
      <c r="B31" s="1177"/>
      <c r="C31" s="1177"/>
      <c r="D31" s="1177"/>
      <c r="E31" s="1177"/>
      <c r="F31" s="1177"/>
      <c r="G31" s="1177"/>
    </row>
    <row r="32" spans="1:8" s="273" customFormat="1" ht="13.5" x14ac:dyDescent="0.25">
      <c r="A32" s="1179" t="s">
        <v>621</v>
      </c>
      <c r="B32" s="1179"/>
      <c r="C32" s="1179"/>
      <c r="D32" s="1179"/>
      <c r="E32" s="272"/>
      <c r="F32" s="272"/>
      <c r="G32" s="272"/>
    </row>
    <row r="33" spans="1:7" s="273" customFormat="1" ht="13.5" customHeight="1" x14ac:dyDescent="0.25">
      <c r="A33" s="1177" t="s">
        <v>622</v>
      </c>
      <c r="B33" s="1177"/>
      <c r="C33" s="1177"/>
      <c r="D33" s="1177"/>
      <c r="E33" s="1177"/>
      <c r="F33" s="1177"/>
      <c r="G33" s="1177"/>
    </row>
    <row r="34" spans="1:7" s="273" customFormat="1" ht="13.5" x14ac:dyDescent="0.25">
      <c r="A34" s="274" t="s">
        <v>623</v>
      </c>
      <c r="B34" s="272"/>
      <c r="C34" s="272"/>
      <c r="D34" s="272"/>
      <c r="E34" s="272"/>
      <c r="F34" s="272"/>
      <c r="G34" s="272"/>
    </row>
    <row r="35" spans="1:7" s="273" customFormat="1" ht="13.5" customHeight="1" x14ac:dyDescent="0.25">
      <c r="A35" s="1177" t="s">
        <v>624</v>
      </c>
      <c r="B35" s="1177"/>
      <c r="C35" s="1177"/>
      <c r="D35" s="1177"/>
      <c r="E35" s="1177"/>
      <c r="F35" s="1177"/>
      <c r="G35" s="1177"/>
    </row>
    <row r="36" spans="1:7" s="273" customFormat="1" ht="13.5" x14ac:dyDescent="0.25">
      <c r="A36" s="275" t="s">
        <v>625</v>
      </c>
      <c r="B36" s="272"/>
      <c r="C36" s="272"/>
      <c r="D36" s="272"/>
      <c r="E36" s="272"/>
      <c r="F36" s="272"/>
      <c r="G36" s="272"/>
    </row>
    <row r="37" spans="1:7" s="273" customFormat="1" ht="13.5" x14ac:dyDescent="0.25">
      <c r="A37" s="274" t="s">
        <v>626</v>
      </c>
      <c r="B37" s="272"/>
      <c r="C37" s="272"/>
      <c r="D37" s="272"/>
      <c r="E37" s="272"/>
      <c r="F37" s="272"/>
      <c r="G37" s="272"/>
    </row>
    <row r="38" spans="1:7" s="273" customFormat="1" ht="13.5" customHeight="1" x14ac:dyDescent="0.25">
      <c r="A38" s="1177" t="s">
        <v>627</v>
      </c>
      <c r="B38" s="1177"/>
      <c r="C38" s="1177"/>
      <c r="D38" s="1177"/>
      <c r="E38" s="1177"/>
      <c r="F38" s="1177"/>
      <c r="G38" s="1177"/>
    </row>
    <row r="39" spans="1:7" s="273" customFormat="1" ht="13.5" x14ac:dyDescent="0.25">
      <c r="A39" s="275" t="s">
        <v>625</v>
      </c>
      <c r="B39" s="272"/>
      <c r="C39" s="272"/>
      <c r="D39" s="272"/>
      <c r="E39" s="272"/>
      <c r="F39" s="272"/>
      <c r="G39" s="272"/>
    </row>
    <row r="40" spans="1:7" s="267" customFormat="1" ht="8.25" customHeight="1" x14ac:dyDescent="0.25"/>
    <row r="41" spans="1:7" s="267" customFormat="1" ht="16.5" x14ac:dyDescent="0.25"/>
    <row r="42" spans="1:7" s="267" customFormat="1" ht="16.5" x14ac:dyDescent="0.25"/>
    <row r="43" spans="1:7" s="267" customFormat="1" ht="16.5" x14ac:dyDescent="0.25"/>
  </sheetData>
  <mergeCells count="14">
    <mergeCell ref="A35:G35"/>
    <mergeCell ref="A38:G38"/>
    <mergeCell ref="A7:A8"/>
    <mergeCell ref="A27:F27"/>
    <mergeCell ref="A29:G29"/>
    <mergeCell ref="A31:G31"/>
    <mergeCell ref="A32:D32"/>
    <mergeCell ref="A33:G33"/>
    <mergeCell ref="A6:E6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topLeftCell="A31" zoomScale="115" zoomScaleNormal="100" zoomScaleSheetLayoutView="115" workbookViewId="0">
      <selection sqref="A1:G36"/>
    </sheetView>
  </sheetViews>
  <sheetFormatPr baseColWidth="10" defaultColWidth="11.28515625" defaultRowHeight="16.5" x14ac:dyDescent="0.25"/>
  <cols>
    <col min="1" max="1" width="39.85546875" style="267" customWidth="1"/>
    <col min="2" max="7" width="13.7109375" style="267" customWidth="1"/>
    <col min="8" max="16384" width="11.28515625" style="267"/>
  </cols>
  <sheetData>
    <row r="1" spans="1:7" x14ac:dyDescent="0.25">
      <c r="A1" s="1028" t="s">
        <v>23</v>
      </c>
      <c r="B1" s="1028"/>
      <c r="C1" s="1028"/>
      <c r="D1" s="1028"/>
      <c r="E1" s="1028"/>
      <c r="F1" s="1028"/>
      <c r="G1" s="1028"/>
    </row>
    <row r="2" spans="1:7" s="269" customFormat="1" x14ac:dyDescent="0.25">
      <c r="A2" s="1028" t="s">
        <v>466</v>
      </c>
      <c r="B2" s="1028"/>
      <c r="C2" s="1028"/>
      <c r="D2" s="1028"/>
      <c r="E2" s="1028"/>
      <c r="F2" s="1028"/>
      <c r="G2" s="1028"/>
    </row>
    <row r="3" spans="1:7" s="269" customFormat="1" x14ac:dyDescent="0.25">
      <c r="A3" s="1028" t="s">
        <v>628</v>
      </c>
      <c r="B3" s="1028"/>
      <c r="C3" s="1028"/>
      <c r="D3" s="1028"/>
      <c r="E3" s="1028"/>
      <c r="F3" s="1028"/>
      <c r="G3" s="1028"/>
    </row>
    <row r="4" spans="1:7" s="269" customFormat="1" x14ac:dyDescent="0.25">
      <c r="A4" s="1029" t="str">
        <f>'ETCA-I-01'!A3:G3</f>
        <v>Instituto Tecnológico Superior de Cajeme</v>
      </c>
      <c r="B4" s="1029"/>
      <c r="C4" s="1029"/>
      <c r="D4" s="1029"/>
      <c r="E4" s="1029"/>
      <c r="F4" s="1029"/>
      <c r="G4" s="1029"/>
    </row>
    <row r="5" spans="1:7" s="269" customFormat="1" x14ac:dyDescent="0.25">
      <c r="A5" s="1030" t="str">
        <f>'ETCA-I-03'!A4:D4</f>
        <v>Del 01 de Enero al 30 de Junio de 2019</v>
      </c>
      <c r="B5" s="1030"/>
      <c r="C5" s="1030"/>
      <c r="D5" s="1030"/>
      <c r="E5" s="1030"/>
      <c r="F5" s="1030"/>
      <c r="G5" s="1030"/>
    </row>
    <row r="6" spans="1:7" s="269" customFormat="1" ht="17.25" thickBot="1" x14ac:dyDescent="0.3">
      <c r="A6" s="1152" t="s">
        <v>629</v>
      </c>
      <c r="B6" s="1152"/>
      <c r="C6" s="1152"/>
      <c r="D6" s="1152"/>
      <c r="E6" s="1152"/>
      <c r="F6" s="154"/>
      <c r="G6" s="759"/>
    </row>
    <row r="7" spans="1:7" s="280" customFormat="1" ht="38.25" x14ac:dyDescent="0.25">
      <c r="A7" s="1180" t="s">
        <v>628</v>
      </c>
      <c r="B7" s="191" t="s">
        <v>470</v>
      </c>
      <c r="C7" s="191" t="s">
        <v>398</v>
      </c>
      <c r="D7" s="191" t="s">
        <v>471</v>
      </c>
      <c r="E7" s="192" t="s">
        <v>472</v>
      </c>
      <c r="F7" s="192" t="s">
        <v>473</v>
      </c>
      <c r="G7" s="193" t="s">
        <v>474</v>
      </c>
    </row>
    <row r="8" spans="1:7" s="283" customFormat="1" ht="17.25" thickBot="1" x14ac:dyDescent="0.3">
      <c r="A8" s="1181"/>
      <c r="B8" s="281" t="s">
        <v>378</v>
      </c>
      <c r="C8" s="281" t="s">
        <v>379</v>
      </c>
      <c r="D8" s="281" t="s">
        <v>475</v>
      </c>
      <c r="E8" s="281" t="s">
        <v>381</v>
      </c>
      <c r="F8" s="281" t="s">
        <v>382</v>
      </c>
      <c r="G8" s="282" t="s">
        <v>476</v>
      </c>
    </row>
    <row r="9" spans="1:7" ht="21" customHeight="1" x14ac:dyDescent="0.25">
      <c r="A9" s="284" t="s">
        <v>1586</v>
      </c>
      <c r="B9" s="449">
        <v>141055.87</v>
      </c>
      <c r="C9" s="449">
        <v>123967.92</v>
      </c>
      <c r="D9" s="449">
        <f>IF($A9="","",B9+C9)</f>
        <v>265023.78999999998</v>
      </c>
      <c r="E9" s="449">
        <v>99860.470000000016</v>
      </c>
      <c r="F9" s="449">
        <v>99860.470000000016</v>
      </c>
      <c r="G9" s="502">
        <f>IF($A9="","",D9-E9)</f>
        <v>165163.31999999995</v>
      </c>
    </row>
    <row r="10" spans="1:7" ht="21" customHeight="1" x14ac:dyDescent="0.25">
      <c r="A10" s="284" t="s">
        <v>1587</v>
      </c>
      <c r="B10" s="449">
        <v>1092616.8</v>
      </c>
      <c r="C10" s="449">
        <v>656954.28</v>
      </c>
      <c r="D10" s="449">
        <f t="shared" ref="D10:D30" si="0">IF($A10="","",B10+C10)</f>
        <v>1749571.08</v>
      </c>
      <c r="E10" s="449">
        <v>363965.42</v>
      </c>
      <c r="F10" s="449">
        <v>363626.98</v>
      </c>
      <c r="G10" s="502">
        <f t="shared" ref="G10:G30" si="1">IF($A10="","",D10-E10)</f>
        <v>1385605.6600000001</v>
      </c>
    </row>
    <row r="11" spans="1:7" ht="21" customHeight="1" x14ac:dyDescent="0.25">
      <c r="A11" s="284" t="s">
        <v>1588</v>
      </c>
      <c r="B11" s="449">
        <v>101244.73000000001</v>
      </c>
      <c r="C11" s="449">
        <v>60739.030000000006</v>
      </c>
      <c r="D11" s="449">
        <f t="shared" si="0"/>
        <v>161983.76</v>
      </c>
      <c r="E11" s="449">
        <v>25615.34</v>
      </c>
      <c r="F11" s="449">
        <v>25615.34</v>
      </c>
      <c r="G11" s="502">
        <f t="shared" si="1"/>
        <v>136368.42000000001</v>
      </c>
    </row>
    <row r="12" spans="1:7" ht="21" customHeight="1" x14ac:dyDescent="0.25">
      <c r="A12" s="284" t="s">
        <v>1589</v>
      </c>
      <c r="B12" s="449">
        <v>62152959.739999987</v>
      </c>
      <c r="C12" s="449">
        <v>43919726.049999997</v>
      </c>
      <c r="D12" s="449">
        <f t="shared" si="0"/>
        <v>106072685.78999999</v>
      </c>
      <c r="E12" s="449">
        <v>49048617.019999988</v>
      </c>
      <c r="F12" s="449">
        <v>46861582.610000007</v>
      </c>
      <c r="G12" s="502">
        <f t="shared" si="1"/>
        <v>57024068.770000003</v>
      </c>
    </row>
    <row r="13" spans="1:7" ht="21" customHeight="1" x14ac:dyDescent="0.25">
      <c r="A13" s="284" t="s">
        <v>1590</v>
      </c>
      <c r="B13" s="449">
        <v>1538418.34</v>
      </c>
      <c r="C13" s="449">
        <v>1131367.05</v>
      </c>
      <c r="D13" s="449">
        <f t="shared" si="0"/>
        <v>2669785.39</v>
      </c>
      <c r="E13" s="449">
        <v>722630.72000000009</v>
      </c>
      <c r="F13" s="449">
        <v>722615.72000000009</v>
      </c>
      <c r="G13" s="502">
        <f t="shared" si="1"/>
        <v>1947154.67</v>
      </c>
    </row>
    <row r="14" spans="1:7" ht="21" customHeight="1" x14ac:dyDescent="0.25">
      <c r="A14" s="284" t="s">
        <v>1591</v>
      </c>
      <c r="B14" s="449">
        <v>625400.6100000001</v>
      </c>
      <c r="C14" s="449">
        <v>441018.37</v>
      </c>
      <c r="D14" s="449">
        <f t="shared" si="0"/>
        <v>1066418.98</v>
      </c>
      <c r="E14" s="449">
        <v>233050.67</v>
      </c>
      <c r="F14" s="449">
        <v>232850.67</v>
      </c>
      <c r="G14" s="502">
        <f t="shared" si="1"/>
        <v>833368.30999999994</v>
      </c>
    </row>
    <row r="15" spans="1:7" ht="21" customHeight="1" x14ac:dyDescent="0.25">
      <c r="A15" s="284" t="s">
        <v>1592</v>
      </c>
      <c r="B15" s="449">
        <v>367148.97</v>
      </c>
      <c r="C15" s="449">
        <v>320538.27</v>
      </c>
      <c r="D15" s="449">
        <f t="shared" si="0"/>
        <v>687687.24</v>
      </c>
      <c r="E15" s="449">
        <v>134989.35</v>
      </c>
      <c r="F15" s="449">
        <v>134788.11000000002</v>
      </c>
      <c r="G15" s="502">
        <f t="shared" si="1"/>
        <v>552697.89</v>
      </c>
    </row>
    <row r="16" spans="1:7" ht="21" customHeight="1" x14ac:dyDescent="0.25">
      <c r="A16" s="284" t="s">
        <v>1593</v>
      </c>
      <c r="B16" s="449">
        <v>166055.94</v>
      </c>
      <c r="C16" s="449">
        <v>174098.08000000002</v>
      </c>
      <c r="D16" s="449">
        <f t="shared" si="0"/>
        <v>340154.02</v>
      </c>
      <c r="E16" s="449">
        <v>130048.64999999998</v>
      </c>
      <c r="F16" s="449">
        <v>129770.56999999999</v>
      </c>
      <c r="G16" s="502">
        <f t="shared" si="1"/>
        <v>210105.37000000005</v>
      </c>
    </row>
    <row r="17" spans="1:8" ht="21" customHeight="1" x14ac:dyDescent="0.25">
      <c r="A17" s="284"/>
      <c r="B17" s="449"/>
      <c r="C17" s="449"/>
      <c r="D17" s="449" t="str">
        <f t="shared" si="0"/>
        <v/>
      </c>
      <c r="E17" s="449"/>
      <c r="F17" s="449"/>
      <c r="G17" s="502" t="str">
        <f t="shared" si="1"/>
        <v/>
      </c>
    </row>
    <row r="18" spans="1:8" ht="21" customHeight="1" x14ac:dyDescent="0.25">
      <c r="A18" s="284"/>
      <c r="B18" s="449"/>
      <c r="C18" s="449"/>
      <c r="D18" s="449" t="str">
        <f t="shared" si="0"/>
        <v/>
      </c>
      <c r="E18" s="449"/>
      <c r="F18" s="449"/>
      <c r="G18" s="502" t="str">
        <f t="shared" si="1"/>
        <v/>
      </c>
    </row>
    <row r="19" spans="1:8" ht="21" customHeight="1" x14ac:dyDescent="0.25">
      <c r="A19" s="284"/>
      <c r="B19" s="449"/>
      <c r="C19" s="449"/>
      <c r="D19" s="449" t="str">
        <f t="shared" si="0"/>
        <v/>
      </c>
      <c r="E19" s="449"/>
      <c r="F19" s="449"/>
      <c r="G19" s="502" t="str">
        <f t="shared" si="1"/>
        <v/>
      </c>
    </row>
    <row r="20" spans="1:8" ht="21" customHeight="1" x14ac:dyDescent="0.25">
      <c r="A20" s="284"/>
      <c r="B20" s="449"/>
      <c r="C20" s="449"/>
      <c r="D20" s="449" t="str">
        <f t="shared" si="0"/>
        <v/>
      </c>
      <c r="E20" s="449"/>
      <c r="F20" s="449"/>
      <c r="G20" s="502" t="str">
        <f t="shared" si="1"/>
        <v/>
      </c>
    </row>
    <row r="21" spans="1:8" ht="21" customHeight="1" x14ac:dyDescent="0.25">
      <c r="A21" s="284"/>
      <c r="B21" s="449"/>
      <c r="C21" s="449"/>
      <c r="D21" s="449" t="str">
        <f t="shared" si="0"/>
        <v/>
      </c>
      <c r="E21" s="449"/>
      <c r="F21" s="449"/>
      <c r="G21" s="502" t="str">
        <f t="shared" si="1"/>
        <v/>
      </c>
    </row>
    <row r="22" spans="1:8" ht="21" customHeight="1" x14ac:dyDescent="0.25">
      <c r="A22" s="284"/>
      <c r="B22" s="449"/>
      <c r="C22" s="449"/>
      <c r="D22" s="449" t="str">
        <f t="shared" si="0"/>
        <v/>
      </c>
      <c r="E22" s="449"/>
      <c r="F22" s="449"/>
      <c r="G22" s="502" t="str">
        <f t="shared" si="1"/>
        <v/>
      </c>
    </row>
    <row r="23" spans="1:8" ht="21" customHeight="1" x14ac:dyDescent="0.25">
      <c r="A23" s="284"/>
      <c r="B23" s="449"/>
      <c r="C23" s="449"/>
      <c r="D23" s="449" t="str">
        <f t="shared" si="0"/>
        <v/>
      </c>
      <c r="E23" s="449"/>
      <c r="F23" s="449"/>
      <c r="G23" s="502" t="str">
        <f t="shared" si="1"/>
        <v/>
      </c>
    </row>
    <row r="24" spans="1:8" ht="21" customHeight="1" x14ac:dyDescent="0.25">
      <c r="A24" s="284"/>
      <c r="B24" s="449"/>
      <c r="C24" s="449"/>
      <c r="D24" s="449" t="str">
        <f t="shared" si="0"/>
        <v/>
      </c>
      <c r="E24" s="449"/>
      <c r="F24" s="449"/>
      <c r="G24" s="502" t="str">
        <f t="shared" si="1"/>
        <v/>
      </c>
    </row>
    <row r="25" spans="1:8" ht="21" customHeight="1" x14ac:dyDescent="0.25">
      <c r="A25" s="284"/>
      <c r="B25" s="449"/>
      <c r="C25" s="449"/>
      <c r="D25" s="449" t="str">
        <f t="shared" si="0"/>
        <v/>
      </c>
      <c r="E25" s="449"/>
      <c r="F25" s="449"/>
      <c r="G25" s="502" t="str">
        <f t="shared" si="1"/>
        <v/>
      </c>
    </row>
    <row r="26" spans="1:8" ht="21" customHeight="1" x14ac:dyDescent="0.25">
      <c r="A26" s="284"/>
      <c r="B26" s="449"/>
      <c r="C26" s="449"/>
      <c r="D26" s="449" t="str">
        <f t="shared" si="0"/>
        <v/>
      </c>
      <c r="E26" s="449"/>
      <c r="F26" s="449"/>
      <c r="G26" s="502" t="str">
        <f t="shared" si="1"/>
        <v/>
      </c>
    </row>
    <row r="27" spans="1:8" ht="21" customHeight="1" x14ac:dyDescent="0.25">
      <c r="A27" s="284"/>
      <c r="B27" s="449"/>
      <c r="C27" s="449"/>
      <c r="D27" s="449" t="str">
        <f t="shared" si="0"/>
        <v/>
      </c>
      <c r="E27" s="449"/>
      <c r="F27" s="449"/>
      <c r="G27" s="502" t="str">
        <f t="shared" si="1"/>
        <v/>
      </c>
    </row>
    <row r="28" spans="1:8" ht="21" customHeight="1" x14ac:dyDescent="0.25">
      <c r="A28" s="284"/>
      <c r="B28" s="449"/>
      <c r="C28" s="449"/>
      <c r="D28" s="449" t="str">
        <f t="shared" si="0"/>
        <v/>
      </c>
      <c r="E28" s="449"/>
      <c r="F28" s="449"/>
      <c r="G28" s="502" t="str">
        <f t="shared" si="1"/>
        <v/>
      </c>
    </row>
    <row r="29" spans="1:8" ht="21" customHeight="1" x14ac:dyDescent="0.25">
      <c r="A29" s="284"/>
      <c r="B29" s="449"/>
      <c r="C29" s="449"/>
      <c r="D29" s="449" t="str">
        <f t="shared" si="0"/>
        <v/>
      </c>
      <c r="E29" s="449"/>
      <c r="F29" s="449"/>
      <c r="G29" s="502" t="str">
        <f t="shared" si="1"/>
        <v/>
      </c>
    </row>
    <row r="30" spans="1:8" ht="21" customHeight="1" thickBot="1" x14ac:dyDescent="0.3">
      <c r="A30" s="284"/>
      <c r="B30" s="449"/>
      <c r="C30" s="449"/>
      <c r="D30" s="449" t="str">
        <f t="shared" si="0"/>
        <v/>
      </c>
      <c r="E30" s="449"/>
      <c r="F30" s="449"/>
      <c r="G30" s="502" t="str">
        <f t="shared" si="1"/>
        <v/>
      </c>
    </row>
    <row r="31" spans="1:8" ht="21" customHeight="1" thickBot="1" x14ac:dyDescent="0.3">
      <c r="A31" s="285" t="s">
        <v>526</v>
      </c>
      <c r="B31" s="443">
        <f>SUM(B9:B30)</f>
        <v>66184900.999999985</v>
      </c>
      <c r="C31" s="443">
        <f>SUM(C9:C30)</f>
        <v>46828409.04999999</v>
      </c>
      <c r="D31" s="443">
        <f>IF($A31="","",B31+C31)</f>
        <v>113013310.04999998</v>
      </c>
      <c r="E31" s="443">
        <f>SUM(E9:E30)</f>
        <v>50758777.639999986</v>
      </c>
      <c r="F31" s="443">
        <f>SUM(F9:F30)</f>
        <v>48570710.470000006</v>
      </c>
      <c r="G31" s="444">
        <f>IF($A31="","",D31-E31)</f>
        <v>62254532.409999996</v>
      </c>
      <c r="H31" s="270" t="str">
        <f>IF(($B$31-'ETCA II-04'!B81)&gt;0.9,"ERROR!!!!! EL MONTO NO COINCIDE CON LO REPORTADO EN EL FORMATO ETCA-II-04 EN EL TOTAL APROBADO ANUAL DEL ANALÍTICO DE EGRESOS","")</f>
        <v/>
      </c>
    </row>
    <row r="32" spans="1:8" x14ac:dyDescent="0.25">
      <c r="H32" s="270" t="str">
        <f>IF(($C$31-'ETCA II-04'!C81)&gt;0.9,"ERROR!!!!! EL MONTO NO COINCIDE CON LO REPORTADO EN EL FORMATO ETCA-II-04 EN EL TOTAL AMPLIACIONES/REDUCCIONES ANUAL DEL ANALÍTICO DE EGRESOS","")</f>
        <v/>
      </c>
    </row>
    <row r="33" spans="8:8" x14ac:dyDescent="0.25">
      <c r="H33" s="270" t="str">
        <f>IF(($D$31-'ETCA II-04'!D81)&gt;0.9,"ERROR!!!!! EL MONTO NO COINCIDE CON LO REPORTADO EN EL FORMATO ETCA-II-04 EN EL TOTAL MODIFICADO ANUAL DEL ANALÍTICO DE EGRESOS","")</f>
        <v/>
      </c>
    </row>
    <row r="34" spans="8:8" x14ac:dyDescent="0.25">
      <c r="H34" s="270" t="str">
        <f>IF(($E$31-'ETCA II-04'!E81)&gt;0.9,"ERROR!!!!! EL MONTO NO COINCIDE CON LO REPORTADO EN EL FORMATO ETCA-II-04 EN EL TOTAL DEVENGADO ANUAL DEL ANALÍTICO DE EGRESOS","")</f>
        <v/>
      </c>
    </row>
    <row r="35" spans="8:8" x14ac:dyDescent="0.25">
      <c r="H35" s="270" t="str">
        <f>IF(($F$31-'ETCA II-04'!F81)&gt;0.9,"ERROR!!!!! EL MONTO NO COINCIDE CON LO REPORTADO EN EL FORMATO ETCA-II-04 EN EL TOTAL PAGADO ANUAL DEL ANALÍTICO DE EGRESOS","")</f>
        <v/>
      </c>
    </row>
    <row r="36" spans="8:8" x14ac:dyDescent="0.25">
      <c r="H36" s="270" t="str">
        <f>IF(($G$31-'ETCA II-04'!G81)&gt;0.9,"ERROR!!!!!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61"/>
  <sheetViews>
    <sheetView view="pageBreakPreview" topLeftCell="A49" zoomScaleNormal="100" zoomScaleSheetLayoutView="100" workbookViewId="0">
      <selection activeCell="A62" sqref="A62"/>
    </sheetView>
  </sheetViews>
  <sheetFormatPr baseColWidth="10" defaultColWidth="11.28515625" defaultRowHeight="16.5" x14ac:dyDescent="0.3"/>
  <cols>
    <col min="1" max="1" width="51.140625" style="38" customWidth="1"/>
    <col min="2" max="2" width="16" style="38" customWidth="1"/>
    <col min="3" max="3" width="15.7109375" style="38" customWidth="1"/>
    <col min="4" max="4" width="38.7109375" style="38" customWidth="1"/>
    <col min="5" max="5" width="10.28515625" style="38" customWidth="1"/>
    <col min="6" max="6" width="15.28515625" style="38" bestFit="1" customWidth="1"/>
    <col min="7" max="7" width="15.7109375" style="38" customWidth="1"/>
    <col min="8" max="8" width="164.28515625" style="38" customWidth="1"/>
    <col min="9" max="16384" width="11.28515625" style="38"/>
  </cols>
  <sheetData>
    <row r="1" spans="1:7" x14ac:dyDescent="0.3">
      <c r="A1" s="1001" t="s">
        <v>23</v>
      </c>
      <c r="B1" s="1001"/>
      <c r="C1" s="1001"/>
      <c r="D1" s="1001"/>
      <c r="E1" s="1001"/>
      <c r="F1" s="1001"/>
      <c r="G1" s="1001"/>
    </row>
    <row r="2" spans="1:7" x14ac:dyDescent="0.3">
      <c r="A2" s="1002" t="s">
        <v>24</v>
      </c>
      <c r="B2" s="1002"/>
      <c r="C2" s="1002"/>
      <c r="D2" s="1002"/>
      <c r="E2" s="1002"/>
      <c r="F2" s="1002"/>
      <c r="G2" s="1002"/>
    </row>
    <row r="3" spans="1:7" x14ac:dyDescent="0.3">
      <c r="A3" s="1002" t="s">
        <v>1034</v>
      </c>
      <c r="B3" s="1002"/>
      <c r="C3" s="1002"/>
      <c r="D3" s="1002"/>
      <c r="E3" s="1002"/>
      <c r="F3" s="1002"/>
      <c r="G3" s="1002"/>
    </row>
    <row r="4" spans="1:7" x14ac:dyDescent="0.3">
      <c r="A4" s="1003" t="s">
        <v>1035</v>
      </c>
      <c r="B4" s="1003"/>
      <c r="C4" s="1003"/>
      <c r="D4" s="1003"/>
      <c r="E4" s="1003"/>
      <c r="F4" s="1003"/>
      <c r="G4" s="1003"/>
    </row>
    <row r="5" spans="1:7" ht="17.25" thickBot="1" x14ac:dyDescent="0.35">
      <c r="A5" s="999" t="s">
        <v>25</v>
      </c>
      <c r="B5" s="999"/>
      <c r="C5" s="999"/>
      <c r="D5" s="999"/>
      <c r="E5" s="87"/>
      <c r="F5" s="1000"/>
      <c r="G5" s="1000"/>
    </row>
    <row r="6" spans="1:7" ht="24" customHeight="1" thickBot="1" x14ac:dyDescent="0.35">
      <c r="A6" s="86" t="s">
        <v>26</v>
      </c>
      <c r="B6" s="829">
        <v>2019</v>
      </c>
      <c r="C6" s="829">
        <v>2018</v>
      </c>
      <c r="D6" s="109" t="s">
        <v>27</v>
      </c>
      <c r="E6" s="109"/>
      <c r="F6" s="829">
        <v>2019</v>
      </c>
      <c r="G6" s="830">
        <v>2018</v>
      </c>
    </row>
    <row r="7" spans="1:7" ht="17.25" thickTop="1" x14ac:dyDescent="0.3">
      <c r="A7" s="43"/>
      <c r="B7" s="44"/>
      <c r="C7" s="44"/>
      <c r="D7" s="44"/>
      <c r="E7" s="44"/>
      <c r="F7" s="44"/>
      <c r="G7" s="45"/>
    </row>
    <row r="8" spans="1:7" x14ac:dyDescent="0.3">
      <c r="A8" s="46" t="s">
        <v>28</v>
      </c>
      <c r="B8" s="47"/>
      <c r="C8" s="47"/>
      <c r="D8" s="49" t="s">
        <v>29</v>
      </c>
      <c r="E8" s="49"/>
      <c r="F8" s="47"/>
      <c r="G8" s="50"/>
    </row>
    <row r="9" spans="1:7" x14ac:dyDescent="0.3">
      <c r="A9" s="51" t="s">
        <v>30</v>
      </c>
      <c r="B9" s="52">
        <v>6540574.6399999997</v>
      </c>
      <c r="C9" s="52">
        <v>613009.66</v>
      </c>
      <c r="D9" s="998" t="s">
        <v>31</v>
      </c>
      <c r="E9" s="998"/>
      <c r="F9" s="52">
        <v>56803258.090000004</v>
      </c>
      <c r="G9" s="54">
        <v>92986719.170000002</v>
      </c>
    </row>
    <row r="10" spans="1:7" x14ac:dyDescent="0.3">
      <c r="A10" s="51" t="s">
        <v>32</v>
      </c>
      <c r="B10" s="52">
        <v>132111.79</v>
      </c>
      <c r="C10" s="52">
        <v>160731.65</v>
      </c>
      <c r="D10" s="998" t="s">
        <v>33</v>
      </c>
      <c r="E10" s="998"/>
      <c r="F10" s="52">
        <v>0</v>
      </c>
      <c r="G10" s="54">
        <v>0</v>
      </c>
    </row>
    <row r="11" spans="1:7" x14ac:dyDescent="0.3">
      <c r="A11" s="51" t="s">
        <v>34</v>
      </c>
      <c r="B11" s="52">
        <v>0</v>
      </c>
      <c r="C11" s="52">
        <v>0</v>
      </c>
      <c r="D11" s="998" t="s">
        <v>35</v>
      </c>
      <c r="E11" s="998"/>
      <c r="F11" s="52">
        <v>0</v>
      </c>
      <c r="G11" s="54">
        <v>0</v>
      </c>
    </row>
    <row r="12" spans="1:7" x14ac:dyDescent="0.3">
      <c r="A12" s="51" t="s">
        <v>36</v>
      </c>
      <c r="B12" s="52">
        <v>0</v>
      </c>
      <c r="C12" s="52">
        <v>0</v>
      </c>
      <c r="D12" s="998" t="s">
        <v>37</v>
      </c>
      <c r="E12" s="998"/>
      <c r="F12" s="52">
        <v>0</v>
      </c>
      <c r="G12" s="54">
        <v>0</v>
      </c>
    </row>
    <row r="13" spans="1:7" x14ac:dyDescent="0.3">
      <c r="A13" s="51" t="s">
        <v>38</v>
      </c>
      <c r="B13" s="52">
        <v>0</v>
      </c>
      <c r="C13" s="52">
        <v>0</v>
      </c>
      <c r="D13" s="998" t="s">
        <v>39</v>
      </c>
      <c r="E13" s="998"/>
      <c r="F13" s="52">
        <v>0</v>
      </c>
      <c r="G13" s="54">
        <v>0</v>
      </c>
    </row>
    <row r="14" spans="1:7" ht="33" customHeight="1" x14ac:dyDescent="0.3">
      <c r="A14" s="513" t="s">
        <v>40</v>
      </c>
      <c r="B14" s="52">
        <v>0</v>
      </c>
      <c r="C14" s="52">
        <v>0</v>
      </c>
      <c r="D14" s="998" t="s">
        <v>41</v>
      </c>
      <c r="E14" s="998"/>
      <c r="F14" s="52">
        <v>44940806.359999999</v>
      </c>
      <c r="G14" s="54">
        <v>0</v>
      </c>
    </row>
    <row r="15" spans="1:7" x14ac:dyDescent="0.3">
      <c r="A15" s="51" t="s">
        <v>42</v>
      </c>
      <c r="B15" s="52">
        <v>0</v>
      </c>
      <c r="C15" s="52">
        <v>0</v>
      </c>
      <c r="D15" s="998" t="s">
        <v>43</v>
      </c>
      <c r="E15" s="998"/>
      <c r="F15" s="52">
        <v>0</v>
      </c>
      <c r="G15" s="54">
        <v>0</v>
      </c>
    </row>
    <row r="16" spans="1:7" x14ac:dyDescent="0.3">
      <c r="A16" s="56"/>
      <c r="B16" s="52"/>
      <c r="C16" s="52"/>
      <c r="D16" s="998" t="s">
        <v>44</v>
      </c>
      <c r="E16" s="998"/>
      <c r="F16" s="52">
        <v>0</v>
      </c>
      <c r="G16" s="54">
        <v>0</v>
      </c>
    </row>
    <row r="17" spans="1:7" x14ac:dyDescent="0.3">
      <c r="A17" s="56"/>
      <c r="B17" s="57"/>
      <c r="C17" s="57"/>
      <c r="D17" s="48"/>
      <c r="E17" s="48"/>
      <c r="F17" s="52"/>
      <c r="G17" s="54"/>
    </row>
    <row r="18" spans="1:7" x14ac:dyDescent="0.3">
      <c r="A18" s="90" t="s">
        <v>45</v>
      </c>
      <c r="B18" s="36">
        <f>SUM(B9:B17)</f>
        <v>6672686.4299999997</v>
      </c>
      <c r="C18" s="36">
        <f>SUM(C9:C17)</f>
        <v>773741.31</v>
      </c>
      <c r="D18" s="91" t="s">
        <v>46</v>
      </c>
      <c r="E18" s="91"/>
      <c r="F18" s="36">
        <f>SUM(F9:F17)</f>
        <v>101744064.45</v>
      </c>
      <c r="G18" s="79">
        <f>SUM(G9:G17)</f>
        <v>92986719.170000002</v>
      </c>
    </row>
    <row r="19" spans="1:7" x14ac:dyDescent="0.3">
      <c r="A19" s="56"/>
      <c r="B19" s="58"/>
      <c r="C19" s="58"/>
      <c r="D19" s="59"/>
      <c r="E19" s="59"/>
      <c r="F19" s="58"/>
      <c r="G19" s="60"/>
    </row>
    <row r="20" spans="1:7" x14ac:dyDescent="0.3">
      <c r="A20" s="46" t="s">
        <v>47</v>
      </c>
      <c r="B20" s="52"/>
      <c r="C20" s="52"/>
      <c r="D20" s="49" t="s">
        <v>48</v>
      </c>
      <c r="E20" s="49"/>
      <c r="F20" s="61"/>
      <c r="G20" s="62"/>
    </row>
    <row r="21" spans="1:7" x14ac:dyDescent="0.3">
      <c r="A21" s="51" t="s">
        <v>49</v>
      </c>
      <c r="B21" s="52">
        <v>57604427.340000004</v>
      </c>
      <c r="C21" s="52">
        <v>55045770.539999999</v>
      </c>
      <c r="D21" s="53" t="s">
        <v>50</v>
      </c>
      <c r="E21" s="53"/>
      <c r="F21" s="52">
        <v>0</v>
      </c>
      <c r="G21" s="54">
        <v>0</v>
      </c>
    </row>
    <row r="22" spans="1:7" x14ac:dyDescent="0.3">
      <c r="A22" s="55" t="s">
        <v>51</v>
      </c>
      <c r="B22" s="52">
        <v>22293</v>
      </c>
      <c r="C22" s="52">
        <v>0</v>
      </c>
      <c r="D22" s="760" t="s">
        <v>52</v>
      </c>
      <c r="E22" s="760"/>
      <c r="F22" s="52">
        <v>0</v>
      </c>
      <c r="G22" s="54">
        <v>0</v>
      </c>
    </row>
    <row r="23" spans="1:7" ht="16.5" customHeight="1" x14ac:dyDescent="0.3">
      <c r="A23" s="512" t="s">
        <v>53</v>
      </c>
      <c r="B23" s="52">
        <v>74648607.349999994</v>
      </c>
      <c r="C23" s="52">
        <v>73740752.950000003</v>
      </c>
      <c r="D23" s="53" t="s">
        <v>54</v>
      </c>
      <c r="E23" s="53"/>
      <c r="F23" s="52">
        <v>0</v>
      </c>
      <c r="G23" s="54">
        <v>0</v>
      </c>
    </row>
    <row r="24" spans="1:7" ht="16.5" customHeight="1" x14ac:dyDescent="0.3">
      <c r="A24" s="51" t="s">
        <v>55</v>
      </c>
      <c r="B24" s="52">
        <v>57672889.380000003</v>
      </c>
      <c r="C24" s="52">
        <v>56728000.140000001</v>
      </c>
      <c r="D24" s="53" t="s">
        <v>56</v>
      </c>
      <c r="E24" s="53"/>
      <c r="F24" s="52">
        <v>0</v>
      </c>
      <c r="G24" s="54">
        <v>0</v>
      </c>
    </row>
    <row r="25" spans="1:7" ht="33" customHeight="1" x14ac:dyDescent="0.3">
      <c r="A25" s="514" t="s">
        <v>57</v>
      </c>
      <c r="B25" s="52">
        <v>341292.79999999999</v>
      </c>
      <c r="C25" s="52">
        <v>307345.40000000002</v>
      </c>
      <c r="D25" s="998" t="s">
        <v>58</v>
      </c>
      <c r="E25" s="998"/>
      <c r="F25" s="52">
        <v>0</v>
      </c>
      <c r="G25" s="54">
        <v>0</v>
      </c>
    </row>
    <row r="26" spans="1:7" x14ac:dyDescent="0.3">
      <c r="A26" s="55" t="s">
        <v>59</v>
      </c>
      <c r="B26" s="52">
        <v>-37485772.990000002</v>
      </c>
      <c r="C26" s="52">
        <v>-37485772.990000002</v>
      </c>
      <c r="D26" s="53" t="s">
        <v>60</v>
      </c>
      <c r="E26" s="53"/>
      <c r="F26" s="52">
        <v>0</v>
      </c>
      <c r="G26" s="54">
        <v>0</v>
      </c>
    </row>
    <row r="27" spans="1:7" x14ac:dyDescent="0.3">
      <c r="A27" s="51" t="s">
        <v>61</v>
      </c>
      <c r="B27" s="52">
        <v>0</v>
      </c>
      <c r="C27" s="52">
        <v>0</v>
      </c>
      <c r="D27" s="53"/>
      <c r="E27" s="53"/>
      <c r="F27" s="52"/>
      <c r="G27" s="54"/>
    </row>
    <row r="28" spans="1:7" x14ac:dyDescent="0.3">
      <c r="A28" s="55" t="s">
        <v>62</v>
      </c>
      <c r="B28" s="52">
        <v>0</v>
      </c>
      <c r="C28" s="52">
        <v>0</v>
      </c>
      <c r="D28" s="63"/>
      <c r="E28" s="63"/>
      <c r="F28" s="52"/>
      <c r="G28" s="54"/>
    </row>
    <row r="29" spans="1:7" x14ac:dyDescent="0.3">
      <c r="A29" s="51" t="s">
        <v>63</v>
      </c>
      <c r="B29" s="52">
        <v>0</v>
      </c>
      <c r="C29" s="52">
        <v>0</v>
      </c>
      <c r="D29" s="63"/>
      <c r="E29" s="63"/>
      <c r="F29" s="61"/>
      <c r="G29" s="62"/>
    </row>
    <row r="30" spans="1:7" x14ac:dyDescent="0.3">
      <c r="A30" s="64"/>
      <c r="B30" s="52"/>
      <c r="C30" s="52"/>
      <c r="D30" s="63"/>
      <c r="E30" s="63"/>
      <c r="F30" s="61"/>
      <c r="G30" s="62"/>
    </row>
    <row r="31" spans="1:7" x14ac:dyDescent="0.3">
      <c r="A31" s="90" t="s">
        <v>64</v>
      </c>
      <c r="B31" s="36">
        <f>SUM(B21:B29)</f>
        <v>152803736.88</v>
      </c>
      <c r="C31" s="36">
        <f>SUM(C21:C29)</f>
        <v>148336096.03999999</v>
      </c>
      <c r="D31" s="92" t="s">
        <v>65</v>
      </c>
      <c r="E31" s="92"/>
      <c r="F31" s="36">
        <f>SUM(F21:F29)</f>
        <v>0</v>
      </c>
      <c r="G31" s="79">
        <f>SUM(G21:G29)</f>
        <v>0</v>
      </c>
    </row>
    <row r="32" spans="1:7" x14ac:dyDescent="0.3">
      <c r="A32" s="64"/>
      <c r="B32" s="52"/>
      <c r="C32" s="52"/>
      <c r="D32" s="63"/>
      <c r="E32" s="63"/>
      <c r="F32" s="57"/>
      <c r="G32" s="65"/>
    </row>
    <row r="33" spans="1:7" x14ac:dyDescent="0.3">
      <c r="A33" s="90" t="s">
        <v>66</v>
      </c>
      <c r="B33" s="36">
        <f>B31+B18</f>
        <v>159476423.31</v>
      </c>
      <c r="C33" s="36">
        <f>C31+C18</f>
        <v>149109837.34999999</v>
      </c>
      <c r="D33" s="92" t="s">
        <v>67</v>
      </c>
      <c r="E33" s="92"/>
      <c r="F33" s="36">
        <f>F31+F18</f>
        <v>101744064.45</v>
      </c>
      <c r="G33" s="79">
        <f>G31+G18</f>
        <v>92986719.170000002</v>
      </c>
    </row>
    <row r="34" spans="1:7" x14ac:dyDescent="0.3">
      <c r="A34" s="56"/>
      <c r="B34" s="66"/>
      <c r="C34" s="66"/>
      <c r="D34" s="63"/>
      <c r="E34" s="63"/>
      <c r="F34" s="61"/>
      <c r="G34" s="62"/>
    </row>
    <row r="35" spans="1:7" x14ac:dyDescent="0.3">
      <c r="A35" s="56"/>
      <c r="B35" s="52"/>
      <c r="C35" s="52"/>
      <c r="D35" s="67" t="s">
        <v>68</v>
      </c>
      <c r="E35" s="67"/>
      <c r="F35" s="57"/>
      <c r="G35" s="65"/>
    </row>
    <row r="36" spans="1:7" x14ac:dyDescent="0.3">
      <c r="A36" s="56"/>
      <c r="B36" s="57"/>
      <c r="C36" s="57"/>
      <c r="D36" s="92" t="s">
        <v>69</v>
      </c>
      <c r="E36" s="92"/>
      <c r="F36" s="80">
        <f>SUM(F37:F39)</f>
        <v>102391377.56</v>
      </c>
      <c r="G36" s="81">
        <f>SUM(G37:G39)</f>
        <v>101419813.63</v>
      </c>
    </row>
    <row r="37" spans="1:7" x14ac:dyDescent="0.3">
      <c r="A37" s="56"/>
      <c r="B37" s="57"/>
      <c r="C37" s="57"/>
      <c r="D37" s="53" t="s">
        <v>70</v>
      </c>
      <c r="E37" s="53"/>
      <c r="F37" s="52">
        <v>20829363.760000002</v>
      </c>
      <c r="G37" s="54">
        <v>20843363.77</v>
      </c>
    </row>
    <row r="38" spans="1:7" x14ac:dyDescent="0.3">
      <c r="A38" s="56"/>
      <c r="B38" s="57"/>
      <c r="C38" s="57"/>
      <c r="D38" s="53" t="s">
        <v>71</v>
      </c>
      <c r="E38" s="53"/>
      <c r="F38" s="52">
        <v>81562013.799999997</v>
      </c>
      <c r="G38" s="54">
        <v>80576449.859999999</v>
      </c>
    </row>
    <row r="39" spans="1:7" ht="33" x14ac:dyDescent="0.3">
      <c r="A39" s="56"/>
      <c r="B39" s="57"/>
      <c r="C39" s="57"/>
      <c r="D39" s="53" t="s">
        <v>72</v>
      </c>
      <c r="E39" s="53"/>
      <c r="F39" s="52"/>
      <c r="G39" s="54">
        <v>0</v>
      </c>
    </row>
    <row r="40" spans="1:7" x14ac:dyDescent="0.3">
      <c r="A40" s="64"/>
      <c r="B40" s="58"/>
      <c r="C40" s="58"/>
      <c r="D40" s="92" t="s">
        <v>73</v>
      </c>
      <c r="E40" s="92"/>
      <c r="F40" s="80">
        <f>SUM(F41:F45)</f>
        <v>-44659018.700000003</v>
      </c>
      <c r="G40" s="81">
        <f>SUM(G41:G45)</f>
        <v>-45296695.449999996</v>
      </c>
    </row>
    <row r="41" spans="1:7" x14ac:dyDescent="0.3">
      <c r="A41" s="64"/>
      <c r="B41" s="58"/>
      <c r="C41" s="58"/>
      <c r="D41" s="53" t="s">
        <v>74</v>
      </c>
      <c r="E41" s="53"/>
      <c r="F41" s="52">
        <v>793790.39</v>
      </c>
      <c r="G41" s="54">
        <v>-1592432.68</v>
      </c>
    </row>
    <row r="42" spans="1:7" x14ac:dyDescent="0.3">
      <c r="A42" s="64"/>
      <c r="B42" s="58"/>
      <c r="C42" s="58"/>
      <c r="D42" s="53" t="s">
        <v>75</v>
      </c>
      <c r="E42" s="53"/>
      <c r="F42" s="52">
        <v>-45452809.090000004</v>
      </c>
      <c r="G42" s="54">
        <v>-43704262.769999996</v>
      </c>
    </row>
    <row r="43" spans="1:7" x14ac:dyDescent="0.3">
      <c r="A43" s="56"/>
      <c r="B43" s="57"/>
      <c r="C43" s="57"/>
      <c r="D43" s="53" t="s">
        <v>76</v>
      </c>
      <c r="E43" s="53"/>
      <c r="F43" s="52">
        <v>0</v>
      </c>
      <c r="G43" s="54">
        <v>0</v>
      </c>
    </row>
    <row r="44" spans="1:7" x14ac:dyDescent="0.3">
      <c r="A44" s="56"/>
      <c r="B44" s="57"/>
      <c r="C44" s="57"/>
      <c r="D44" s="53" t="s">
        <v>77</v>
      </c>
      <c r="E44" s="53"/>
      <c r="F44" s="52"/>
      <c r="G44" s="54">
        <v>0</v>
      </c>
    </row>
    <row r="45" spans="1:7" ht="33" x14ac:dyDescent="0.3">
      <c r="A45" s="56"/>
      <c r="B45" s="57"/>
      <c r="C45" s="57"/>
      <c r="D45" s="53" t="s">
        <v>78</v>
      </c>
      <c r="E45" s="53"/>
      <c r="F45" s="52">
        <v>0</v>
      </c>
      <c r="G45" s="54">
        <v>0</v>
      </c>
    </row>
    <row r="46" spans="1:7" ht="33" x14ac:dyDescent="0.3">
      <c r="A46" s="56"/>
      <c r="B46" s="57"/>
      <c r="C46" s="57"/>
      <c r="D46" s="93" t="s">
        <v>79</v>
      </c>
      <c r="E46" s="93"/>
      <c r="F46" s="82">
        <f>SUM(F47:F48)</f>
        <v>0</v>
      </c>
      <c r="G46" s="83">
        <f>SUM(G47:G48)</f>
        <v>0</v>
      </c>
    </row>
    <row r="47" spans="1:7" x14ac:dyDescent="0.3">
      <c r="A47" s="51"/>
      <c r="B47" s="57"/>
      <c r="C47" s="57"/>
      <c r="D47" s="53" t="s">
        <v>80</v>
      </c>
      <c r="E47" s="53"/>
      <c r="F47" s="52"/>
      <c r="G47" s="54">
        <v>0</v>
      </c>
    </row>
    <row r="48" spans="1:7" ht="33" x14ac:dyDescent="0.3">
      <c r="A48" s="68"/>
      <c r="B48" s="69"/>
      <c r="C48" s="69"/>
      <c r="D48" s="53" t="s">
        <v>81</v>
      </c>
      <c r="E48" s="53"/>
      <c r="F48" s="52">
        <v>0</v>
      </c>
      <c r="G48" s="54"/>
    </row>
    <row r="49" spans="1:8" x14ac:dyDescent="0.3">
      <c r="A49" s="56"/>
      <c r="B49" s="69"/>
      <c r="C49" s="69"/>
      <c r="D49" s="70"/>
      <c r="E49" s="70"/>
      <c r="F49" s="69"/>
      <c r="G49" s="71"/>
    </row>
    <row r="50" spans="1:8" x14ac:dyDescent="0.3">
      <c r="A50" s="51"/>
      <c r="B50" s="69"/>
      <c r="C50" s="69"/>
      <c r="D50" s="92" t="s">
        <v>82</v>
      </c>
      <c r="E50" s="92"/>
      <c r="F50" s="84">
        <f>F46+F40+F36</f>
        <v>57732358.859999999</v>
      </c>
      <c r="G50" s="85">
        <f>G46+G40+G36</f>
        <v>56123118.18</v>
      </c>
    </row>
    <row r="51" spans="1:8" x14ac:dyDescent="0.3">
      <c r="A51" s="68"/>
      <c r="B51" s="69"/>
      <c r="C51" s="69"/>
      <c r="D51" s="59"/>
      <c r="E51" s="59"/>
      <c r="F51" s="72"/>
      <c r="G51" s="73"/>
    </row>
    <row r="52" spans="1:8" ht="33" x14ac:dyDescent="0.3">
      <c r="A52" s="56"/>
      <c r="D52" s="92" t="s">
        <v>83</v>
      </c>
      <c r="E52" s="92"/>
      <c r="F52" s="84">
        <f>F50+F33</f>
        <v>159476423.31</v>
      </c>
      <c r="G52" s="85">
        <f>G50+G33</f>
        <v>149109837.34999999</v>
      </c>
      <c r="H52" s="728" t="str">
        <f>IF($B$33=$F$52,"","VALOR INCORRECTO!! TOTAL DE ACTIVOS TIENE QUE SER IGUAL AL TOTAL DE LA SUMA DE PASIVO Y HACIENDA")</f>
        <v/>
      </c>
    </row>
    <row r="53" spans="1:8" ht="17.25" thickBot="1" x14ac:dyDescent="0.35">
      <c r="A53" s="74"/>
      <c r="B53" s="75"/>
      <c r="C53" s="75"/>
      <c r="D53" s="76"/>
      <c r="E53" s="76"/>
      <c r="F53" s="77"/>
      <c r="G53" s="78"/>
      <c r="H53" s="728" t="str">
        <f>IF($C$33=$G$52,"","VALOR INCORRECTO!! TOTAL DE ACTIVOS TIENE QUE SER IGUAL AL TOTAL DE LA SUMA DE PASIVO Y HCIENDA")</f>
        <v/>
      </c>
    </row>
    <row r="54" spans="1:8" x14ac:dyDescent="0.3">
      <c r="A54" s="38" t="s">
        <v>84</v>
      </c>
      <c r="B54" s="476"/>
      <c r="C54" s="476"/>
      <c r="D54" s="40"/>
      <c r="E54" s="40"/>
      <c r="F54" s="477"/>
      <c r="G54" s="477"/>
      <c r="H54" s="728"/>
    </row>
    <row r="55" spans="1:8" x14ac:dyDescent="0.3">
      <c r="B55" s="476"/>
      <c r="C55" s="476"/>
      <c r="D55" s="40"/>
      <c r="E55" s="40"/>
      <c r="F55" s="477"/>
      <c r="G55" s="477"/>
      <c r="H55" s="728"/>
    </row>
    <row r="56" spans="1:8" x14ac:dyDescent="0.3">
      <c r="A56" s="40"/>
      <c r="B56" s="476"/>
      <c r="C56" s="476"/>
      <c r="D56" s="40"/>
      <c r="E56" s="40"/>
      <c r="F56" s="477"/>
      <c r="G56" s="477"/>
      <c r="H56" s="728"/>
    </row>
    <row r="57" spans="1:8" x14ac:dyDescent="0.3">
      <c r="A57" s="40"/>
      <c r="B57" s="476"/>
      <c r="C57" s="476"/>
      <c r="D57" s="40"/>
      <c r="E57" s="40"/>
      <c r="F57" s="477"/>
      <c r="G57" s="477"/>
      <c r="H57" s="728"/>
    </row>
    <row r="58" spans="1:8" x14ac:dyDescent="0.3">
      <c r="A58" s="40"/>
      <c r="B58" s="476"/>
      <c r="C58" s="476"/>
      <c r="D58" s="40"/>
      <c r="E58" s="40"/>
      <c r="F58" s="477"/>
      <c r="G58" s="477"/>
      <c r="H58" s="728"/>
    </row>
    <row r="61" spans="1:8" x14ac:dyDescent="0.3">
      <c r="B61" s="88"/>
      <c r="C61" s="89" t="s">
        <v>85</v>
      </c>
    </row>
  </sheetData>
  <sheetProtection password="C115" sheet="1" scenarios="1" formatColumns="0" formatRows="0" insertHyperlinks="0"/>
  <mergeCells count="15">
    <mergeCell ref="F5:G5"/>
    <mergeCell ref="A1:G1"/>
    <mergeCell ref="A2:G2"/>
    <mergeCell ref="A3:G3"/>
    <mergeCell ref="A4:G4"/>
    <mergeCell ref="D9:E9"/>
    <mergeCell ref="D10:E10"/>
    <mergeCell ref="D11:E11"/>
    <mergeCell ref="D12:E12"/>
    <mergeCell ref="A5:D5"/>
    <mergeCell ref="D13:E13"/>
    <mergeCell ref="D14:E14"/>
    <mergeCell ref="D15:E15"/>
    <mergeCell ref="D16:E16"/>
    <mergeCell ref="D25:E25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topLeftCell="A22" zoomScaleNormal="100" zoomScaleSheetLayoutView="100" workbookViewId="0">
      <selection sqref="A1:G41"/>
    </sheetView>
  </sheetViews>
  <sheetFormatPr baseColWidth="10" defaultColWidth="11.42578125" defaultRowHeight="15" x14ac:dyDescent="0.25"/>
  <cols>
    <col min="1" max="1" width="32.42578125" customWidth="1"/>
    <col min="2" max="2" width="12.140625" customWidth="1"/>
    <col min="3" max="3" width="13.140625" customWidth="1"/>
    <col min="4" max="4" width="12.42578125" customWidth="1"/>
    <col min="5" max="5" width="12.85546875" customWidth="1"/>
    <col min="6" max="6" width="14" customWidth="1"/>
    <col min="7" max="7" width="15.42578125" customWidth="1"/>
  </cols>
  <sheetData>
    <row r="1" spans="1:7" s="708" customFormat="1" ht="15.75" x14ac:dyDescent="0.2">
      <c r="A1" s="1187" t="s">
        <v>23</v>
      </c>
      <c r="B1" s="1188"/>
      <c r="C1" s="1188"/>
      <c r="D1" s="1188"/>
      <c r="E1" s="1188"/>
      <c r="F1" s="1188"/>
      <c r="G1" s="1189"/>
    </row>
    <row r="2" spans="1:7" s="708" customFormat="1" ht="15.75" x14ac:dyDescent="0.2">
      <c r="A2" s="1196" t="str">
        <f>'ETCA-I-01'!A3:G3</f>
        <v>Instituto Tecnológico Superior de Cajeme</v>
      </c>
      <c r="B2" s="1197"/>
      <c r="C2" s="1197"/>
      <c r="D2" s="1197"/>
      <c r="E2" s="1197"/>
      <c r="F2" s="1197"/>
      <c r="G2" s="1198"/>
    </row>
    <row r="3" spans="1:7" s="708" customFormat="1" ht="12.75" x14ac:dyDescent="0.2">
      <c r="A3" s="1190" t="s">
        <v>527</v>
      </c>
      <c r="B3" s="1191"/>
      <c r="C3" s="1191"/>
      <c r="D3" s="1191"/>
      <c r="E3" s="1191"/>
      <c r="F3" s="1191"/>
      <c r="G3" s="1192"/>
    </row>
    <row r="4" spans="1:7" s="708" customFormat="1" ht="12.75" x14ac:dyDescent="0.2">
      <c r="A4" s="1190" t="s">
        <v>630</v>
      </c>
      <c r="B4" s="1191"/>
      <c r="C4" s="1191"/>
      <c r="D4" s="1191"/>
      <c r="E4" s="1191"/>
      <c r="F4" s="1191"/>
      <c r="G4" s="1192"/>
    </row>
    <row r="5" spans="1:7" s="708" customFormat="1" ht="12.75" x14ac:dyDescent="0.2">
      <c r="A5" s="1190" t="str">
        <f>'ETCA-I-03'!A4:D4</f>
        <v>Del 01 de Enero al 30 de Junio de 2019</v>
      </c>
      <c r="B5" s="1191"/>
      <c r="C5" s="1191"/>
      <c r="D5" s="1191"/>
      <c r="E5" s="1191"/>
      <c r="F5" s="1191"/>
      <c r="G5" s="1192"/>
    </row>
    <row r="6" spans="1:7" s="708" customFormat="1" ht="20.25" customHeight="1" thickBot="1" x14ac:dyDescent="0.25">
      <c r="A6" s="1193" t="s">
        <v>87</v>
      </c>
      <c r="B6" s="1194"/>
      <c r="C6" s="1194"/>
      <c r="D6" s="1194"/>
      <c r="E6" s="1194"/>
      <c r="F6" s="1194"/>
      <c r="G6" s="1195"/>
    </row>
    <row r="7" spans="1:7" s="708" customFormat="1" ht="13.5" thickBot="1" x14ac:dyDescent="0.25">
      <c r="A7" s="1182" t="s">
        <v>88</v>
      </c>
      <c r="B7" s="1184" t="s">
        <v>529</v>
      </c>
      <c r="C7" s="1185"/>
      <c r="D7" s="1185"/>
      <c r="E7" s="1185"/>
      <c r="F7" s="1186"/>
      <c r="G7" s="1182" t="s">
        <v>530</v>
      </c>
    </row>
    <row r="8" spans="1:7" s="708" customFormat="1" ht="26.25" thickBot="1" x14ac:dyDescent="0.25">
      <c r="A8" s="1183"/>
      <c r="B8" s="773" t="s">
        <v>531</v>
      </c>
      <c r="C8" s="773" t="s">
        <v>398</v>
      </c>
      <c r="D8" s="773" t="s">
        <v>399</v>
      </c>
      <c r="E8" s="773" t="s">
        <v>400</v>
      </c>
      <c r="F8" s="773" t="s">
        <v>631</v>
      </c>
      <c r="G8" s="1183"/>
    </row>
    <row r="9" spans="1:7" s="505" customFormat="1" ht="12.75" x14ac:dyDescent="0.2">
      <c r="A9" s="590" t="s">
        <v>632</v>
      </c>
      <c r="B9" s="706"/>
      <c r="C9" s="706"/>
      <c r="D9" s="706"/>
      <c r="E9" s="706"/>
      <c r="F9" s="706"/>
      <c r="G9" s="706"/>
    </row>
    <row r="10" spans="1:7" s="505" customFormat="1" ht="12.75" x14ac:dyDescent="0.2">
      <c r="A10" s="590" t="s">
        <v>633</v>
      </c>
      <c r="B10" s="680">
        <f>SUM(B11:B18)</f>
        <v>66184900.999999985</v>
      </c>
      <c r="C10" s="680">
        <f t="shared" ref="C10:G10" si="0">SUM(C11:C18)</f>
        <v>426000.00000000006</v>
      </c>
      <c r="D10" s="680">
        <f t="shared" si="0"/>
        <v>66610900.999999985</v>
      </c>
      <c r="E10" s="680">
        <f t="shared" si="0"/>
        <v>28614240.160000004</v>
      </c>
      <c r="F10" s="680">
        <f t="shared" si="0"/>
        <v>27478898.920000002</v>
      </c>
      <c r="G10" s="680">
        <f t="shared" si="0"/>
        <v>37996660.839999974</v>
      </c>
    </row>
    <row r="11" spans="1:7" s="505" customFormat="1" ht="12.75" x14ac:dyDescent="0.2">
      <c r="A11" s="591" t="s">
        <v>1586</v>
      </c>
      <c r="B11" s="680">
        <v>141055.87</v>
      </c>
      <c r="C11" s="680">
        <v>42982.75</v>
      </c>
      <c r="D11" s="680">
        <f>B11+C11</f>
        <v>184038.62</v>
      </c>
      <c r="E11" s="680">
        <v>98619.61</v>
      </c>
      <c r="F11" s="680">
        <v>98619.61</v>
      </c>
      <c r="G11" s="680">
        <f>+D11-E11</f>
        <v>85419.01</v>
      </c>
    </row>
    <row r="12" spans="1:7" s="505" customFormat="1" ht="12.75" x14ac:dyDescent="0.2">
      <c r="A12" s="591" t="s">
        <v>1587</v>
      </c>
      <c r="B12" s="680">
        <v>1092616.8</v>
      </c>
      <c r="C12" s="680">
        <v>-193130.41</v>
      </c>
      <c r="D12" s="680">
        <f t="shared" ref="D12:D18" si="1">B12+C12</f>
        <v>899486.39</v>
      </c>
      <c r="E12" s="680">
        <v>213581.38</v>
      </c>
      <c r="F12" s="680">
        <v>213242.94</v>
      </c>
      <c r="G12" s="680">
        <f t="shared" ref="G12:G18" si="2">+D12-E12</f>
        <v>685905.01</v>
      </c>
    </row>
    <row r="13" spans="1:7" s="505" customFormat="1" ht="12.75" x14ac:dyDescent="0.2">
      <c r="A13" s="591" t="s">
        <v>1588</v>
      </c>
      <c r="B13" s="680">
        <v>101244.73000000001</v>
      </c>
      <c r="C13" s="680">
        <v>-11763.14</v>
      </c>
      <c r="D13" s="680">
        <f t="shared" si="1"/>
        <v>89481.590000000011</v>
      </c>
      <c r="E13" s="680">
        <v>23106.69</v>
      </c>
      <c r="F13" s="680">
        <v>23106.69</v>
      </c>
      <c r="G13" s="680">
        <f t="shared" si="2"/>
        <v>66374.900000000009</v>
      </c>
    </row>
    <row r="14" spans="1:7" s="505" customFormat="1" ht="25.5" x14ac:dyDescent="0.2">
      <c r="A14" s="591" t="s">
        <v>1589</v>
      </c>
      <c r="B14" s="680">
        <v>62152959.739999987</v>
      </c>
      <c r="C14" s="680">
        <v>558127.80000000005</v>
      </c>
      <c r="D14" s="680">
        <f t="shared" si="1"/>
        <v>62711087.539999984</v>
      </c>
      <c r="E14" s="680">
        <v>27241725.330000006</v>
      </c>
      <c r="F14" s="680">
        <v>26107416.850000005</v>
      </c>
      <c r="G14" s="680">
        <f t="shared" si="2"/>
        <v>35469362.209999979</v>
      </c>
    </row>
    <row r="15" spans="1:7" s="505" customFormat="1" ht="25.5" x14ac:dyDescent="0.2">
      <c r="A15" s="591" t="s">
        <v>1590</v>
      </c>
      <c r="B15" s="680">
        <v>1538418.34</v>
      </c>
      <c r="C15" s="680">
        <v>49172.12999999999</v>
      </c>
      <c r="D15" s="680">
        <f t="shared" si="1"/>
        <v>1587590.47</v>
      </c>
      <c r="E15" s="680">
        <v>690512.13</v>
      </c>
      <c r="F15" s="680">
        <v>690497.13</v>
      </c>
      <c r="G15" s="680">
        <f t="shared" si="2"/>
        <v>897078.34</v>
      </c>
    </row>
    <row r="16" spans="1:7" s="505" customFormat="1" ht="12.75" x14ac:dyDescent="0.2">
      <c r="A16" s="591" t="s">
        <v>1591</v>
      </c>
      <c r="B16" s="680">
        <v>625400.6100000001</v>
      </c>
      <c r="C16" s="680">
        <v>-38140.680000000008</v>
      </c>
      <c r="D16" s="680">
        <f t="shared" si="1"/>
        <v>587259.93000000005</v>
      </c>
      <c r="E16" s="680">
        <v>155245.88</v>
      </c>
      <c r="F16" s="680">
        <v>155045.88</v>
      </c>
      <c r="G16" s="680">
        <f t="shared" si="2"/>
        <v>432014.05000000005</v>
      </c>
    </row>
    <row r="17" spans="1:8" s="505" customFormat="1" ht="25.5" x14ac:dyDescent="0.2">
      <c r="A17" s="591" t="s">
        <v>1592</v>
      </c>
      <c r="B17" s="680">
        <v>367148.97</v>
      </c>
      <c r="C17" s="680">
        <v>-35622.840000000004</v>
      </c>
      <c r="D17" s="680">
        <f t="shared" si="1"/>
        <v>331526.12999999995</v>
      </c>
      <c r="E17" s="680">
        <v>66324.72</v>
      </c>
      <c r="F17" s="680">
        <v>66123.48000000001</v>
      </c>
      <c r="G17" s="680">
        <f t="shared" si="2"/>
        <v>265201.40999999992</v>
      </c>
    </row>
    <row r="18" spans="1:8" s="505" customFormat="1" ht="25.5" x14ac:dyDescent="0.2">
      <c r="A18" s="591" t="s">
        <v>1593</v>
      </c>
      <c r="B18" s="680">
        <v>166055.94</v>
      </c>
      <c r="C18" s="680">
        <v>54374.39</v>
      </c>
      <c r="D18" s="680">
        <f t="shared" si="1"/>
        <v>220430.33000000002</v>
      </c>
      <c r="E18" s="680">
        <v>125124.41999999998</v>
      </c>
      <c r="F18" s="680">
        <v>124846.34</v>
      </c>
      <c r="G18" s="680">
        <f t="shared" si="2"/>
        <v>95305.910000000033</v>
      </c>
    </row>
    <row r="19" spans="1:8" s="505" customFormat="1" ht="12.75" x14ac:dyDescent="0.2">
      <c r="A19" s="591"/>
      <c r="B19" s="680"/>
      <c r="C19" s="680"/>
      <c r="D19" s="680"/>
      <c r="E19" s="680"/>
      <c r="F19" s="680"/>
      <c r="G19" s="680"/>
    </row>
    <row r="20" spans="1:8" s="505" customFormat="1" ht="12.75" x14ac:dyDescent="0.2">
      <c r="A20" s="599" t="s">
        <v>634</v>
      </c>
      <c r="B20" s="680"/>
      <c r="C20" s="680"/>
      <c r="D20" s="680"/>
      <c r="E20" s="680"/>
      <c r="F20" s="680"/>
      <c r="G20" s="680"/>
    </row>
    <row r="21" spans="1:8" s="505" customFormat="1" ht="12.75" x14ac:dyDescent="0.2">
      <c r="A21" s="599" t="s">
        <v>635</v>
      </c>
      <c r="B21" s="680">
        <f>SUM(B22:B29)</f>
        <v>0</v>
      </c>
      <c r="C21" s="680">
        <f t="shared" ref="C21:G21" si="3">SUM(C22:C29)</f>
        <v>46402409.049999997</v>
      </c>
      <c r="D21" s="680">
        <f t="shared" si="3"/>
        <v>46402409.049999997</v>
      </c>
      <c r="E21" s="680">
        <f t="shared" si="3"/>
        <v>22144537.480000004</v>
      </c>
      <c r="F21" s="680">
        <f t="shared" si="3"/>
        <v>21091811.550000004</v>
      </c>
      <c r="G21" s="680">
        <f t="shared" si="3"/>
        <v>24257871.569999997</v>
      </c>
    </row>
    <row r="22" spans="1:8" s="505" customFormat="1" ht="12.75" x14ac:dyDescent="0.2">
      <c r="A22" s="591" t="s">
        <v>1586</v>
      </c>
      <c r="B22" s="680">
        <v>0</v>
      </c>
      <c r="C22" s="680">
        <v>80985.17</v>
      </c>
      <c r="D22" s="680">
        <f t="shared" ref="D22:D29" si="4">B22+C22</f>
        <v>80985.17</v>
      </c>
      <c r="E22" s="680">
        <v>1240.8599999999999</v>
      </c>
      <c r="F22" s="680">
        <v>1240.8599999999999</v>
      </c>
      <c r="G22" s="680">
        <f>+D22-E22</f>
        <v>79744.31</v>
      </c>
    </row>
    <row r="23" spans="1:8" s="505" customFormat="1" ht="12.75" x14ac:dyDescent="0.2">
      <c r="A23" s="591" t="s">
        <v>1587</v>
      </c>
      <c r="B23" s="680">
        <v>0</v>
      </c>
      <c r="C23" s="680">
        <v>850084.69</v>
      </c>
      <c r="D23" s="680">
        <f t="shared" si="4"/>
        <v>850084.69</v>
      </c>
      <c r="E23" s="680">
        <v>150384.03999999998</v>
      </c>
      <c r="F23" s="680">
        <v>150384.03999999998</v>
      </c>
      <c r="G23" s="680">
        <f t="shared" ref="G23:G29" si="5">+D23-E23</f>
        <v>699700.64999999991</v>
      </c>
    </row>
    <row r="24" spans="1:8" s="505" customFormat="1" ht="12.75" x14ac:dyDescent="0.2">
      <c r="A24" s="591" t="s">
        <v>1588</v>
      </c>
      <c r="B24" s="680">
        <v>0</v>
      </c>
      <c r="C24" s="680">
        <v>72502.17</v>
      </c>
      <c r="D24" s="680">
        <f t="shared" si="4"/>
        <v>72502.17</v>
      </c>
      <c r="E24" s="680">
        <v>2508.65</v>
      </c>
      <c r="F24" s="680">
        <v>2508.65</v>
      </c>
      <c r="G24" s="680">
        <f t="shared" si="5"/>
        <v>69993.52</v>
      </c>
    </row>
    <row r="25" spans="1:8" s="505" customFormat="1" ht="25.5" x14ac:dyDescent="0.2">
      <c r="A25" s="591" t="s">
        <v>1589</v>
      </c>
      <c r="B25" s="680">
        <v>0</v>
      </c>
      <c r="C25" s="680">
        <v>43361598.25</v>
      </c>
      <c r="D25" s="680">
        <f t="shared" si="4"/>
        <v>43361598.25</v>
      </c>
      <c r="E25" s="680">
        <v>21806891.690000005</v>
      </c>
      <c r="F25" s="680">
        <v>20754165.760000005</v>
      </c>
      <c r="G25" s="680">
        <f t="shared" si="5"/>
        <v>21554706.559999995</v>
      </c>
    </row>
    <row r="26" spans="1:8" s="505" customFormat="1" ht="25.5" x14ac:dyDescent="0.2">
      <c r="A26" s="591" t="s">
        <v>1590</v>
      </c>
      <c r="B26" s="680">
        <v>0</v>
      </c>
      <c r="C26" s="680">
        <v>1082194.92</v>
      </c>
      <c r="D26" s="680">
        <f t="shared" si="4"/>
        <v>1082194.92</v>
      </c>
      <c r="E26" s="680">
        <v>32118.589999999997</v>
      </c>
      <c r="F26" s="680">
        <v>32118.589999999997</v>
      </c>
      <c r="G26" s="680">
        <f t="shared" si="5"/>
        <v>1050076.3299999998</v>
      </c>
    </row>
    <row r="27" spans="1:8" s="505" customFormat="1" ht="12.75" x14ac:dyDescent="0.2">
      <c r="A27" s="591" t="s">
        <v>1591</v>
      </c>
      <c r="B27" s="680">
        <v>0</v>
      </c>
      <c r="C27" s="680">
        <v>479159.05000000005</v>
      </c>
      <c r="D27" s="680">
        <f t="shared" si="4"/>
        <v>479159.05000000005</v>
      </c>
      <c r="E27" s="680">
        <v>77804.790000000008</v>
      </c>
      <c r="F27" s="680">
        <v>77804.790000000008</v>
      </c>
      <c r="G27" s="680">
        <f t="shared" si="5"/>
        <v>401354.26</v>
      </c>
    </row>
    <row r="28" spans="1:8" s="505" customFormat="1" ht="25.5" x14ac:dyDescent="0.2">
      <c r="A28" s="591" t="s">
        <v>1592</v>
      </c>
      <c r="B28" s="680">
        <v>0</v>
      </c>
      <c r="C28" s="680">
        <v>356161.11</v>
      </c>
      <c r="D28" s="680">
        <f t="shared" si="4"/>
        <v>356161.11</v>
      </c>
      <c r="E28" s="680">
        <v>68664.63</v>
      </c>
      <c r="F28" s="680">
        <v>68664.63</v>
      </c>
      <c r="G28" s="680">
        <f t="shared" si="5"/>
        <v>287496.48</v>
      </c>
    </row>
    <row r="29" spans="1:8" s="505" customFormat="1" ht="25.5" x14ac:dyDescent="0.2">
      <c r="A29" s="591" t="s">
        <v>1593</v>
      </c>
      <c r="B29" s="680">
        <v>0</v>
      </c>
      <c r="C29" s="680">
        <v>119723.69</v>
      </c>
      <c r="D29" s="680">
        <f t="shared" si="4"/>
        <v>119723.69</v>
      </c>
      <c r="E29" s="680">
        <v>4924.2299999999996</v>
      </c>
      <c r="F29" s="680">
        <v>4924.2299999999996</v>
      </c>
      <c r="G29" s="680">
        <f t="shared" si="5"/>
        <v>114799.46</v>
      </c>
    </row>
    <row r="30" spans="1:8" s="505" customFormat="1" ht="12.75" x14ac:dyDescent="0.2">
      <c r="A30" s="679"/>
      <c r="B30" s="680"/>
      <c r="C30" s="680"/>
      <c r="D30" s="680"/>
      <c r="E30" s="680"/>
      <c r="F30" s="680"/>
      <c r="G30" s="680"/>
    </row>
    <row r="31" spans="1:8" s="505" customFormat="1" ht="12.75" x14ac:dyDescent="0.2">
      <c r="A31" s="590" t="s">
        <v>610</v>
      </c>
      <c r="B31" s="680">
        <f t="shared" ref="B31:G31" si="6">+B10+B21</f>
        <v>66184900.999999985</v>
      </c>
      <c r="C31" s="680">
        <f t="shared" si="6"/>
        <v>46828409.049999997</v>
      </c>
      <c r="D31" s="680">
        <f t="shared" si="6"/>
        <v>113013310.04999998</v>
      </c>
      <c r="E31" s="680">
        <f t="shared" si="6"/>
        <v>50758777.640000008</v>
      </c>
      <c r="F31" s="680">
        <f t="shared" si="6"/>
        <v>48570710.470000006</v>
      </c>
      <c r="G31" s="680">
        <f t="shared" si="6"/>
        <v>62254532.409999967</v>
      </c>
      <c r="H31" s="707" t="str">
        <f>IF((B31-'ETCA-II-07'!B31)&gt;0.9,"ERROR!!!!! EL MONTO NO COINCIDE CON LO REPORTADO EN EL FORMATO ETCA-II-07 EN EL TOTAL DEL GASTO","")</f>
        <v/>
      </c>
    </row>
    <row r="32" spans="1:8" ht="15.75" thickBot="1" x14ac:dyDescent="0.3">
      <c r="A32" s="663"/>
      <c r="B32" s="665"/>
      <c r="C32" s="665"/>
      <c r="D32" s="665"/>
      <c r="E32" s="665"/>
      <c r="F32" s="665"/>
      <c r="G32" s="665"/>
      <c r="H32" s="499" t="str">
        <f>IF((C31-'ETCA-II-07'!C31)&gt;0.9,"ERROR!!!!! EL MONTO NO COINCIDE CON LO REPORTADO EN EL FORMATO ETCA-II-07 EN EL TOTAL DEL GASTO","")</f>
        <v/>
      </c>
    </row>
    <row r="33" spans="8:8" x14ac:dyDescent="0.25">
      <c r="H33" s="499" t="str">
        <f>IF((D31-'ETCA-II-07'!D31)&gt;0.9,"ERROR!!!!! EL MONTO NO COINCIDE CON LO REPORTADO EN EL FORMATO ETCA-II-07 EN EL TOTAL DEL GASTO","")</f>
        <v/>
      </c>
    </row>
    <row r="34" spans="8:8" x14ac:dyDescent="0.25">
      <c r="H34" s="499" t="str">
        <f>IF((D31-'ETCA-II-07'!D31)&gt;0.9,"ERROR!!!!! EL MONTO NO COINCIDE CON LO REPORTADO EN EL FORMATO ETCA-II-07 EN EL TOTAL DEL GASTO","")</f>
        <v/>
      </c>
    </row>
    <row r="35" spans="8:8" x14ac:dyDescent="0.25">
      <c r="H35" s="499" t="str">
        <f>IF((F31-'ETCA-II-07'!F31)&gt;0.9,"ERROR!!!!! EL MONTO NO COINCIDE CON LO REPORTADO EN EL FORMATO ETCA-II-07 EN EL TOTAL DEL GASTO","")</f>
        <v/>
      </c>
    </row>
    <row r="36" spans="8:8" x14ac:dyDescent="0.25">
      <c r="H36" s="499" t="str">
        <f>IF((G31-'ETCA-II-07'!G31)&gt;0.9,"ERROR!!!!! EL MONTO NO COINCIDE CON LO REPORTADO EN EL FORMATO ETCA-II-07 EN EL TOTAL DEL GASTO","")</f>
        <v/>
      </c>
    </row>
  </sheetData>
  <mergeCells count="9">
    <mergeCell ref="A7:A8"/>
    <mergeCell ref="B7:F7"/>
    <mergeCell ref="G7:G8"/>
    <mergeCell ref="A1:G1"/>
    <mergeCell ref="A3:G3"/>
    <mergeCell ref="A4:G4"/>
    <mergeCell ref="A5:G5"/>
    <mergeCell ref="A6:G6"/>
    <mergeCell ref="A2:G2"/>
  </mergeCells>
  <pageMargins left="0.70866141732283472" right="0.70866141732283472" top="0.15748031496062992" bottom="0.15748031496062992" header="0.31496062992125984" footer="0.31496062992125984"/>
  <pageSetup scale="9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topLeftCell="A13" zoomScaleNormal="100" zoomScaleSheetLayoutView="100" workbookViewId="0">
      <selection sqref="A1:G21"/>
    </sheetView>
  </sheetViews>
  <sheetFormatPr baseColWidth="10" defaultColWidth="11.28515625" defaultRowHeight="16.5" x14ac:dyDescent="0.25"/>
  <cols>
    <col min="1" max="1" width="39.85546875" style="267" customWidth="1"/>
    <col min="2" max="7" width="13.7109375" style="267" customWidth="1"/>
    <col min="8" max="16384" width="11.28515625" style="267"/>
  </cols>
  <sheetData>
    <row r="1" spans="1:8" x14ac:dyDescent="0.25">
      <c r="A1" s="1028" t="s">
        <v>23</v>
      </c>
      <c r="B1" s="1028"/>
      <c r="C1" s="1028"/>
      <c r="D1" s="1028"/>
      <c r="E1" s="1028"/>
      <c r="F1" s="1028"/>
      <c r="G1" s="1028"/>
    </row>
    <row r="2" spans="1:8" s="269" customFormat="1" x14ac:dyDescent="0.25">
      <c r="A2" s="1028" t="s">
        <v>466</v>
      </c>
      <c r="B2" s="1028"/>
      <c r="C2" s="1028"/>
      <c r="D2" s="1028"/>
      <c r="E2" s="1028"/>
      <c r="F2" s="1028"/>
      <c r="G2" s="1028"/>
    </row>
    <row r="3" spans="1:8" s="269" customFormat="1" x14ac:dyDescent="0.25">
      <c r="A3" s="1201" t="s">
        <v>636</v>
      </c>
      <c r="B3" s="1201"/>
      <c r="C3" s="1201"/>
      <c r="D3" s="1201"/>
      <c r="E3" s="1201"/>
      <c r="F3" s="1201"/>
      <c r="G3" s="1201"/>
    </row>
    <row r="4" spans="1:8" s="269" customFormat="1" x14ac:dyDescent="0.25">
      <c r="A4" s="1029" t="str">
        <f>'ETCA-I-01'!A3:G3</f>
        <v>Instituto Tecnológico Superior de Cajeme</v>
      </c>
      <c r="B4" s="1029"/>
      <c r="C4" s="1029"/>
      <c r="D4" s="1029"/>
      <c r="E4" s="1029"/>
      <c r="F4" s="1029"/>
      <c r="G4" s="1029"/>
    </row>
    <row r="5" spans="1:8" s="269" customFormat="1" x14ac:dyDescent="0.25">
      <c r="A5" s="1030" t="str">
        <f>'ETCA-I-03'!A4:D4</f>
        <v>Del 01 de Enero al 30 de Junio de 2019</v>
      </c>
      <c r="B5" s="1030"/>
      <c r="C5" s="1030"/>
      <c r="D5" s="1030"/>
      <c r="E5" s="1030"/>
      <c r="F5" s="1030"/>
      <c r="G5" s="1030"/>
    </row>
    <row r="6" spans="1:8" s="269" customFormat="1" ht="17.25" thickBot="1" x14ac:dyDescent="0.3">
      <c r="A6" s="1152" t="s">
        <v>637</v>
      </c>
      <c r="B6" s="1152"/>
      <c r="C6" s="1152"/>
      <c r="D6" s="1152"/>
      <c r="E6" s="1152"/>
      <c r="F6" s="39"/>
      <c r="G6" s="416"/>
    </row>
    <row r="7" spans="1:8" s="280" customFormat="1" ht="53.25" customHeight="1" x14ac:dyDescent="0.25">
      <c r="A7" s="1199" t="s">
        <v>636</v>
      </c>
      <c r="B7" s="287" t="s">
        <v>470</v>
      </c>
      <c r="C7" s="287" t="s">
        <v>398</v>
      </c>
      <c r="D7" s="287" t="s">
        <v>471</v>
      </c>
      <c r="E7" s="287" t="s">
        <v>472</v>
      </c>
      <c r="F7" s="287" t="s">
        <v>473</v>
      </c>
      <c r="G7" s="288" t="s">
        <v>474</v>
      </c>
    </row>
    <row r="8" spans="1:8" s="286" customFormat="1" ht="15.75" customHeight="1" thickBot="1" x14ac:dyDescent="0.3">
      <c r="A8" s="1200"/>
      <c r="B8" s="281" t="s">
        <v>378</v>
      </c>
      <c r="C8" s="281" t="s">
        <v>379</v>
      </c>
      <c r="D8" s="281" t="s">
        <v>475</v>
      </c>
      <c r="E8" s="281" t="s">
        <v>381</v>
      </c>
      <c r="F8" s="281" t="s">
        <v>382</v>
      </c>
      <c r="G8" s="282" t="s">
        <v>476</v>
      </c>
    </row>
    <row r="9" spans="1:8" ht="30" customHeight="1" x14ac:dyDescent="0.25">
      <c r="A9" s="504"/>
      <c r="B9" s="290"/>
      <c r="C9" s="290"/>
      <c r="D9" s="290"/>
      <c r="E9" s="290"/>
      <c r="F9" s="290"/>
      <c r="G9" s="291"/>
    </row>
    <row r="10" spans="1:8" ht="30" customHeight="1" x14ac:dyDescent="0.25">
      <c r="A10" s="276" t="s">
        <v>638</v>
      </c>
      <c r="B10" s="437">
        <f>'ETCA-II-13'!C315</f>
        <v>66184900.999999993</v>
      </c>
      <c r="C10" s="437">
        <f>'ETCA-II-13'!D315</f>
        <v>46828409.04999999</v>
      </c>
      <c r="D10" s="438">
        <f>B10+C10</f>
        <v>113013310.04999998</v>
      </c>
      <c r="E10" s="437">
        <f>'ETCA-II-13'!F315</f>
        <v>50758777.640000001</v>
      </c>
      <c r="F10" s="437">
        <f>'ETCA-II-13'!G315</f>
        <v>48570710.470000006</v>
      </c>
      <c r="G10" s="439">
        <f>D10-E10</f>
        <v>62254532.409999982</v>
      </c>
    </row>
    <row r="11" spans="1:8" ht="30" customHeight="1" x14ac:dyDescent="0.25">
      <c r="A11" s="276" t="s">
        <v>639</v>
      </c>
      <c r="B11" s="437"/>
      <c r="C11" s="437"/>
      <c r="D11" s="438">
        <f>B11+C11</f>
        <v>0</v>
      </c>
      <c r="E11" s="437"/>
      <c r="F11" s="437"/>
      <c r="G11" s="439">
        <f>D11-E11</f>
        <v>0</v>
      </c>
    </row>
    <row r="12" spans="1:8" ht="30" customHeight="1" x14ac:dyDescent="0.25">
      <c r="A12" s="276" t="s">
        <v>640</v>
      </c>
      <c r="B12" s="437"/>
      <c r="C12" s="437"/>
      <c r="D12" s="438">
        <f>B12+C12</f>
        <v>0</v>
      </c>
      <c r="E12" s="437"/>
      <c r="F12" s="437"/>
      <c r="G12" s="439">
        <f>D12-E12</f>
        <v>0</v>
      </c>
    </row>
    <row r="13" spans="1:8" ht="30" customHeight="1" x14ac:dyDescent="0.25">
      <c r="A13" s="276" t="s">
        <v>641</v>
      </c>
      <c r="B13" s="437"/>
      <c r="C13" s="437"/>
      <c r="D13" s="438">
        <f>B13+C13</f>
        <v>0</v>
      </c>
      <c r="E13" s="437"/>
      <c r="F13" s="437"/>
      <c r="G13" s="439">
        <f>D13-E13</f>
        <v>0</v>
      </c>
    </row>
    <row r="14" spans="1:8" ht="30" customHeight="1" thickBot="1" x14ac:dyDescent="0.3">
      <c r="A14" s="503"/>
      <c r="B14" s="445"/>
      <c r="C14" s="445"/>
      <c r="D14" s="445"/>
      <c r="E14" s="445"/>
      <c r="F14" s="445"/>
      <c r="G14" s="446"/>
    </row>
    <row r="15" spans="1:8" s="280" customFormat="1" ht="30" customHeight="1" thickBot="1" x14ac:dyDescent="0.3">
      <c r="A15" s="772" t="s">
        <v>526</v>
      </c>
      <c r="B15" s="447">
        <f>SUM(B10:B13)</f>
        <v>66184900.999999993</v>
      </c>
      <c r="C15" s="447">
        <f>SUM(C10:C13)</f>
        <v>46828409.04999999</v>
      </c>
      <c r="D15" s="447">
        <f>B15+C15</f>
        <v>113013310.04999998</v>
      </c>
      <c r="E15" s="447">
        <f>SUM(E10:E13)</f>
        <v>50758777.640000001</v>
      </c>
      <c r="F15" s="447">
        <f>SUM(F10:F13)</f>
        <v>48570710.470000006</v>
      </c>
      <c r="G15" s="448">
        <f>D15-E15</f>
        <v>62254532.409999982</v>
      </c>
      <c r="H15" s="499" t="str">
        <f>IF((B15-'ETCA II-04'!B81)&gt;0.9,"ERROR!!!!! EL MONTO NO COINCIDE CON LO REPORTADO EN EL FORMATO ETCA-II-04 EN EL TOTAL APROBADO ANUAL DEL ANALÍTICO DE EGRESOS","")</f>
        <v/>
      </c>
    </row>
    <row r="16" spans="1:8" s="280" customFormat="1" ht="30" customHeight="1" x14ac:dyDescent="0.25">
      <c r="A16" s="481"/>
      <c r="B16" s="482"/>
      <c r="C16" s="482"/>
      <c r="D16" s="482"/>
      <c r="E16" s="482"/>
      <c r="F16" s="482"/>
      <c r="G16" s="482"/>
      <c r="H16" s="499" t="str">
        <f>IF((C15-'ETCA II-04'!C81)&gt;0.9,"ERROR!!!!! EL MONTO NO COINCIDE CON LO REPORTADO EN EL FORMATO ETCA-II-04 EN EL TOTAL AMPLIACIONES/REDUCCIONES ANUAL DEL ANALÍTICO DE EGRESOS","")</f>
        <v/>
      </c>
    </row>
    <row r="17" spans="1:8" s="280" customFormat="1" ht="30" customHeight="1" x14ac:dyDescent="0.25">
      <c r="A17" s="481"/>
      <c r="B17" s="482"/>
      <c r="C17" s="482"/>
      <c r="D17" s="482"/>
      <c r="E17" s="482"/>
      <c r="F17" s="482"/>
      <c r="G17" s="482"/>
      <c r="H17" s="499" t="str">
        <f>IF((D15-'ETCA II-04'!D81)&gt;0.9,"ERROR!!!!! EL MONTO NO COINCIDE CON LO REPORTADO EN EL FORMATO ETCA-II-04 EN EL TOTAL MODIFICADO ANUAL DEL ANALÍTICO DE EGRESOS","")</f>
        <v/>
      </c>
    </row>
    <row r="18" spans="1:8" s="280" customFormat="1" ht="18" customHeight="1" x14ac:dyDescent="0.25">
      <c r="A18" s="481"/>
      <c r="B18" s="482"/>
      <c r="C18" s="482"/>
      <c r="D18" s="482"/>
      <c r="E18" s="482"/>
      <c r="F18" s="482"/>
      <c r="G18" s="482"/>
      <c r="H18" s="499" t="str">
        <f>IF((E15-'ETCA II-04'!E81)&gt;0.9,"ERROR!!!!! EL MONTO NO COINCIDE CON LO REPORTADO EN EL FORMATO ETCA-II-04 EN EL TOTAL DEVENGADO ANUAL DEL ANALÍTICO DE EGRESOS","")</f>
        <v/>
      </c>
    </row>
    <row r="19" spans="1:8" s="280" customFormat="1" ht="18" customHeight="1" x14ac:dyDescent="0.25">
      <c r="A19" s="481"/>
      <c r="B19" s="482"/>
      <c r="C19" s="482"/>
      <c r="D19" s="482"/>
      <c r="E19" s="482"/>
      <c r="F19" s="482"/>
      <c r="G19" s="482"/>
      <c r="H19" s="499" t="str">
        <f>IF((F15-'ETCA II-04'!F81)&gt;0.9,"ERROR!!!!! EL MONTO NO COINCIDE CON LO REPORTADO EN EL FORMATO ETCA-II-04 EN EL TOTAL PAGADO ANUAL DEL ANALÍTICO DE EGRESOS","")</f>
        <v/>
      </c>
    </row>
    <row r="20" spans="1:8" x14ac:dyDescent="0.25">
      <c r="H20" s="499" t="str">
        <f>IF((G15-'ETCA II-04'!G81)&gt;0.9,"ERROR!!!!! EL MONTO NO COINCIDE CON LO REPORTADO EN EL FORMATO ETCA-II-04 EN EL TOTAL SUBEJERCICIO ANUAL DEL ANALÍTICO DE EGRESOS","")</f>
        <v/>
      </c>
    </row>
    <row r="21" spans="1:8" x14ac:dyDescent="0.25">
      <c r="H21" s="499" t="str">
        <f>IF((B21-'ETCA II-04'!B87)&gt;0.9,"ERROR!!!!! EL MONTO NO COINCIDE CON LO REPORTADO EN EL FORMATO ETCA-II-04 EN EL TOTAL APROBADO ANUAL DEL ANALÍTICO DE EGRESOS","")</f>
        <v/>
      </c>
    </row>
    <row r="22" spans="1:8" x14ac:dyDescent="0.25">
      <c r="H22" s="499" t="str">
        <f>IF(G15&lt;&gt;'ETCA II-04'!G81,"ERROR!!!!!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7">
    <mergeCell ref="A7:A8"/>
    <mergeCell ref="A5:G5"/>
    <mergeCell ref="A1:G1"/>
    <mergeCell ref="A2:G2"/>
    <mergeCell ref="A3:G3"/>
    <mergeCell ref="A4:G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view="pageBreakPreview" topLeftCell="A19" zoomScaleNormal="100" zoomScaleSheetLayoutView="100" workbookViewId="0">
      <selection sqref="A1:G27"/>
    </sheetView>
  </sheetViews>
  <sheetFormatPr baseColWidth="10" defaultColWidth="11.28515625" defaultRowHeight="16.5" x14ac:dyDescent="0.25"/>
  <cols>
    <col min="1" max="1" width="39.85546875" style="267" customWidth="1"/>
    <col min="2" max="7" width="13.7109375" style="267" customWidth="1"/>
    <col min="8" max="16384" width="11.28515625" style="267"/>
  </cols>
  <sheetData>
    <row r="1" spans="1:7" x14ac:dyDescent="0.25">
      <c r="A1" s="1201" t="s">
        <v>23</v>
      </c>
      <c r="B1" s="1201"/>
      <c r="C1" s="1201"/>
      <c r="D1" s="1201"/>
      <c r="E1" s="1201"/>
      <c r="F1" s="1201"/>
      <c r="G1" s="1201"/>
    </row>
    <row r="2" spans="1:7" x14ac:dyDescent="0.25">
      <c r="A2" s="1201" t="s">
        <v>466</v>
      </c>
      <c r="B2" s="1201"/>
      <c r="C2" s="1201"/>
      <c r="D2" s="1201"/>
      <c r="E2" s="1201"/>
      <c r="F2" s="1201"/>
      <c r="G2" s="1201"/>
    </row>
    <row r="3" spans="1:7" x14ac:dyDescent="0.25">
      <c r="A3" s="1201" t="s">
        <v>642</v>
      </c>
      <c r="B3" s="1201"/>
      <c r="C3" s="1201"/>
      <c r="D3" s="1201"/>
      <c r="E3" s="1201"/>
      <c r="F3" s="1201"/>
      <c r="G3" s="1201"/>
    </row>
    <row r="4" spans="1:7" x14ac:dyDescent="0.25">
      <c r="A4" s="1029" t="str">
        <f>'ETCA-I-01'!A3:G3</f>
        <v>Instituto Tecnológico Superior de Cajeme</v>
      </c>
      <c r="B4" s="1029"/>
      <c r="C4" s="1029"/>
      <c r="D4" s="1029"/>
      <c r="E4" s="1029"/>
      <c r="F4" s="1029"/>
      <c r="G4" s="1029"/>
    </row>
    <row r="5" spans="1:7" x14ac:dyDescent="0.25">
      <c r="A5" s="1030" t="str">
        <f>'ETCA-I-03'!A4:D4</f>
        <v>Del 01 de Enero al 30 de Junio de 2019</v>
      </c>
      <c r="B5" s="1030"/>
      <c r="C5" s="1030"/>
      <c r="D5" s="1030"/>
      <c r="E5" s="1030"/>
      <c r="F5" s="1030"/>
      <c r="G5" s="1030"/>
    </row>
    <row r="6" spans="1:7" ht="17.25" thickBot="1" x14ac:dyDescent="0.3">
      <c r="A6" s="1152" t="s">
        <v>643</v>
      </c>
      <c r="B6" s="1152"/>
      <c r="C6" s="1152"/>
      <c r="D6" s="1152"/>
      <c r="E6" s="1152"/>
      <c r="F6" s="39"/>
      <c r="G6" s="416"/>
    </row>
    <row r="7" spans="1:7" s="273" customFormat="1" ht="40.5" x14ac:dyDescent="0.25">
      <c r="A7" s="1202" t="s">
        <v>250</v>
      </c>
      <c r="B7" s="294" t="s">
        <v>470</v>
      </c>
      <c r="C7" s="294" t="s">
        <v>398</v>
      </c>
      <c r="D7" s="294" t="s">
        <v>471</v>
      </c>
      <c r="E7" s="294" t="s">
        <v>472</v>
      </c>
      <c r="F7" s="294" t="s">
        <v>473</v>
      </c>
      <c r="G7" s="295" t="s">
        <v>474</v>
      </c>
    </row>
    <row r="8" spans="1:7" s="273" customFormat="1" ht="15.75" customHeight="1" thickBot="1" x14ac:dyDescent="0.3">
      <c r="A8" s="1203"/>
      <c r="B8" s="281" t="s">
        <v>378</v>
      </c>
      <c r="C8" s="281" t="s">
        <v>379</v>
      </c>
      <c r="D8" s="281" t="s">
        <v>475</v>
      </c>
      <c r="E8" s="281" t="s">
        <v>381</v>
      </c>
      <c r="F8" s="281" t="s">
        <v>382</v>
      </c>
      <c r="G8" s="282" t="s">
        <v>476</v>
      </c>
    </row>
    <row r="9" spans="1:7" x14ac:dyDescent="0.25">
      <c r="A9" s="289"/>
      <c r="B9" s="292"/>
      <c r="C9" s="292"/>
      <c r="D9" s="293"/>
      <c r="E9" s="292"/>
      <c r="F9" s="292"/>
      <c r="G9" s="296"/>
    </row>
    <row r="10" spans="1:7" ht="25.5" x14ac:dyDescent="0.25">
      <c r="A10" s="297" t="s">
        <v>644</v>
      </c>
      <c r="B10" s="437">
        <f>'ETCA-II-13'!C315</f>
        <v>66184900.999999993</v>
      </c>
      <c r="C10" s="437">
        <f>'ETCA-II-13'!D315</f>
        <v>46828409.04999999</v>
      </c>
      <c r="D10" s="438">
        <f>IF(A10="","",B10+C10)</f>
        <v>113013310.04999998</v>
      </c>
      <c r="E10" s="437">
        <f>'ETCA-II-13'!F315</f>
        <v>50758777.640000001</v>
      </c>
      <c r="F10" s="437">
        <f>'ETCA-II-13'!G315</f>
        <v>48570710.470000006</v>
      </c>
      <c r="G10" s="439">
        <f>IF(A10="","",D10-E10)</f>
        <v>62254532.409999982</v>
      </c>
    </row>
    <row r="11" spans="1:7" ht="8.25" customHeight="1" x14ac:dyDescent="0.25">
      <c r="A11" s="297"/>
      <c r="B11" s="437"/>
      <c r="C11" s="437"/>
      <c r="D11" s="438" t="str">
        <f t="shared" ref="D11:D22" si="0">IF(A11="","",B11+C11)</f>
        <v/>
      </c>
      <c r="E11" s="437"/>
      <c r="F11" s="437"/>
      <c r="G11" s="439" t="str">
        <f t="shared" ref="G11:G22" si="1">IF(A11="","",D11-E11)</f>
        <v/>
      </c>
    </row>
    <row r="12" spans="1:7" x14ac:dyDescent="0.25">
      <c r="A12" s="297" t="s">
        <v>645</v>
      </c>
      <c r="B12" s="437"/>
      <c r="C12" s="437"/>
      <c r="D12" s="438">
        <f t="shared" si="0"/>
        <v>0</v>
      </c>
      <c r="E12" s="437"/>
      <c r="F12" s="437"/>
      <c r="G12" s="439">
        <f t="shared" si="1"/>
        <v>0</v>
      </c>
    </row>
    <row r="13" spans="1:7" ht="8.25" customHeight="1" x14ac:dyDescent="0.25">
      <c r="A13" s="297"/>
      <c r="B13" s="437"/>
      <c r="C13" s="437"/>
      <c r="D13" s="438" t="str">
        <f t="shared" si="0"/>
        <v/>
      </c>
      <c r="E13" s="437"/>
      <c r="F13" s="437"/>
      <c r="G13" s="439" t="str">
        <f t="shared" si="1"/>
        <v/>
      </c>
    </row>
    <row r="14" spans="1:7" ht="25.5" x14ac:dyDescent="0.25">
      <c r="A14" s="297" t="s">
        <v>646</v>
      </c>
      <c r="B14" s="437"/>
      <c r="C14" s="437"/>
      <c r="D14" s="438">
        <f t="shared" si="0"/>
        <v>0</v>
      </c>
      <c r="E14" s="437"/>
      <c r="F14" s="437"/>
      <c r="G14" s="439">
        <f t="shared" si="1"/>
        <v>0</v>
      </c>
    </row>
    <row r="15" spans="1:7" ht="8.25" customHeight="1" x14ac:dyDescent="0.25">
      <c r="A15" s="297"/>
      <c r="B15" s="437"/>
      <c r="C15" s="437"/>
      <c r="D15" s="438" t="str">
        <f t="shared" si="0"/>
        <v/>
      </c>
      <c r="E15" s="437"/>
      <c r="F15" s="437"/>
      <c r="G15" s="439" t="str">
        <f t="shared" si="1"/>
        <v/>
      </c>
    </row>
    <row r="16" spans="1:7" ht="25.5" x14ac:dyDescent="0.25">
      <c r="A16" s="297" t="s">
        <v>647</v>
      </c>
      <c r="B16" s="437"/>
      <c r="C16" s="437"/>
      <c r="D16" s="438">
        <f t="shared" si="0"/>
        <v>0</v>
      </c>
      <c r="E16" s="437"/>
      <c r="F16" s="437"/>
      <c r="G16" s="439">
        <f t="shared" si="1"/>
        <v>0</v>
      </c>
    </row>
    <row r="17" spans="1:8" ht="8.25" customHeight="1" x14ac:dyDescent="0.25">
      <c r="A17" s="297"/>
      <c r="B17" s="437"/>
      <c r="C17" s="437"/>
      <c r="D17" s="438" t="str">
        <f t="shared" si="0"/>
        <v/>
      </c>
      <c r="E17" s="437"/>
      <c r="F17" s="437"/>
      <c r="G17" s="439" t="str">
        <f t="shared" si="1"/>
        <v/>
      </c>
    </row>
    <row r="18" spans="1:8" ht="25.5" x14ac:dyDescent="0.25">
      <c r="A18" s="297" t="s">
        <v>648</v>
      </c>
      <c r="B18" s="437"/>
      <c r="C18" s="437"/>
      <c r="D18" s="438">
        <f t="shared" si="0"/>
        <v>0</v>
      </c>
      <c r="E18" s="437"/>
      <c r="F18" s="437"/>
      <c r="G18" s="439">
        <f t="shared" si="1"/>
        <v>0</v>
      </c>
    </row>
    <row r="19" spans="1:8" ht="8.25" customHeight="1" x14ac:dyDescent="0.25">
      <c r="A19" s="297"/>
      <c r="B19" s="437"/>
      <c r="C19" s="437"/>
      <c r="D19" s="438" t="str">
        <f t="shared" si="0"/>
        <v/>
      </c>
      <c r="E19" s="437"/>
      <c r="F19" s="437"/>
      <c r="G19" s="439" t="str">
        <f t="shared" si="1"/>
        <v/>
      </c>
    </row>
    <row r="20" spans="1:8" ht="25.5" x14ac:dyDescent="0.25">
      <c r="A20" s="297" t="s">
        <v>649</v>
      </c>
      <c r="B20" s="437"/>
      <c r="C20" s="437"/>
      <c r="D20" s="438">
        <f t="shared" si="0"/>
        <v>0</v>
      </c>
      <c r="E20" s="437"/>
      <c r="F20" s="437"/>
      <c r="G20" s="439">
        <f t="shared" si="1"/>
        <v>0</v>
      </c>
    </row>
    <row r="21" spans="1:8" ht="8.25" customHeight="1" x14ac:dyDescent="0.25">
      <c r="A21" s="297"/>
      <c r="B21" s="437"/>
      <c r="C21" s="437"/>
      <c r="D21" s="438" t="str">
        <f t="shared" si="0"/>
        <v/>
      </c>
      <c r="E21" s="437"/>
      <c r="F21" s="437"/>
      <c r="G21" s="439" t="str">
        <f t="shared" si="1"/>
        <v/>
      </c>
    </row>
    <row r="22" spans="1:8" ht="26.25" thickBot="1" x14ac:dyDescent="0.3">
      <c r="A22" s="297" t="s">
        <v>650</v>
      </c>
      <c r="B22" s="437"/>
      <c r="C22" s="437"/>
      <c r="D22" s="438">
        <f t="shared" si="0"/>
        <v>0</v>
      </c>
      <c r="E22" s="437"/>
      <c r="F22" s="437"/>
      <c r="G22" s="439">
        <f t="shared" si="1"/>
        <v>0</v>
      </c>
    </row>
    <row r="23" spans="1:8" ht="24.95" customHeight="1" thickBot="1" x14ac:dyDescent="0.3">
      <c r="A23" s="285" t="s">
        <v>526</v>
      </c>
      <c r="B23" s="443">
        <f>SUM(B10:B22)</f>
        <v>66184900.999999993</v>
      </c>
      <c r="C23" s="443">
        <f>SUM(C10:C22)</f>
        <v>46828409.04999999</v>
      </c>
      <c r="D23" s="443">
        <f>IF(A23="","",B23+C23)</f>
        <v>113013310.04999998</v>
      </c>
      <c r="E23" s="443">
        <f>SUM(E10:E22)</f>
        <v>50758777.640000001</v>
      </c>
      <c r="F23" s="443">
        <f>SUM(F10:F22)</f>
        <v>48570710.470000006</v>
      </c>
      <c r="G23" s="444">
        <f>IF(A23="","",D23-E23)</f>
        <v>62254532.409999982</v>
      </c>
      <c r="H23" s="499" t="str">
        <f>IF((B23-'ETCA II-04'!B81)&gt;0.9,"ERROR!!!!! EL MONTO NO COINCIDE CON LO REPORTADO EN EL FORMATO ETCA-II-04 EN EL TOTAL APROBADO ANUAL DEL ANALÍTICO DE EGRESOS","")</f>
        <v/>
      </c>
    </row>
    <row r="24" spans="1:8" ht="24.95" customHeight="1" x14ac:dyDescent="0.25">
      <c r="A24" s="516"/>
      <c r="B24" s="517"/>
      <c r="C24" s="517"/>
      <c r="D24" s="517"/>
      <c r="E24" s="517"/>
      <c r="F24" s="517"/>
      <c r="G24" s="517"/>
      <c r="H24" s="499" t="str">
        <f>IF((C23-'ETCA II-04'!C81)&gt;0.9,"ERROR!!!!! EL MONTO NO COINCIDE CON LO REPORTADO EN EL FORMATO ETCA-II-04 EN EL TOTAL APROBADO ANUAL DEL ANALÍTICO DE EGRESOS","")</f>
        <v/>
      </c>
    </row>
    <row r="25" spans="1:8" ht="24.95" customHeight="1" x14ac:dyDescent="0.25">
      <c r="A25" s="483"/>
      <c r="B25" s="482"/>
      <c r="C25" s="482"/>
      <c r="D25" s="482"/>
      <c r="E25" s="482"/>
      <c r="F25" s="482"/>
      <c r="G25" s="482"/>
      <c r="H25" s="499" t="str">
        <f>IF((D23-'ETCA II-04'!D81)&gt;0.9,"ERROR!!!!! EL MONTO NO COINCIDE CON LO REPORTADO EN EL FORMATO ETCA-II-04 EN EL TOTAL APROBADO ANUAL DEL ANALÍTICO DE EGRESOS","")</f>
        <v/>
      </c>
    </row>
    <row r="26" spans="1:8" ht="24.95" customHeight="1" x14ac:dyDescent="0.25">
      <c r="A26" s="518"/>
      <c r="B26" s="485"/>
      <c r="C26" s="485"/>
      <c r="D26" s="486"/>
      <c r="E26" s="485"/>
      <c r="F26" s="485"/>
      <c r="G26" s="486"/>
      <c r="H26" s="499" t="str">
        <f>IF((E23-'ETCA II-04'!E81)&gt;0.9,"ERROR!!!!! EL MONTO NO COINCIDE CON LO REPORTADO EN EL FORMATO ETCA-II-04 EN EL TOTAL APROBADO ANUAL DEL ANALÍTICO DE EGRESOS","")</f>
        <v/>
      </c>
    </row>
    <row r="27" spans="1:8" ht="24.95" customHeight="1" x14ac:dyDescent="0.25">
      <c r="A27" s="518"/>
      <c r="B27" s="485"/>
      <c r="C27" s="485"/>
      <c r="D27" s="486"/>
      <c r="E27" s="485"/>
      <c r="F27" s="485"/>
      <c r="G27" s="486"/>
      <c r="H27" s="499" t="str">
        <f>IF((F23-'ETCA II-04'!F81)&gt;0.9,"ERROR!!!!! EL MONTO NO COINCIDE CON LO REPORTADO EN EL FORMATO ETCA-II-04 EN EL TOTAL APROBADO ANUAL DEL ANALÍTICO DE EGRESOS","")</f>
        <v/>
      </c>
    </row>
    <row r="28" spans="1:8" ht="25.5" customHeight="1" x14ac:dyDescent="0.25">
      <c r="A28" s="483"/>
      <c r="B28" s="482"/>
      <c r="C28" s="482"/>
      <c r="D28" s="482"/>
      <c r="E28" s="482"/>
      <c r="F28" s="482"/>
      <c r="G28" s="482"/>
      <c r="H28" s="499" t="str">
        <f>IF((G23-'ETCA II-04'!G81)&gt;0.9,"ERROR!!!!! EL MONTO NO COINCIDE CON LO REPORTADO EN EL FORMATO ETCA-II-04 EN EL TOTAL APROBADO ANUAL DEL ANALÍTICO DE EGRESOS","")</f>
        <v/>
      </c>
    </row>
    <row r="30" spans="1:8" x14ac:dyDescent="0.25">
      <c r="F30" s="280"/>
    </row>
    <row r="31" spans="1:8" x14ac:dyDescent="0.25">
      <c r="F31" s="280"/>
    </row>
  </sheetData>
  <sheetProtection formatColumns="0" formatRows="0"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43" zoomScale="90" zoomScaleNormal="100" zoomScaleSheetLayoutView="90" workbookViewId="0">
      <selection sqref="A1:G50"/>
    </sheetView>
  </sheetViews>
  <sheetFormatPr baseColWidth="10" defaultRowHeight="15" x14ac:dyDescent="0.25"/>
  <cols>
    <col min="1" max="1" width="35.7109375" customWidth="1"/>
    <col min="2" max="5" width="11.28515625"/>
    <col min="6" max="6" width="11.85546875" customWidth="1"/>
  </cols>
  <sheetData>
    <row r="1" spans="1:7" ht="16.5" x14ac:dyDescent="0.25">
      <c r="A1" s="1201" t="s">
        <v>23</v>
      </c>
      <c r="B1" s="1201"/>
      <c r="C1" s="1201"/>
      <c r="D1" s="1201"/>
      <c r="E1" s="1201"/>
      <c r="F1" s="1201"/>
      <c r="G1" s="1201"/>
    </row>
    <row r="2" spans="1:7" ht="16.5" x14ac:dyDescent="0.25">
      <c r="A2" s="1201" t="s">
        <v>466</v>
      </c>
      <c r="B2" s="1201"/>
      <c r="C2" s="1201"/>
      <c r="D2" s="1201"/>
      <c r="E2" s="1201"/>
      <c r="F2" s="1201"/>
      <c r="G2" s="1201"/>
    </row>
    <row r="3" spans="1:7" ht="16.5" x14ac:dyDescent="0.25">
      <c r="A3" s="1201" t="s">
        <v>651</v>
      </c>
      <c r="B3" s="1201"/>
      <c r="C3" s="1201"/>
      <c r="D3" s="1201"/>
      <c r="E3" s="1201"/>
      <c r="F3" s="1201"/>
      <c r="G3" s="1201"/>
    </row>
    <row r="4" spans="1:7" ht="15.75" x14ac:dyDescent="0.25">
      <c r="A4" s="1029" t="str">
        <f>'ETCA-I-01'!A3:G3</f>
        <v>Instituto Tecnológico Superior de Cajeme</v>
      </c>
      <c r="B4" s="1029"/>
      <c r="C4" s="1029"/>
      <c r="D4" s="1029"/>
      <c r="E4" s="1029"/>
      <c r="F4" s="1029"/>
      <c r="G4" s="1029"/>
    </row>
    <row r="5" spans="1:7" ht="16.5" x14ac:dyDescent="0.25">
      <c r="A5" s="1030" t="str">
        <f>'ETCA-I-03'!A4:D4</f>
        <v>Del 01 de Enero al 30 de Junio de 2019</v>
      </c>
      <c r="B5" s="1030"/>
      <c r="C5" s="1030"/>
      <c r="D5" s="1030"/>
      <c r="E5" s="1030"/>
      <c r="F5" s="1030"/>
      <c r="G5" s="1030"/>
    </row>
    <row r="6" spans="1:7" ht="17.25" thickBot="1" x14ac:dyDescent="0.3">
      <c r="A6" s="154"/>
      <c r="B6" s="1204"/>
      <c r="C6" s="1204"/>
      <c r="D6" s="1204"/>
      <c r="E6" s="1204"/>
      <c r="F6" s="298"/>
      <c r="G6" s="417"/>
    </row>
    <row r="7" spans="1:7" ht="40.5" x14ac:dyDescent="0.25">
      <c r="A7" s="1202" t="s">
        <v>250</v>
      </c>
      <c r="B7" s="299" t="s">
        <v>470</v>
      </c>
      <c r="C7" s="299" t="s">
        <v>398</v>
      </c>
      <c r="D7" s="299" t="s">
        <v>471</v>
      </c>
      <c r="E7" s="299" t="s">
        <v>472</v>
      </c>
      <c r="F7" s="299" t="s">
        <v>473</v>
      </c>
      <c r="G7" s="300" t="s">
        <v>474</v>
      </c>
    </row>
    <row r="8" spans="1:7" ht="15.75" thickBot="1" x14ac:dyDescent="0.3">
      <c r="A8" s="1203"/>
      <c r="B8" s="301" t="s">
        <v>378</v>
      </c>
      <c r="C8" s="301" t="s">
        <v>379</v>
      </c>
      <c r="D8" s="301" t="s">
        <v>475</v>
      </c>
      <c r="E8" s="301" t="s">
        <v>381</v>
      </c>
      <c r="F8" s="301" t="s">
        <v>382</v>
      </c>
      <c r="G8" s="302" t="s">
        <v>476</v>
      </c>
    </row>
    <row r="9" spans="1:7" ht="16.5" x14ac:dyDescent="0.25">
      <c r="A9" s="303"/>
      <c r="B9" s="304"/>
      <c r="C9" s="304"/>
      <c r="D9" s="304"/>
      <c r="E9" s="304"/>
      <c r="F9" s="304"/>
      <c r="G9" s="305"/>
    </row>
    <row r="10" spans="1:7" x14ac:dyDescent="0.25">
      <c r="A10" s="434" t="s">
        <v>652</v>
      </c>
      <c r="B10" s="435">
        <f>SUM(B11:B18)</f>
        <v>0</v>
      </c>
      <c r="C10" s="435">
        <f>SUM(C11:C18)</f>
        <v>0</v>
      </c>
      <c r="D10" s="435">
        <f>IF(A10="","",B10+C10)</f>
        <v>0</v>
      </c>
      <c r="E10" s="435">
        <f>SUM(E11:E18)</f>
        <v>0</v>
      </c>
      <c r="F10" s="435">
        <f>SUM(F11:F18)</f>
        <v>0</v>
      </c>
      <c r="G10" s="436">
        <f>IF(A10="","",D10-E10)</f>
        <v>0</v>
      </c>
    </row>
    <row r="11" spans="1:7" x14ac:dyDescent="0.25">
      <c r="A11" s="276" t="s">
        <v>653</v>
      </c>
      <c r="B11" s="437"/>
      <c r="C11" s="437"/>
      <c r="D11" s="438">
        <f t="shared" ref="D11:D44" si="0">IF(A11="","",B11+C11)</f>
        <v>0</v>
      </c>
      <c r="E11" s="437"/>
      <c r="F11" s="437"/>
      <c r="G11" s="439">
        <f t="shared" ref="G11:G44" si="1">IF(A11="","",D11-E11)</f>
        <v>0</v>
      </c>
    </row>
    <row r="12" spans="1:7" x14ac:dyDescent="0.25">
      <c r="A12" s="276" t="s">
        <v>654</v>
      </c>
      <c r="B12" s="437"/>
      <c r="C12" s="437"/>
      <c r="D12" s="438">
        <f t="shared" si="0"/>
        <v>0</v>
      </c>
      <c r="E12" s="437"/>
      <c r="F12" s="437"/>
      <c r="G12" s="439">
        <f t="shared" si="1"/>
        <v>0</v>
      </c>
    </row>
    <row r="13" spans="1:7" x14ac:dyDescent="0.25">
      <c r="A13" s="276" t="s">
        <v>655</v>
      </c>
      <c r="B13" s="437"/>
      <c r="C13" s="437"/>
      <c r="D13" s="438">
        <f t="shared" si="0"/>
        <v>0</v>
      </c>
      <c r="E13" s="437"/>
      <c r="F13" s="437"/>
      <c r="G13" s="439">
        <f t="shared" si="1"/>
        <v>0</v>
      </c>
    </row>
    <row r="14" spans="1:7" x14ac:dyDescent="0.25">
      <c r="A14" s="276" t="s">
        <v>656</v>
      </c>
      <c r="B14" s="437"/>
      <c r="C14" s="437"/>
      <c r="D14" s="438">
        <f t="shared" si="0"/>
        <v>0</v>
      </c>
      <c r="E14" s="437"/>
      <c r="F14" s="437"/>
      <c r="G14" s="439">
        <f t="shared" si="1"/>
        <v>0</v>
      </c>
    </row>
    <row r="15" spans="1:7" x14ac:dyDescent="0.25">
      <c r="A15" s="276" t="s">
        <v>657</v>
      </c>
      <c r="B15" s="437"/>
      <c r="C15" s="437"/>
      <c r="D15" s="438">
        <f t="shared" si="0"/>
        <v>0</v>
      </c>
      <c r="E15" s="437"/>
      <c r="F15" s="437"/>
      <c r="G15" s="439">
        <f t="shared" si="1"/>
        <v>0</v>
      </c>
    </row>
    <row r="16" spans="1:7" x14ac:dyDescent="0.25">
      <c r="A16" s="276" t="s">
        <v>658</v>
      </c>
      <c r="B16" s="437"/>
      <c r="C16" s="437"/>
      <c r="D16" s="438">
        <f t="shared" si="0"/>
        <v>0</v>
      </c>
      <c r="E16" s="437"/>
      <c r="F16" s="437"/>
      <c r="G16" s="439">
        <f t="shared" si="1"/>
        <v>0</v>
      </c>
    </row>
    <row r="17" spans="1:7" x14ac:dyDescent="0.25">
      <c r="A17" s="276" t="s">
        <v>659</v>
      </c>
      <c r="B17" s="437"/>
      <c r="C17" s="437"/>
      <c r="D17" s="438">
        <f t="shared" si="0"/>
        <v>0</v>
      </c>
      <c r="E17" s="437"/>
      <c r="F17" s="437"/>
      <c r="G17" s="439">
        <f t="shared" si="1"/>
        <v>0</v>
      </c>
    </row>
    <row r="18" spans="1:7" x14ac:dyDescent="0.25">
      <c r="A18" s="276" t="s">
        <v>501</v>
      </c>
      <c r="B18" s="437"/>
      <c r="C18" s="437"/>
      <c r="D18" s="438">
        <f t="shared" si="0"/>
        <v>0</v>
      </c>
      <c r="E18" s="437"/>
      <c r="F18" s="437"/>
      <c r="G18" s="439">
        <f t="shared" si="1"/>
        <v>0</v>
      </c>
    </row>
    <row r="19" spans="1:7" x14ac:dyDescent="0.25">
      <c r="A19" s="289"/>
      <c r="B19" s="437"/>
      <c r="C19" s="437"/>
      <c r="D19" s="438" t="str">
        <f t="shared" si="0"/>
        <v/>
      </c>
      <c r="E19" s="437"/>
      <c r="F19" s="437"/>
      <c r="G19" s="439" t="str">
        <f t="shared" si="1"/>
        <v/>
      </c>
    </row>
    <row r="20" spans="1:7" x14ac:dyDescent="0.25">
      <c r="A20" s="434" t="s">
        <v>660</v>
      </c>
      <c r="B20" s="435">
        <f>SUM(B21:B27)</f>
        <v>66184900.999999993</v>
      </c>
      <c r="C20" s="435">
        <f>SUM(C21:C27)</f>
        <v>46828409.04999999</v>
      </c>
      <c r="D20" s="435">
        <f t="shared" si="0"/>
        <v>113013310.04999998</v>
      </c>
      <c r="E20" s="435">
        <f>SUM(E21:E27)</f>
        <v>50758777.640000001</v>
      </c>
      <c r="F20" s="435">
        <f>SUM(F21:F27)</f>
        <v>48570710.470000006</v>
      </c>
      <c r="G20" s="436">
        <f t="shared" si="1"/>
        <v>62254532.409999982</v>
      </c>
    </row>
    <row r="21" spans="1:7" x14ac:dyDescent="0.25">
      <c r="A21" s="276" t="s">
        <v>661</v>
      </c>
      <c r="B21" s="437"/>
      <c r="C21" s="437"/>
      <c r="D21" s="438">
        <f t="shared" si="0"/>
        <v>0</v>
      </c>
      <c r="E21" s="437"/>
      <c r="F21" s="437"/>
      <c r="G21" s="439">
        <f t="shared" si="1"/>
        <v>0</v>
      </c>
    </row>
    <row r="22" spans="1:7" x14ac:dyDescent="0.25">
      <c r="A22" s="276" t="s">
        <v>662</v>
      </c>
      <c r="B22" s="437"/>
      <c r="C22" s="437"/>
      <c r="D22" s="438">
        <f t="shared" si="0"/>
        <v>0</v>
      </c>
      <c r="E22" s="437"/>
      <c r="F22" s="437"/>
      <c r="G22" s="439">
        <f t="shared" si="1"/>
        <v>0</v>
      </c>
    </row>
    <row r="23" spans="1:7" x14ac:dyDescent="0.25">
      <c r="A23" s="276" t="s">
        <v>663</v>
      </c>
      <c r="B23" s="437"/>
      <c r="C23" s="437"/>
      <c r="D23" s="438">
        <f t="shared" si="0"/>
        <v>0</v>
      </c>
      <c r="E23" s="437"/>
      <c r="F23" s="437"/>
      <c r="G23" s="439">
        <f t="shared" si="1"/>
        <v>0</v>
      </c>
    </row>
    <row r="24" spans="1:7" ht="25.5" x14ac:dyDescent="0.25">
      <c r="A24" s="276" t="s">
        <v>664</v>
      </c>
      <c r="B24" s="437"/>
      <c r="C24" s="437"/>
      <c r="D24" s="438">
        <f t="shared" si="0"/>
        <v>0</v>
      </c>
      <c r="E24" s="437"/>
      <c r="F24" s="437"/>
      <c r="G24" s="439">
        <f t="shared" si="1"/>
        <v>0</v>
      </c>
    </row>
    <row r="25" spans="1:7" x14ac:dyDescent="0.25">
      <c r="A25" s="276" t="s">
        <v>665</v>
      </c>
      <c r="B25" s="437">
        <f>'ETCA-II-13'!C315</f>
        <v>66184900.999999993</v>
      </c>
      <c r="C25" s="437">
        <f>'ETCA-II-13'!D315</f>
        <v>46828409.04999999</v>
      </c>
      <c r="D25" s="438">
        <f t="shared" si="0"/>
        <v>113013310.04999998</v>
      </c>
      <c r="E25" s="437">
        <f>'ETCA-II-13'!F315</f>
        <v>50758777.640000001</v>
      </c>
      <c r="F25" s="437">
        <f>'ETCA-II-13'!G315</f>
        <v>48570710.470000006</v>
      </c>
      <c r="G25" s="439">
        <f t="shared" si="1"/>
        <v>62254532.409999982</v>
      </c>
    </row>
    <row r="26" spans="1:7" x14ac:dyDescent="0.25">
      <c r="A26" s="276" t="s">
        <v>666</v>
      </c>
      <c r="B26" s="437"/>
      <c r="C26" s="437"/>
      <c r="D26" s="438">
        <f t="shared" si="0"/>
        <v>0</v>
      </c>
      <c r="E26" s="437"/>
      <c r="F26" s="437"/>
      <c r="G26" s="439">
        <f t="shared" si="1"/>
        <v>0</v>
      </c>
    </row>
    <row r="27" spans="1:7" x14ac:dyDescent="0.25">
      <c r="A27" s="276" t="s">
        <v>667</v>
      </c>
      <c r="B27" s="437"/>
      <c r="C27" s="437"/>
      <c r="D27" s="438">
        <f t="shared" si="0"/>
        <v>0</v>
      </c>
      <c r="E27" s="437"/>
      <c r="F27" s="437"/>
      <c r="G27" s="439">
        <f t="shared" si="1"/>
        <v>0</v>
      </c>
    </row>
    <row r="28" spans="1:7" x14ac:dyDescent="0.25">
      <c r="A28" s="289"/>
      <c r="B28" s="437"/>
      <c r="C28" s="437"/>
      <c r="D28" s="438" t="str">
        <f t="shared" si="0"/>
        <v/>
      </c>
      <c r="E28" s="437"/>
      <c r="F28" s="437"/>
      <c r="G28" s="439" t="str">
        <f t="shared" si="1"/>
        <v/>
      </c>
    </row>
    <row r="29" spans="1:7" x14ac:dyDescent="0.25">
      <c r="A29" s="434" t="s">
        <v>668</v>
      </c>
      <c r="B29" s="435">
        <f>SUM(B30:B38)</f>
        <v>0</v>
      </c>
      <c r="C29" s="435">
        <f>SUM(C30:C38)</f>
        <v>0</v>
      </c>
      <c r="D29" s="435">
        <f t="shared" si="0"/>
        <v>0</v>
      </c>
      <c r="E29" s="435">
        <f>SUM(E30:E38)</f>
        <v>0</v>
      </c>
      <c r="F29" s="435">
        <f>SUM(F30:F38)</f>
        <v>0</v>
      </c>
      <c r="G29" s="436">
        <f t="shared" si="1"/>
        <v>0</v>
      </c>
    </row>
    <row r="30" spans="1:7" ht="25.5" x14ac:dyDescent="0.25">
      <c r="A30" s="276" t="s">
        <v>669</v>
      </c>
      <c r="B30" s="437"/>
      <c r="C30" s="437"/>
      <c r="D30" s="438">
        <f t="shared" si="0"/>
        <v>0</v>
      </c>
      <c r="E30" s="437"/>
      <c r="F30" s="437"/>
      <c r="G30" s="439">
        <f t="shared" si="1"/>
        <v>0</v>
      </c>
    </row>
    <row r="31" spans="1:7" x14ac:dyDescent="0.25">
      <c r="A31" s="276" t="s">
        <v>670</v>
      </c>
      <c r="B31" s="437"/>
      <c r="C31" s="437"/>
      <c r="D31" s="438">
        <f t="shared" si="0"/>
        <v>0</v>
      </c>
      <c r="E31" s="437"/>
      <c r="F31" s="437"/>
      <c r="G31" s="439">
        <f t="shared" si="1"/>
        <v>0</v>
      </c>
    </row>
    <row r="32" spans="1:7" x14ac:dyDescent="0.25">
      <c r="A32" s="276" t="s">
        <v>671</v>
      </c>
      <c r="B32" s="437"/>
      <c r="C32" s="437"/>
      <c r="D32" s="438">
        <f t="shared" si="0"/>
        <v>0</v>
      </c>
      <c r="E32" s="437"/>
      <c r="F32" s="437"/>
      <c r="G32" s="439">
        <f t="shared" si="1"/>
        <v>0</v>
      </c>
    </row>
    <row r="33" spans="1:8" x14ac:dyDescent="0.25">
      <c r="A33" s="276" t="s">
        <v>672</v>
      </c>
      <c r="B33" s="437"/>
      <c r="C33" s="437"/>
      <c r="D33" s="438">
        <f t="shared" si="0"/>
        <v>0</v>
      </c>
      <c r="E33" s="437"/>
      <c r="F33" s="437"/>
      <c r="G33" s="439">
        <f t="shared" si="1"/>
        <v>0</v>
      </c>
    </row>
    <row r="34" spans="1:8" x14ac:dyDescent="0.25">
      <c r="A34" s="276" t="s">
        <v>673</v>
      </c>
      <c r="B34" s="437"/>
      <c r="C34" s="437"/>
      <c r="D34" s="438">
        <f t="shared" si="0"/>
        <v>0</v>
      </c>
      <c r="E34" s="437"/>
      <c r="F34" s="437"/>
      <c r="G34" s="439">
        <f t="shared" si="1"/>
        <v>0</v>
      </c>
    </row>
    <row r="35" spans="1:8" x14ac:dyDescent="0.25">
      <c r="A35" s="276" t="s">
        <v>674</v>
      </c>
      <c r="B35" s="437"/>
      <c r="C35" s="437"/>
      <c r="D35" s="438">
        <f t="shared" si="0"/>
        <v>0</v>
      </c>
      <c r="E35" s="437"/>
      <c r="F35" s="437"/>
      <c r="G35" s="439">
        <f t="shared" si="1"/>
        <v>0</v>
      </c>
    </row>
    <row r="36" spans="1:8" x14ac:dyDescent="0.25">
      <c r="A36" s="276" t="s">
        <v>675</v>
      </c>
      <c r="B36" s="437"/>
      <c r="C36" s="437"/>
      <c r="D36" s="438">
        <f t="shared" si="0"/>
        <v>0</v>
      </c>
      <c r="E36" s="437"/>
      <c r="F36" s="437"/>
      <c r="G36" s="439">
        <f t="shared" si="1"/>
        <v>0</v>
      </c>
    </row>
    <row r="37" spans="1:8" x14ac:dyDescent="0.25">
      <c r="A37" s="276" t="s">
        <v>676</v>
      </c>
      <c r="B37" s="437"/>
      <c r="C37" s="437"/>
      <c r="D37" s="438">
        <f t="shared" si="0"/>
        <v>0</v>
      </c>
      <c r="E37" s="437"/>
      <c r="F37" s="437"/>
      <c r="G37" s="439">
        <f t="shared" si="1"/>
        <v>0</v>
      </c>
    </row>
    <row r="38" spans="1:8" x14ac:dyDescent="0.25">
      <c r="A38" s="276" t="s">
        <v>677</v>
      </c>
      <c r="B38" s="437"/>
      <c r="C38" s="437"/>
      <c r="D38" s="438">
        <f t="shared" si="0"/>
        <v>0</v>
      </c>
      <c r="E38" s="437"/>
      <c r="F38" s="437"/>
      <c r="G38" s="439">
        <f t="shared" si="1"/>
        <v>0</v>
      </c>
    </row>
    <row r="39" spans="1:8" x14ac:dyDescent="0.25">
      <c r="A39" s="289"/>
      <c r="B39" s="437"/>
      <c r="C39" s="437"/>
      <c r="D39" s="438" t="str">
        <f t="shared" si="0"/>
        <v/>
      </c>
      <c r="E39" s="437"/>
      <c r="F39" s="437"/>
      <c r="G39" s="439" t="str">
        <f t="shared" si="1"/>
        <v/>
      </c>
    </row>
    <row r="40" spans="1:8" ht="25.5" x14ac:dyDescent="0.25">
      <c r="A40" s="434" t="s">
        <v>678</v>
      </c>
      <c r="B40" s="435">
        <f>SUM(B41:B44)</f>
        <v>0</v>
      </c>
      <c r="C40" s="435">
        <f>SUM(C41:C44)</f>
        <v>0</v>
      </c>
      <c r="D40" s="435">
        <f t="shared" si="0"/>
        <v>0</v>
      </c>
      <c r="E40" s="435">
        <f>SUM(E41:E44)</f>
        <v>0</v>
      </c>
      <c r="F40" s="435">
        <f>SUM(F41:F44)</f>
        <v>0</v>
      </c>
      <c r="G40" s="436">
        <f t="shared" si="1"/>
        <v>0</v>
      </c>
    </row>
    <row r="41" spans="1:8" ht="25.5" x14ac:dyDescent="0.25">
      <c r="A41" s="440" t="s">
        <v>679</v>
      </c>
      <c r="B41" s="437">
        <v>0</v>
      </c>
      <c r="C41" s="437">
        <v>0</v>
      </c>
      <c r="D41" s="438">
        <f t="shared" si="0"/>
        <v>0</v>
      </c>
      <c r="E41" s="437">
        <v>0</v>
      </c>
      <c r="F41" s="437">
        <v>0</v>
      </c>
      <c r="G41" s="439">
        <f t="shared" si="1"/>
        <v>0</v>
      </c>
    </row>
    <row r="42" spans="1:8" ht="38.25" x14ac:dyDescent="0.25">
      <c r="A42" s="440" t="s">
        <v>680</v>
      </c>
      <c r="B42" s="437"/>
      <c r="C42" s="437"/>
      <c r="D42" s="438">
        <f t="shared" si="0"/>
        <v>0</v>
      </c>
      <c r="E42" s="437"/>
      <c r="F42" s="437"/>
      <c r="G42" s="439">
        <f t="shared" si="1"/>
        <v>0</v>
      </c>
    </row>
    <row r="43" spans="1:8" x14ac:dyDescent="0.25">
      <c r="A43" s="276" t="s">
        <v>681</v>
      </c>
      <c r="B43" s="437"/>
      <c r="C43" s="437"/>
      <c r="D43" s="438">
        <f t="shared" si="0"/>
        <v>0</v>
      </c>
      <c r="E43" s="437"/>
      <c r="F43" s="437"/>
      <c r="G43" s="439">
        <f t="shared" si="1"/>
        <v>0</v>
      </c>
    </row>
    <row r="44" spans="1:8" ht="15.75" thickBot="1" x14ac:dyDescent="0.3">
      <c r="A44" s="276" t="s">
        <v>682</v>
      </c>
      <c r="B44" s="437"/>
      <c r="C44" s="437"/>
      <c r="D44" s="438">
        <f t="shared" si="0"/>
        <v>0</v>
      </c>
      <c r="E44" s="437"/>
      <c r="F44" s="437"/>
      <c r="G44" s="439">
        <f t="shared" si="1"/>
        <v>0</v>
      </c>
    </row>
    <row r="45" spans="1:8" ht="15.75" thickBot="1" x14ac:dyDescent="0.3">
      <c r="A45" s="285" t="s">
        <v>526</v>
      </c>
      <c r="B45" s="441">
        <f>SUM(B10,B20,B29,B40)</f>
        <v>66184900.999999993</v>
      </c>
      <c r="C45" s="441">
        <f>SUM(C10,C20,C29,C40)</f>
        <v>46828409.04999999</v>
      </c>
      <c r="D45" s="441">
        <f>IF(A45="","",B45+C45)</f>
        <v>113013310.04999998</v>
      </c>
      <c r="E45" s="441">
        <f>SUM(E10,E20,E29,E40)</f>
        <v>50758777.640000001</v>
      </c>
      <c r="F45" s="441">
        <f>SUM(F10,F20,F29,F40)</f>
        <v>48570710.470000006</v>
      </c>
      <c r="G45" s="442">
        <f>IF(A45="","",D45-E45)</f>
        <v>62254532.409999982</v>
      </c>
      <c r="H45" s="499" t="str">
        <f>IF((B45-'ETCA II-04'!B81)&gt;0.9,"ERROR!!!!! EL MONTO NO COINCIDE CON LO REPORTADO EN EL FORMATO ETCA-II-04 EN EL TOTAL APROBADO ANUAL DEL ANALÍTICO DE EGRESOS","")</f>
        <v/>
      </c>
    </row>
    <row r="46" spans="1:8" ht="9" customHeight="1" x14ac:dyDescent="0.25">
      <c r="A46" s="483"/>
      <c r="B46" s="486"/>
      <c r="C46" s="486"/>
      <c r="D46" s="486"/>
      <c r="E46" s="486"/>
      <c r="F46" s="486"/>
      <c r="G46" s="486"/>
      <c r="H46" s="499" t="str">
        <f>IF((C45-'ETCA II-04'!C81)&gt;0.9,"ERROR!!!!! EL MONTO NO COINCIDE CON LO REPORTADO EN EL FORMATO ETCA-II-04 EN EL TOTAL DE AMPLIACIONES/REDUCCIONES PRESENTADO EN EL ANALÍTICO DE EGRESOS","")</f>
        <v/>
      </c>
    </row>
    <row r="47" spans="1:8" x14ac:dyDescent="0.25">
      <c r="A47" s="484"/>
      <c r="B47" s="485"/>
      <c r="C47" s="485"/>
      <c r="D47" s="486"/>
      <c r="E47" s="485"/>
      <c r="F47" s="485"/>
      <c r="G47" s="486"/>
      <c r="H47" s="499" t="str">
        <f>IF((E45-'ETCA II-04'!E81)&gt;0.9,"ERROR!!!!! EL MONTO NO COINCIDE CON LO REPORTADO EN EL FORMATO ETCA-II-04 EN EL TOTAL DEVENGADO ANUAL PRESENTADO EN EL ANALÍTICO DE EGRESOS","")</f>
        <v/>
      </c>
    </row>
    <row r="48" spans="1:8" x14ac:dyDescent="0.25">
      <c r="A48" s="483"/>
      <c r="B48" s="486"/>
      <c r="C48" s="486"/>
      <c r="D48" s="486"/>
      <c r="E48" s="486"/>
      <c r="F48" s="486"/>
      <c r="G48" s="486"/>
      <c r="H48" s="499" t="str">
        <f>IF((F45-'ETCA II-04'!F81)&gt;0.9,"ERROR!!!!! EL MONTO NO COINCIDE CON LO REPORTADO EN EL FORMATO ETCA-II-04 EN EL TOTAL PAGADO ANUAL PRESENTADO EN EL ANALÍTICO DE EGRESOS","")</f>
        <v/>
      </c>
    </row>
    <row r="49" spans="8:8" x14ac:dyDescent="0.25">
      <c r="H49" s="499" t="str">
        <f>IF((G45-'ETCA II-04'!G81)&gt;0.9,"ERROR!!!!!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7">
    <mergeCell ref="A7:A8"/>
    <mergeCell ref="A1:G1"/>
    <mergeCell ref="A2:G2"/>
    <mergeCell ref="A3:G3"/>
    <mergeCell ref="A4:G4"/>
    <mergeCell ref="A5:G5"/>
    <mergeCell ref="B6:E6"/>
  </mergeCells>
  <pageMargins left="0.70866141732283472" right="0.70866141732283472" top="0.55118110236220474" bottom="0.55118110236220474" header="0.31496062992125984" footer="0.31496062992125984"/>
  <pageSetup scale="85" orientation="portrait" r:id="rId1"/>
  <colBreaks count="1" manualBreakCount="1">
    <brk id="7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view="pageBreakPreview" topLeftCell="A73" zoomScale="90" zoomScaleNormal="100" zoomScaleSheetLayoutView="90" workbookViewId="0">
      <selection sqref="A1:H86"/>
    </sheetView>
  </sheetViews>
  <sheetFormatPr baseColWidth="10" defaultColWidth="11.42578125" defaultRowHeight="15" x14ac:dyDescent="0.25"/>
  <cols>
    <col min="1" max="1" width="4.42578125" customWidth="1"/>
    <col min="2" max="2" width="60.5703125" customWidth="1"/>
    <col min="3" max="3" width="13" bestFit="1" customWidth="1"/>
    <col min="4" max="4" width="13.85546875" bestFit="1" customWidth="1"/>
    <col min="5" max="5" width="14" bestFit="1" customWidth="1"/>
    <col min="6" max="8" width="13.5703125" bestFit="1" customWidth="1"/>
  </cols>
  <sheetData>
    <row r="1" spans="1:8" s="659" customFormat="1" ht="15.75" x14ac:dyDescent="0.25">
      <c r="A1" s="1156" t="s">
        <v>23</v>
      </c>
      <c r="B1" s="1157"/>
      <c r="C1" s="1157"/>
      <c r="D1" s="1157"/>
      <c r="E1" s="1157"/>
      <c r="F1" s="1157"/>
      <c r="G1" s="1157"/>
      <c r="H1" s="1158"/>
    </row>
    <row r="2" spans="1:8" s="659" customFormat="1" ht="12" customHeight="1" x14ac:dyDescent="0.25">
      <c r="A2" s="1159" t="str">
        <f>'ETCA-I-01'!A3:G3</f>
        <v>Instituto Tecnológico Superior de Cajeme</v>
      </c>
      <c r="B2" s="1160"/>
      <c r="C2" s="1160"/>
      <c r="D2" s="1160"/>
      <c r="E2" s="1160"/>
      <c r="F2" s="1160"/>
      <c r="G2" s="1160"/>
      <c r="H2" s="1161"/>
    </row>
    <row r="3" spans="1:8" s="659" customFormat="1" x14ac:dyDescent="0.25">
      <c r="A3" s="1209" t="s">
        <v>527</v>
      </c>
      <c r="B3" s="1210"/>
      <c r="C3" s="1210"/>
      <c r="D3" s="1210"/>
      <c r="E3" s="1210"/>
      <c r="F3" s="1210"/>
      <c r="G3" s="1210"/>
      <c r="H3" s="1211"/>
    </row>
    <row r="4" spans="1:8" s="659" customFormat="1" ht="11.25" customHeight="1" x14ac:dyDescent="0.25">
      <c r="A4" s="1209" t="s">
        <v>651</v>
      </c>
      <c r="B4" s="1210"/>
      <c r="C4" s="1210"/>
      <c r="D4" s="1210"/>
      <c r="E4" s="1210"/>
      <c r="F4" s="1210"/>
      <c r="G4" s="1210"/>
      <c r="H4" s="1211"/>
    </row>
    <row r="5" spans="1:8" s="659" customFormat="1" ht="11.25" customHeight="1" x14ac:dyDescent="0.25">
      <c r="A5" s="1209" t="str">
        <f>'ETCA-I-03'!A4:D4</f>
        <v>Del 01 de Enero al 30 de Junio de 2019</v>
      </c>
      <c r="B5" s="1210"/>
      <c r="C5" s="1210"/>
      <c r="D5" s="1210"/>
      <c r="E5" s="1210"/>
      <c r="F5" s="1210"/>
      <c r="G5" s="1210"/>
      <c r="H5" s="1211"/>
    </row>
    <row r="6" spans="1:8" s="659" customFormat="1" ht="12.75" customHeight="1" thickBot="1" x14ac:dyDescent="0.3">
      <c r="A6" s="1207" t="s">
        <v>87</v>
      </c>
      <c r="B6" s="1212"/>
      <c r="C6" s="1212"/>
      <c r="D6" s="1212"/>
      <c r="E6" s="1212"/>
      <c r="F6" s="1212"/>
      <c r="G6" s="1212"/>
      <c r="H6" s="1213"/>
    </row>
    <row r="7" spans="1:8" s="659" customFormat="1" ht="12" customHeight="1" thickBot="1" x14ac:dyDescent="0.3">
      <c r="A7" s="1205" t="s">
        <v>88</v>
      </c>
      <c r="B7" s="1206"/>
      <c r="C7" s="1184" t="s">
        <v>529</v>
      </c>
      <c r="D7" s="1185"/>
      <c r="E7" s="1185"/>
      <c r="F7" s="1185"/>
      <c r="G7" s="1186"/>
      <c r="H7" s="1182" t="s">
        <v>530</v>
      </c>
    </row>
    <row r="8" spans="1:8" s="659" customFormat="1" ht="42.75" customHeight="1" thickBot="1" x14ac:dyDescent="0.3">
      <c r="A8" s="1207"/>
      <c r="B8" s="1208"/>
      <c r="C8" s="773" t="s">
        <v>531</v>
      </c>
      <c r="D8" s="773" t="s">
        <v>532</v>
      </c>
      <c r="E8" s="773" t="s">
        <v>533</v>
      </c>
      <c r="F8" s="773" t="s">
        <v>400</v>
      </c>
      <c r="G8" s="773" t="s">
        <v>631</v>
      </c>
      <c r="H8" s="1183"/>
    </row>
    <row r="9" spans="1:8" x14ac:dyDescent="0.25">
      <c r="A9" s="1214"/>
      <c r="B9" s="1215"/>
      <c r="C9" s="757"/>
      <c r="D9" s="757"/>
      <c r="E9" s="757"/>
      <c r="F9" s="757"/>
      <c r="G9" s="757"/>
      <c r="H9" s="757"/>
    </row>
    <row r="10" spans="1:8" ht="16.5" customHeight="1" x14ac:dyDescent="0.25">
      <c r="A10" s="1216" t="s">
        <v>683</v>
      </c>
      <c r="B10" s="1217"/>
      <c r="C10" s="680">
        <f>+C11+C21+C30+C41</f>
        <v>66184900.999999993</v>
      </c>
      <c r="D10" s="680">
        <f t="shared" ref="D10:H10" si="0">+D11+D21+D30+D41</f>
        <v>426000</v>
      </c>
      <c r="E10" s="680">
        <f t="shared" si="0"/>
        <v>66610900.999999993</v>
      </c>
      <c r="F10" s="680">
        <f t="shared" si="0"/>
        <v>28614240.160000004</v>
      </c>
      <c r="G10" s="680">
        <f t="shared" si="0"/>
        <v>27478898.919999998</v>
      </c>
      <c r="H10" s="680">
        <f t="shared" si="0"/>
        <v>37996660.839999989</v>
      </c>
    </row>
    <row r="11" spans="1:8" x14ac:dyDescent="0.25">
      <c r="A11" s="1218" t="s">
        <v>684</v>
      </c>
      <c r="B11" s="1219"/>
      <c r="C11" s="709">
        <f>SUM(C12:C19)</f>
        <v>0</v>
      </c>
      <c r="D11" s="709">
        <f t="shared" ref="D11:H11" si="1">SUM(D12:D19)</f>
        <v>0</v>
      </c>
      <c r="E11" s="709">
        <f t="shared" si="1"/>
        <v>0</v>
      </c>
      <c r="F11" s="709">
        <f t="shared" si="1"/>
        <v>0</v>
      </c>
      <c r="G11" s="709">
        <f t="shared" si="1"/>
        <v>0</v>
      </c>
      <c r="H11" s="709">
        <f t="shared" si="1"/>
        <v>0</v>
      </c>
    </row>
    <row r="12" spans="1:8" x14ac:dyDescent="0.25">
      <c r="A12" s="710"/>
      <c r="B12" s="711" t="s">
        <v>685</v>
      </c>
      <c r="C12" s="712"/>
      <c r="D12" s="712"/>
      <c r="E12" s="709">
        <f>C12+D12</f>
        <v>0</v>
      </c>
      <c r="F12" s="712"/>
      <c r="G12" s="712"/>
      <c r="H12" s="709">
        <f>+E12-F12</f>
        <v>0</v>
      </c>
    </row>
    <row r="13" spans="1:8" x14ac:dyDescent="0.25">
      <c r="A13" s="710"/>
      <c r="B13" s="711" t="s">
        <v>686</v>
      </c>
      <c r="C13" s="712"/>
      <c r="D13" s="712"/>
      <c r="E13" s="709">
        <f t="shared" ref="E13:E19" si="2">C13+D13</f>
        <v>0</v>
      </c>
      <c r="F13" s="712"/>
      <c r="G13" s="712"/>
      <c r="H13" s="709">
        <f t="shared" ref="H13:H28" si="3">+E13-F13</f>
        <v>0</v>
      </c>
    </row>
    <row r="14" spans="1:8" x14ac:dyDescent="0.25">
      <c r="A14" s="710"/>
      <c r="B14" s="711" t="s">
        <v>687</v>
      </c>
      <c r="C14" s="712"/>
      <c r="D14" s="712"/>
      <c r="E14" s="709">
        <f t="shared" si="2"/>
        <v>0</v>
      </c>
      <c r="F14" s="712"/>
      <c r="G14" s="712"/>
      <c r="H14" s="709">
        <f t="shared" si="3"/>
        <v>0</v>
      </c>
    </row>
    <row r="15" spans="1:8" x14ac:dyDescent="0.25">
      <c r="A15" s="710"/>
      <c r="B15" s="711" t="s">
        <v>688</v>
      </c>
      <c r="C15" s="712"/>
      <c r="D15" s="712"/>
      <c r="E15" s="709">
        <f t="shared" si="2"/>
        <v>0</v>
      </c>
      <c r="F15" s="712"/>
      <c r="G15" s="712"/>
      <c r="H15" s="709">
        <f t="shared" si="3"/>
        <v>0</v>
      </c>
    </row>
    <row r="16" spans="1:8" x14ac:dyDescent="0.25">
      <c r="A16" s="710"/>
      <c r="B16" s="711" t="s">
        <v>689</v>
      </c>
      <c r="C16" s="712"/>
      <c r="D16" s="712"/>
      <c r="E16" s="709">
        <f t="shared" si="2"/>
        <v>0</v>
      </c>
      <c r="F16" s="712"/>
      <c r="G16" s="712"/>
      <c r="H16" s="709">
        <f t="shared" si="3"/>
        <v>0</v>
      </c>
    </row>
    <row r="17" spans="1:8" x14ac:dyDescent="0.25">
      <c r="A17" s="710"/>
      <c r="B17" s="711" t="s">
        <v>690</v>
      </c>
      <c r="C17" s="712"/>
      <c r="D17" s="712"/>
      <c r="E17" s="709">
        <f t="shared" si="2"/>
        <v>0</v>
      </c>
      <c r="F17" s="712"/>
      <c r="G17" s="712"/>
      <c r="H17" s="709">
        <f t="shared" si="3"/>
        <v>0</v>
      </c>
    </row>
    <row r="18" spans="1:8" x14ac:dyDescent="0.25">
      <c r="A18" s="710"/>
      <c r="B18" s="711" t="s">
        <v>691</v>
      </c>
      <c r="C18" s="712"/>
      <c r="D18" s="712"/>
      <c r="E18" s="709">
        <f t="shared" si="2"/>
        <v>0</v>
      </c>
      <c r="F18" s="712"/>
      <c r="G18" s="712"/>
      <c r="H18" s="709">
        <f t="shared" si="3"/>
        <v>0</v>
      </c>
    </row>
    <row r="19" spans="1:8" x14ac:dyDescent="0.25">
      <c r="A19" s="710"/>
      <c r="B19" s="711" t="s">
        <v>692</v>
      </c>
      <c r="C19" s="712"/>
      <c r="D19" s="712"/>
      <c r="E19" s="709">
        <f t="shared" si="2"/>
        <v>0</v>
      </c>
      <c r="F19" s="712"/>
      <c r="G19" s="712"/>
      <c r="H19" s="709">
        <f t="shared" si="3"/>
        <v>0</v>
      </c>
    </row>
    <row r="20" spans="1:8" x14ac:dyDescent="0.25">
      <c r="A20" s="713"/>
      <c r="B20" s="714"/>
      <c r="C20" s="715"/>
      <c r="D20" s="715"/>
      <c r="E20" s="715"/>
      <c r="F20" s="715"/>
      <c r="G20" s="715"/>
      <c r="H20" s="716" t="s">
        <v>248</v>
      </c>
    </row>
    <row r="21" spans="1:8" x14ac:dyDescent="0.25">
      <c r="A21" s="1218" t="s">
        <v>693</v>
      </c>
      <c r="B21" s="1219"/>
      <c r="C21" s="709">
        <f>SUM(C22:C28)</f>
        <v>66184900.999999993</v>
      </c>
      <c r="D21" s="709">
        <f t="shared" ref="D21:H21" si="4">SUM(D22:D28)</f>
        <v>426000</v>
      </c>
      <c r="E21" s="709">
        <f t="shared" si="4"/>
        <v>66610900.999999993</v>
      </c>
      <c r="F21" s="709">
        <f t="shared" si="4"/>
        <v>28614240.160000004</v>
      </c>
      <c r="G21" s="709">
        <f t="shared" si="4"/>
        <v>27478898.919999998</v>
      </c>
      <c r="H21" s="709">
        <f t="shared" si="4"/>
        <v>37996660.839999989</v>
      </c>
    </row>
    <row r="22" spans="1:8" x14ac:dyDescent="0.25">
      <c r="A22" s="710"/>
      <c r="B22" s="711" t="s">
        <v>694</v>
      </c>
      <c r="C22" s="712"/>
      <c r="D22" s="712"/>
      <c r="E22" s="709">
        <f t="shared" ref="E22:E28" si="5">C22+D22</f>
        <v>0</v>
      </c>
      <c r="F22" s="712"/>
      <c r="G22" s="712"/>
      <c r="H22" s="709">
        <f t="shared" si="3"/>
        <v>0</v>
      </c>
    </row>
    <row r="23" spans="1:8" x14ac:dyDescent="0.25">
      <c r="A23" s="710"/>
      <c r="B23" s="711" t="s">
        <v>695</v>
      </c>
      <c r="C23" s="712"/>
      <c r="D23" s="712"/>
      <c r="E23" s="709">
        <f t="shared" si="5"/>
        <v>0</v>
      </c>
      <c r="F23" s="712"/>
      <c r="G23" s="712"/>
      <c r="H23" s="709">
        <f t="shared" si="3"/>
        <v>0</v>
      </c>
    </row>
    <row r="24" spans="1:8" x14ac:dyDescent="0.25">
      <c r="A24" s="710"/>
      <c r="B24" s="711" t="s">
        <v>696</v>
      </c>
      <c r="C24" s="712"/>
      <c r="D24" s="712"/>
      <c r="E24" s="709">
        <f t="shared" si="5"/>
        <v>0</v>
      </c>
      <c r="F24" s="712"/>
      <c r="G24" s="712"/>
      <c r="H24" s="709">
        <f t="shared" si="3"/>
        <v>0</v>
      </c>
    </row>
    <row r="25" spans="1:8" x14ac:dyDescent="0.25">
      <c r="A25" s="710"/>
      <c r="B25" s="711" t="s">
        <v>697</v>
      </c>
      <c r="C25" s="712"/>
      <c r="D25" s="712"/>
      <c r="E25" s="709">
        <f t="shared" si="5"/>
        <v>0</v>
      </c>
      <c r="F25" s="712"/>
      <c r="G25" s="712"/>
      <c r="H25" s="709">
        <f t="shared" si="3"/>
        <v>0</v>
      </c>
    </row>
    <row r="26" spans="1:8" x14ac:dyDescent="0.25">
      <c r="A26" s="710"/>
      <c r="B26" s="711" t="s">
        <v>698</v>
      </c>
      <c r="C26" s="712">
        <f>'ETCA-II-05'!C10</f>
        <v>66184900.999999993</v>
      </c>
      <c r="D26" s="712">
        <f>'ETCA-II-05'!D10</f>
        <v>426000</v>
      </c>
      <c r="E26" s="709">
        <f t="shared" si="5"/>
        <v>66610900.999999993</v>
      </c>
      <c r="F26" s="712">
        <f>'ETCA-II-05'!F10</f>
        <v>28614240.160000004</v>
      </c>
      <c r="G26" s="712">
        <f>'ETCA-II-05'!G10</f>
        <v>27478898.919999998</v>
      </c>
      <c r="H26" s="709">
        <f t="shared" si="3"/>
        <v>37996660.839999989</v>
      </c>
    </row>
    <row r="27" spans="1:8" x14ac:dyDescent="0.25">
      <c r="A27" s="710"/>
      <c r="B27" s="711" t="s">
        <v>699</v>
      </c>
      <c r="C27" s="712"/>
      <c r="D27" s="712"/>
      <c r="E27" s="709">
        <f t="shared" si="5"/>
        <v>0</v>
      </c>
      <c r="F27" s="712"/>
      <c r="G27" s="712"/>
      <c r="H27" s="709">
        <f t="shared" si="3"/>
        <v>0</v>
      </c>
    </row>
    <row r="28" spans="1:8" x14ac:dyDescent="0.25">
      <c r="A28" s="710"/>
      <c r="B28" s="711" t="s">
        <v>700</v>
      </c>
      <c r="C28" s="712"/>
      <c r="D28" s="712"/>
      <c r="E28" s="709">
        <f t="shared" si="5"/>
        <v>0</v>
      </c>
      <c r="F28" s="712"/>
      <c r="G28" s="712"/>
      <c r="H28" s="709">
        <f t="shared" si="3"/>
        <v>0</v>
      </c>
    </row>
    <row r="29" spans="1:8" x14ac:dyDescent="0.25">
      <c r="A29" s="713"/>
      <c r="B29" s="714"/>
      <c r="C29" s="717"/>
      <c r="D29" s="717"/>
      <c r="E29" s="717"/>
      <c r="F29" s="717"/>
      <c r="G29" s="717"/>
      <c r="H29" s="717"/>
    </row>
    <row r="30" spans="1:8" x14ac:dyDescent="0.25">
      <c r="A30" s="1218" t="s">
        <v>701</v>
      </c>
      <c r="B30" s="1219"/>
      <c r="C30" s="709">
        <f>SUM(C31:C39)</f>
        <v>0</v>
      </c>
      <c r="D30" s="709">
        <f t="shared" ref="D30:H30" si="6">SUM(D31:D39)</f>
        <v>0</v>
      </c>
      <c r="E30" s="709">
        <f t="shared" si="6"/>
        <v>0</v>
      </c>
      <c r="F30" s="709">
        <f t="shared" si="6"/>
        <v>0</v>
      </c>
      <c r="G30" s="709">
        <f t="shared" si="6"/>
        <v>0</v>
      </c>
      <c r="H30" s="709">
        <f t="shared" si="6"/>
        <v>0</v>
      </c>
    </row>
    <row r="31" spans="1:8" x14ac:dyDescent="0.25">
      <c r="A31" s="710"/>
      <c r="B31" s="711" t="s">
        <v>702</v>
      </c>
      <c r="C31" s="712"/>
      <c r="D31" s="712"/>
      <c r="E31" s="709">
        <f t="shared" ref="E31:E39" si="7">C31+D31</f>
        <v>0</v>
      </c>
      <c r="F31" s="712"/>
      <c r="G31" s="712"/>
      <c r="H31" s="709">
        <f t="shared" ref="H31:H39" si="8">+E31-F31</f>
        <v>0</v>
      </c>
    </row>
    <row r="32" spans="1:8" x14ac:dyDescent="0.25">
      <c r="A32" s="710"/>
      <c r="B32" s="711" t="s">
        <v>703</v>
      </c>
      <c r="C32" s="712"/>
      <c r="D32" s="712"/>
      <c r="E32" s="709">
        <f t="shared" si="7"/>
        <v>0</v>
      </c>
      <c r="F32" s="712"/>
      <c r="G32" s="712"/>
      <c r="H32" s="709">
        <f t="shared" si="8"/>
        <v>0</v>
      </c>
    </row>
    <row r="33" spans="1:8" x14ac:dyDescent="0.25">
      <c r="A33" s="710"/>
      <c r="B33" s="711" t="s">
        <v>704</v>
      </c>
      <c r="C33" s="712"/>
      <c r="D33" s="712"/>
      <c r="E33" s="709">
        <f t="shared" si="7"/>
        <v>0</v>
      </c>
      <c r="F33" s="712"/>
      <c r="G33" s="712"/>
      <c r="H33" s="709">
        <f t="shared" si="8"/>
        <v>0</v>
      </c>
    </row>
    <row r="34" spans="1:8" ht="15.75" thickBot="1" x14ac:dyDescent="0.3">
      <c r="A34" s="718"/>
      <c r="B34" s="719" t="s">
        <v>705</v>
      </c>
      <c r="C34" s="720"/>
      <c r="D34" s="720"/>
      <c r="E34" s="721">
        <f t="shared" si="7"/>
        <v>0</v>
      </c>
      <c r="F34" s="720"/>
      <c r="G34" s="720"/>
      <c r="H34" s="721">
        <f t="shared" si="8"/>
        <v>0</v>
      </c>
    </row>
    <row r="35" spans="1:8" x14ac:dyDescent="0.25">
      <c r="A35" s="710"/>
      <c r="B35" s="711" t="s">
        <v>706</v>
      </c>
      <c r="C35" s="712"/>
      <c r="D35" s="712"/>
      <c r="E35" s="709">
        <f t="shared" si="7"/>
        <v>0</v>
      </c>
      <c r="F35" s="712"/>
      <c r="G35" s="712"/>
      <c r="H35" s="709">
        <f t="shared" si="8"/>
        <v>0</v>
      </c>
    </row>
    <row r="36" spans="1:8" x14ac:dyDescent="0.25">
      <c r="A36" s="710"/>
      <c r="B36" s="711" t="s">
        <v>707</v>
      </c>
      <c r="C36" s="712"/>
      <c r="D36" s="712"/>
      <c r="E36" s="709">
        <f t="shared" si="7"/>
        <v>0</v>
      </c>
      <c r="F36" s="712"/>
      <c r="G36" s="712"/>
      <c r="H36" s="709">
        <f t="shared" si="8"/>
        <v>0</v>
      </c>
    </row>
    <row r="37" spans="1:8" x14ac:dyDescent="0.25">
      <c r="A37" s="710"/>
      <c r="B37" s="711" t="s">
        <v>708</v>
      </c>
      <c r="C37" s="712"/>
      <c r="D37" s="712"/>
      <c r="E37" s="709">
        <f t="shared" si="7"/>
        <v>0</v>
      </c>
      <c r="F37" s="712"/>
      <c r="G37" s="712"/>
      <c r="H37" s="709">
        <f t="shared" si="8"/>
        <v>0</v>
      </c>
    </row>
    <row r="38" spans="1:8" x14ac:dyDescent="0.25">
      <c r="A38" s="710"/>
      <c r="B38" s="711" t="s">
        <v>709</v>
      </c>
      <c r="C38" s="712"/>
      <c r="D38" s="712"/>
      <c r="E38" s="709">
        <f t="shared" si="7"/>
        <v>0</v>
      </c>
      <c r="F38" s="712"/>
      <c r="G38" s="712"/>
      <c r="H38" s="709">
        <f t="shared" si="8"/>
        <v>0</v>
      </c>
    </row>
    <row r="39" spans="1:8" x14ac:dyDescent="0.25">
      <c r="A39" s="710"/>
      <c r="B39" s="711" t="s">
        <v>710</v>
      </c>
      <c r="C39" s="712"/>
      <c r="D39" s="712"/>
      <c r="E39" s="709">
        <f t="shared" si="7"/>
        <v>0</v>
      </c>
      <c r="F39" s="712"/>
      <c r="G39" s="712"/>
      <c r="H39" s="709">
        <f t="shared" si="8"/>
        <v>0</v>
      </c>
    </row>
    <row r="40" spans="1:8" x14ac:dyDescent="0.25">
      <c r="A40" s="710"/>
      <c r="B40" s="711"/>
      <c r="C40" s="712"/>
      <c r="D40" s="712"/>
      <c r="E40" s="709"/>
      <c r="F40" s="712"/>
      <c r="G40" s="712"/>
      <c r="H40" s="709"/>
    </row>
    <row r="41" spans="1:8" x14ac:dyDescent="0.25">
      <c r="A41" s="710" t="s">
        <v>711</v>
      </c>
      <c r="B41" s="711"/>
      <c r="C41" s="716">
        <f>SUM(C42:C45)</f>
        <v>0</v>
      </c>
      <c r="D41" s="716">
        <f t="shared" ref="D41:H41" si="9">SUM(D42:D45)</f>
        <v>0</v>
      </c>
      <c r="E41" s="716">
        <f t="shared" si="9"/>
        <v>0</v>
      </c>
      <c r="F41" s="716">
        <f t="shared" si="9"/>
        <v>0</v>
      </c>
      <c r="G41" s="716">
        <f t="shared" si="9"/>
        <v>0</v>
      </c>
      <c r="H41" s="716">
        <f t="shared" si="9"/>
        <v>0</v>
      </c>
    </row>
    <row r="42" spans="1:8" x14ac:dyDescent="0.25">
      <c r="A42" s="710"/>
      <c r="B42" s="711" t="s">
        <v>712</v>
      </c>
      <c r="C42" s="712"/>
      <c r="D42" s="712"/>
      <c r="E42" s="709">
        <f t="shared" ref="E42:E45" si="10">C42+D42</f>
        <v>0</v>
      </c>
      <c r="F42" s="712"/>
      <c r="G42" s="712"/>
      <c r="H42" s="709">
        <f t="shared" ref="H42:H45" si="11">+E42-F42</f>
        <v>0</v>
      </c>
    </row>
    <row r="43" spans="1:8" x14ac:dyDescent="0.25">
      <c r="A43" s="710"/>
      <c r="B43" s="711" t="s">
        <v>713</v>
      </c>
      <c r="C43" s="712"/>
      <c r="D43" s="712"/>
      <c r="E43" s="709">
        <f t="shared" si="10"/>
        <v>0</v>
      </c>
      <c r="F43" s="712"/>
      <c r="G43" s="712"/>
      <c r="H43" s="709">
        <f t="shared" si="11"/>
        <v>0</v>
      </c>
    </row>
    <row r="44" spans="1:8" x14ac:dyDescent="0.25">
      <c r="A44" s="710"/>
      <c r="B44" s="711" t="s">
        <v>714</v>
      </c>
      <c r="C44" s="712"/>
      <c r="D44" s="712"/>
      <c r="E44" s="709">
        <f t="shared" si="10"/>
        <v>0</v>
      </c>
      <c r="F44" s="712"/>
      <c r="G44" s="712"/>
      <c r="H44" s="709">
        <f t="shared" si="11"/>
        <v>0</v>
      </c>
    </row>
    <row r="45" spans="1:8" x14ac:dyDescent="0.25">
      <c r="A45" s="710"/>
      <c r="B45" s="711" t="s">
        <v>715</v>
      </c>
      <c r="C45" s="712"/>
      <c r="D45" s="712"/>
      <c r="E45" s="709">
        <f t="shared" si="10"/>
        <v>0</v>
      </c>
      <c r="F45" s="712"/>
      <c r="G45" s="712"/>
      <c r="H45" s="709">
        <f t="shared" si="11"/>
        <v>0</v>
      </c>
    </row>
    <row r="46" spans="1:8" x14ac:dyDescent="0.25">
      <c r="A46" s="710"/>
      <c r="B46" s="711"/>
      <c r="C46" s="712"/>
      <c r="D46" s="712"/>
      <c r="E46" s="709"/>
      <c r="F46" s="712"/>
      <c r="G46" s="712"/>
      <c r="H46" s="709"/>
    </row>
    <row r="47" spans="1:8" x14ac:dyDescent="0.25">
      <c r="A47" s="710" t="s">
        <v>716</v>
      </c>
      <c r="B47" s="711"/>
      <c r="C47" s="716">
        <f t="shared" ref="C47:H47" si="12">+C48+C58+C66+C77</f>
        <v>0</v>
      </c>
      <c r="D47" s="716">
        <f t="shared" si="12"/>
        <v>46402409.049999997</v>
      </c>
      <c r="E47" s="716">
        <f t="shared" si="12"/>
        <v>46402409.049999997</v>
      </c>
      <c r="F47" s="716">
        <f t="shared" si="12"/>
        <v>22144537.48</v>
      </c>
      <c r="G47" s="716">
        <f t="shared" si="12"/>
        <v>21091811.550000001</v>
      </c>
      <c r="H47" s="716">
        <f t="shared" si="12"/>
        <v>24257871.569999997</v>
      </c>
    </row>
    <row r="48" spans="1:8" x14ac:dyDescent="0.25">
      <c r="A48" s="710" t="s">
        <v>684</v>
      </c>
      <c r="B48" s="711"/>
      <c r="C48" s="716">
        <f>SUM(C49:C56)</f>
        <v>0</v>
      </c>
      <c r="D48" s="716">
        <f t="shared" ref="D48:H48" si="13">SUM(D49:D56)</f>
        <v>0</v>
      </c>
      <c r="E48" s="716">
        <f t="shared" si="13"/>
        <v>0</v>
      </c>
      <c r="F48" s="716">
        <f t="shared" si="13"/>
        <v>0</v>
      </c>
      <c r="G48" s="716">
        <f t="shared" si="13"/>
        <v>0</v>
      </c>
      <c r="H48" s="716">
        <f t="shared" si="13"/>
        <v>0</v>
      </c>
    </row>
    <row r="49" spans="1:8" x14ac:dyDescent="0.25">
      <c r="A49" s="710"/>
      <c r="B49" s="711" t="s">
        <v>685</v>
      </c>
      <c r="C49" s="712"/>
      <c r="D49" s="712"/>
      <c r="E49" s="709">
        <f t="shared" ref="E49:E56" si="14">C49+D49</f>
        <v>0</v>
      </c>
      <c r="F49" s="712"/>
      <c r="G49" s="712"/>
      <c r="H49" s="709">
        <f t="shared" ref="H49:H56" si="15">+E49-F49</f>
        <v>0</v>
      </c>
    </row>
    <row r="50" spans="1:8" x14ac:dyDescent="0.25">
      <c r="A50" s="710"/>
      <c r="B50" s="711" t="s">
        <v>686</v>
      </c>
      <c r="C50" s="712"/>
      <c r="D50" s="712"/>
      <c r="E50" s="709">
        <f t="shared" si="14"/>
        <v>0</v>
      </c>
      <c r="F50" s="712"/>
      <c r="G50" s="712"/>
      <c r="H50" s="709">
        <f t="shared" si="15"/>
        <v>0</v>
      </c>
    </row>
    <row r="51" spans="1:8" x14ac:dyDescent="0.25">
      <c r="A51" s="710"/>
      <c r="B51" s="711" t="s">
        <v>687</v>
      </c>
      <c r="C51" s="712"/>
      <c r="D51" s="712"/>
      <c r="E51" s="709">
        <f t="shared" si="14"/>
        <v>0</v>
      </c>
      <c r="F51" s="712"/>
      <c r="G51" s="712"/>
      <c r="H51" s="709">
        <f t="shared" si="15"/>
        <v>0</v>
      </c>
    </row>
    <row r="52" spans="1:8" x14ac:dyDescent="0.25">
      <c r="A52" s="710"/>
      <c r="B52" s="711" t="s">
        <v>688</v>
      </c>
      <c r="C52" s="712"/>
      <c r="D52" s="712"/>
      <c r="E52" s="709">
        <f t="shared" si="14"/>
        <v>0</v>
      </c>
      <c r="F52" s="712"/>
      <c r="G52" s="712"/>
      <c r="H52" s="709">
        <f t="shared" si="15"/>
        <v>0</v>
      </c>
    </row>
    <row r="53" spans="1:8" x14ac:dyDescent="0.25">
      <c r="A53" s="710"/>
      <c r="B53" s="711" t="s">
        <v>689</v>
      </c>
      <c r="C53" s="712"/>
      <c r="D53" s="712"/>
      <c r="E53" s="709">
        <f t="shared" si="14"/>
        <v>0</v>
      </c>
      <c r="F53" s="712"/>
      <c r="G53" s="712"/>
      <c r="H53" s="709">
        <f t="shared" si="15"/>
        <v>0</v>
      </c>
    </row>
    <row r="54" spans="1:8" x14ac:dyDescent="0.25">
      <c r="A54" s="710"/>
      <c r="B54" s="711" t="s">
        <v>690</v>
      </c>
      <c r="C54" s="712"/>
      <c r="D54" s="712"/>
      <c r="E54" s="709">
        <f t="shared" si="14"/>
        <v>0</v>
      </c>
      <c r="F54" s="712"/>
      <c r="G54" s="712"/>
      <c r="H54" s="709">
        <f t="shared" si="15"/>
        <v>0</v>
      </c>
    </row>
    <row r="55" spans="1:8" x14ac:dyDescent="0.25">
      <c r="A55" s="710"/>
      <c r="B55" s="711" t="s">
        <v>691</v>
      </c>
      <c r="C55" s="712"/>
      <c r="D55" s="712"/>
      <c r="E55" s="709">
        <f t="shared" si="14"/>
        <v>0</v>
      </c>
      <c r="F55" s="712"/>
      <c r="G55" s="712"/>
      <c r="H55" s="709">
        <f t="shared" si="15"/>
        <v>0</v>
      </c>
    </row>
    <row r="56" spans="1:8" x14ac:dyDescent="0.25">
      <c r="A56" s="710"/>
      <c r="B56" s="711" t="s">
        <v>692</v>
      </c>
      <c r="C56" s="712"/>
      <c r="D56" s="712"/>
      <c r="E56" s="709">
        <f t="shared" si="14"/>
        <v>0</v>
      </c>
      <c r="F56" s="712"/>
      <c r="G56" s="712"/>
      <c r="H56" s="709">
        <f t="shared" si="15"/>
        <v>0</v>
      </c>
    </row>
    <row r="57" spans="1:8" x14ac:dyDescent="0.25">
      <c r="A57" s="710"/>
      <c r="B57" s="711"/>
      <c r="C57" s="712"/>
      <c r="D57" s="712"/>
      <c r="E57" s="709"/>
      <c r="F57" s="712"/>
      <c r="G57" s="712"/>
      <c r="H57" s="709"/>
    </row>
    <row r="58" spans="1:8" x14ac:dyDescent="0.25">
      <c r="A58" s="710" t="s">
        <v>693</v>
      </c>
      <c r="B58" s="711"/>
      <c r="C58" s="716">
        <f>SUM(C59:C65)</f>
        <v>0</v>
      </c>
      <c r="D58" s="716">
        <f t="shared" ref="D58:H58" si="16">SUM(D59:D65)</f>
        <v>46402409.049999997</v>
      </c>
      <c r="E58" s="716">
        <f t="shared" si="16"/>
        <v>46402409.049999997</v>
      </c>
      <c r="F58" s="716">
        <f t="shared" si="16"/>
        <v>22144537.48</v>
      </c>
      <c r="G58" s="716">
        <f t="shared" si="16"/>
        <v>21091811.550000001</v>
      </c>
      <c r="H58" s="716">
        <f t="shared" si="16"/>
        <v>24257871.569999997</v>
      </c>
    </row>
    <row r="59" spans="1:8" x14ac:dyDescent="0.25">
      <c r="A59" s="710"/>
      <c r="B59" s="711" t="s">
        <v>694</v>
      </c>
      <c r="C59" s="712"/>
      <c r="D59" s="712"/>
      <c r="E59" s="709">
        <f t="shared" ref="E59:E65" si="17">C59+D59</f>
        <v>0</v>
      </c>
      <c r="F59" s="712"/>
      <c r="G59" s="712"/>
      <c r="H59" s="709">
        <f t="shared" ref="H59:H65" si="18">+E59-F59</f>
        <v>0</v>
      </c>
    </row>
    <row r="60" spans="1:8" x14ac:dyDescent="0.25">
      <c r="A60" s="710"/>
      <c r="B60" s="711" t="s">
        <v>695</v>
      </c>
      <c r="C60" s="712"/>
      <c r="D60" s="712"/>
      <c r="E60" s="709">
        <f t="shared" si="17"/>
        <v>0</v>
      </c>
      <c r="F60" s="712"/>
      <c r="G60" s="712"/>
      <c r="H60" s="709">
        <f t="shared" si="18"/>
        <v>0</v>
      </c>
    </row>
    <row r="61" spans="1:8" x14ac:dyDescent="0.25">
      <c r="A61" s="710"/>
      <c r="B61" s="711" t="s">
        <v>696</v>
      </c>
      <c r="C61" s="712"/>
      <c r="D61" s="712"/>
      <c r="E61" s="709">
        <f t="shared" si="17"/>
        <v>0</v>
      </c>
      <c r="F61" s="712"/>
      <c r="G61" s="712"/>
      <c r="H61" s="709">
        <f t="shared" si="18"/>
        <v>0</v>
      </c>
    </row>
    <row r="62" spans="1:8" x14ac:dyDescent="0.25">
      <c r="A62" s="710"/>
      <c r="B62" s="711" t="s">
        <v>697</v>
      </c>
      <c r="C62" s="712"/>
      <c r="D62" s="712"/>
      <c r="E62" s="709">
        <f t="shared" si="17"/>
        <v>0</v>
      </c>
      <c r="F62" s="712"/>
      <c r="G62" s="712"/>
      <c r="H62" s="709">
        <f t="shared" si="18"/>
        <v>0</v>
      </c>
    </row>
    <row r="63" spans="1:8" x14ac:dyDescent="0.25">
      <c r="A63" s="710"/>
      <c r="B63" s="711" t="s">
        <v>698</v>
      </c>
      <c r="C63" s="712">
        <f>'ETCA-II-05'!C84</f>
        <v>0</v>
      </c>
      <c r="D63" s="712">
        <f>'ETCA-II-05'!D84</f>
        <v>46402409.049999997</v>
      </c>
      <c r="E63" s="709">
        <f t="shared" si="17"/>
        <v>46402409.049999997</v>
      </c>
      <c r="F63" s="712">
        <f>'ETCA-II-05'!F84</f>
        <v>22144537.48</v>
      </c>
      <c r="G63" s="712">
        <f>'ETCA-II-05'!G84</f>
        <v>21091811.550000001</v>
      </c>
      <c r="H63" s="709">
        <f t="shared" si="18"/>
        <v>24257871.569999997</v>
      </c>
    </row>
    <row r="64" spans="1:8" x14ac:dyDescent="0.25">
      <c r="A64" s="710"/>
      <c r="B64" s="711" t="s">
        <v>699</v>
      </c>
      <c r="C64" s="712"/>
      <c r="D64" s="712"/>
      <c r="E64" s="709">
        <f t="shared" si="17"/>
        <v>0</v>
      </c>
      <c r="F64" s="712"/>
      <c r="G64" s="712"/>
      <c r="H64" s="709">
        <f t="shared" si="18"/>
        <v>0</v>
      </c>
    </row>
    <row r="65" spans="1:8" ht="15.75" thickBot="1" x14ac:dyDescent="0.3">
      <c r="A65" s="718"/>
      <c r="B65" s="719" t="s">
        <v>700</v>
      </c>
      <c r="C65" s="720"/>
      <c r="D65" s="720"/>
      <c r="E65" s="721">
        <f t="shared" si="17"/>
        <v>0</v>
      </c>
      <c r="F65" s="720"/>
      <c r="G65" s="720"/>
      <c r="H65" s="721">
        <f t="shared" si="18"/>
        <v>0</v>
      </c>
    </row>
    <row r="66" spans="1:8" x14ac:dyDescent="0.25">
      <c r="A66" s="710" t="s">
        <v>701</v>
      </c>
      <c r="B66" s="711"/>
      <c r="C66" s="716">
        <f>SUM(C67:C75)</f>
        <v>0</v>
      </c>
      <c r="D66" s="716">
        <f t="shared" ref="D66:H66" si="19">SUM(D67:D75)</f>
        <v>0</v>
      </c>
      <c r="E66" s="716">
        <f t="shared" si="19"/>
        <v>0</v>
      </c>
      <c r="F66" s="716">
        <f t="shared" si="19"/>
        <v>0</v>
      </c>
      <c r="G66" s="716">
        <f t="shared" si="19"/>
        <v>0</v>
      </c>
      <c r="H66" s="716">
        <f t="shared" si="19"/>
        <v>0</v>
      </c>
    </row>
    <row r="67" spans="1:8" x14ac:dyDescent="0.25">
      <c r="A67" s="710"/>
      <c r="B67" s="711" t="s">
        <v>702</v>
      </c>
      <c r="C67" s="712"/>
      <c r="D67" s="712"/>
      <c r="E67" s="709">
        <f t="shared" ref="E67:E75" si="20">C67+D67</f>
        <v>0</v>
      </c>
      <c r="F67" s="712"/>
      <c r="G67" s="712"/>
      <c r="H67" s="709">
        <f t="shared" ref="H67:H75" si="21">+E67-F67</f>
        <v>0</v>
      </c>
    </row>
    <row r="68" spans="1:8" x14ac:dyDescent="0.25">
      <c r="A68" s="710"/>
      <c r="B68" s="711" t="s">
        <v>703</v>
      </c>
      <c r="C68" s="712"/>
      <c r="D68" s="712"/>
      <c r="E68" s="709"/>
      <c r="F68" s="712"/>
      <c r="G68" s="712"/>
      <c r="H68" s="709">
        <f t="shared" si="21"/>
        <v>0</v>
      </c>
    </row>
    <row r="69" spans="1:8" x14ac:dyDescent="0.25">
      <c r="A69" s="710"/>
      <c r="B69" s="711" t="s">
        <v>704</v>
      </c>
      <c r="C69" s="712"/>
      <c r="D69" s="712"/>
      <c r="E69" s="709">
        <f t="shared" si="20"/>
        <v>0</v>
      </c>
      <c r="F69" s="712"/>
      <c r="G69" s="712"/>
      <c r="H69" s="709">
        <f t="shared" si="21"/>
        <v>0</v>
      </c>
    </row>
    <row r="70" spans="1:8" x14ac:dyDescent="0.25">
      <c r="A70" s="710"/>
      <c r="B70" s="711" t="s">
        <v>705</v>
      </c>
      <c r="C70" s="712"/>
      <c r="D70" s="712"/>
      <c r="E70" s="709">
        <f t="shared" si="20"/>
        <v>0</v>
      </c>
      <c r="F70" s="712"/>
      <c r="G70" s="712"/>
      <c r="H70" s="709">
        <f t="shared" si="21"/>
        <v>0</v>
      </c>
    </row>
    <row r="71" spans="1:8" x14ac:dyDescent="0.25">
      <c r="A71" s="710"/>
      <c r="B71" s="711" t="s">
        <v>706</v>
      </c>
      <c r="C71" s="712"/>
      <c r="D71" s="712"/>
      <c r="E71" s="709">
        <f t="shared" si="20"/>
        <v>0</v>
      </c>
      <c r="F71" s="712"/>
      <c r="G71" s="712"/>
      <c r="H71" s="709">
        <f t="shared" si="21"/>
        <v>0</v>
      </c>
    </row>
    <row r="72" spans="1:8" x14ac:dyDescent="0.25">
      <c r="A72" s="710"/>
      <c r="B72" s="711" t="s">
        <v>707</v>
      </c>
      <c r="C72" s="712"/>
      <c r="D72" s="712"/>
      <c r="E72" s="709">
        <f t="shared" si="20"/>
        <v>0</v>
      </c>
      <c r="F72" s="712"/>
      <c r="G72" s="712"/>
      <c r="H72" s="709">
        <f t="shared" si="21"/>
        <v>0</v>
      </c>
    </row>
    <row r="73" spans="1:8" x14ac:dyDescent="0.25">
      <c r="A73" s="710"/>
      <c r="B73" s="711" t="s">
        <v>708</v>
      </c>
      <c r="C73" s="712"/>
      <c r="D73" s="712"/>
      <c r="E73" s="709">
        <f t="shared" si="20"/>
        <v>0</v>
      </c>
      <c r="F73" s="712"/>
      <c r="G73" s="712"/>
      <c r="H73" s="709">
        <f t="shared" si="21"/>
        <v>0</v>
      </c>
    </row>
    <row r="74" spans="1:8" x14ac:dyDescent="0.25">
      <c r="A74" s="710"/>
      <c r="B74" s="711" t="s">
        <v>709</v>
      </c>
      <c r="C74" s="712"/>
      <c r="D74" s="712"/>
      <c r="E74" s="709">
        <f t="shared" si="20"/>
        <v>0</v>
      </c>
      <c r="F74" s="712"/>
      <c r="G74" s="712"/>
      <c r="H74" s="709">
        <f t="shared" si="21"/>
        <v>0</v>
      </c>
    </row>
    <row r="75" spans="1:8" x14ac:dyDescent="0.25">
      <c r="A75" s="710"/>
      <c r="B75" s="711" t="s">
        <v>710</v>
      </c>
      <c r="C75" s="712"/>
      <c r="D75" s="712"/>
      <c r="E75" s="709">
        <f t="shared" si="20"/>
        <v>0</v>
      </c>
      <c r="F75" s="712"/>
      <c r="G75" s="712"/>
      <c r="H75" s="709">
        <f t="shared" si="21"/>
        <v>0</v>
      </c>
    </row>
    <row r="76" spans="1:8" x14ac:dyDescent="0.25">
      <c r="A76" s="710"/>
      <c r="B76" s="711"/>
      <c r="C76" s="712"/>
      <c r="D76" s="712"/>
      <c r="E76" s="709"/>
      <c r="F76" s="712"/>
      <c r="G76" s="712"/>
      <c r="H76" s="709"/>
    </row>
    <row r="77" spans="1:8" x14ac:dyDescent="0.25">
      <c r="A77" s="710" t="s">
        <v>711</v>
      </c>
      <c r="B77" s="711"/>
      <c r="C77" s="716">
        <f>SUM(C78:C81)</f>
        <v>0</v>
      </c>
      <c r="D77" s="716">
        <f t="shared" ref="D77:H77" si="22">SUM(D78:D81)</f>
        <v>0</v>
      </c>
      <c r="E77" s="716">
        <f t="shared" si="22"/>
        <v>0</v>
      </c>
      <c r="F77" s="716">
        <f t="shared" si="22"/>
        <v>0</v>
      </c>
      <c r="G77" s="716">
        <f t="shared" si="22"/>
        <v>0</v>
      </c>
      <c r="H77" s="716">
        <f t="shared" si="22"/>
        <v>0</v>
      </c>
    </row>
    <row r="78" spans="1:8" x14ac:dyDescent="0.25">
      <c r="A78" s="710"/>
      <c r="B78" s="711" t="s">
        <v>712</v>
      </c>
      <c r="C78" s="712">
        <v>0</v>
      </c>
      <c r="D78" s="712"/>
      <c r="E78" s="709">
        <f t="shared" ref="E78:E81" si="23">C78+D78</f>
        <v>0</v>
      </c>
      <c r="F78" s="712"/>
      <c r="G78" s="712"/>
      <c r="H78" s="709">
        <f t="shared" ref="H78:H81" si="24">+E78-F78</f>
        <v>0</v>
      </c>
    </row>
    <row r="79" spans="1:8" x14ac:dyDescent="0.25">
      <c r="A79" s="710"/>
      <c r="B79" s="711" t="s">
        <v>713</v>
      </c>
      <c r="C79" s="712">
        <v>0</v>
      </c>
      <c r="D79" s="712"/>
      <c r="E79" s="709">
        <f t="shared" si="23"/>
        <v>0</v>
      </c>
      <c r="F79" s="712"/>
      <c r="G79" s="712"/>
      <c r="H79" s="709">
        <f t="shared" si="24"/>
        <v>0</v>
      </c>
    </row>
    <row r="80" spans="1:8" x14ac:dyDescent="0.25">
      <c r="A80" s="710"/>
      <c r="B80" s="711" t="s">
        <v>714</v>
      </c>
      <c r="C80" s="712">
        <v>0</v>
      </c>
      <c r="D80" s="712"/>
      <c r="E80" s="709">
        <f t="shared" si="23"/>
        <v>0</v>
      </c>
      <c r="F80" s="712"/>
      <c r="G80" s="712"/>
      <c r="H80" s="709">
        <f t="shared" si="24"/>
        <v>0</v>
      </c>
    </row>
    <row r="81" spans="1:9" x14ac:dyDescent="0.25">
      <c r="A81" s="710"/>
      <c r="B81" s="711" t="s">
        <v>715</v>
      </c>
      <c r="C81" s="712"/>
      <c r="D81" s="712"/>
      <c r="E81" s="709">
        <f t="shared" si="23"/>
        <v>0</v>
      </c>
      <c r="F81" s="712"/>
      <c r="G81" s="712"/>
      <c r="H81" s="709">
        <f t="shared" si="24"/>
        <v>0</v>
      </c>
    </row>
    <row r="82" spans="1:9" x14ac:dyDescent="0.25">
      <c r="A82" s="710"/>
      <c r="B82" s="711"/>
      <c r="C82" s="712"/>
      <c r="D82" s="712"/>
      <c r="E82" s="709"/>
      <c r="F82" s="712"/>
      <c r="G82" s="712"/>
      <c r="H82" s="709"/>
    </row>
    <row r="83" spans="1:9" ht="15.75" thickBot="1" x14ac:dyDescent="0.3">
      <c r="A83" s="718" t="s">
        <v>610</v>
      </c>
      <c r="B83" s="719"/>
      <c r="C83" s="733">
        <f t="shared" ref="C83:H83" si="25">+C10+C47</f>
        <v>66184900.999999993</v>
      </c>
      <c r="D83" s="733">
        <f t="shared" si="25"/>
        <v>46828409.049999997</v>
      </c>
      <c r="E83" s="733">
        <f t="shared" si="25"/>
        <v>113013310.04999998</v>
      </c>
      <c r="F83" s="733">
        <f t="shared" si="25"/>
        <v>50758777.640000001</v>
      </c>
      <c r="G83" s="733">
        <f t="shared" si="25"/>
        <v>48570710.469999999</v>
      </c>
      <c r="H83" s="733">
        <f t="shared" si="25"/>
        <v>62254532.409999982</v>
      </c>
      <c r="I83" s="499" t="str">
        <f>IF((C83-'ETCA-II-11'!B45)&gt;0.9,"ERROR!!!!! EL MONTO NO COINCIDE CON LO REPORTADO EN EL FORMATO ETCA-II-11 EN EL TOTAL DEL GASTO","")</f>
        <v/>
      </c>
    </row>
    <row r="84" spans="1:9" x14ac:dyDescent="0.25">
      <c r="A84" s="722"/>
      <c r="B84" s="722"/>
      <c r="C84" s="723"/>
      <c r="D84" s="723"/>
      <c r="E84" s="724"/>
      <c r="F84" s="723"/>
      <c r="G84" s="723"/>
      <c r="H84" s="724"/>
      <c r="I84" s="499" t="str">
        <f>IF((D83-'ETCA-II-11'!C45)&gt;0.9,"ERROR!!!!! EL MONTO NO COINCIDE CON LO REPORTADO EN EL FORMATO ETCA-II-11 EN EL TOTAL DEL GASTO","")</f>
        <v/>
      </c>
    </row>
    <row r="85" spans="1:9" x14ac:dyDescent="0.25">
      <c r="A85" s="722"/>
      <c r="B85" s="722"/>
      <c r="C85" s="723"/>
      <c r="D85" s="723"/>
      <c r="E85" s="724"/>
      <c r="F85" s="723"/>
      <c r="G85" s="723"/>
      <c r="H85" s="724"/>
      <c r="I85" t="str">
        <f>IF((E83&lt;&gt;'ETCA-II-11'!D45),"ERROR!!!!! EL MONTO NO COINCIDE CON LO REPORTADO EN EL FORMATO ETCA-II-11 EN EL TOTAL DEL GASTO","")</f>
        <v/>
      </c>
    </row>
    <row r="86" spans="1:9" x14ac:dyDescent="0.25">
      <c r="A86" s="722"/>
      <c r="B86" s="722"/>
      <c r="C86" s="723"/>
      <c r="D86" s="723"/>
      <c r="E86" s="724"/>
      <c r="F86" s="723"/>
      <c r="G86" s="723"/>
      <c r="H86" s="724"/>
      <c r="I86" t="str">
        <f>IF((F83-'ETCA-II-11'!E45)&gt;0.9,"ERROR!!!!! EL MONTO NO COINCIDE CON LO REPORTADO EN EL FORMATO ETCA-II-11 EN EL TOTAL DEL GASTO","")</f>
        <v/>
      </c>
    </row>
    <row r="87" spans="1:9" x14ac:dyDescent="0.25">
      <c r="A87" s="722"/>
      <c r="B87" s="722"/>
      <c r="C87" s="723"/>
      <c r="D87" s="723"/>
      <c r="E87" s="724"/>
      <c r="F87" s="723"/>
      <c r="G87" s="723"/>
      <c r="H87" s="724"/>
      <c r="I87" t="str">
        <f>IF((G83-'ETCA-II-11'!F45)&gt;0.9,"ERROR!!!!! EL MONTO NO COINCIDE CON LO REPORTADO EN EL FORMATO ETCA-II-11 EN EL TOTAL DEL GASTO","")</f>
        <v/>
      </c>
    </row>
    <row r="88" spans="1:9" x14ac:dyDescent="0.25">
      <c r="A88" s="722"/>
      <c r="B88" s="722"/>
      <c r="C88" s="723"/>
      <c r="D88" s="723"/>
      <c r="E88" s="724"/>
      <c r="F88" s="723"/>
      <c r="G88" s="723"/>
      <c r="H88" s="724"/>
      <c r="I88" t="str">
        <f>IF((H83-'ETCA-II-11'!G45)&gt;0.9,"ERROR!!!!! EL MONTO NO COINCIDE CON LO REPORTADO EN EL FORMATO ETCA-II-11 EN EL TOTAL DEL GASTO","")</f>
        <v/>
      </c>
    </row>
    <row r="89" spans="1:9" x14ac:dyDescent="0.25">
      <c r="A89" s="722"/>
      <c r="B89" s="722"/>
      <c r="C89" s="723"/>
      <c r="D89" s="723"/>
      <c r="E89" s="724"/>
      <c r="F89" s="723"/>
      <c r="G89" s="723"/>
      <c r="H89" s="724"/>
    </row>
  </sheetData>
  <sheetProtection formatColumns="0" formatRows="0" insertHyperlinks="0"/>
  <mergeCells count="14">
    <mergeCell ref="A9:B9"/>
    <mergeCell ref="A10:B10"/>
    <mergeCell ref="A11:B11"/>
    <mergeCell ref="A21:B21"/>
    <mergeCell ref="A30:B30"/>
    <mergeCell ref="A7:B8"/>
    <mergeCell ref="C7:G7"/>
    <mergeCell ref="H7:H8"/>
    <mergeCell ref="A1:H1"/>
    <mergeCell ref="A3:H3"/>
    <mergeCell ref="A4:H4"/>
    <mergeCell ref="A5:H5"/>
    <mergeCell ref="A6:H6"/>
    <mergeCell ref="A2:H2"/>
  </mergeCells>
  <pageMargins left="0.19685039370078741" right="0.31496062992125984" top="0.74803149606299213" bottom="0.74803149606299213" header="0.31496062992125984" footer="0.31496062992125984"/>
  <pageSetup scale="9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6"/>
  <sheetViews>
    <sheetView view="pageBreakPreview" topLeftCell="A313" zoomScaleNormal="112" zoomScaleSheetLayoutView="100" workbookViewId="0">
      <selection sqref="A1:I321"/>
    </sheetView>
  </sheetViews>
  <sheetFormatPr baseColWidth="10" defaultColWidth="11.42578125" defaultRowHeight="16.5" x14ac:dyDescent="0.3"/>
  <cols>
    <col min="1" max="1" width="19.42578125" style="22" bestFit="1" customWidth="1"/>
    <col min="2" max="2" width="39.7109375" style="6" customWidth="1"/>
    <col min="3" max="4" width="13.42578125" style="6" bestFit="1" customWidth="1"/>
    <col min="5" max="5" width="14.42578125" style="6" bestFit="1" customWidth="1"/>
    <col min="6" max="8" width="13.42578125" style="6" bestFit="1" customWidth="1"/>
    <col min="9" max="9" width="9.42578125" style="6" customWidth="1"/>
    <col min="10" max="16384" width="11.42578125" style="3"/>
  </cols>
  <sheetData>
    <row r="1" spans="1:16" s="6" customFormat="1" x14ac:dyDescent="0.25">
      <c r="A1" s="1160" t="s">
        <v>23</v>
      </c>
      <c r="B1" s="1160"/>
      <c r="C1" s="1160"/>
      <c r="D1" s="1160"/>
      <c r="E1" s="1160"/>
      <c r="F1" s="1160"/>
      <c r="G1" s="1160"/>
      <c r="H1" s="1160"/>
      <c r="I1" s="1160"/>
    </row>
    <row r="2" spans="1:16" s="19" customFormat="1" ht="15.75" x14ac:dyDescent="0.25">
      <c r="A2" s="1160" t="s">
        <v>466</v>
      </c>
      <c r="B2" s="1160"/>
      <c r="C2" s="1160"/>
      <c r="D2" s="1160"/>
      <c r="E2" s="1160"/>
      <c r="F2" s="1160"/>
      <c r="G2" s="1160"/>
      <c r="H2" s="1160"/>
      <c r="I2" s="1160"/>
    </row>
    <row r="3" spans="1:16" s="19" customFormat="1" ht="15.75" x14ac:dyDescent="0.25">
      <c r="A3" s="1160" t="s">
        <v>717</v>
      </c>
      <c r="B3" s="1160"/>
      <c r="C3" s="1160"/>
      <c r="D3" s="1160"/>
      <c r="E3" s="1160"/>
      <c r="F3" s="1160"/>
      <c r="G3" s="1160"/>
      <c r="H3" s="1160"/>
      <c r="I3" s="1160"/>
    </row>
    <row r="4" spans="1:16" s="19" customFormat="1" x14ac:dyDescent="0.25">
      <c r="A4" s="1225" t="str">
        <f>'ETCA-I-01'!A3:G3</f>
        <v>Instituto Tecnológico Superior de Cajeme</v>
      </c>
      <c r="B4" s="1225"/>
      <c r="C4" s="1225"/>
      <c r="D4" s="1225"/>
      <c r="E4" s="1225"/>
      <c r="F4" s="1225"/>
      <c r="G4" s="1225"/>
      <c r="H4" s="1225"/>
      <c r="I4" s="1225"/>
    </row>
    <row r="5" spans="1:16" s="19" customFormat="1" x14ac:dyDescent="0.25">
      <c r="A5" s="1225" t="str">
        <f>'ETCA-I-03'!A4:D4</f>
        <v>Del 01 de Enero al 30 de Junio de 2019</v>
      </c>
      <c r="B5" s="1225"/>
      <c r="C5" s="1225"/>
      <c r="D5" s="1225"/>
      <c r="E5" s="1225"/>
      <c r="F5" s="1225"/>
      <c r="G5" s="1225"/>
      <c r="H5" s="1225"/>
      <c r="I5" s="1225"/>
    </row>
    <row r="6" spans="1:16" s="20" customFormat="1" ht="17.25" thickBot="1" x14ac:dyDescent="0.3">
      <c r="A6" s="34"/>
      <c r="B6" s="34"/>
      <c r="C6" s="1226" t="s">
        <v>718</v>
      </c>
      <c r="D6" s="1226"/>
      <c r="E6" s="1226"/>
      <c r="F6" s="34"/>
      <c r="G6" s="4"/>
      <c r="H6" s="1227"/>
      <c r="I6" s="1227"/>
    </row>
    <row r="7" spans="1:16" ht="38.25" customHeight="1" x14ac:dyDescent="0.3">
      <c r="A7" s="1220" t="s">
        <v>719</v>
      </c>
      <c r="B7" s="1221"/>
      <c r="C7" s="186" t="s">
        <v>470</v>
      </c>
      <c r="D7" s="186" t="s">
        <v>398</v>
      </c>
      <c r="E7" s="186" t="s">
        <v>471</v>
      </c>
      <c r="F7" s="187" t="s">
        <v>472</v>
      </c>
      <c r="G7" s="187" t="s">
        <v>473</v>
      </c>
      <c r="H7" s="186" t="s">
        <v>474</v>
      </c>
      <c r="I7" s="188" t="s">
        <v>720</v>
      </c>
    </row>
    <row r="8" spans="1:16" ht="18" customHeight="1" thickBot="1" x14ac:dyDescent="0.35">
      <c r="A8" s="1222"/>
      <c r="B8" s="1223"/>
      <c r="C8" s="278" t="s">
        <v>378</v>
      </c>
      <c r="D8" s="278" t="s">
        <v>379</v>
      </c>
      <c r="E8" s="278" t="s">
        <v>475</v>
      </c>
      <c r="F8" s="312" t="s">
        <v>381</v>
      </c>
      <c r="G8" s="312" t="s">
        <v>382</v>
      </c>
      <c r="H8" s="278" t="s">
        <v>476</v>
      </c>
      <c r="I8" s="279" t="s">
        <v>721</v>
      </c>
    </row>
    <row r="9" spans="1:16" ht="6" customHeight="1" thickBot="1" x14ac:dyDescent="0.35">
      <c r="A9" s="307"/>
      <c r="B9" s="308"/>
      <c r="C9" s="309"/>
      <c r="D9" s="309"/>
      <c r="E9" s="309"/>
      <c r="F9" s="309"/>
      <c r="G9" s="309"/>
      <c r="H9" s="309"/>
      <c r="I9" s="310"/>
    </row>
    <row r="10" spans="1:16" s="638" customFormat="1" ht="19.5" customHeight="1" thickTop="1" x14ac:dyDescent="0.25">
      <c r="A10" s="917" t="s">
        <v>1052</v>
      </c>
      <c r="B10" s="918" t="s">
        <v>1053</v>
      </c>
      <c r="C10" s="919">
        <f>C11+C18+C23+C32+C41+C54</f>
        <v>49594759.819999993</v>
      </c>
      <c r="D10" s="919">
        <f>D11+D18+D23+D32+D41+D54</f>
        <v>38625431.429999992</v>
      </c>
      <c r="E10" s="920">
        <f>C10+D10</f>
        <v>88220191.249999985</v>
      </c>
      <c r="F10" s="921">
        <f>F11+F18+F23+F32+F41+F54</f>
        <v>39990449.57</v>
      </c>
      <c r="G10" s="919">
        <f>G11+G18+G23+G32+G41+G54</f>
        <v>37991852.550000004</v>
      </c>
      <c r="H10" s="922">
        <f t="shared" ref="H10:H34" si="0">E10-F10</f>
        <v>48229741.679999985</v>
      </c>
      <c r="I10" s="923">
        <f>F10/E10</f>
        <v>0.45330268505850702</v>
      </c>
      <c r="J10" s="924"/>
      <c r="K10" s="925"/>
      <c r="L10" s="926"/>
      <c r="O10" s="925"/>
    </row>
    <row r="11" spans="1:16" ht="20.100000000000001" customHeight="1" x14ac:dyDescent="0.3">
      <c r="A11" s="927" t="s">
        <v>1054</v>
      </c>
      <c r="B11" s="928" t="s">
        <v>1055</v>
      </c>
      <c r="C11" s="929">
        <f>SUM(C12)</f>
        <v>36238765.729999997</v>
      </c>
      <c r="D11" s="929">
        <f>SUM(D12)</f>
        <v>26684216.239999995</v>
      </c>
      <c r="E11" s="930">
        <f t="shared" ref="E11:E75" si="1">C11+D11</f>
        <v>62922981.969999991</v>
      </c>
      <c r="F11" s="931">
        <f>SUM(F12)</f>
        <v>29606952.129999999</v>
      </c>
      <c r="G11" s="929">
        <f t="shared" ref="G11" si="2">SUM(G12)</f>
        <v>29606952.129999999</v>
      </c>
      <c r="H11" s="932">
        <f>E11-F11</f>
        <v>33316029.839999992</v>
      </c>
      <c r="I11" s="923">
        <f>F11/E11</f>
        <v>0.47052684413646845</v>
      </c>
      <c r="J11" s="924"/>
      <c r="L11" s="933"/>
      <c r="O11" s="934"/>
    </row>
    <row r="12" spans="1:16" ht="20.100000000000001" customHeight="1" x14ac:dyDescent="0.3">
      <c r="A12" s="927" t="s">
        <v>1056</v>
      </c>
      <c r="B12" s="928" t="s">
        <v>1057</v>
      </c>
      <c r="C12" s="929">
        <f>SUM(C13:C17)</f>
        <v>36238765.729999997</v>
      </c>
      <c r="D12" s="929">
        <f>SUM(D13:D17)</f>
        <v>26684216.239999995</v>
      </c>
      <c r="E12" s="930">
        <f t="shared" si="1"/>
        <v>62922981.969999991</v>
      </c>
      <c r="F12" s="931">
        <f>SUM(F13:F17)</f>
        <v>29606952.129999999</v>
      </c>
      <c r="G12" s="929">
        <f>SUM(G13:G17)</f>
        <v>29606952.129999999</v>
      </c>
      <c r="H12" s="932">
        <f t="shared" si="0"/>
        <v>33316029.839999992</v>
      </c>
      <c r="I12" s="923">
        <f t="shared" ref="I12:I75" si="3">F12/E12</f>
        <v>0.47052684413646845</v>
      </c>
      <c r="J12" s="924"/>
      <c r="L12" s="933"/>
      <c r="O12" s="934"/>
    </row>
    <row r="13" spans="1:16" ht="20.100000000000001" customHeight="1" x14ac:dyDescent="0.3">
      <c r="A13" s="927" t="s">
        <v>1058</v>
      </c>
      <c r="B13" s="928" t="s">
        <v>1059</v>
      </c>
      <c r="C13" s="935">
        <v>2912973.13</v>
      </c>
      <c r="D13" s="936">
        <v>3958808.02</v>
      </c>
      <c r="E13" s="930">
        <f t="shared" si="1"/>
        <v>6871781.1500000004</v>
      </c>
      <c r="F13" s="935">
        <v>2237454.2599999998</v>
      </c>
      <c r="G13" s="937">
        <v>2237454.2599999998</v>
      </c>
      <c r="H13" s="932">
        <f t="shared" si="0"/>
        <v>4634326.8900000006</v>
      </c>
      <c r="I13" s="923">
        <f t="shared" si="3"/>
        <v>0.32560033725753906</v>
      </c>
      <c r="J13" s="924"/>
      <c r="K13" s="659"/>
      <c r="L13" s="938"/>
      <c r="M13" s="938"/>
      <c r="N13" s="938"/>
      <c r="O13" s="934"/>
      <c r="P13" s="939"/>
    </row>
    <row r="14" spans="1:16" ht="20.100000000000001" customHeight="1" x14ac:dyDescent="0.3">
      <c r="A14" s="927" t="s">
        <v>1060</v>
      </c>
      <c r="B14" s="927" t="s">
        <v>1061</v>
      </c>
      <c r="C14" s="935">
        <v>24286017.109999999</v>
      </c>
      <c r="D14" s="929">
        <v>11872642.539999999</v>
      </c>
      <c r="E14" s="930">
        <f t="shared" si="1"/>
        <v>36158659.649999999</v>
      </c>
      <c r="F14" s="935">
        <v>18184466.359999999</v>
      </c>
      <c r="G14" s="937">
        <v>18184466.359999999</v>
      </c>
      <c r="H14" s="932">
        <f t="shared" si="0"/>
        <v>17974193.289999999</v>
      </c>
      <c r="I14" s="923">
        <f t="shared" si="3"/>
        <v>0.50290764469749916</v>
      </c>
      <c r="J14" s="924"/>
      <c r="K14" s="659"/>
      <c r="L14" s="938"/>
      <c r="M14" s="938"/>
      <c r="N14" s="938"/>
      <c r="O14" s="934"/>
      <c r="P14" s="939"/>
    </row>
    <row r="15" spans="1:16" ht="20.100000000000001" customHeight="1" x14ac:dyDescent="0.3">
      <c r="A15" s="927" t="s">
        <v>1062</v>
      </c>
      <c r="B15" s="928" t="s">
        <v>1063</v>
      </c>
      <c r="C15" s="935">
        <v>4731920.4800000004</v>
      </c>
      <c r="D15" s="929">
        <v>6053070.7400000002</v>
      </c>
      <c r="E15" s="930">
        <f t="shared" si="1"/>
        <v>10784991.220000001</v>
      </c>
      <c r="F15" s="935">
        <v>4765088.99</v>
      </c>
      <c r="G15" s="937">
        <v>4765088.99</v>
      </c>
      <c r="H15" s="932">
        <f t="shared" si="0"/>
        <v>6019902.2300000004</v>
      </c>
      <c r="I15" s="923">
        <f t="shared" si="3"/>
        <v>0.44182594985923407</v>
      </c>
      <c r="J15" s="924"/>
      <c r="K15" s="659"/>
      <c r="L15" s="938"/>
      <c r="M15" s="938"/>
      <c r="N15" s="938"/>
      <c r="O15" s="934"/>
      <c r="P15" s="939"/>
    </row>
    <row r="16" spans="1:16" ht="20.100000000000001" customHeight="1" x14ac:dyDescent="0.3">
      <c r="A16" s="927" t="s">
        <v>1064</v>
      </c>
      <c r="B16" s="928" t="s">
        <v>1065</v>
      </c>
      <c r="C16" s="935">
        <v>790853.52</v>
      </c>
      <c r="D16" s="929">
        <v>1050549.3799999999</v>
      </c>
      <c r="E16" s="930">
        <f t="shared" si="1"/>
        <v>1841402.9</v>
      </c>
      <c r="F16" s="935">
        <v>1047492.32</v>
      </c>
      <c r="G16" s="937">
        <v>1047492.32</v>
      </c>
      <c r="H16" s="932">
        <f t="shared" si="0"/>
        <v>793910.58</v>
      </c>
      <c r="I16" s="923">
        <f t="shared" si="3"/>
        <v>0.56885558288194293</v>
      </c>
      <c r="J16" s="924"/>
      <c r="K16" s="659"/>
      <c r="L16" s="938"/>
      <c r="M16" s="938"/>
      <c r="N16" s="938"/>
      <c r="O16" s="934"/>
      <c r="P16" s="939"/>
    </row>
    <row r="17" spans="1:16" ht="20.100000000000001" customHeight="1" x14ac:dyDescent="0.3">
      <c r="A17" s="927" t="s">
        <v>1066</v>
      </c>
      <c r="B17" s="928" t="s">
        <v>1067</v>
      </c>
      <c r="C17" s="935">
        <v>3517001.49</v>
      </c>
      <c r="D17" s="929">
        <v>3749145.56</v>
      </c>
      <c r="E17" s="930">
        <f t="shared" si="1"/>
        <v>7266147.0500000007</v>
      </c>
      <c r="F17" s="935">
        <v>3372450.2</v>
      </c>
      <c r="G17" s="937">
        <v>3372450.2</v>
      </c>
      <c r="H17" s="932">
        <f t="shared" si="0"/>
        <v>3893696.8500000006</v>
      </c>
      <c r="I17" s="923">
        <f t="shared" si="3"/>
        <v>0.46413183999627422</v>
      </c>
      <c r="J17" s="924"/>
      <c r="K17" s="659"/>
      <c r="L17" s="938"/>
      <c r="M17" s="938"/>
      <c r="N17" s="938"/>
      <c r="O17" s="934"/>
      <c r="P17" s="939"/>
    </row>
    <row r="18" spans="1:16" ht="20.100000000000001" customHeight="1" x14ac:dyDescent="0.3">
      <c r="A18" s="928" t="s">
        <v>1068</v>
      </c>
      <c r="B18" s="928" t="s">
        <v>1069</v>
      </c>
      <c r="C18" s="929">
        <f>C19+C21</f>
        <v>0</v>
      </c>
      <c r="D18" s="929">
        <f>D19+D21</f>
        <v>0</v>
      </c>
      <c r="E18" s="930">
        <f t="shared" si="1"/>
        <v>0</v>
      </c>
      <c r="F18" s="931">
        <f>F19+F21</f>
        <v>0</v>
      </c>
      <c r="G18" s="929">
        <f>G19+G21</f>
        <v>0</v>
      </c>
      <c r="H18" s="932">
        <f t="shared" si="0"/>
        <v>0</v>
      </c>
      <c r="I18" s="923">
        <v>0</v>
      </c>
      <c r="J18" s="924"/>
      <c r="O18" s="934"/>
      <c r="P18" s="939"/>
    </row>
    <row r="19" spans="1:16" ht="20.100000000000001" customHeight="1" x14ac:dyDescent="0.3">
      <c r="A19" s="928" t="s">
        <v>1070</v>
      </c>
      <c r="B19" s="928" t="s">
        <v>1071</v>
      </c>
      <c r="C19" s="929">
        <f>SUM(C20)</f>
        <v>0</v>
      </c>
      <c r="D19" s="929">
        <f>SUM(D20)</f>
        <v>0</v>
      </c>
      <c r="E19" s="930">
        <f t="shared" si="1"/>
        <v>0</v>
      </c>
      <c r="F19" s="931">
        <f t="shared" ref="F19:G19" si="4">SUM(F20)</f>
        <v>0</v>
      </c>
      <c r="G19" s="929">
        <f t="shared" si="4"/>
        <v>0</v>
      </c>
      <c r="H19" s="932">
        <f t="shared" si="0"/>
        <v>0</v>
      </c>
      <c r="I19" s="923">
        <v>0</v>
      </c>
      <c r="J19" s="924"/>
      <c r="O19" s="934"/>
      <c r="P19" s="939"/>
    </row>
    <row r="20" spans="1:16" ht="20.100000000000001" customHeight="1" x14ac:dyDescent="0.3">
      <c r="A20" s="928" t="s">
        <v>1072</v>
      </c>
      <c r="B20" s="928" t="s">
        <v>1073</v>
      </c>
      <c r="C20" s="935"/>
      <c r="D20" s="940"/>
      <c r="E20" s="930">
        <f t="shared" si="1"/>
        <v>0</v>
      </c>
      <c r="F20" s="935"/>
      <c r="G20" s="937"/>
      <c r="H20" s="932">
        <f t="shared" si="0"/>
        <v>0</v>
      </c>
      <c r="I20" s="923">
        <v>0</v>
      </c>
      <c r="J20" s="924"/>
      <c r="O20" s="934"/>
      <c r="P20" s="939"/>
    </row>
    <row r="21" spans="1:16" ht="20.100000000000001" customHeight="1" x14ac:dyDescent="0.3">
      <c r="A21" s="928" t="s">
        <v>1074</v>
      </c>
      <c r="B21" s="928" t="s">
        <v>1075</v>
      </c>
      <c r="C21" s="929">
        <f>SUM(C22)</f>
        <v>0</v>
      </c>
      <c r="D21" s="929">
        <f>SUM(D22)</f>
        <v>0</v>
      </c>
      <c r="E21" s="930">
        <f t="shared" si="1"/>
        <v>0</v>
      </c>
      <c r="F21" s="931">
        <f t="shared" ref="F21:G21" si="5">SUM(F22)</f>
        <v>0</v>
      </c>
      <c r="G21" s="929">
        <f t="shared" si="5"/>
        <v>0</v>
      </c>
      <c r="H21" s="932">
        <f t="shared" si="0"/>
        <v>0</v>
      </c>
      <c r="I21" s="923">
        <v>0</v>
      </c>
      <c r="J21" s="924"/>
      <c r="O21" s="934"/>
      <c r="P21" s="939"/>
    </row>
    <row r="22" spans="1:16" ht="20.100000000000001" customHeight="1" x14ac:dyDescent="0.3">
      <c r="A22" s="928" t="s">
        <v>1076</v>
      </c>
      <c r="B22" s="928" t="s">
        <v>1075</v>
      </c>
      <c r="C22" s="935">
        <v>0</v>
      </c>
      <c r="D22" s="940"/>
      <c r="E22" s="930">
        <f t="shared" si="1"/>
        <v>0</v>
      </c>
      <c r="F22" s="935">
        <v>0</v>
      </c>
      <c r="G22" s="937"/>
      <c r="H22" s="932">
        <f t="shared" si="0"/>
        <v>0</v>
      </c>
      <c r="I22" s="923">
        <v>0</v>
      </c>
      <c r="J22" s="924"/>
      <c r="O22" s="934"/>
      <c r="P22" s="939"/>
    </row>
    <row r="23" spans="1:16" ht="20.100000000000001" customHeight="1" x14ac:dyDescent="0.3">
      <c r="A23" s="928" t="s">
        <v>1077</v>
      </c>
      <c r="B23" s="928" t="s">
        <v>1078</v>
      </c>
      <c r="C23" s="929">
        <f>C24+C26+C29</f>
        <v>4207289.0199999996</v>
      </c>
      <c r="D23" s="929">
        <f>D24+D26+D29</f>
        <v>4312045.3100000005</v>
      </c>
      <c r="E23" s="930">
        <f t="shared" si="1"/>
        <v>8519334.3300000001</v>
      </c>
      <c r="F23" s="931">
        <f t="shared" ref="F23:G23" si="6">F24+F26+F29</f>
        <v>2559027.21</v>
      </c>
      <c r="G23" s="929">
        <f t="shared" si="6"/>
        <v>2559027.21</v>
      </c>
      <c r="H23" s="932">
        <f t="shared" si="0"/>
        <v>5960307.1200000001</v>
      </c>
      <c r="I23" s="923">
        <f t="shared" si="3"/>
        <v>0.30037877501633392</v>
      </c>
      <c r="J23" s="924"/>
      <c r="O23" s="934"/>
      <c r="P23" s="939"/>
    </row>
    <row r="24" spans="1:16" ht="20.100000000000001" customHeight="1" x14ac:dyDescent="0.3">
      <c r="A24" s="928" t="s">
        <v>1079</v>
      </c>
      <c r="B24" s="928" t="s">
        <v>1080</v>
      </c>
      <c r="C24" s="929">
        <f>SUM(C25)</f>
        <v>886657.85</v>
      </c>
      <c r="D24" s="929">
        <f>SUM(D25)</f>
        <v>991414.13</v>
      </c>
      <c r="E24" s="930">
        <f t="shared" si="1"/>
        <v>1878071.98</v>
      </c>
      <c r="F24" s="931">
        <f t="shared" ref="F24:G24" si="7">SUM(F25)</f>
        <v>704664.9</v>
      </c>
      <c r="G24" s="929">
        <f t="shared" si="7"/>
        <v>704664.9</v>
      </c>
      <c r="H24" s="932">
        <f t="shared" si="0"/>
        <v>1173407.08</v>
      </c>
      <c r="I24" s="923">
        <f t="shared" si="3"/>
        <v>0.37520654559789557</v>
      </c>
      <c r="J24" s="924"/>
      <c r="O24" s="934"/>
      <c r="P24" s="939"/>
    </row>
    <row r="25" spans="1:16" ht="20.100000000000001" customHeight="1" x14ac:dyDescent="0.3">
      <c r="A25" s="928" t="s">
        <v>1081</v>
      </c>
      <c r="B25" s="928" t="s">
        <v>1082</v>
      </c>
      <c r="C25" s="935">
        <v>886657.85</v>
      </c>
      <c r="D25" s="940">
        <v>991414.13</v>
      </c>
      <c r="E25" s="930">
        <f t="shared" si="1"/>
        <v>1878071.98</v>
      </c>
      <c r="F25" s="935">
        <v>704664.9</v>
      </c>
      <c r="G25" s="937">
        <v>704664.9</v>
      </c>
      <c r="H25" s="932">
        <f t="shared" si="0"/>
        <v>1173407.08</v>
      </c>
      <c r="I25" s="923">
        <f t="shared" si="3"/>
        <v>0.37520654559789557</v>
      </c>
      <c r="J25" s="924"/>
      <c r="K25" s="659"/>
      <c r="L25" s="938"/>
      <c r="M25" s="938"/>
      <c r="N25" s="938"/>
      <c r="O25" s="934"/>
      <c r="P25" s="939"/>
    </row>
    <row r="26" spans="1:16" ht="20.100000000000001" customHeight="1" x14ac:dyDescent="0.3">
      <c r="A26" s="928" t="s">
        <v>1083</v>
      </c>
      <c r="B26" s="928" t="s">
        <v>1084</v>
      </c>
      <c r="C26" s="929">
        <f>SUM(C27:C28)</f>
        <v>1808590.82</v>
      </c>
      <c r="D26" s="929">
        <f>SUM(D27:D28)</f>
        <v>1808590.8299999998</v>
      </c>
      <c r="E26" s="930">
        <f t="shared" si="1"/>
        <v>3617181.65</v>
      </c>
      <c r="F26" s="931">
        <f t="shared" ref="F26:G26" si="8">SUM(F27:F28)</f>
        <v>518050.18</v>
      </c>
      <c r="G26" s="929">
        <f t="shared" si="8"/>
        <v>518050.18</v>
      </c>
      <c r="H26" s="932">
        <f t="shared" si="0"/>
        <v>3099131.4699999997</v>
      </c>
      <c r="I26" s="923">
        <f t="shared" si="3"/>
        <v>0.14321928786739258</v>
      </c>
      <c r="J26" s="924"/>
      <c r="O26" s="934"/>
      <c r="P26" s="939"/>
    </row>
    <row r="27" spans="1:16" ht="20.100000000000001" customHeight="1" x14ac:dyDescent="0.3">
      <c r="A27" s="928" t="s">
        <v>1085</v>
      </c>
      <c r="B27" s="928" t="s">
        <v>1086</v>
      </c>
      <c r="C27" s="935">
        <v>280527.18</v>
      </c>
      <c r="D27" s="940">
        <v>280527.19</v>
      </c>
      <c r="E27" s="930">
        <f t="shared" si="1"/>
        <v>561054.37</v>
      </c>
      <c r="F27" s="935">
        <v>467678.5</v>
      </c>
      <c r="G27" s="937">
        <v>467678.5</v>
      </c>
      <c r="H27" s="932">
        <f t="shared" si="0"/>
        <v>93375.87</v>
      </c>
      <c r="I27" s="923">
        <f t="shared" si="3"/>
        <v>0.83357072862653225</v>
      </c>
      <c r="J27" s="924"/>
      <c r="K27" s="659"/>
      <c r="L27" s="938"/>
      <c r="M27" s="938"/>
      <c r="N27" s="938"/>
      <c r="O27" s="934"/>
      <c r="P27" s="939"/>
    </row>
    <row r="28" spans="1:16" ht="20.100000000000001" customHeight="1" x14ac:dyDescent="0.3">
      <c r="A28" s="928" t="s">
        <v>1087</v>
      </c>
      <c r="B28" s="928" t="s">
        <v>1088</v>
      </c>
      <c r="C28" s="935">
        <v>1528063.6400000001</v>
      </c>
      <c r="D28" s="940">
        <v>1528063.64</v>
      </c>
      <c r="E28" s="930">
        <f t="shared" si="1"/>
        <v>3056127.2800000003</v>
      </c>
      <c r="F28" s="935">
        <v>50371.68</v>
      </c>
      <c r="G28" s="937">
        <v>50371.68</v>
      </c>
      <c r="H28" s="932">
        <f t="shared" si="0"/>
        <v>3005755.6</v>
      </c>
      <c r="I28" s="923">
        <f t="shared" si="3"/>
        <v>1.6482193110752899E-2</v>
      </c>
      <c r="J28" s="924"/>
      <c r="K28" s="659"/>
      <c r="L28" s="938"/>
      <c r="M28" s="938"/>
      <c r="N28" s="938"/>
      <c r="O28" s="934"/>
      <c r="P28" s="939"/>
    </row>
    <row r="29" spans="1:16" ht="20.100000000000001" customHeight="1" x14ac:dyDescent="0.3">
      <c r="A29" s="928" t="s">
        <v>1089</v>
      </c>
      <c r="B29" s="928" t="s">
        <v>1090</v>
      </c>
      <c r="C29" s="929">
        <f>SUM(C30:C31)</f>
        <v>1512040.35</v>
      </c>
      <c r="D29" s="929">
        <f>SUM(D30:D31)</f>
        <v>1512040.35</v>
      </c>
      <c r="E29" s="930">
        <f t="shared" si="1"/>
        <v>3024080.7</v>
      </c>
      <c r="F29" s="931">
        <f>SUM(F30:F31)</f>
        <v>1336312.1299999999</v>
      </c>
      <c r="G29" s="929">
        <f t="shared" ref="G29" si="9">SUM(G30:G31)</f>
        <v>1336312.1299999999</v>
      </c>
      <c r="H29" s="932">
        <f t="shared" si="0"/>
        <v>1687768.5700000003</v>
      </c>
      <c r="I29" s="923">
        <f t="shared" si="3"/>
        <v>0.44189036688075151</v>
      </c>
      <c r="J29" s="924"/>
      <c r="O29" s="934"/>
      <c r="P29" s="939"/>
    </row>
    <row r="30" spans="1:16" ht="20.100000000000001" customHeight="1" x14ac:dyDescent="0.3">
      <c r="A30" s="928" t="s">
        <v>1091</v>
      </c>
      <c r="B30" s="928" t="s">
        <v>1092</v>
      </c>
      <c r="C30" s="935">
        <v>124067.74</v>
      </c>
      <c r="D30" s="929">
        <v>124067.74</v>
      </c>
      <c r="E30" s="930">
        <f t="shared" si="1"/>
        <v>248135.48</v>
      </c>
      <c r="F30" s="935">
        <v>120021.23</v>
      </c>
      <c r="G30" s="937">
        <v>120021.23</v>
      </c>
      <c r="H30" s="932">
        <f t="shared" si="0"/>
        <v>128114.25000000001</v>
      </c>
      <c r="I30" s="923">
        <f t="shared" si="3"/>
        <v>0.48369233613830637</v>
      </c>
      <c r="J30" s="924"/>
      <c r="K30" s="659"/>
      <c r="L30" s="938"/>
      <c r="M30" s="938"/>
      <c r="N30" s="938"/>
      <c r="O30" s="934"/>
      <c r="P30" s="939"/>
    </row>
    <row r="31" spans="1:16" ht="20.100000000000001" customHeight="1" x14ac:dyDescent="0.3">
      <c r="A31" s="928" t="s">
        <v>1093</v>
      </c>
      <c r="B31" s="928" t="s">
        <v>1094</v>
      </c>
      <c r="C31" s="935">
        <v>1387972.61</v>
      </c>
      <c r="D31" s="940">
        <v>1387972.61</v>
      </c>
      <c r="E31" s="930">
        <f t="shared" si="1"/>
        <v>2775945.22</v>
      </c>
      <c r="F31" s="941">
        <v>1216290.8999999999</v>
      </c>
      <c r="G31" s="937">
        <v>1216290.8999999999</v>
      </c>
      <c r="H31" s="932">
        <f t="shared" si="0"/>
        <v>1559654.3200000003</v>
      </c>
      <c r="I31" s="923">
        <f t="shared" si="3"/>
        <v>0.43815378316435216</v>
      </c>
      <c r="J31" s="924"/>
      <c r="K31" s="659"/>
      <c r="L31" s="938"/>
      <c r="M31" s="938"/>
      <c r="N31" s="938"/>
      <c r="O31" s="934"/>
      <c r="P31" s="939"/>
    </row>
    <row r="32" spans="1:16" ht="20.100000000000001" customHeight="1" x14ac:dyDescent="0.3">
      <c r="A32" s="928" t="s">
        <v>1095</v>
      </c>
      <c r="B32" s="928" t="s">
        <v>1096</v>
      </c>
      <c r="C32" s="929">
        <f>C33+C38</f>
        <v>4608788.5500000007</v>
      </c>
      <c r="D32" s="929">
        <f>D33+D38</f>
        <v>3306389.9699999997</v>
      </c>
      <c r="E32" s="930">
        <f t="shared" si="1"/>
        <v>7915178.5200000005</v>
      </c>
      <c r="F32" s="931">
        <f>F33+F38</f>
        <v>3950881.88</v>
      </c>
      <c r="G32" s="929">
        <f>G33+G38</f>
        <v>1952284.8599999999</v>
      </c>
      <c r="H32" s="932">
        <f t="shared" si="0"/>
        <v>3964296.6400000006</v>
      </c>
      <c r="I32" s="923">
        <f t="shared" si="3"/>
        <v>0.49915259270740991</v>
      </c>
      <c r="J32" s="924"/>
      <c r="O32" s="934"/>
      <c r="P32" s="939"/>
    </row>
    <row r="33" spans="1:16" ht="20.100000000000001" customHeight="1" x14ac:dyDescent="0.3">
      <c r="A33" s="928" t="s">
        <v>1097</v>
      </c>
      <c r="B33" s="928" t="s">
        <v>1098</v>
      </c>
      <c r="C33" s="929">
        <f>SUM(C34:C37)</f>
        <v>2525281.7600000002</v>
      </c>
      <c r="D33" s="929">
        <f>SUM(D34:D37)</f>
        <v>1808856.04</v>
      </c>
      <c r="E33" s="930">
        <f>C33+D33</f>
        <v>4334137.8000000007</v>
      </c>
      <c r="F33" s="929">
        <f>SUM(F34:F37)</f>
        <v>2167084.9300000002</v>
      </c>
      <c r="G33" s="929">
        <f>SUM(G34:G37)</f>
        <v>1058370.69</v>
      </c>
      <c r="H33" s="932">
        <f t="shared" si="0"/>
        <v>2167052.8700000006</v>
      </c>
      <c r="I33" s="923">
        <f t="shared" si="3"/>
        <v>0.50000369854414872</v>
      </c>
      <c r="J33" s="924"/>
      <c r="O33" s="934"/>
      <c r="P33" s="939"/>
    </row>
    <row r="34" spans="1:16" ht="20.100000000000001" customHeight="1" x14ac:dyDescent="0.3">
      <c r="A34" s="928" t="s">
        <v>1099</v>
      </c>
      <c r="B34" s="928" t="s">
        <v>1100</v>
      </c>
      <c r="C34" s="935">
        <v>1705531.07</v>
      </c>
      <c r="D34" s="940">
        <v>1225873.6499999999</v>
      </c>
      <c r="E34" s="930">
        <f t="shared" si="1"/>
        <v>2931404.7199999997</v>
      </c>
      <c r="F34" s="935">
        <v>1486469.6</v>
      </c>
      <c r="G34" s="937">
        <v>740328.94</v>
      </c>
      <c r="H34" s="932">
        <f t="shared" si="0"/>
        <v>1444935.1199999996</v>
      </c>
      <c r="I34" s="923">
        <f t="shared" si="3"/>
        <v>0.50708439877247669</v>
      </c>
      <c r="J34" s="924"/>
      <c r="K34" s="659"/>
      <c r="L34" s="938"/>
      <c r="M34" s="938"/>
      <c r="N34" s="938"/>
      <c r="O34" s="934"/>
      <c r="P34" s="939"/>
    </row>
    <row r="35" spans="1:16" ht="20.100000000000001" customHeight="1" x14ac:dyDescent="0.3">
      <c r="A35" s="928" t="s">
        <v>1101</v>
      </c>
      <c r="B35" s="928" t="s">
        <v>1102</v>
      </c>
      <c r="C35" s="935">
        <v>6730.1</v>
      </c>
      <c r="D35" s="940">
        <v>4737.1099999999997</v>
      </c>
      <c r="E35" s="930">
        <f>C35+D35</f>
        <v>11467.21</v>
      </c>
      <c r="F35" s="935">
        <v>6790.95</v>
      </c>
      <c r="G35" s="937">
        <v>3351.1499999999996</v>
      </c>
      <c r="H35" s="932">
        <f>E35-F35</f>
        <v>4676.2599999999993</v>
      </c>
      <c r="I35" s="923">
        <f t="shared" si="3"/>
        <v>0.59220595070640547</v>
      </c>
      <c r="J35" s="924"/>
      <c r="K35" s="659"/>
      <c r="L35" s="938"/>
      <c r="M35" s="938"/>
      <c r="N35" s="938"/>
      <c r="O35" s="934"/>
      <c r="P35" s="939"/>
    </row>
    <row r="36" spans="1:16" ht="20.100000000000001" customHeight="1" x14ac:dyDescent="0.3">
      <c r="A36" s="928" t="s">
        <v>1103</v>
      </c>
      <c r="B36" s="928" t="s">
        <v>1104</v>
      </c>
      <c r="C36" s="935">
        <v>691198.14</v>
      </c>
      <c r="D36" s="940">
        <v>490684.18</v>
      </c>
      <c r="E36" s="930">
        <f t="shared" si="1"/>
        <v>1181882.32</v>
      </c>
      <c r="F36" s="935">
        <v>569515.31999999995</v>
      </c>
      <c r="G36" s="937">
        <v>262423.27</v>
      </c>
      <c r="H36" s="932">
        <f>E36-F36</f>
        <v>612367.00000000012</v>
      </c>
      <c r="I36" s="923">
        <f t="shared" si="3"/>
        <v>0.48187142692852863</v>
      </c>
      <c r="J36" s="924"/>
      <c r="K36" s="659"/>
      <c r="L36" s="938"/>
      <c r="M36" s="938"/>
      <c r="N36" s="938"/>
      <c r="O36" s="934"/>
      <c r="P36" s="939"/>
    </row>
    <row r="37" spans="1:16" ht="20.100000000000001" customHeight="1" x14ac:dyDescent="0.3">
      <c r="A37" s="928" t="s">
        <v>1105</v>
      </c>
      <c r="B37" s="928" t="s">
        <v>1106</v>
      </c>
      <c r="C37" s="935">
        <v>121822.45</v>
      </c>
      <c r="D37" s="940">
        <v>87561.1</v>
      </c>
      <c r="E37" s="930">
        <f t="shared" si="1"/>
        <v>209383.55</v>
      </c>
      <c r="F37" s="935">
        <v>104309.06</v>
      </c>
      <c r="G37" s="937">
        <v>52267.33</v>
      </c>
      <c r="H37" s="932">
        <f>E37-F37</f>
        <v>105074.48999999999</v>
      </c>
      <c r="I37" s="923">
        <f t="shared" si="3"/>
        <v>0.49817218210313086</v>
      </c>
      <c r="J37" s="924"/>
      <c r="K37" s="659"/>
      <c r="L37" s="938"/>
      <c r="M37" s="938"/>
      <c r="N37" s="938"/>
      <c r="O37" s="934"/>
      <c r="P37" s="939"/>
    </row>
    <row r="38" spans="1:16" ht="20.100000000000001" customHeight="1" x14ac:dyDescent="0.3">
      <c r="A38" s="928" t="s">
        <v>1107</v>
      </c>
      <c r="B38" s="928" t="s">
        <v>1108</v>
      </c>
      <c r="C38" s="929">
        <f>SUM(C39:C40)</f>
        <v>2083506.79</v>
      </c>
      <c r="D38" s="929">
        <f>SUM(D39:D40)</f>
        <v>1497533.93</v>
      </c>
      <c r="E38" s="930">
        <f>C38+D38</f>
        <v>3581040.7199999997</v>
      </c>
      <c r="F38" s="929">
        <f>SUM(F39:F40)</f>
        <v>1783796.95</v>
      </c>
      <c r="G38" s="929">
        <f>SUM(G39:G40)</f>
        <v>893914.17</v>
      </c>
      <c r="H38" s="942">
        <f>SUM(H39:H40)</f>
        <v>1797243.7699999998</v>
      </c>
      <c r="I38" s="923">
        <f t="shared" si="3"/>
        <v>0.49812249831104966</v>
      </c>
      <c r="J38" s="924"/>
      <c r="O38" s="934"/>
      <c r="P38" s="939"/>
    </row>
    <row r="39" spans="1:16" ht="20.100000000000001" customHeight="1" x14ac:dyDescent="0.3">
      <c r="A39" s="928" t="s">
        <v>1109</v>
      </c>
      <c r="B39" s="928" t="s">
        <v>1110</v>
      </c>
      <c r="C39" s="931"/>
      <c r="D39" s="929"/>
      <c r="E39" s="930">
        <f>C39+D39</f>
        <v>0</v>
      </c>
      <c r="F39" s="931"/>
      <c r="G39" s="929"/>
      <c r="H39" s="932">
        <f>E39-F39</f>
        <v>0</v>
      </c>
      <c r="I39" s="923">
        <v>0</v>
      </c>
      <c r="J39" s="924"/>
      <c r="O39" s="934"/>
      <c r="P39" s="939"/>
    </row>
    <row r="40" spans="1:16" ht="20.100000000000001" customHeight="1" x14ac:dyDescent="0.3">
      <c r="A40" s="928" t="s">
        <v>1111</v>
      </c>
      <c r="B40" s="928" t="s">
        <v>1110</v>
      </c>
      <c r="C40" s="935">
        <v>2083506.79</v>
      </c>
      <c r="D40" s="940">
        <v>1497533.93</v>
      </c>
      <c r="E40" s="930">
        <f>C40+D40</f>
        <v>3581040.7199999997</v>
      </c>
      <c r="F40" s="935">
        <v>1783796.95</v>
      </c>
      <c r="G40" s="937">
        <v>893914.17</v>
      </c>
      <c r="H40" s="932">
        <f>E40-F40</f>
        <v>1797243.7699999998</v>
      </c>
      <c r="I40" s="923">
        <f t="shared" si="3"/>
        <v>0.49812249831104966</v>
      </c>
      <c r="J40" s="924"/>
      <c r="K40" s="659"/>
      <c r="L40" s="938"/>
      <c r="M40" s="938"/>
      <c r="N40" s="938"/>
      <c r="O40" s="934"/>
      <c r="P40" s="939"/>
    </row>
    <row r="41" spans="1:16" ht="20.100000000000001" customHeight="1" x14ac:dyDescent="0.3">
      <c r="A41" s="928" t="s">
        <v>1112</v>
      </c>
      <c r="B41" s="928" t="s">
        <v>1113</v>
      </c>
      <c r="C41" s="929">
        <f>C42+C44+C47</f>
        <v>4539916.5199999996</v>
      </c>
      <c r="D41" s="929">
        <f>D42+D44+D47</f>
        <v>4322779.9099999992</v>
      </c>
      <c r="E41" s="930">
        <f t="shared" si="1"/>
        <v>8862696.4299999997</v>
      </c>
      <c r="F41" s="931">
        <f t="shared" ref="F41:G41" si="10">F42+F44+F47</f>
        <v>3873588.3499999996</v>
      </c>
      <c r="G41" s="929">
        <f t="shared" si="10"/>
        <v>3873588.3499999996</v>
      </c>
      <c r="H41" s="932">
        <f t="shared" ref="H41:H117" si="11">E41-F41</f>
        <v>4989108.08</v>
      </c>
      <c r="I41" s="923">
        <f t="shared" si="3"/>
        <v>0.43706657230050244</v>
      </c>
      <c r="J41" s="924"/>
      <c r="O41" s="934"/>
      <c r="P41" s="939"/>
    </row>
    <row r="42" spans="1:16" ht="20.100000000000001" customHeight="1" x14ac:dyDescent="0.3">
      <c r="A42" s="928" t="s">
        <v>1114</v>
      </c>
      <c r="B42" s="928" t="s">
        <v>1115</v>
      </c>
      <c r="C42" s="929">
        <f>SUM(C43)</f>
        <v>1671084.91</v>
      </c>
      <c r="D42" s="929">
        <f>SUM(D43)</f>
        <v>224174.34</v>
      </c>
      <c r="E42" s="930">
        <f t="shared" si="1"/>
        <v>1895259.25</v>
      </c>
      <c r="F42" s="931">
        <f>SUM(F43)</f>
        <v>858988.25</v>
      </c>
      <c r="G42" s="929">
        <f>SUM(G43)</f>
        <v>858988.25</v>
      </c>
      <c r="H42" s="932">
        <f t="shared" si="11"/>
        <v>1036271</v>
      </c>
      <c r="I42" s="923">
        <f t="shared" si="3"/>
        <v>0.45322994730140481</v>
      </c>
      <c r="J42" s="924"/>
      <c r="O42" s="934"/>
      <c r="P42" s="939"/>
    </row>
    <row r="43" spans="1:16" ht="20.100000000000001" customHeight="1" x14ac:dyDescent="0.3">
      <c r="A43" s="928" t="s">
        <v>1116</v>
      </c>
      <c r="B43" s="928" t="s">
        <v>1117</v>
      </c>
      <c r="C43" s="935">
        <v>1671084.91</v>
      </c>
      <c r="D43" s="940">
        <v>224174.34</v>
      </c>
      <c r="E43" s="930">
        <f t="shared" si="1"/>
        <v>1895259.25</v>
      </c>
      <c r="F43" s="935">
        <v>858988.25</v>
      </c>
      <c r="G43" s="937">
        <v>858988.25</v>
      </c>
      <c r="H43" s="932">
        <f>E43-F43</f>
        <v>1036271</v>
      </c>
      <c r="I43" s="923">
        <f>F43/E43</f>
        <v>0.45322994730140481</v>
      </c>
      <c r="J43" s="924"/>
      <c r="K43" s="659"/>
      <c r="L43" s="938"/>
      <c r="M43" s="938"/>
      <c r="N43" s="938"/>
      <c r="O43" s="934"/>
      <c r="P43" s="939"/>
    </row>
    <row r="44" spans="1:16" ht="20.100000000000001" customHeight="1" x14ac:dyDescent="0.3">
      <c r="A44" s="928" t="s">
        <v>1118</v>
      </c>
      <c r="B44" s="928" t="s">
        <v>1119</v>
      </c>
      <c r="C44" s="929">
        <f>SUM(C45:C46)</f>
        <v>213159.13</v>
      </c>
      <c r="D44" s="929">
        <f>SUM(D45:D46)</f>
        <v>49766.13</v>
      </c>
      <c r="E44" s="930">
        <f t="shared" si="1"/>
        <v>262925.26</v>
      </c>
      <c r="F44" s="931">
        <f t="shared" ref="F44:G44" si="12">SUM(F45:F46)</f>
        <v>141409.62</v>
      </c>
      <c r="G44" s="929">
        <f t="shared" si="12"/>
        <v>141409.62</v>
      </c>
      <c r="H44" s="932">
        <f t="shared" si="11"/>
        <v>121515.64000000001</v>
      </c>
      <c r="I44" s="923">
        <f t="shared" si="3"/>
        <v>0.53783200594724134</v>
      </c>
      <c r="J44" s="924"/>
      <c r="O44" s="934"/>
      <c r="P44" s="939"/>
    </row>
    <row r="45" spans="1:16" ht="20.100000000000001" customHeight="1" x14ac:dyDescent="0.3">
      <c r="A45" s="928" t="s">
        <v>1120</v>
      </c>
      <c r="B45" s="927" t="s">
        <v>1121</v>
      </c>
      <c r="C45" s="935"/>
      <c r="D45" s="929"/>
      <c r="E45" s="930">
        <f t="shared" si="1"/>
        <v>0</v>
      </c>
      <c r="F45" s="935"/>
      <c r="G45" s="937"/>
      <c r="H45" s="932">
        <f t="shared" si="11"/>
        <v>0</v>
      </c>
      <c r="I45" s="923">
        <v>0</v>
      </c>
      <c r="J45" s="924"/>
      <c r="O45" s="934"/>
      <c r="P45" s="939"/>
    </row>
    <row r="46" spans="1:16" ht="20.100000000000001" customHeight="1" x14ac:dyDescent="0.3">
      <c r="A46" s="928" t="s">
        <v>1122</v>
      </c>
      <c r="B46" s="928" t="s">
        <v>1123</v>
      </c>
      <c r="C46" s="935">
        <v>213159.13</v>
      </c>
      <c r="D46" s="940">
        <v>49766.13</v>
      </c>
      <c r="E46" s="930">
        <f t="shared" si="1"/>
        <v>262925.26</v>
      </c>
      <c r="F46" s="943">
        <v>141409.62</v>
      </c>
      <c r="G46" s="943">
        <v>141409.62</v>
      </c>
      <c r="H46" s="932">
        <f t="shared" si="11"/>
        <v>121515.64000000001</v>
      </c>
      <c r="I46" s="923">
        <f t="shared" si="3"/>
        <v>0.53783200594724134</v>
      </c>
      <c r="J46" s="924"/>
      <c r="K46" s="659"/>
      <c r="L46" s="938"/>
      <c r="M46" s="938"/>
      <c r="N46" s="938"/>
      <c r="O46" s="934"/>
      <c r="P46" s="939"/>
    </row>
    <row r="47" spans="1:16" ht="20.100000000000001" customHeight="1" x14ac:dyDescent="0.3">
      <c r="A47" s="928" t="s">
        <v>1124</v>
      </c>
      <c r="B47" s="928" t="s">
        <v>1125</v>
      </c>
      <c r="C47" s="929">
        <f>SUM(C48:C53)</f>
        <v>2655672.48</v>
      </c>
      <c r="D47" s="929">
        <f>SUM(D48:D53)</f>
        <v>4048839.4399999995</v>
      </c>
      <c r="E47" s="930">
        <f t="shared" si="1"/>
        <v>6704511.9199999999</v>
      </c>
      <c r="F47" s="931">
        <f>SUM(F48:F53)</f>
        <v>2873190.4799999995</v>
      </c>
      <c r="G47" s="929">
        <f>SUM(G48:G53)</f>
        <v>2873190.4799999995</v>
      </c>
      <c r="H47" s="932">
        <f t="shared" si="11"/>
        <v>3831321.4400000004</v>
      </c>
      <c r="I47" s="923">
        <f t="shared" si="3"/>
        <v>0.42854580829800354</v>
      </c>
      <c r="J47" s="924"/>
      <c r="O47" s="934"/>
      <c r="P47" s="939"/>
    </row>
    <row r="48" spans="1:16" ht="20.100000000000001" customHeight="1" x14ac:dyDescent="0.3">
      <c r="A48" s="927" t="s">
        <v>1126</v>
      </c>
      <c r="B48" s="927" t="s">
        <v>1127</v>
      </c>
      <c r="C48" s="935">
        <v>0</v>
      </c>
      <c r="D48" s="940"/>
      <c r="E48" s="930">
        <f t="shared" si="1"/>
        <v>0</v>
      </c>
      <c r="F48" s="935"/>
      <c r="G48" s="937"/>
      <c r="H48" s="932">
        <f t="shared" si="11"/>
        <v>0</v>
      </c>
      <c r="I48" s="923">
        <v>0</v>
      </c>
      <c r="J48" s="924"/>
      <c r="O48" s="934"/>
      <c r="P48" s="939"/>
    </row>
    <row r="49" spans="1:16" ht="20.100000000000001" customHeight="1" x14ac:dyDescent="0.3">
      <c r="A49" s="928" t="s">
        <v>1128</v>
      </c>
      <c r="B49" s="928" t="s">
        <v>1129</v>
      </c>
      <c r="C49" s="935"/>
      <c r="D49" s="940"/>
      <c r="E49" s="930">
        <f t="shared" si="1"/>
        <v>0</v>
      </c>
      <c r="F49" s="935"/>
      <c r="G49" s="937"/>
      <c r="H49" s="932">
        <f t="shared" si="11"/>
        <v>0</v>
      </c>
      <c r="I49" s="923">
        <v>0</v>
      </c>
      <c r="J49" s="924"/>
      <c r="O49" s="934"/>
      <c r="P49" s="939"/>
    </row>
    <row r="50" spans="1:16" ht="20.100000000000001" customHeight="1" x14ac:dyDescent="0.3">
      <c r="A50" s="928" t="s">
        <v>1130</v>
      </c>
      <c r="B50" s="928" t="s">
        <v>1131</v>
      </c>
      <c r="C50" s="935"/>
      <c r="D50" s="940"/>
      <c r="E50" s="930">
        <f t="shared" si="1"/>
        <v>0</v>
      </c>
      <c r="F50" s="935"/>
      <c r="G50" s="937"/>
      <c r="H50" s="932">
        <f t="shared" si="11"/>
        <v>0</v>
      </c>
      <c r="I50" s="923">
        <v>0</v>
      </c>
      <c r="J50" s="924"/>
      <c r="O50" s="934"/>
      <c r="P50" s="939"/>
    </row>
    <row r="51" spans="1:16" ht="20.100000000000001" customHeight="1" x14ac:dyDescent="0.3">
      <c r="A51" s="928" t="s">
        <v>1132</v>
      </c>
      <c r="B51" s="928" t="s">
        <v>1133</v>
      </c>
      <c r="C51" s="935">
        <v>0</v>
      </c>
      <c r="D51" s="940"/>
      <c r="E51" s="930">
        <f t="shared" si="1"/>
        <v>0</v>
      </c>
      <c r="F51" s="935"/>
      <c r="G51" s="937"/>
      <c r="H51" s="932">
        <f t="shared" si="11"/>
        <v>0</v>
      </c>
      <c r="I51" s="923">
        <v>0</v>
      </c>
      <c r="J51" s="924"/>
      <c r="O51" s="934"/>
      <c r="P51" s="939"/>
    </row>
    <row r="52" spans="1:16" ht="20.100000000000001" customHeight="1" x14ac:dyDescent="0.3">
      <c r="A52" s="928" t="s">
        <v>1134</v>
      </c>
      <c r="B52" s="928" t="s">
        <v>1135</v>
      </c>
      <c r="C52" s="935">
        <v>2620880.0099999998</v>
      </c>
      <c r="D52" s="940">
        <v>2457577.5799999996</v>
      </c>
      <c r="E52" s="930">
        <f t="shared" si="1"/>
        <v>5078457.59</v>
      </c>
      <c r="F52" s="935">
        <v>2370595.6399999997</v>
      </c>
      <c r="G52" s="937">
        <v>2370595.6399999997</v>
      </c>
      <c r="H52" s="932">
        <f t="shared" si="11"/>
        <v>2707861.95</v>
      </c>
      <c r="I52" s="923">
        <f t="shared" si="3"/>
        <v>0.46679441503419145</v>
      </c>
      <c r="J52" s="924"/>
      <c r="K52" s="659"/>
      <c r="L52" s="938"/>
      <c r="M52" s="938"/>
      <c r="N52" s="938"/>
      <c r="O52" s="934"/>
      <c r="P52" s="939"/>
    </row>
    <row r="53" spans="1:16" ht="20.100000000000001" customHeight="1" x14ac:dyDescent="0.3">
      <c r="A53" s="928" t="s">
        <v>1136</v>
      </c>
      <c r="B53" s="928" t="s">
        <v>1137</v>
      </c>
      <c r="C53" s="935">
        <v>34792.47</v>
      </c>
      <c r="D53" s="940">
        <v>1591261.8599999999</v>
      </c>
      <c r="E53" s="930">
        <f t="shared" si="1"/>
        <v>1626054.3299999998</v>
      </c>
      <c r="F53" s="935">
        <v>502594.84</v>
      </c>
      <c r="G53" s="937">
        <v>502594.84</v>
      </c>
      <c r="H53" s="932">
        <f t="shared" si="11"/>
        <v>1123459.4899999998</v>
      </c>
      <c r="I53" s="923">
        <f t="shared" si="3"/>
        <v>0.30908858992429855</v>
      </c>
      <c r="J53" s="924"/>
      <c r="K53" s="659"/>
      <c r="L53" s="938"/>
      <c r="M53" s="938"/>
      <c r="N53" s="938"/>
      <c r="O53" s="934"/>
      <c r="P53" s="939"/>
    </row>
    <row r="54" spans="1:16" ht="20.100000000000001" customHeight="1" x14ac:dyDescent="0.3">
      <c r="A54" s="928" t="s">
        <v>1138</v>
      </c>
      <c r="B54" s="928" t="s">
        <v>1139</v>
      </c>
      <c r="C54" s="929">
        <f>SUM(C55)</f>
        <v>0</v>
      </c>
      <c r="D54" s="929">
        <f>SUM(D55)</f>
        <v>0</v>
      </c>
      <c r="E54" s="930">
        <f t="shared" si="1"/>
        <v>0</v>
      </c>
      <c r="F54" s="931">
        <f t="shared" ref="F54:G54" si="13">SUM(F55)</f>
        <v>0</v>
      </c>
      <c r="G54" s="929">
        <f t="shared" si="13"/>
        <v>0</v>
      </c>
      <c r="H54" s="932">
        <f t="shared" si="11"/>
        <v>0</v>
      </c>
      <c r="I54" s="923">
        <v>0</v>
      </c>
      <c r="J54" s="924"/>
      <c r="O54" s="934"/>
      <c r="P54" s="939"/>
    </row>
    <row r="55" spans="1:16" ht="20.100000000000001" customHeight="1" x14ac:dyDescent="0.3">
      <c r="A55" s="928" t="s">
        <v>1140</v>
      </c>
      <c r="B55" s="928" t="s">
        <v>1141</v>
      </c>
      <c r="C55" s="929">
        <f>SUM(C56:C58)</f>
        <v>0</v>
      </c>
      <c r="D55" s="929">
        <f>SUM(D56:D58)</f>
        <v>0</v>
      </c>
      <c r="E55" s="930">
        <f t="shared" si="1"/>
        <v>0</v>
      </c>
      <c r="F55" s="931">
        <f t="shared" ref="F55:G55" si="14">SUM(F56:F58)</f>
        <v>0</v>
      </c>
      <c r="G55" s="929">
        <f t="shared" si="14"/>
        <v>0</v>
      </c>
      <c r="H55" s="932">
        <f t="shared" si="11"/>
        <v>0</v>
      </c>
      <c r="I55" s="923">
        <v>0</v>
      </c>
      <c r="J55" s="924"/>
      <c r="O55" s="934"/>
      <c r="P55" s="939"/>
    </row>
    <row r="56" spans="1:16" ht="20.100000000000001" customHeight="1" x14ac:dyDescent="0.3">
      <c r="A56" s="928" t="s">
        <v>1142</v>
      </c>
      <c r="B56" s="928" t="s">
        <v>1143</v>
      </c>
      <c r="C56" s="935">
        <v>0</v>
      </c>
      <c r="D56" s="940"/>
      <c r="E56" s="930">
        <f t="shared" si="1"/>
        <v>0</v>
      </c>
      <c r="F56" s="935"/>
      <c r="G56" s="937"/>
      <c r="H56" s="932">
        <f t="shared" si="11"/>
        <v>0</v>
      </c>
      <c r="I56" s="923">
        <v>0</v>
      </c>
      <c r="J56" s="924"/>
      <c r="O56" s="934"/>
      <c r="P56" s="939"/>
    </row>
    <row r="57" spans="1:16" ht="20.100000000000001" customHeight="1" x14ac:dyDescent="0.3">
      <c r="A57" s="928" t="s">
        <v>1144</v>
      </c>
      <c r="B57" s="928" t="s">
        <v>1145</v>
      </c>
      <c r="C57" s="935"/>
      <c r="D57" s="940"/>
      <c r="E57" s="930">
        <f t="shared" si="1"/>
        <v>0</v>
      </c>
      <c r="F57" s="935"/>
      <c r="G57" s="937"/>
      <c r="H57" s="932">
        <f t="shared" si="11"/>
        <v>0</v>
      </c>
      <c r="I57" s="923">
        <v>0</v>
      </c>
      <c r="J57" s="924"/>
      <c r="O57" s="934"/>
      <c r="P57" s="939"/>
    </row>
    <row r="58" spans="1:16" ht="20.100000000000001" customHeight="1" x14ac:dyDescent="0.3">
      <c r="A58" s="928" t="s">
        <v>1146</v>
      </c>
      <c r="B58" s="928" t="s">
        <v>1147</v>
      </c>
      <c r="C58" s="935"/>
      <c r="D58" s="940"/>
      <c r="E58" s="930">
        <f t="shared" si="1"/>
        <v>0</v>
      </c>
      <c r="F58" s="935"/>
      <c r="G58" s="937"/>
      <c r="H58" s="932">
        <f t="shared" si="11"/>
        <v>0</v>
      </c>
      <c r="I58" s="923">
        <v>0</v>
      </c>
      <c r="J58" s="924"/>
      <c r="O58" s="934"/>
      <c r="P58" s="939"/>
    </row>
    <row r="59" spans="1:16" ht="20.100000000000001" customHeight="1" x14ac:dyDescent="0.3">
      <c r="A59" s="944" t="s">
        <v>1148</v>
      </c>
      <c r="B59" s="944" t="s">
        <v>1149</v>
      </c>
      <c r="C59" s="945">
        <f t="shared" ref="C59:H59" si="15">C60+C77+C83+C102+C117+C121+C135+C132</f>
        <v>2271597.92</v>
      </c>
      <c r="D59" s="945">
        <f t="shared" si="15"/>
        <v>2435720.1799999997</v>
      </c>
      <c r="E59" s="945">
        <f t="shared" si="15"/>
        <v>4707318.0999999996</v>
      </c>
      <c r="F59" s="945">
        <f t="shared" si="15"/>
        <v>1909176.46</v>
      </c>
      <c r="G59" s="945">
        <f t="shared" si="15"/>
        <v>1898778.2400000002</v>
      </c>
      <c r="H59" s="946">
        <f t="shared" si="15"/>
        <v>2798141.6399999997</v>
      </c>
      <c r="I59" s="923">
        <f t="shared" si="3"/>
        <v>0.40557625795460905</v>
      </c>
      <c r="J59" s="924"/>
      <c r="O59" s="934"/>
      <c r="P59" s="939"/>
    </row>
    <row r="60" spans="1:16" ht="20.100000000000001" customHeight="1" x14ac:dyDescent="0.3">
      <c r="A60" s="928" t="s">
        <v>1150</v>
      </c>
      <c r="B60" s="928" t="s">
        <v>1151</v>
      </c>
      <c r="C60" s="929">
        <f>SUM(C61+C63+C65+C67+C70+C72+C75)</f>
        <v>603459.73</v>
      </c>
      <c r="D60" s="929">
        <f>SUM(D61+D63+D65+D67+D70+D72+D75)</f>
        <v>1607448.6999999997</v>
      </c>
      <c r="E60" s="930">
        <f>C60+D60</f>
        <v>2210908.4299999997</v>
      </c>
      <c r="F60" s="929">
        <f>SUM(F61+F63+F65+F67+F70+F72+F75)</f>
        <v>707624.33000000007</v>
      </c>
      <c r="G60" s="929">
        <f>SUM(G61+G63+G65+G67+G70+G72+G75)</f>
        <v>697910.49</v>
      </c>
      <c r="H60" s="947">
        <f t="shared" si="11"/>
        <v>1503284.0999999996</v>
      </c>
      <c r="I60" s="923">
        <f t="shared" si="3"/>
        <v>0.32006044230425235</v>
      </c>
      <c r="J60" s="924"/>
      <c r="O60" s="934"/>
      <c r="P60" s="939"/>
    </row>
    <row r="61" spans="1:16" ht="20.100000000000001" customHeight="1" x14ac:dyDescent="0.3">
      <c r="A61" s="928" t="s">
        <v>1152</v>
      </c>
      <c r="B61" s="928" t="s">
        <v>1153</v>
      </c>
      <c r="C61" s="929">
        <f>SUM(C62)</f>
        <v>79865.400000000009</v>
      </c>
      <c r="D61" s="929">
        <f>SUM(D62)</f>
        <v>386757.07999999996</v>
      </c>
      <c r="E61" s="930">
        <f t="shared" si="1"/>
        <v>466622.48</v>
      </c>
      <c r="F61" s="931">
        <f>SUM(F62)</f>
        <v>151126.26</v>
      </c>
      <c r="G61" s="929">
        <f t="shared" ref="G61" si="16">SUM(G62)</f>
        <v>151126.26</v>
      </c>
      <c r="H61" s="947">
        <f t="shared" si="11"/>
        <v>315496.21999999997</v>
      </c>
      <c r="I61" s="923">
        <f t="shared" si="3"/>
        <v>0.32387265182766167</v>
      </c>
      <c r="J61" s="924"/>
      <c r="O61" s="934"/>
      <c r="P61" s="939"/>
    </row>
    <row r="62" spans="1:16" ht="20.100000000000001" customHeight="1" x14ac:dyDescent="0.3">
      <c r="A62" s="928" t="s">
        <v>1154</v>
      </c>
      <c r="B62" s="928" t="s">
        <v>1153</v>
      </c>
      <c r="C62" s="935">
        <v>79865.400000000009</v>
      </c>
      <c r="D62" s="940">
        <v>386757.07999999996</v>
      </c>
      <c r="E62" s="930">
        <f t="shared" si="1"/>
        <v>466622.48</v>
      </c>
      <c r="F62" s="941">
        <v>151126.26</v>
      </c>
      <c r="G62" s="937">
        <v>151126.26</v>
      </c>
      <c r="H62" s="947">
        <f t="shared" si="11"/>
        <v>315496.21999999997</v>
      </c>
      <c r="I62" s="923">
        <f t="shared" si="3"/>
        <v>0.32387265182766167</v>
      </c>
      <c r="J62" s="924"/>
      <c r="K62" s="659"/>
      <c r="L62" s="938"/>
      <c r="M62" s="938"/>
      <c r="N62" s="938"/>
      <c r="O62" s="934"/>
      <c r="P62" s="939"/>
    </row>
    <row r="63" spans="1:16" ht="20.100000000000001" customHeight="1" x14ac:dyDescent="0.3">
      <c r="A63" s="928" t="s">
        <v>1155</v>
      </c>
      <c r="B63" s="928" t="s">
        <v>1156</v>
      </c>
      <c r="C63" s="929">
        <f>SUM(C64)</f>
        <v>131410.88999999998</v>
      </c>
      <c r="D63" s="929">
        <f>SUM(D64)</f>
        <v>546807.92999999993</v>
      </c>
      <c r="E63" s="930">
        <f>C63+D63</f>
        <v>678218.82</v>
      </c>
      <c r="F63" s="931">
        <f>SUM(F64)</f>
        <v>157432.39000000001</v>
      </c>
      <c r="G63" s="929">
        <f>SUM(G64)</f>
        <v>157432.39000000001</v>
      </c>
      <c r="H63" s="947">
        <f t="shared" si="11"/>
        <v>520786.42999999993</v>
      </c>
      <c r="I63" s="923">
        <f t="shared" si="3"/>
        <v>0.23212624798586395</v>
      </c>
      <c r="J63" s="924"/>
      <c r="O63" s="934"/>
      <c r="P63" s="939"/>
    </row>
    <row r="64" spans="1:16" ht="20.100000000000001" customHeight="1" x14ac:dyDescent="0.3">
      <c r="A64" s="928" t="s">
        <v>1157</v>
      </c>
      <c r="B64" s="928" t="s">
        <v>1156</v>
      </c>
      <c r="C64" s="935">
        <v>131410.88999999998</v>
      </c>
      <c r="D64" s="940">
        <v>546807.92999999993</v>
      </c>
      <c r="E64" s="930">
        <f>C64+D64</f>
        <v>678218.82</v>
      </c>
      <c r="F64" s="935">
        <v>157432.39000000001</v>
      </c>
      <c r="G64" s="937">
        <v>157432.39000000001</v>
      </c>
      <c r="H64" s="947">
        <f t="shared" si="11"/>
        <v>520786.42999999993</v>
      </c>
      <c r="I64" s="923">
        <f t="shared" si="3"/>
        <v>0.23212624798586395</v>
      </c>
      <c r="J64" s="924"/>
      <c r="K64" s="659"/>
      <c r="L64" s="938"/>
      <c r="M64" s="938"/>
      <c r="N64" s="938"/>
      <c r="O64" s="934"/>
      <c r="P64" s="939"/>
    </row>
    <row r="65" spans="1:16" ht="20.100000000000001" customHeight="1" x14ac:dyDescent="0.3">
      <c r="A65" s="928" t="s">
        <v>1158</v>
      </c>
      <c r="B65" s="928" t="s">
        <v>1159</v>
      </c>
      <c r="C65" s="929">
        <f>SUM(C66)</f>
        <v>35448.5</v>
      </c>
      <c r="D65" s="929">
        <f>SUM(D66)</f>
        <v>233333.66</v>
      </c>
      <c r="E65" s="930">
        <f t="shared" ref="E65:E66" si="17">C65+D65</f>
        <v>268782.16000000003</v>
      </c>
      <c r="F65" s="931">
        <f t="shared" ref="F65:G65" si="18">SUM(F66)</f>
        <v>87614.89</v>
      </c>
      <c r="G65" s="929">
        <f t="shared" si="18"/>
        <v>87614.89</v>
      </c>
      <c r="H65" s="947">
        <f t="shared" si="11"/>
        <v>181167.27000000002</v>
      </c>
      <c r="I65" s="923">
        <f t="shared" si="3"/>
        <v>0.32596988579896818</v>
      </c>
      <c r="J65" s="924"/>
      <c r="O65" s="934"/>
      <c r="P65" s="939"/>
    </row>
    <row r="66" spans="1:16" ht="20.100000000000001" customHeight="1" x14ac:dyDescent="0.3">
      <c r="A66" s="928" t="s">
        <v>1160</v>
      </c>
      <c r="B66" s="928" t="s">
        <v>1161</v>
      </c>
      <c r="C66" s="935">
        <v>35448.5</v>
      </c>
      <c r="D66" s="940">
        <v>233333.66</v>
      </c>
      <c r="E66" s="930">
        <f t="shared" si="17"/>
        <v>268782.16000000003</v>
      </c>
      <c r="F66" s="935">
        <v>87614.89</v>
      </c>
      <c r="G66" s="937">
        <v>87614.89</v>
      </c>
      <c r="H66" s="947">
        <f t="shared" si="11"/>
        <v>181167.27000000002</v>
      </c>
      <c r="I66" s="923">
        <f t="shared" si="3"/>
        <v>0.32596988579896818</v>
      </c>
      <c r="J66" s="924"/>
      <c r="K66" s="659"/>
      <c r="L66" s="938"/>
      <c r="M66" s="938"/>
      <c r="N66" s="938"/>
      <c r="O66" s="934"/>
      <c r="P66" s="939"/>
    </row>
    <row r="67" spans="1:16" ht="20.100000000000001" customHeight="1" x14ac:dyDescent="0.3">
      <c r="A67" s="928" t="s">
        <v>1162</v>
      </c>
      <c r="B67" s="928" t="s">
        <v>1163</v>
      </c>
      <c r="C67" s="929">
        <f>SUM(C68:C69)</f>
        <v>52055</v>
      </c>
      <c r="D67" s="929">
        <f>SUM(D68:D69)</f>
        <v>26418.63</v>
      </c>
      <c r="E67" s="930">
        <f>C67+D67</f>
        <v>78473.63</v>
      </c>
      <c r="F67" s="931">
        <f>SUM(F68:F69)</f>
        <v>23215.15</v>
      </c>
      <c r="G67" s="929">
        <f>SUM(G68:G69)</f>
        <v>13501.31</v>
      </c>
      <c r="H67" s="947">
        <f t="shared" si="11"/>
        <v>55258.48</v>
      </c>
      <c r="I67" s="923">
        <f t="shared" si="3"/>
        <v>0.29583377244050008</v>
      </c>
      <c r="J67" s="924"/>
      <c r="O67" s="934"/>
      <c r="P67" s="939"/>
    </row>
    <row r="68" spans="1:16" ht="20.100000000000001" customHeight="1" x14ac:dyDescent="0.3">
      <c r="A68" s="928" t="s">
        <v>1164</v>
      </c>
      <c r="B68" s="928" t="s">
        <v>1165</v>
      </c>
      <c r="C68" s="935">
        <v>52055</v>
      </c>
      <c r="D68" s="940">
        <v>16418.63</v>
      </c>
      <c r="E68" s="930">
        <f>C68+D68</f>
        <v>68473.63</v>
      </c>
      <c r="F68" s="935">
        <v>13501.31</v>
      </c>
      <c r="G68" s="937">
        <v>13501.31</v>
      </c>
      <c r="H68" s="947">
        <f t="shared" si="11"/>
        <v>54972.320000000007</v>
      </c>
      <c r="I68" s="923">
        <f t="shared" si="3"/>
        <v>0.19717532136093849</v>
      </c>
      <c r="J68" s="924"/>
      <c r="K68" s="659"/>
      <c r="L68" s="938"/>
      <c r="M68" s="938"/>
      <c r="N68" s="938"/>
      <c r="O68" s="934"/>
      <c r="P68" s="939"/>
    </row>
    <row r="69" spans="1:16" ht="20.100000000000001" customHeight="1" x14ac:dyDescent="0.3">
      <c r="A69" s="928" t="s">
        <v>1166</v>
      </c>
      <c r="B69" s="928" t="s">
        <v>1167</v>
      </c>
      <c r="C69" s="935">
        <v>0</v>
      </c>
      <c r="D69" s="940">
        <v>10000</v>
      </c>
      <c r="E69" s="930">
        <f>C69+D69</f>
        <v>10000</v>
      </c>
      <c r="F69" s="935">
        <v>9713.84</v>
      </c>
      <c r="G69" s="937">
        <v>0</v>
      </c>
      <c r="H69" s="947">
        <f t="shared" si="11"/>
        <v>286.15999999999985</v>
      </c>
      <c r="I69" s="923">
        <v>0</v>
      </c>
      <c r="J69" s="924"/>
      <c r="K69" s="659"/>
      <c r="L69" s="938"/>
      <c r="M69" s="938"/>
      <c r="N69" s="938"/>
      <c r="O69" s="934"/>
      <c r="P69" s="939"/>
    </row>
    <row r="70" spans="1:16" ht="20.100000000000001" customHeight="1" x14ac:dyDescent="0.3">
      <c r="A70" s="928" t="s">
        <v>1168</v>
      </c>
      <c r="B70" s="928" t="s">
        <v>1169</v>
      </c>
      <c r="C70" s="929">
        <f>SUM(C71)</f>
        <v>285821.16000000003</v>
      </c>
      <c r="D70" s="929">
        <f>SUM(D71)</f>
        <v>160000</v>
      </c>
      <c r="E70" s="930">
        <f t="shared" si="1"/>
        <v>445821.16000000003</v>
      </c>
      <c r="F70" s="931">
        <f t="shared" ref="F70:G70" si="19">SUM(F71)</f>
        <v>188903.2</v>
      </c>
      <c r="G70" s="929">
        <f t="shared" si="19"/>
        <v>188903.2</v>
      </c>
      <c r="H70" s="947">
        <f t="shared" si="11"/>
        <v>256917.96000000002</v>
      </c>
      <c r="I70" s="923">
        <f t="shared" si="3"/>
        <v>0.42371968167684099</v>
      </c>
      <c r="J70" s="924"/>
      <c r="O70" s="934"/>
      <c r="P70" s="939"/>
    </row>
    <row r="71" spans="1:16" ht="20.100000000000001" customHeight="1" x14ac:dyDescent="0.3">
      <c r="A71" s="928" t="s">
        <v>1170</v>
      </c>
      <c r="B71" s="928" t="s">
        <v>1169</v>
      </c>
      <c r="C71" s="935">
        <v>285821.16000000003</v>
      </c>
      <c r="D71" s="940">
        <v>160000</v>
      </c>
      <c r="E71" s="930">
        <f t="shared" si="1"/>
        <v>445821.16000000003</v>
      </c>
      <c r="F71" s="935">
        <v>188903.2</v>
      </c>
      <c r="G71" s="937">
        <v>188903.2</v>
      </c>
      <c r="H71" s="932">
        <f t="shared" si="11"/>
        <v>256917.96000000002</v>
      </c>
      <c r="I71" s="923">
        <f t="shared" si="3"/>
        <v>0.42371968167684099</v>
      </c>
      <c r="J71" s="924"/>
      <c r="K71" s="659"/>
      <c r="L71" s="938"/>
      <c r="M71" s="938"/>
      <c r="N71" s="938"/>
      <c r="O71" s="934"/>
      <c r="P71" s="939"/>
    </row>
    <row r="72" spans="1:16" ht="20.100000000000001" customHeight="1" x14ac:dyDescent="0.3">
      <c r="A72" s="928" t="s">
        <v>1171</v>
      </c>
      <c r="B72" s="928" t="s">
        <v>1172</v>
      </c>
      <c r="C72" s="929">
        <f>SUM(C73:C74)</f>
        <v>8139.7800000000007</v>
      </c>
      <c r="D72" s="929">
        <f>SUM(D73:D74)</f>
        <v>253663.4</v>
      </c>
      <c r="E72" s="930">
        <f t="shared" si="1"/>
        <v>261803.18</v>
      </c>
      <c r="F72" s="931">
        <f t="shared" ref="F72:G72" si="20">SUM(F73:F74)</f>
        <v>88145.44</v>
      </c>
      <c r="G72" s="929">
        <f t="shared" si="20"/>
        <v>88145.44</v>
      </c>
      <c r="H72" s="932">
        <f t="shared" si="11"/>
        <v>173657.74</v>
      </c>
      <c r="I72" s="923">
        <f t="shared" si="3"/>
        <v>0.33668590274571913</v>
      </c>
      <c r="J72" s="924"/>
      <c r="O72" s="934"/>
      <c r="P72" s="939"/>
    </row>
    <row r="73" spans="1:16" ht="20.100000000000001" customHeight="1" x14ac:dyDescent="0.3">
      <c r="A73" s="928" t="s">
        <v>1173</v>
      </c>
      <c r="B73" s="928" t="s">
        <v>1174</v>
      </c>
      <c r="C73" s="935">
        <v>8139.7800000000007</v>
      </c>
      <c r="D73" s="940">
        <v>223663.4</v>
      </c>
      <c r="E73" s="930">
        <f t="shared" si="1"/>
        <v>231803.18</v>
      </c>
      <c r="F73" s="935">
        <v>59725.830000000009</v>
      </c>
      <c r="G73" s="937">
        <v>59725.830000000009</v>
      </c>
      <c r="H73" s="932">
        <f t="shared" si="11"/>
        <v>172077.34999999998</v>
      </c>
      <c r="I73" s="923">
        <f t="shared" si="3"/>
        <v>0.25765750927144315</v>
      </c>
      <c r="J73" s="924"/>
      <c r="K73" s="659"/>
      <c r="L73" s="938"/>
      <c r="M73" s="938"/>
      <c r="N73" s="938"/>
      <c r="O73" s="934"/>
      <c r="P73" s="939"/>
    </row>
    <row r="74" spans="1:16" ht="20.100000000000001" customHeight="1" x14ac:dyDescent="0.3">
      <c r="A74" s="928" t="s">
        <v>1175</v>
      </c>
      <c r="B74" s="928" t="s">
        <v>1176</v>
      </c>
      <c r="C74" s="935">
        <v>0</v>
      </c>
      <c r="D74" s="940">
        <v>30000</v>
      </c>
      <c r="E74" s="930">
        <f t="shared" si="1"/>
        <v>30000</v>
      </c>
      <c r="F74" s="935">
        <v>28419.61</v>
      </c>
      <c r="G74" s="937">
        <v>28419.61</v>
      </c>
      <c r="H74" s="932">
        <f t="shared" si="11"/>
        <v>1580.3899999999994</v>
      </c>
      <c r="I74" s="923">
        <v>0</v>
      </c>
      <c r="J74" s="924"/>
      <c r="K74" s="659"/>
      <c r="L74" s="938"/>
      <c r="M74" s="938"/>
      <c r="N74" s="938"/>
      <c r="O74" s="934"/>
      <c r="P74" s="939"/>
    </row>
    <row r="75" spans="1:16" ht="20.100000000000001" customHeight="1" x14ac:dyDescent="0.3">
      <c r="A75" s="928" t="s">
        <v>1177</v>
      </c>
      <c r="B75" s="928" t="s">
        <v>1178</v>
      </c>
      <c r="C75" s="929">
        <f>SUM(C76)</f>
        <v>10719</v>
      </c>
      <c r="D75" s="929">
        <f>SUM(D76)</f>
        <v>468</v>
      </c>
      <c r="E75" s="930">
        <f t="shared" si="1"/>
        <v>11187</v>
      </c>
      <c r="F75" s="931">
        <f t="shared" ref="F75:G75" si="21">SUM(F76)</f>
        <v>11187</v>
      </c>
      <c r="G75" s="929">
        <f t="shared" si="21"/>
        <v>11187</v>
      </c>
      <c r="H75" s="932">
        <f t="shared" si="11"/>
        <v>0</v>
      </c>
      <c r="I75" s="923">
        <f t="shared" si="3"/>
        <v>1</v>
      </c>
      <c r="J75" s="924"/>
      <c r="O75" s="934"/>
      <c r="P75" s="939"/>
    </row>
    <row r="76" spans="1:16" ht="20.100000000000001" customHeight="1" x14ac:dyDescent="0.3">
      <c r="A76" s="928" t="s">
        <v>1179</v>
      </c>
      <c r="B76" s="928" t="s">
        <v>1180</v>
      </c>
      <c r="C76" s="935">
        <v>10719</v>
      </c>
      <c r="D76" s="940">
        <v>468</v>
      </c>
      <c r="E76" s="930">
        <f t="shared" ref="E76:E156" si="22">C76+D76</f>
        <v>11187</v>
      </c>
      <c r="F76" s="935">
        <v>11187</v>
      </c>
      <c r="G76" s="937">
        <v>11187</v>
      </c>
      <c r="H76" s="932">
        <f t="shared" si="11"/>
        <v>0</v>
      </c>
      <c r="I76" s="923">
        <f t="shared" ref="I76:I147" si="23">F76/E76</f>
        <v>1</v>
      </c>
      <c r="J76" s="924"/>
      <c r="K76" s="659"/>
      <c r="L76" s="938"/>
      <c r="M76" s="938"/>
      <c r="N76" s="938"/>
      <c r="O76" s="934"/>
      <c r="P76" s="939"/>
    </row>
    <row r="77" spans="1:16" ht="20.100000000000001" customHeight="1" x14ac:dyDescent="0.3">
      <c r="A77" s="928" t="s">
        <v>1181</v>
      </c>
      <c r="B77" s="928" t="s">
        <v>1182</v>
      </c>
      <c r="C77" s="929">
        <f>C78+C81</f>
        <v>77273.069999999992</v>
      </c>
      <c r="D77" s="929">
        <f>D78+D81</f>
        <v>15000</v>
      </c>
      <c r="E77" s="930">
        <f t="shared" si="22"/>
        <v>92273.069999999992</v>
      </c>
      <c r="F77" s="931">
        <f t="shared" ref="F77:G77" si="24">F78+F81</f>
        <v>36698.639999999999</v>
      </c>
      <c r="G77" s="929">
        <f t="shared" si="24"/>
        <v>36444.639999999999</v>
      </c>
      <c r="H77" s="932">
        <f t="shared" si="11"/>
        <v>55574.429999999993</v>
      </c>
      <c r="I77" s="923">
        <f t="shared" si="23"/>
        <v>0.39771777399408087</v>
      </c>
      <c r="J77" s="924"/>
      <c r="O77" s="934"/>
      <c r="P77" s="939"/>
    </row>
    <row r="78" spans="1:16" ht="20.100000000000001" customHeight="1" x14ac:dyDescent="0.3">
      <c r="A78" s="928" t="s">
        <v>1183</v>
      </c>
      <c r="B78" s="928" t="s">
        <v>1184</v>
      </c>
      <c r="C78" s="929">
        <f>SUM(C79:C80)</f>
        <v>75425.78</v>
      </c>
      <c r="D78" s="929">
        <f>SUM(D79:D80)</f>
        <v>0</v>
      </c>
      <c r="E78" s="930">
        <f t="shared" si="22"/>
        <v>75425.78</v>
      </c>
      <c r="F78" s="929">
        <f t="shared" ref="F78:G78" si="25">SUM(F79:F80)</f>
        <v>33740.639999999999</v>
      </c>
      <c r="G78" s="929">
        <f t="shared" si="25"/>
        <v>33486.639999999999</v>
      </c>
      <c r="H78" s="948">
        <f t="shared" si="11"/>
        <v>41685.14</v>
      </c>
      <c r="I78" s="923">
        <f t="shared" si="23"/>
        <v>0.44733564571688883</v>
      </c>
      <c r="J78" s="924"/>
      <c r="O78" s="934"/>
      <c r="P78" s="939"/>
    </row>
    <row r="79" spans="1:16" ht="20.100000000000001" customHeight="1" x14ac:dyDescent="0.3">
      <c r="A79" s="928" t="s">
        <v>1185</v>
      </c>
      <c r="B79" s="928" t="s">
        <v>1186</v>
      </c>
      <c r="C79" s="935">
        <v>62561.18</v>
      </c>
      <c r="D79" s="940">
        <v>0</v>
      </c>
      <c r="E79" s="930">
        <f t="shared" si="22"/>
        <v>62561.18</v>
      </c>
      <c r="F79" s="935">
        <v>27177.73</v>
      </c>
      <c r="G79" s="937">
        <v>26923.73</v>
      </c>
      <c r="H79" s="932">
        <f t="shared" si="11"/>
        <v>35383.449999999997</v>
      </c>
      <c r="I79" s="923">
        <f t="shared" si="23"/>
        <v>0.43441843648089756</v>
      </c>
      <c r="J79" s="924"/>
      <c r="K79" s="659"/>
      <c r="L79" s="938"/>
      <c r="M79" s="938"/>
      <c r="N79" s="938"/>
      <c r="O79" s="934"/>
      <c r="P79" s="939"/>
    </row>
    <row r="80" spans="1:16" ht="20.100000000000001" customHeight="1" x14ac:dyDescent="0.3">
      <c r="A80" s="928" t="s">
        <v>1187</v>
      </c>
      <c r="B80" s="928" t="s">
        <v>1188</v>
      </c>
      <c r="C80" s="935">
        <v>12864.6</v>
      </c>
      <c r="D80" s="940">
        <v>0</v>
      </c>
      <c r="E80" s="930">
        <f t="shared" si="22"/>
        <v>12864.6</v>
      </c>
      <c r="F80" s="935">
        <v>6562.91</v>
      </c>
      <c r="G80" s="937">
        <v>6562.91</v>
      </c>
      <c r="H80" s="932">
        <f t="shared" si="11"/>
        <v>6301.6900000000005</v>
      </c>
      <c r="I80" s="923">
        <f t="shared" si="23"/>
        <v>0.51015266700869044</v>
      </c>
      <c r="J80" s="924"/>
      <c r="K80" s="659"/>
      <c r="L80" s="938"/>
      <c r="M80" s="938"/>
      <c r="N80" s="938"/>
      <c r="O80" s="934"/>
      <c r="P80" s="939"/>
    </row>
    <row r="81" spans="1:16" ht="20.100000000000001" customHeight="1" x14ac:dyDescent="0.3">
      <c r="A81" s="928" t="s">
        <v>1189</v>
      </c>
      <c r="B81" s="928" t="s">
        <v>1190</v>
      </c>
      <c r="C81" s="929">
        <f>SUM(C82)</f>
        <v>1847.29</v>
      </c>
      <c r="D81" s="929">
        <f>SUM(D82)</f>
        <v>15000</v>
      </c>
      <c r="E81" s="930">
        <f t="shared" si="22"/>
        <v>16847.29</v>
      </c>
      <c r="F81" s="931">
        <f t="shared" ref="F81:G81" si="26">SUM(F82)</f>
        <v>2958</v>
      </c>
      <c r="G81" s="929">
        <f t="shared" si="26"/>
        <v>2958</v>
      </c>
      <c r="H81" s="932">
        <f t="shared" si="11"/>
        <v>13889.29</v>
      </c>
      <c r="I81" s="923">
        <f t="shared" si="23"/>
        <v>0.17557719965644325</v>
      </c>
      <c r="J81" s="924"/>
      <c r="O81" s="934"/>
      <c r="P81" s="939"/>
    </row>
    <row r="82" spans="1:16" ht="20.100000000000001" customHeight="1" x14ac:dyDescent="0.3">
      <c r="A82" s="928" t="s">
        <v>1191</v>
      </c>
      <c r="B82" s="928" t="s">
        <v>1190</v>
      </c>
      <c r="C82" s="935">
        <v>1847.29</v>
      </c>
      <c r="D82" s="940">
        <v>15000</v>
      </c>
      <c r="E82" s="930">
        <f t="shared" si="22"/>
        <v>16847.29</v>
      </c>
      <c r="F82" s="935">
        <v>2958</v>
      </c>
      <c r="G82" s="937">
        <v>2958</v>
      </c>
      <c r="H82" s="932">
        <f t="shared" si="11"/>
        <v>13889.29</v>
      </c>
      <c r="I82" s="923">
        <f t="shared" si="23"/>
        <v>0.17557719965644325</v>
      </c>
      <c r="J82" s="924"/>
      <c r="K82" s="659"/>
      <c r="L82" s="938"/>
      <c r="M82" s="938"/>
      <c r="N82" s="938"/>
      <c r="O82" s="934"/>
      <c r="P82" s="939"/>
    </row>
    <row r="83" spans="1:16" ht="20.100000000000001" customHeight="1" x14ac:dyDescent="0.3">
      <c r="A83" s="928" t="s">
        <v>1192</v>
      </c>
      <c r="B83" s="928" t="s">
        <v>1193</v>
      </c>
      <c r="C83" s="929">
        <f t="shared" ref="C83:H83" si="27">C84+C86+C88+C94+C96+C98+C100+C92+C90</f>
        <v>456477.01</v>
      </c>
      <c r="D83" s="929">
        <f t="shared" si="27"/>
        <v>209936.2</v>
      </c>
      <c r="E83" s="929">
        <f t="shared" si="27"/>
        <v>666413.21</v>
      </c>
      <c r="F83" s="929">
        <f>F84+F86+F88+F94+F96+F98+F100+F92+F90</f>
        <v>416424.99</v>
      </c>
      <c r="G83" s="929">
        <f>G84+G86+G88+G94+G96+G98+G100+G92+G90</f>
        <v>416424.99</v>
      </c>
      <c r="H83" s="942">
        <f t="shared" si="27"/>
        <v>249988.22</v>
      </c>
      <c r="I83" s="923">
        <f t="shared" si="23"/>
        <v>0.62487505312207126</v>
      </c>
      <c r="J83" s="924"/>
      <c r="O83" s="934"/>
      <c r="P83" s="939"/>
    </row>
    <row r="84" spans="1:16" ht="20.100000000000001" customHeight="1" x14ac:dyDescent="0.3">
      <c r="A84" s="928" t="s">
        <v>1194</v>
      </c>
      <c r="B84" s="928" t="s">
        <v>1195</v>
      </c>
      <c r="C84" s="929">
        <f>SUM(C85)</f>
        <v>183389.31</v>
      </c>
      <c r="D84" s="929">
        <f>SUM(D85)</f>
        <v>0</v>
      </c>
      <c r="E84" s="930">
        <f>C84+D84</f>
        <v>183389.31</v>
      </c>
      <c r="F84" s="931">
        <f>SUM(F85)</f>
        <v>96153.35</v>
      </c>
      <c r="G84" s="931">
        <f>SUM(G85)</f>
        <v>96153.35</v>
      </c>
      <c r="H84" s="932">
        <f t="shared" si="11"/>
        <v>87235.959999999992</v>
      </c>
      <c r="I84" s="923">
        <f t="shared" si="23"/>
        <v>0.524312731205543</v>
      </c>
      <c r="J84" s="924"/>
      <c r="O84" s="934"/>
      <c r="P84" s="939"/>
    </row>
    <row r="85" spans="1:16" ht="20.100000000000001" customHeight="1" x14ac:dyDescent="0.3">
      <c r="A85" s="928" t="s">
        <v>1196</v>
      </c>
      <c r="B85" s="928" t="s">
        <v>1195</v>
      </c>
      <c r="C85" s="935">
        <v>183389.31</v>
      </c>
      <c r="D85" s="940">
        <v>0</v>
      </c>
      <c r="E85" s="930">
        <f t="shared" si="22"/>
        <v>183389.31</v>
      </c>
      <c r="F85" s="935">
        <v>96153.35</v>
      </c>
      <c r="G85" s="937">
        <v>96153.35</v>
      </c>
      <c r="H85" s="932">
        <f t="shared" si="11"/>
        <v>87235.959999999992</v>
      </c>
      <c r="I85" s="923">
        <f t="shared" si="23"/>
        <v>0.524312731205543</v>
      </c>
      <c r="J85" s="924"/>
      <c r="K85" s="659"/>
      <c r="L85" s="938"/>
      <c r="M85" s="938"/>
      <c r="N85" s="938"/>
      <c r="O85" s="934"/>
      <c r="P85" s="939"/>
    </row>
    <row r="86" spans="1:16" ht="20.100000000000001" customHeight="1" x14ac:dyDescent="0.3">
      <c r="A86" s="928" t="s">
        <v>1197</v>
      </c>
      <c r="B86" s="928" t="s">
        <v>1198</v>
      </c>
      <c r="C86" s="929">
        <f>SUM(C87)</f>
        <v>0</v>
      </c>
      <c r="D86" s="929">
        <f>SUM(D87)</f>
        <v>10000</v>
      </c>
      <c r="E86" s="930">
        <f t="shared" si="22"/>
        <v>10000</v>
      </c>
      <c r="F86" s="931">
        <f t="shared" ref="F86:G86" si="28">SUM(F87)</f>
        <v>2578.42</v>
      </c>
      <c r="G86" s="929">
        <f t="shared" si="28"/>
        <v>2578.42</v>
      </c>
      <c r="H86" s="932">
        <f t="shared" si="11"/>
        <v>7421.58</v>
      </c>
      <c r="I86" s="923">
        <v>0</v>
      </c>
      <c r="J86" s="924"/>
      <c r="O86" s="934"/>
      <c r="P86" s="939"/>
    </row>
    <row r="87" spans="1:16" ht="20.100000000000001" customHeight="1" x14ac:dyDescent="0.3">
      <c r="A87" s="928" t="s">
        <v>1199</v>
      </c>
      <c r="B87" s="928" t="s">
        <v>1198</v>
      </c>
      <c r="C87" s="935">
        <v>0</v>
      </c>
      <c r="D87" s="940">
        <v>10000</v>
      </c>
      <c r="E87" s="930">
        <f t="shared" si="22"/>
        <v>10000</v>
      </c>
      <c r="F87" s="935">
        <v>2578.42</v>
      </c>
      <c r="G87" s="937">
        <v>2578.42</v>
      </c>
      <c r="H87" s="932">
        <f t="shared" si="11"/>
        <v>7421.58</v>
      </c>
      <c r="I87" s="923">
        <v>0</v>
      </c>
      <c r="J87" s="924"/>
      <c r="K87" s="659"/>
      <c r="L87" s="938"/>
      <c r="M87" s="938"/>
      <c r="N87" s="938"/>
      <c r="O87" s="934"/>
      <c r="P87" s="939"/>
    </row>
    <row r="88" spans="1:16" ht="20.100000000000001" customHeight="1" x14ac:dyDescent="0.3">
      <c r="A88" s="928" t="s">
        <v>1200</v>
      </c>
      <c r="B88" s="928" t="s">
        <v>1201</v>
      </c>
      <c r="C88" s="929">
        <f>SUM(C89)</f>
        <v>49192.13</v>
      </c>
      <c r="D88" s="929">
        <f>SUM(D89)</f>
        <v>0</v>
      </c>
      <c r="E88" s="930">
        <f>C88+D88</f>
        <v>49192.13</v>
      </c>
      <c r="F88" s="931">
        <f>SUM(F89)</f>
        <v>15635.99</v>
      </c>
      <c r="G88" s="929">
        <f>SUM(G89)</f>
        <v>15635.99</v>
      </c>
      <c r="H88" s="932">
        <f>E88-F88</f>
        <v>33556.14</v>
      </c>
      <c r="I88" s="923">
        <f t="shared" si="23"/>
        <v>0.31785551875879337</v>
      </c>
      <c r="J88" s="924"/>
      <c r="O88" s="934"/>
      <c r="P88" s="939"/>
    </row>
    <row r="89" spans="1:16" ht="20.100000000000001" customHeight="1" x14ac:dyDescent="0.3">
      <c r="A89" s="928" t="s">
        <v>1202</v>
      </c>
      <c r="B89" s="928" t="s">
        <v>1201</v>
      </c>
      <c r="C89" s="935">
        <v>49192.13</v>
      </c>
      <c r="D89" s="940">
        <v>0</v>
      </c>
      <c r="E89" s="930">
        <f>C89+D89</f>
        <v>49192.13</v>
      </c>
      <c r="F89" s="935">
        <v>15635.99</v>
      </c>
      <c r="G89" s="937">
        <v>15635.99</v>
      </c>
      <c r="H89" s="932">
        <f>E89-F89</f>
        <v>33556.14</v>
      </c>
      <c r="I89" s="923">
        <f t="shared" si="23"/>
        <v>0.31785551875879337</v>
      </c>
      <c r="J89" s="924"/>
      <c r="K89" s="659"/>
      <c r="L89" s="938"/>
      <c r="M89" s="938"/>
      <c r="N89" s="938"/>
      <c r="O89" s="934"/>
      <c r="P89" s="939"/>
    </row>
    <row r="90" spans="1:16" ht="20.100000000000001" customHeight="1" x14ac:dyDescent="0.3">
      <c r="A90" s="928" t="s">
        <v>1203</v>
      </c>
      <c r="B90" s="928" t="s">
        <v>1204</v>
      </c>
      <c r="C90" s="929">
        <f>SUM(C91)</f>
        <v>195.95</v>
      </c>
      <c r="D90" s="929">
        <f>SUM(D91)</f>
        <v>3000</v>
      </c>
      <c r="E90" s="930">
        <f>C90+D90</f>
        <v>3195.95</v>
      </c>
      <c r="F90" s="931">
        <f>SUM(F91)</f>
        <v>1511.99</v>
      </c>
      <c r="G90" s="929">
        <f>SUM(G91)</f>
        <v>1511.99</v>
      </c>
      <c r="H90" s="932">
        <f t="shared" ref="H90:H91" si="29">E90-F90</f>
        <v>1683.9599999999998</v>
      </c>
      <c r="I90" s="923">
        <f t="shared" si="23"/>
        <v>0.47309563666515436</v>
      </c>
      <c r="J90" s="924"/>
      <c r="O90" s="934"/>
      <c r="P90" s="939"/>
    </row>
    <row r="91" spans="1:16" ht="20.100000000000001" customHeight="1" x14ac:dyDescent="0.3">
      <c r="A91" s="928" t="s">
        <v>1205</v>
      </c>
      <c r="B91" s="928" t="s">
        <v>1204</v>
      </c>
      <c r="C91" s="935">
        <v>195.95</v>
      </c>
      <c r="D91" s="949">
        <v>3000</v>
      </c>
      <c r="E91" s="930">
        <f t="shared" ref="E91" si="30">C91+D91</f>
        <v>3195.95</v>
      </c>
      <c r="F91" s="935">
        <v>1511.99</v>
      </c>
      <c r="G91" s="937">
        <v>1511.99</v>
      </c>
      <c r="H91" s="932">
        <f t="shared" si="29"/>
        <v>1683.9599999999998</v>
      </c>
      <c r="I91" s="923">
        <f t="shared" si="23"/>
        <v>0.47309563666515436</v>
      </c>
      <c r="J91" s="924"/>
      <c r="K91" s="659"/>
      <c r="L91" s="938"/>
      <c r="M91" s="938"/>
      <c r="N91" s="938"/>
      <c r="O91" s="934"/>
      <c r="P91" s="939"/>
    </row>
    <row r="92" spans="1:16" ht="20.100000000000001" customHeight="1" x14ac:dyDescent="0.3">
      <c r="A92" s="928" t="s">
        <v>1206</v>
      </c>
      <c r="B92" s="928" t="s">
        <v>1207</v>
      </c>
      <c r="C92" s="935">
        <f>SUM(C93)</f>
        <v>2904.64</v>
      </c>
      <c r="D92" s="935">
        <f>SUM(D93)</f>
        <v>-102.22</v>
      </c>
      <c r="E92" s="930">
        <f>C92+D92</f>
        <v>2802.42</v>
      </c>
      <c r="F92" s="931">
        <f>SUM(F93)</f>
        <v>0</v>
      </c>
      <c r="G92" s="929">
        <f>SUM(G93)</f>
        <v>0</v>
      </c>
      <c r="H92" s="932">
        <f t="shared" si="11"/>
        <v>2802.42</v>
      </c>
      <c r="I92" s="923">
        <f t="shared" si="23"/>
        <v>0</v>
      </c>
      <c r="J92" s="924"/>
      <c r="O92" s="934"/>
      <c r="P92" s="939"/>
    </row>
    <row r="93" spans="1:16" ht="20.100000000000001" customHeight="1" x14ac:dyDescent="0.3">
      <c r="A93" s="928" t="s">
        <v>1208</v>
      </c>
      <c r="B93" s="928" t="s">
        <v>1207</v>
      </c>
      <c r="C93" s="935">
        <v>2904.64</v>
      </c>
      <c r="D93" s="940">
        <v>-102.22</v>
      </c>
      <c r="E93" s="930">
        <f>C93+D93</f>
        <v>2802.42</v>
      </c>
      <c r="F93" s="935">
        <v>0</v>
      </c>
      <c r="G93" s="937">
        <v>0</v>
      </c>
      <c r="H93" s="932">
        <f>E93-F93</f>
        <v>2802.42</v>
      </c>
      <c r="I93" s="923">
        <f>F93/E93</f>
        <v>0</v>
      </c>
      <c r="J93" s="924"/>
      <c r="K93" s="659"/>
      <c r="L93" s="938"/>
      <c r="M93" s="938"/>
      <c r="N93" s="938"/>
      <c r="O93" s="934"/>
      <c r="P93" s="939"/>
    </row>
    <row r="94" spans="1:16" ht="20.100000000000001" customHeight="1" x14ac:dyDescent="0.3">
      <c r="A94" s="928" t="s">
        <v>1209</v>
      </c>
      <c r="B94" s="928" t="s">
        <v>1210</v>
      </c>
      <c r="C94" s="929">
        <f>SUM(C95)</f>
        <v>90319.219999999987</v>
      </c>
      <c r="D94" s="929">
        <f>SUM(D95)</f>
        <v>190226.77000000002</v>
      </c>
      <c r="E94" s="930">
        <f t="shared" si="22"/>
        <v>280545.99</v>
      </c>
      <c r="F94" s="931">
        <f t="shared" ref="F94:G94" si="31">SUM(F95)</f>
        <v>194989.5</v>
      </c>
      <c r="G94" s="929">
        <f t="shared" si="31"/>
        <v>194989.5</v>
      </c>
      <c r="H94" s="932">
        <f t="shared" si="11"/>
        <v>85556.489999999991</v>
      </c>
      <c r="I94" s="923">
        <f t="shared" si="23"/>
        <v>0.69503577648712789</v>
      </c>
      <c r="J94" s="924"/>
      <c r="O94" s="934"/>
      <c r="P94" s="939"/>
    </row>
    <row r="95" spans="1:16" ht="20.100000000000001" customHeight="1" x14ac:dyDescent="0.3">
      <c r="A95" s="928" t="s">
        <v>1211</v>
      </c>
      <c r="B95" s="928" t="s">
        <v>1210</v>
      </c>
      <c r="C95" s="935">
        <v>90319.219999999987</v>
      </c>
      <c r="D95" s="940">
        <v>190226.77000000002</v>
      </c>
      <c r="E95" s="930">
        <f t="shared" si="22"/>
        <v>280545.99</v>
      </c>
      <c r="F95" s="941">
        <v>194989.5</v>
      </c>
      <c r="G95" s="937">
        <v>194989.5</v>
      </c>
      <c r="H95" s="932">
        <f t="shared" si="11"/>
        <v>85556.489999999991</v>
      </c>
      <c r="I95" s="923">
        <f t="shared" si="23"/>
        <v>0.69503577648712789</v>
      </c>
      <c r="J95" s="924"/>
      <c r="K95" s="659"/>
      <c r="L95" s="938"/>
      <c r="M95" s="938"/>
      <c r="N95" s="938"/>
      <c r="O95" s="934"/>
      <c r="P95" s="939"/>
    </row>
    <row r="96" spans="1:16" ht="20.100000000000001" customHeight="1" x14ac:dyDescent="0.3">
      <c r="A96" s="928" t="s">
        <v>1212</v>
      </c>
      <c r="B96" s="928" t="s">
        <v>1213</v>
      </c>
      <c r="C96" s="929">
        <f>SUM(C97)</f>
        <v>1023.63</v>
      </c>
      <c r="D96" s="929">
        <f>SUM(D97)</f>
        <v>6000</v>
      </c>
      <c r="E96" s="930">
        <f t="shared" si="22"/>
        <v>7023.63</v>
      </c>
      <c r="F96" s="931">
        <f t="shared" ref="F96:G96" si="32">SUM(F97)</f>
        <v>5825.04</v>
      </c>
      <c r="G96" s="929">
        <f t="shared" si="32"/>
        <v>5825.04</v>
      </c>
      <c r="H96" s="932">
        <f t="shared" si="11"/>
        <v>1198.5900000000001</v>
      </c>
      <c r="I96" s="923">
        <f t="shared" si="23"/>
        <v>0.82934892640984792</v>
      </c>
      <c r="J96" s="924"/>
      <c r="O96" s="934"/>
      <c r="P96" s="939"/>
    </row>
    <row r="97" spans="1:16" ht="20.100000000000001" customHeight="1" x14ac:dyDescent="0.3">
      <c r="A97" s="928" t="s">
        <v>1214</v>
      </c>
      <c r="B97" s="928" t="s">
        <v>1213</v>
      </c>
      <c r="C97" s="935">
        <v>1023.63</v>
      </c>
      <c r="D97" s="940">
        <v>6000</v>
      </c>
      <c r="E97" s="930">
        <f t="shared" si="22"/>
        <v>7023.63</v>
      </c>
      <c r="F97" s="935">
        <v>5825.04</v>
      </c>
      <c r="G97" s="937">
        <v>5825.04</v>
      </c>
      <c r="H97" s="932">
        <f t="shared" si="11"/>
        <v>1198.5900000000001</v>
      </c>
      <c r="I97" s="923">
        <f t="shared" si="23"/>
        <v>0.82934892640984792</v>
      </c>
      <c r="J97" s="924"/>
      <c r="K97" s="659"/>
      <c r="L97" s="938"/>
      <c r="M97" s="938"/>
      <c r="N97" s="938"/>
      <c r="O97" s="934"/>
      <c r="P97" s="939"/>
    </row>
    <row r="98" spans="1:16" ht="20.100000000000001" customHeight="1" x14ac:dyDescent="0.3">
      <c r="A98" s="928" t="s">
        <v>1215</v>
      </c>
      <c r="B98" s="928" t="s">
        <v>1216</v>
      </c>
      <c r="C98" s="929">
        <f>SUM(C99)</f>
        <v>33855.380000000005</v>
      </c>
      <c r="D98" s="929">
        <f>SUM(D99)</f>
        <v>0</v>
      </c>
      <c r="E98" s="930">
        <f t="shared" si="22"/>
        <v>33855.380000000005</v>
      </c>
      <c r="F98" s="931">
        <f>SUM(F99)</f>
        <v>4504.5199999999995</v>
      </c>
      <c r="G98" s="929">
        <f t="shared" ref="G98" si="33">SUM(G99)</f>
        <v>4504.5199999999995</v>
      </c>
      <c r="H98" s="932">
        <f t="shared" si="11"/>
        <v>29350.860000000004</v>
      </c>
      <c r="I98" s="923">
        <f t="shared" si="23"/>
        <v>0.13305182219192338</v>
      </c>
      <c r="J98" s="924"/>
      <c r="O98" s="934"/>
      <c r="P98" s="939"/>
    </row>
    <row r="99" spans="1:16" ht="20.100000000000001" customHeight="1" x14ac:dyDescent="0.3">
      <c r="A99" s="928" t="s">
        <v>1217</v>
      </c>
      <c r="B99" s="928" t="s">
        <v>1216</v>
      </c>
      <c r="C99" s="935">
        <v>33855.380000000005</v>
      </c>
      <c r="D99" s="940">
        <v>0</v>
      </c>
      <c r="E99" s="930">
        <f t="shared" si="22"/>
        <v>33855.380000000005</v>
      </c>
      <c r="F99" s="935">
        <v>4504.5199999999995</v>
      </c>
      <c r="G99" s="937">
        <v>4504.5199999999995</v>
      </c>
      <c r="H99" s="932">
        <f t="shared" si="11"/>
        <v>29350.860000000004</v>
      </c>
      <c r="I99" s="923">
        <f t="shared" si="23"/>
        <v>0.13305182219192338</v>
      </c>
      <c r="J99" s="924"/>
      <c r="K99" s="659"/>
      <c r="L99" s="938"/>
      <c r="M99" s="938"/>
      <c r="N99" s="938"/>
      <c r="O99" s="934"/>
      <c r="P99" s="939"/>
    </row>
    <row r="100" spans="1:16" ht="20.100000000000001" customHeight="1" x14ac:dyDescent="0.3">
      <c r="A100" s="928" t="s">
        <v>1218</v>
      </c>
      <c r="B100" s="928" t="s">
        <v>1219</v>
      </c>
      <c r="C100" s="929">
        <f>SUM(C101)</f>
        <v>95596.75</v>
      </c>
      <c r="D100" s="929">
        <f>SUM(D101)</f>
        <v>811.65</v>
      </c>
      <c r="E100" s="930">
        <f t="shared" si="22"/>
        <v>96408.4</v>
      </c>
      <c r="F100" s="931">
        <f t="shared" ref="F100:G100" si="34">SUM(F101)</f>
        <v>95226.18</v>
      </c>
      <c r="G100" s="929">
        <f t="shared" si="34"/>
        <v>95226.18</v>
      </c>
      <c r="H100" s="932">
        <f t="shared" si="11"/>
        <v>1182.2200000000012</v>
      </c>
      <c r="I100" s="923">
        <f t="shared" si="23"/>
        <v>0.98773737558138086</v>
      </c>
      <c r="J100" s="924"/>
      <c r="O100" s="934"/>
      <c r="P100" s="939"/>
    </row>
    <row r="101" spans="1:16" ht="20.100000000000001" customHeight="1" x14ac:dyDescent="0.3">
      <c r="A101" s="928" t="s">
        <v>1220</v>
      </c>
      <c r="B101" s="928" t="s">
        <v>1219</v>
      </c>
      <c r="C101" s="935">
        <v>95596.75</v>
      </c>
      <c r="D101" s="940">
        <v>811.65</v>
      </c>
      <c r="E101" s="930">
        <f t="shared" si="22"/>
        <v>96408.4</v>
      </c>
      <c r="F101" s="935">
        <v>95226.18</v>
      </c>
      <c r="G101" s="937">
        <v>95226.18</v>
      </c>
      <c r="H101" s="932">
        <f t="shared" si="11"/>
        <v>1182.2200000000012</v>
      </c>
      <c r="I101" s="923">
        <f t="shared" si="23"/>
        <v>0.98773737558138086</v>
      </c>
      <c r="J101" s="924"/>
      <c r="K101" s="659"/>
      <c r="L101" s="938"/>
      <c r="M101" s="938"/>
      <c r="N101" s="938"/>
      <c r="O101" s="934"/>
      <c r="P101" s="939"/>
    </row>
    <row r="102" spans="1:16" ht="20.100000000000001" customHeight="1" x14ac:dyDescent="0.3">
      <c r="A102" s="928" t="s">
        <v>1221</v>
      </c>
      <c r="B102" s="928" t="s">
        <v>1222</v>
      </c>
      <c r="C102" s="929">
        <f t="shared" ref="C102:H102" si="35">C105+C107+C103+C111+C115+C109+C113</f>
        <v>48837.979999999996</v>
      </c>
      <c r="D102" s="929">
        <f t="shared" si="35"/>
        <v>22000</v>
      </c>
      <c r="E102" s="929">
        <f t="shared" si="35"/>
        <v>70837.98000000001</v>
      </c>
      <c r="F102" s="929">
        <f t="shared" si="35"/>
        <v>33238.050000000003</v>
      </c>
      <c r="G102" s="929">
        <f t="shared" si="35"/>
        <v>33238.050000000003</v>
      </c>
      <c r="H102" s="929">
        <f t="shared" si="35"/>
        <v>37599.93</v>
      </c>
      <c r="I102" s="923">
        <f>F102/E102</f>
        <v>0.46921227849805991</v>
      </c>
      <c r="J102" s="924"/>
      <c r="O102" s="934"/>
      <c r="P102" s="939"/>
    </row>
    <row r="103" spans="1:16" ht="20.100000000000001" customHeight="1" x14ac:dyDescent="0.3">
      <c r="A103" s="927" t="s">
        <v>1223</v>
      </c>
      <c r="B103" s="928" t="s">
        <v>1224</v>
      </c>
      <c r="C103" s="929">
        <f>SUM(C104)</f>
        <v>13381.279999999999</v>
      </c>
      <c r="D103" s="929">
        <f>SUM(D104)</f>
        <v>0</v>
      </c>
      <c r="E103" s="930">
        <f t="shared" si="22"/>
        <v>13381.279999999999</v>
      </c>
      <c r="F103" s="931">
        <f t="shared" ref="F103:G103" si="36">SUM(F104)</f>
        <v>5446.2</v>
      </c>
      <c r="G103" s="929">
        <f t="shared" si="36"/>
        <v>5446.2</v>
      </c>
      <c r="H103" s="932">
        <f t="shared" si="11"/>
        <v>7935.079999999999</v>
      </c>
      <c r="I103" s="923">
        <v>0</v>
      </c>
      <c r="J103" s="924"/>
      <c r="O103" s="934"/>
      <c r="P103" s="939"/>
    </row>
    <row r="104" spans="1:16" ht="20.100000000000001" customHeight="1" x14ac:dyDescent="0.3">
      <c r="A104" s="927" t="s">
        <v>1225</v>
      </c>
      <c r="B104" s="950" t="s">
        <v>1224</v>
      </c>
      <c r="C104" s="935">
        <v>13381.279999999999</v>
      </c>
      <c r="D104" s="940">
        <v>0</v>
      </c>
      <c r="E104" s="930">
        <f t="shared" si="22"/>
        <v>13381.279999999999</v>
      </c>
      <c r="F104" s="935">
        <v>5446.2</v>
      </c>
      <c r="G104" s="937">
        <v>5446.2</v>
      </c>
      <c r="H104" s="932">
        <f t="shared" si="11"/>
        <v>7935.079999999999</v>
      </c>
      <c r="I104" s="923">
        <v>0</v>
      </c>
      <c r="J104" s="924"/>
      <c r="K104" s="659"/>
      <c r="L104" s="938"/>
      <c r="M104" s="938"/>
      <c r="N104" s="938"/>
      <c r="O104" s="934"/>
      <c r="P104" s="939"/>
    </row>
    <row r="105" spans="1:16" ht="20.100000000000001" customHeight="1" x14ac:dyDescent="0.3">
      <c r="A105" s="928" t="s">
        <v>1226</v>
      </c>
      <c r="B105" s="928" t="s">
        <v>1227</v>
      </c>
      <c r="C105" s="929">
        <f>SUM(C106)</f>
        <v>5433.11</v>
      </c>
      <c r="D105" s="929">
        <f>SUM(D106)</f>
        <v>10000</v>
      </c>
      <c r="E105" s="930">
        <f t="shared" si="22"/>
        <v>15433.11</v>
      </c>
      <c r="F105" s="931">
        <f>SUM(F106)</f>
        <v>7502.62</v>
      </c>
      <c r="G105" s="929">
        <f>SUM(G106)</f>
        <v>7502.62</v>
      </c>
      <c r="H105" s="932">
        <f t="shared" si="11"/>
        <v>7930.4900000000007</v>
      </c>
      <c r="I105" s="923">
        <f t="shared" si="23"/>
        <v>0.48613792035435499</v>
      </c>
      <c r="J105" s="924"/>
      <c r="O105" s="934"/>
      <c r="P105" s="939"/>
    </row>
    <row r="106" spans="1:16" ht="20.100000000000001" customHeight="1" x14ac:dyDescent="0.3">
      <c r="A106" s="928" t="s">
        <v>1228</v>
      </c>
      <c r="B106" s="928" t="s">
        <v>1227</v>
      </c>
      <c r="C106" s="935">
        <v>5433.11</v>
      </c>
      <c r="D106" s="940">
        <v>10000</v>
      </c>
      <c r="E106" s="930">
        <f t="shared" si="22"/>
        <v>15433.11</v>
      </c>
      <c r="F106" s="935">
        <v>7502.62</v>
      </c>
      <c r="G106" s="937">
        <v>7502.62</v>
      </c>
      <c r="H106" s="932">
        <f t="shared" si="11"/>
        <v>7930.4900000000007</v>
      </c>
      <c r="I106" s="923">
        <f t="shared" si="23"/>
        <v>0.48613792035435499</v>
      </c>
      <c r="J106" s="924"/>
      <c r="K106" s="659"/>
      <c r="L106" s="938"/>
      <c r="M106" s="938"/>
      <c r="N106" s="938"/>
      <c r="O106" s="934"/>
      <c r="P106" s="939"/>
    </row>
    <row r="107" spans="1:16" ht="20.100000000000001" customHeight="1" x14ac:dyDescent="0.3">
      <c r="A107" s="928" t="s">
        <v>1229</v>
      </c>
      <c r="B107" s="928" t="s">
        <v>1230</v>
      </c>
      <c r="C107" s="929">
        <f>SUM(C108)</f>
        <v>6512.6200000000008</v>
      </c>
      <c r="D107" s="929">
        <f>SUM(D108)</f>
        <v>0</v>
      </c>
      <c r="E107" s="930">
        <f>C107+D107</f>
        <v>6512.6200000000008</v>
      </c>
      <c r="F107" s="931">
        <f t="shared" ref="F107:G115" si="37">SUM(F108)</f>
        <v>2525.62</v>
      </c>
      <c r="G107" s="929">
        <f>SUM(G108)</f>
        <v>2525.62</v>
      </c>
      <c r="H107" s="932">
        <f t="shared" si="11"/>
        <v>3987.0000000000009</v>
      </c>
      <c r="I107" s="923">
        <f t="shared" si="23"/>
        <v>0.38780398672116589</v>
      </c>
      <c r="J107" s="924"/>
      <c r="O107" s="934"/>
      <c r="P107" s="939"/>
    </row>
    <row r="108" spans="1:16" ht="20.100000000000001" customHeight="1" x14ac:dyDescent="0.3">
      <c r="A108" s="928" t="s">
        <v>1231</v>
      </c>
      <c r="B108" s="928" t="s">
        <v>1230</v>
      </c>
      <c r="C108" s="935">
        <v>6512.6200000000008</v>
      </c>
      <c r="D108" s="940">
        <v>0</v>
      </c>
      <c r="E108" s="930">
        <f t="shared" si="22"/>
        <v>6512.6200000000008</v>
      </c>
      <c r="F108" s="935">
        <v>2525.62</v>
      </c>
      <c r="G108" s="937">
        <v>2525.62</v>
      </c>
      <c r="H108" s="932">
        <f t="shared" si="11"/>
        <v>3987.0000000000009</v>
      </c>
      <c r="I108" s="923">
        <f t="shared" si="23"/>
        <v>0.38780398672116589</v>
      </c>
      <c r="J108" s="924"/>
      <c r="K108" s="659"/>
      <c r="L108" s="938"/>
      <c r="M108" s="938"/>
      <c r="N108" s="938"/>
      <c r="O108" s="934"/>
      <c r="P108" s="939"/>
    </row>
    <row r="109" spans="1:16" ht="20.100000000000001" customHeight="1" x14ac:dyDescent="0.3">
      <c r="A109" s="928" t="s">
        <v>1232</v>
      </c>
      <c r="B109" s="928" t="s">
        <v>1233</v>
      </c>
      <c r="C109" s="935">
        <v>0</v>
      </c>
      <c r="D109" s="929">
        <f>SUM(D110)</f>
        <v>0</v>
      </c>
      <c r="E109" s="930">
        <f>C109+D109</f>
        <v>0</v>
      </c>
      <c r="F109" s="931">
        <f t="shared" si="37"/>
        <v>0</v>
      </c>
      <c r="G109" s="929">
        <f>SUM(G110)</f>
        <v>0</v>
      </c>
      <c r="H109" s="932">
        <f t="shared" si="11"/>
        <v>0</v>
      </c>
      <c r="I109" s="923">
        <v>0</v>
      </c>
      <c r="J109" s="924"/>
      <c r="O109" s="934"/>
      <c r="P109" s="939"/>
    </row>
    <row r="110" spans="1:16" ht="20.100000000000001" customHeight="1" x14ac:dyDescent="0.3">
      <c r="A110" s="928" t="s">
        <v>1234</v>
      </c>
      <c r="B110" s="928" t="s">
        <v>1233</v>
      </c>
      <c r="C110" s="935">
        <v>0</v>
      </c>
      <c r="D110" s="940"/>
      <c r="E110" s="930">
        <f t="shared" si="22"/>
        <v>0</v>
      </c>
      <c r="F110" s="935"/>
      <c r="G110" s="937"/>
      <c r="H110" s="932">
        <f t="shared" si="11"/>
        <v>0</v>
      </c>
      <c r="I110" s="923">
        <v>0</v>
      </c>
      <c r="J110" s="924"/>
      <c r="O110" s="934"/>
      <c r="P110" s="939"/>
    </row>
    <row r="111" spans="1:16" ht="20.100000000000001" customHeight="1" x14ac:dyDescent="0.3">
      <c r="A111" s="928" t="s">
        <v>1235</v>
      </c>
      <c r="B111" s="928" t="s">
        <v>1236</v>
      </c>
      <c r="C111" s="929">
        <f>SUM(C112)</f>
        <v>23510.97</v>
      </c>
      <c r="D111" s="929">
        <f>SUM(D112)</f>
        <v>0</v>
      </c>
      <c r="E111" s="930">
        <f>C111+D111</f>
        <v>23510.97</v>
      </c>
      <c r="F111" s="931">
        <f t="shared" si="37"/>
        <v>8468</v>
      </c>
      <c r="G111" s="929">
        <f t="shared" si="37"/>
        <v>8468</v>
      </c>
      <c r="H111" s="932">
        <f t="shared" si="11"/>
        <v>15042.970000000001</v>
      </c>
      <c r="I111" s="923">
        <f t="shared" si="23"/>
        <v>0.36017229403976098</v>
      </c>
      <c r="J111" s="924"/>
      <c r="O111" s="934"/>
      <c r="P111" s="939"/>
    </row>
    <row r="112" spans="1:16" ht="20.100000000000001" customHeight="1" x14ac:dyDescent="0.3">
      <c r="A112" s="928" t="s">
        <v>1237</v>
      </c>
      <c r="B112" s="928" t="s">
        <v>1236</v>
      </c>
      <c r="C112" s="935">
        <v>23510.97</v>
      </c>
      <c r="D112" s="929">
        <v>0</v>
      </c>
      <c r="E112" s="930">
        <f t="shared" si="22"/>
        <v>23510.97</v>
      </c>
      <c r="F112" s="935">
        <v>8468</v>
      </c>
      <c r="G112" s="937">
        <v>8468</v>
      </c>
      <c r="H112" s="932">
        <f t="shared" si="11"/>
        <v>15042.970000000001</v>
      </c>
      <c r="I112" s="923">
        <f t="shared" si="23"/>
        <v>0.36017229403976098</v>
      </c>
      <c r="J112" s="924"/>
      <c r="K112" s="659"/>
      <c r="L112" s="938"/>
      <c r="M112" s="938"/>
      <c r="N112" s="938"/>
      <c r="O112" s="934"/>
      <c r="P112" s="939"/>
    </row>
    <row r="113" spans="1:16" ht="20.100000000000001" customHeight="1" x14ac:dyDescent="0.3">
      <c r="A113" s="928" t="s">
        <v>1238</v>
      </c>
      <c r="B113" s="928" t="s">
        <v>1239</v>
      </c>
      <c r="C113" s="929">
        <f>SUM(C114)</f>
        <v>0</v>
      </c>
      <c r="D113" s="929">
        <f>SUM(D114)</f>
        <v>10000</v>
      </c>
      <c r="E113" s="930">
        <f>C113+D113</f>
        <v>10000</v>
      </c>
      <c r="F113" s="931">
        <f>SUM(F114)</f>
        <v>8956.89</v>
      </c>
      <c r="G113" s="929">
        <f>SUM(G114)</f>
        <v>8956.89</v>
      </c>
      <c r="H113" s="932">
        <f t="shared" si="11"/>
        <v>1043.1100000000006</v>
      </c>
      <c r="I113" s="923">
        <f t="shared" si="23"/>
        <v>0.89568899999999996</v>
      </c>
      <c r="J113" s="924"/>
      <c r="O113" s="934"/>
      <c r="P113" s="939"/>
    </row>
    <row r="114" spans="1:16" ht="20.100000000000001" customHeight="1" x14ac:dyDescent="0.3">
      <c r="A114" s="928" t="s">
        <v>1240</v>
      </c>
      <c r="B114" s="928" t="s">
        <v>1239</v>
      </c>
      <c r="C114" s="935">
        <v>0</v>
      </c>
      <c r="D114" s="929">
        <v>10000</v>
      </c>
      <c r="E114" s="930">
        <f>C114+D114</f>
        <v>10000</v>
      </c>
      <c r="F114" s="935">
        <v>8956.89</v>
      </c>
      <c r="G114" s="937">
        <v>8956.89</v>
      </c>
      <c r="H114" s="932">
        <f t="shared" si="11"/>
        <v>1043.1100000000006</v>
      </c>
      <c r="I114" s="923">
        <f t="shared" si="23"/>
        <v>0.89568899999999996</v>
      </c>
      <c r="J114" s="924"/>
      <c r="K114" s="659"/>
      <c r="L114" s="938"/>
      <c r="M114" s="938"/>
      <c r="N114" s="938"/>
      <c r="O114" s="934"/>
      <c r="P114" s="939"/>
    </row>
    <row r="115" spans="1:16" ht="20.100000000000001" customHeight="1" x14ac:dyDescent="0.3">
      <c r="A115" s="928" t="s">
        <v>1241</v>
      </c>
      <c r="B115" s="928" t="s">
        <v>1242</v>
      </c>
      <c r="C115" s="929">
        <f>SUM(C116)</f>
        <v>0</v>
      </c>
      <c r="D115" s="929">
        <f>SUM(D116)</f>
        <v>2000</v>
      </c>
      <c r="E115" s="930">
        <f>C115+D115</f>
        <v>2000</v>
      </c>
      <c r="F115" s="931">
        <f t="shared" si="37"/>
        <v>338.72</v>
      </c>
      <c r="G115" s="929">
        <f t="shared" si="37"/>
        <v>338.72</v>
      </c>
      <c r="H115" s="932">
        <f t="shared" si="11"/>
        <v>1661.28</v>
      </c>
      <c r="I115" s="923">
        <v>0</v>
      </c>
      <c r="J115" s="924"/>
      <c r="O115" s="934"/>
      <c r="P115" s="939"/>
    </row>
    <row r="116" spans="1:16" ht="20.100000000000001" customHeight="1" x14ac:dyDescent="0.3">
      <c r="A116" s="928" t="s">
        <v>1243</v>
      </c>
      <c r="B116" s="928" t="s">
        <v>1242</v>
      </c>
      <c r="C116" s="935">
        <v>0</v>
      </c>
      <c r="D116" s="929">
        <v>2000</v>
      </c>
      <c r="E116" s="930">
        <f t="shared" ref="E116" si="38">C116+D116</f>
        <v>2000</v>
      </c>
      <c r="F116" s="935">
        <v>338.72</v>
      </c>
      <c r="G116" s="937">
        <v>338.72</v>
      </c>
      <c r="H116" s="932">
        <f t="shared" si="11"/>
        <v>1661.28</v>
      </c>
      <c r="I116" s="923">
        <v>0</v>
      </c>
      <c r="J116" s="924"/>
      <c r="K116" s="659"/>
      <c r="L116" s="938"/>
      <c r="M116" s="938"/>
      <c r="N116" s="938"/>
      <c r="O116" s="934"/>
      <c r="P116" s="939"/>
    </row>
    <row r="117" spans="1:16" ht="20.100000000000001" customHeight="1" x14ac:dyDescent="0.3">
      <c r="A117" s="928" t="s">
        <v>1244</v>
      </c>
      <c r="B117" s="928" t="s">
        <v>1245</v>
      </c>
      <c r="C117" s="929">
        <f>C118</f>
        <v>653956.2300000001</v>
      </c>
      <c r="D117" s="929">
        <f>D118</f>
        <v>1602.6000000000022</v>
      </c>
      <c r="E117" s="930">
        <f t="shared" si="22"/>
        <v>655558.83000000007</v>
      </c>
      <c r="F117" s="931">
        <f t="shared" ref="F117:G117" si="39">F118</f>
        <v>297797.06999999995</v>
      </c>
      <c r="G117" s="929">
        <f t="shared" si="39"/>
        <v>297366.69</v>
      </c>
      <c r="H117" s="932">
        <f t="shared" si="11"/>
        <v>357761.76000000013</v>
      </c>
      <c r="I117" s="923">
        <f t="shared" si="23"/>
        <v>0.45426444793673193</v>
      </c>
      <c r="J117" s="924"/>
      <c r="O117" s="934"/>
      <c r="P117" s="939"/>
    </row>
    <row r="118" spans="1:16" ht="20.100000000000001" customHeight="1" x14ac:dyDescent="0.3">
      <c r="A118" s="928" t="s">
        <v>1246</v>
      </c>
      <c r="B118" s="928" t="s">
        <v>1245</v>
      </c>
      <c r="C118" s="929">
        <f>SUM(C119:C120)</f>
        <v>653956.2300000001</v>
      </c>
      <c r="D118" s="929">
        <f>SUM(D119:D120)</f>
        <v>1602.6000000000022</v>
      </c>
      <c r="E118" s="930">
        <f t="shared" si="22"/>
        <v>655558.83000000007</v>
      </c>
      <c r="F118" s="931">
        <f t="shared" ref="F118:G118" si="40">SUM(F119:F120)</f>
        <v>297797.06999999995</v>
      </c>
      <c r="G118" s="929">
        <f t="shared" si="40"/>
        <v>297366.69</v>
      </c>
      <c r="H118" s="932">
        <f t="shared" ref="H118:H120" si="41">E118-F118</f>
        <v>357761.76000000013</v>
      </c>
      <c r="I118" s="923">
        <f t="shared" si="23"/>
        <v>0.45426444793673193</v>
      </c>
      <c r="J118" s="924"/>
      <c r="O118" s="934"/>
      <c r="P118" s="939"/>
    </row>
    <row r="119" spans="1:16" ht="20.100000000000001" customHeight="1" x14ac:dyDescent="0.3">
      <c r="A119" s="928" t="s">
        <v>1247</v>
      </c>
      <c r="B119" s="928" t="s">
        <v>1248</v>
      </c>
      <c r="C119" s="935">
        <v>643363.32000000007</v>
      </c>
      <c r="D119" s="940">
        <v>1602.6000000000022</v>
      </c>
      <c r="E119" s="930">
        <f t="shared" si="22"/>
        <v>644965.92000000004</v>
      </c>
      <c r="F119" s="935">
        <v>293914.90999999997</v>
      </c>
      <c r="G119" s="937">
        <v>293484.53000000003</v>
      </c>
      <c r="H119" s="932">
        <f t="shared" si="41"/>
        <v>351051.01000000007</v>
      </c>
      <c r="I119" s="923">
        <f t="shared" si="23"/>
        <v>0.45570610924682647</v>
      </c>
      <c r="J119" s="924"/>
      <c r="K119" s="659"/>
      <c r="L119" s="938"/>
      <c r="M119" s="938"/>
      <c r="N119" s="938"/>
      <c r="O119" s="934"/>
      <c r="P119" s="939"/>
    </row>
    <row r="120" spans="1:16" ht="20.100000000000001" customHeight="1" x14ac:dyDescent="0.3">
      <c r="A120" s="928" t="s">
        <v>1249</v>
      </c>
      <c r="B120" s="928" t="s">
        <v>1250</v>
      </c>
      <c r="C120" s="935">
        <v>10592.91</v>
      </c>
      <c r="D120" s="940">
        <v>0</v>
      </c>
      <c r="E120" s="930">
        <f t="shared" si="22"/>
        <v>10592.91</v>
      </c>
      <c r="F120" s="935">
        <v>3882.16</v>
      </c>
      <c r="G120" s="937">
        <v>3882.16</v>
      </c>
      <c r="H120" s="932">
        <f t="shared" si="41"/>
        <v>6710.75</v>
      </c>
      <c r="I120" s="923">
        <f t="shared" si="23"/>
        <v>0.36648664059262281</v>
      </c>
      <c r="J120" s="924"/>
      <c r="K120" s="659"/>
      <c r="L120" s="938"/>
      <c r="M120" s="938"/>
      <c r="N120" s="938"/>
      <c r="O120" s="934"/>
      <c r="P120" s="939"/>
    </row>
    <row r="121" spans="1:16" ht="20.100000000000001" customHeight="1" x14ac:dyDescent="0.3">
      <c r="A121" s="928" t="s">
        <v>1251</v>
      </c>
      <c r="B121" s="928" t="s">
        <v>1252</v>
      </c>
      <c r="C121" s="929">
        <f t="shared" ref="C121:H121" si="42">C122+C124+C126+C130+C128</f>
        <v>222909.19</v>
      </c>
      <c r="D121" s="929">
        <f t="shared" si="42"/>
        <v>0</v>
      </c>
      <c r="E121" s="929">
        <f t="shared" si="42"/>
        <v>222909.19</v>
      </c>
      <c r="F121" s="929">
        <f t="shared" si="42"/>
        <v>52303.53</v>
      </c>
      <c r="G121" s="929">
        <f t="shared" si="42"/>
        <v>52303.53</v>
      </c>
      <c r="H121" s="942">
        <f t="shared" si="42"/>
        <v>170605.66</v>
      </c>
      <c r="I121" s="923">
        <f t="shared" si="23"/>
        <v>0.23464052783108671</v>
      </c>
      <c r="J121" s="924"/>
      <c r="O121" s="934"/>
      <c r="P121" s="939"/>
    </row>
    <row r="122" spans="1:16" ht="20.100000000000001" customHeight="1" x14ac:dyDescent="0.3">
      <c r="A122" s="928" t="s">
        <v>1253</v>
      </c>
      <c r="B122" s="928" t="s">
        <v>1254</v>
      </c>
      <c r="C122" s="929">
        <f>SUM(C123)</f>
        <v>150339</v>
      </c>
      <c r="D122" s="929">
        <f>SUM(D123)</f>
        <v>0</v>
      </c>
      <c r="E122" s="930">
        <f t="shared" si="22"/>
        <v>150339</v>
      </c>
      <c r="F122" s="931">
        <f t="shared" ref="F122:G122" si="43">SUM(F123)</f>
        <v>17980</v>
      </c>
      <c r="G122" s="929">
        <f t="shared" si="43"/>
        <v>17980</v>
      </c>
      <c r="H122" s="932">
        <f t="shared" ref="H122:H127" si="44">E122-F122</f>
        <v>132359</v>
      </c>
      <c r="I122" s="923">
        <f t="shared" si="23"/>
        <v>0.11959637885046462</v>
      </c>
      <c r="J122" s="924"/>
      <c r="O122" s="934"/>
      <c r="P122" s="939"/>
    </row>
    <row r="123" spans="1:16" ht="20.100000000000001" customHeight="1" x14ac:dyDescent="0.3">
      <c r="A123" s="928" t="s">
        <v>1255</v>
      </c>
      <c r="B123" s="928" t="s">
        <v>1254</v>
      </c>
      <c r="C123" s="935">
        <v>150339</v>
      </c>
      <c r="D123" s="940">
        <v>0</v>
      </c>
      <c r="E123" s="930">
        <f t="shared" si="22"/>
        <v>150339</v>
      </c>
      <c r="F123" s="935">
        <v>17980</v>
      </c>
      <c r="G123" s="937">
        <v>17980</v>
      </c>
      <c r="H123" s="932">
        <f t="shared" si="44"/>
        <v>132359</v>
      </c>
      <c r="I123" s="923">
        <f t="shared" si="23"/>
        <v>0.11959637885046462</v>
      </c>
      <c r="J123" s="924"/>
      <c r="K123" s="659"/>
      <c r="L123" s="938"/>
      <c r="M123" s="938"/>
      <c r="N123" s="938"/>
      <c r="O123" s="934"/>
      <c r="P123" s="939"/>
    </row>
    <row r="124" spans="1:16" ht="20.100000000000001" customHeight="1" x14ac:dyDescent="0.3">
      <c r="A124" s="928" t="s">
        <v>1256</v>
      </c>
      <c r="B124" s="928" t="s">
        <v>1257</v>
      </c>
      <c r="C124" s="929">
        <f>SUM(C125)</f>
        <v>4478.6000000000004</v>
      </c>
      <c r="D124" s="929">
        <f>SUM(D125)</f>
        <v>0</v>
      </c>
      <c r="E124" s="930">
        <f t="shared" si="22"/>
        <v>4478.6000000000004</v>
      </c>
      <c r="F124" s="931">
        <f t="shared" ref="F124:G124" si="45">SUM(F125)</f>
        <v>2118.5700000000002</v>
      </c>
      <c r="G124" s="929">
        <f t="shared" si="45"/>
        <v>2118.5700000000002</v>
      </c>
      <c r="H124" s="932">
        <f t="shared" si="44"/>
        <v>2360.0300000000002</v>
      </c>
      <c r="I124" s="923">
        <f t="shared" si="23"/>
        <v>0.47304291519671327</v>
      </c>
      <c r="J124" s="924"/>
      <c r="O124" s="934"/>
      <c r="P124" s="939"/>
    </row>
    <row r="125" spans="1:16" ht="20.100000000000001" customHeight="1" x14ac:dyDescent="0.3">
      <c r="A125" s="928" t="s">
        <v>1258</v>
      </c>
      <c r="B125" s="928" t="s">
        <v>1257</v>
      </c>
      <c r="C125" s="935">
        <v>4478.6000000000004</v>
      </c>
      <c r="D125" s="940">
        <v>0</v>
      </c>
      <c r="E125" s="930">
        <f t="shared" si="22"/>
        <v>4478.6000000000004</v>
      </c>
      <c r="F125" s="935">
        <v>2118.5700000000002</v>
      </c>
      <c r="G125" s="937">
        <v>2118.5700000000002</v>
      </c>
      <c r="H125" s="932">
        <f t="shared" si="44"/>
        <v>2360.0300000000002</v>
      </c>
      <c r="I125" s="923">
        <f t="shared" si="23"/>
        <v>0.47304291519671327</v>
      </c>
      <c r="J125" s="924"/>
      <c r="K125" s="659"/>
      <c r="L125" s="938"/>
      <c r="M125" s="938"/>
      <c r="N125" s="938"/>
      <c r="O125" s="934"/>
      <c r="P125" s="939"/>
    </row>
    <row r="126" spans="1:16" ht="20.100000000000001" customHeight="1" x14ac:dyDescent="0.3">
      <c r="A126" s="928" t="s">
        <v>1259</v>
      </c>
      <c r="B126" s="928" t="s">
        <v>1260</v>
      </c>
      <c r="C126" s="929">
        <f>SUM(C127)</f>
        <v>68091.59</v>
      </c>
      <c r="D126" s="929">
        <f>SUM(D127)</f>
        <v>0</v>
      </c>
      <c r="E126" s="930">
        <f t="shared" si="22"/>
        <v>68091.59</v>
      </c>
      <c r="F126" s="931">
        <f t="shared" ref="F126:G126" si="46">SUM(F127)</f>
        <v>32204.959999999999</v>
      </c>
      <c r="G126" s="929">
        <f t="shared" si="46"/>
        <v>32204.959999999999</v>
      </c>
      <c r="H126" s="932">
        <f t="shared" si="44"/>
        <v>35886.629999999997</v>
      </c>
      <c r="I126" s="923">
        <f t="shared" si="23"/>
        <v>0.47296531040030054</v>
      </c>
      <c r="J126" s="924"/>
      <c r="O126" s="934"/>
      <c r="P126" s="939"/>
    </row>
    <row r="127" spans="1:16" ht="20.100000000000001" customHeight="1" x14ac:dyDescent="0.3">
      <c r="A127" s="928" t="s">
        <v>1261</v>
      </c>
      <c r="B127" s="928" t="s">
        <v>1260</v>
      </c>
      <c r="C127" s="941">
        <v>68091.59</v>
      </c>
      <c r="D127" s="940">
        <v>0</v>
      </c>
      <c r="E127" s="930">
        <f t="shared" si="22"/>
        <v>68091.59</v>
      </c>
      <c r="F127" s="941">
        <v>32204.959999999999</v>
      </c>
      <c r="G127" s="937">
        <v>32204.959999999999</v>
      </c>
      <c r="H127" s="948">
        <f t="shared" si="44"/>
        <v>35886.629999999997</v>
      </c>
      <c r="I127" s="923">
        <f t="shared" si="23"/>
        <v>0.47296531040030054</v>
      </c>
      <c r="J127" s="924"/>
      <c r="K127" s="659"/>
      <c r="L127" s="938"/>
      <c r="M127" s="938"/>
      <c r="N127" s="938"/>
      <c r="O127" s="934"/>
      <c r="P127" s="939"/>
    </row>
    <row r="128" spans="1:16" ht="20.100000000000001" customHeight="1" x14ac:dyDescent="0.3">
      <c r="A128" s="927" t="s">
        <v>1262</v>
      </c>
      <c r="B128" s="927" t="s">
        <v>1263</v>
      </c>
      <c r="C128" s="929">
        <f>SUM(C129)</f>
        <v>0</v>
      </c>
      <c r="D128" s="929">
        <f t="shared" ref="D128:D130" si="47">SUM(D129)</f>
        <v>0</v>
      </c>
      <c r="E128" s="930">
        <f t="shared" si="22"/>
        <v>0</v>
      </c>
      <c r="F128" s="929">
        <f>SUM(F129)</f>
        <v>0</v>
      </c>
      <c r="G128" s="929">
        <f t="shared" ref="F128:G130" si="48">SUM(G129)</f>
        <v>0</v>
      </c>
      <c r="H128" s="942">
        <f>SUM(H129)</f>
        <v>0</v>
      </c>
      <c r="I128" s="923">
        <v>0</v>
      </c>
      <c r="J128" s="924"/>
      <c r="O128" s="934"/>
      <c r="P128" s="939"/>
    </row>
    <row r="129" spans="1:16" ht="20.100000000000001" customHeight="1" x14ac:dyDescent="0.3">
      <c r="A129" s="927" t="s">
        <v>1264</v>
      </c>
      <c r="B129" s="927" t="s">
        <v>1263</v>
      </c>
      <c r="C129" s="935"/>
      <c r="D129" s="940"/>
      <c r="E129" s="930">
        <f t="shared" si="22"/>
        <v>0</v>
      </c>
      <c r="F129" s="935"/>
      <c r="G129" s="937"/>
      <c r="H129" s="932">
        <f t="shared" ref="H129" si="49">E129-F129</f>
        <v>0</v>
      </c>
      <c r="I129" s="923">
        <v>0</v>
      </c>
      <c r="J129" s="924"/>
      <c r="O129" s="934"/>
      <c r="P129" s="939"/>
    </row>
    <row r="130" spans="1:16" ht="20.100000000000001" customHeight="1" x14ac:dyDescent="0.3">
      <c r="A130" s="927" t="s">
        <v>1265</v>
      </c>
      <c r="B130" s="927" t="s">
        <v>1266</v>
      </c>
      <c r="C130" s="929">
        <f>SUM(C131)</f>
        <v>0</v>
      </c>
      <c r="D130" s="929">
        <f t="shared" si="47"/>
        <v>0</v>
      </c>
      <c r="E130" s="930">
        <f t="shared" si="22"/>
        <v>0</v>
      </c>
      <c r="F130" s="929">
        <f t="shared" si="48"/>
        <v>0</v>
      </c>
      <c r="G130" s="929">
        <f t="shared" si="48"/>
        <v>0</v>
      </c>
      <c r="H130" s="942">
        <f>SUM(H131)</f>
        <v>0</v>
      </c>
      <c r="I130" s="923">
        <v>0</v>
      </c>
      <c r="J130" s="924"/>
      <c r="O130" s="934"/>
      <c r="P130" s="939"/>
    </row>
    <row r="131" spans="1:16" ht="20.100000000000001" customHeight="1" x14ac:dyDescent="0.3">
      <c r="A131" s="927" t="s">
        <v>1267</v>
      </c>
      <c r="B131" s="927" t="s">
        <v>1266</v>
      </c>
      <c r="C131" s="935">
        <v>0</v>
      </c>
      <c r="D131" s="940"/>
      <c r="E131" s="930">
        <f t="shared" si="22"/>
        <v>0</v>
      </c>
      <c r="F131" s="935"/>
      <c r="G131" s="937"/>
      <c r="H131" s="932">
        <f t="shared" ref="H131:H200" si="50">E131-F131</f>
        <v>0</v>
      </c>
      <c r="I131" s="923">
        <v>0</v>
      </c>
      <c r="J131" s="924"/>
      <c r="O131" s="934"/>
      <c r="P131" s="939"/>
    </row>
    <row r="132" spans="1:16" ht="20.100000000000001" customHeight="1" x14ac:dyDescent="0.3">
      <c r="A132" s="928" t="s">
        <v>1268</v>
      </c>
      <c r="B132" s="928" t="s">
        <v>1269</v>
      </c>
      <c r="C132" s="929">
        <f t="shared" ref="C132:H132" si="51">C133</f>
        <v>0</v>
      </c>
      <c r="D132" s="929">
        <f t="shared" si="51"/>
        <v>0</v>
      </c>
      <c r="E132" s="929">
        <f t="shared" si="51"/>
        <v>0</v>
      </c>
      <c r="F132" s="929">
        <f>F133</f>
        <v>0</v>
      </c>
      <c r="G132" s="929">
        <f>G133</f>
        <v>0</v>
      </c>
      <c r="H132" s="942">
        <f t="shared" si="51"/>
        <v>0</v>
      </c>
      <c r="I132" s="923">
        <v>0</v>
      </c>
      <c r="J132" s="924"/>
      <c r="O132" s="934"/>
      <c r="P132" s="939"/>
    </row>
    <row r="133" spans="1:16" ht="20.100000000000001" customHeight="1" x14ac:dyDescent="0.3">
      <c r="A133" s="928" t="s">
        <v>1270</v>
      </c>
      <c r="B133" s="928" t="s">
        <v>1271</v>
      </c>
      <c r="C133" s="929">
        <f>SUM(C134)</f>
        <v>0</v>
      </c>
      <c r="D133" s="929">
        <f>SUM(D134)</f>
        <v>0</v>
      </c>
      <c r="E133" s="930">
        <f t="shared" ref="E133:E134" si="52">C133+D133</f>
        <v>0</v>
      </c>
      <c r="F133" s="931">
        <f>SUM(F134)</f>
        <v>0</v>
      </c>
      <c r="G133" s="929">
        <f t="shared" ref="G133" si="53">SUM(G134)</f>
        <v>0</v>
      </c>
      <c r="H133" s="932">
        <f t="shared" ref="H133:H134" si="54">E133-F133</f>
        <v>0</v>
      </c>
      <c r="I133" s="923">
        <v>0</v>
      </c>
      <c r="J133" s="924"/>
      <c r="O133" s="934"/>
      <c r="P133" s="939"/>
    </row>
    <row r="134" spans="1:16" ht="20.100000000000001" customHeight="1" x14ac:dyDescent="0.3">
      <c r="A134" s="928" t="s">
        <v>1272</v>
      </c>
      <c r="B134" s="928" t="s">
        <v>1271</v>
      </c>
      <c r="C134" s="935">
        <v>0</v>
      </c>
      <c r="D134" s="940"/>
      <c r="E134" s="930">
        <f t="shared" si="52"/>
        <v>0</v>
      </c>
      <c r="F134" s="935"/>
      <c r="G134" s="937"/>
      <c r="H134" s="932">
        <f t="shared" si="54"/>
        <v>0</v>
      </c>
      <c r="I134" s="923">
        <v>0</v>
      </c>
      <c r="J134" s="924"/>
      <c r="O134" s="934"/>
      <c r="P134" s="939"/>
    </row>
    <row r="135" spans="1:16" ht="20.100000000000001" customHeight="1" x14ac:dyDescent="0.3">
      <c r="A135" s="928" t="s">
        <v>1273</v>
      </c>
      <c r="B135" s="928" t="s">
        <v>1274</v>
      </c>
      <c r="C135" s="929">
        <f>C136+C138+C140+C142+C144+C146+C148+C150</f>
        <v>208684.71</v>
      </c>
      <c r="D135" s="929">
        <f>D136+D138+D140+D142+D144+D146+D148+D150</f>
        <v>579732.67999999993</v>
      </c>
      <c r="E135" s="930">
        <f>C135+D135</f>
        <v>788417.3899999999</v>
      </c>
      <c r="F135" s="929">
        <f>F136+F138+F140+F142+F144+F146+F148+F150</f>
        <v>365089.85</v>
      </c>
      <c r="G135" s="929">
        <f>G136+G138+G140+G142+G144+G146+G148+G150</f>
        <v>365089.85</v>
      </c>
      <c r="H135" s="932">
        <f>E135-F135</f>
        <v>423327.53999999992</v>
      </c>
      <c r="I135" s="923">
        <f t="shared" si="23"/>
        <v>0.46306671393942744</v>
      </c>
      <c r="J135" s="924"/>
      <c r="O135" s="934"/>
      <c r="P135" s="939"/>
    </row>
    <row r="136" spans="1:16" ht="20.100000000000001" customHeight="1" x14ac:dyDescent="0.3">
      <c r="A136" s="928" t="s">
        <v>1275</v>
      </c>
      <c r="B136" s="928" t="s">
        <v>1276</v>
      </c>
      <c r="C136" s="929">
        <f>SUM(C137)</f>
        <v>37316.46</v>
      </c>
      <c r="D136" s="929">
        <f>SUM(D137)</f>
        <v>11385.43</v>
      </c>
      <c r="E136" s="930">
        <f>C136+D136</f>
        <v>48701.89</v>
      </c>
      <c r="F136" s="931">
        <f t="shared" ref="F136:G136" si="55">SUM(F137)</f>
        <v>43544.02</v>
      </c>
      <c r="G136" s="929">
        <f t="shared" si="55"/>
        <v>43544.02</v>
      </c>
      <c r="H136" s="932">
        <f>E136-F136</f>
        <v>5157.8700000000026</v>
      </c>
      <c r="I136" s="923">
        <f t="shared" si="23"/>
        <v>0.89409302185192396</v>
      </c>
      <c r="J136" s="924"/>
      <c r="O136" s="934"/>
      <c r="P136" s="939"/>
    </row>
    <row r="137" spans="1:16" ht="20.100000000000001" customHeight="1" x14ac:dyDescent="0.3">
      <c r="A137" s="928" t="s">
        <v>1277</v>
      </c>
      <c r="B137" s="928" t="s">
        <v>1276</v>
      </c>
      <c r="C137" s="935">
        <v>37316.46</v>
      </c>
      <c r="D137" s="940">
        <v>11385.43</v>
      </c>
      <c r="E137" s="930">
        <f>C137+D137</f>
        <v>48701.89</v>
      </c>
      <c r="F137" s="935">
        <v>43544.02</v>
      </c>
      <c r="G137" s="937">
        <v>43544.02</v>
      </c>
      <c r="H137" s="932">
        <f>E137-F137</f>
        <v>5157.8700000000026</v>
      </c>
      <c r="I137" s="923">
        <f t="shared" si="23"/>
        <v>0.89409302185192396</v>
      </c>
      <c r="J137" s="924"/>
      <c r="K137" s="659"/>
      <c r="L137" s="938"/>
      <c r="M137" s="938"/>
      <c r="N137" s="938"/>
      <c r="O137" s="934"/>
      <c r="P137" s="939"/>
    </row>
    <row r="138" spans="1:16" ht="20.100000000000001" customHeight="1" x14ac:dyDescent="0.3">
      <c r="A138" s="928" t="s">
        <v>1278</v>
      </c>
      <c r="B138" s="928" t="s">
        <v>1279</v>
      </c>
      <c r="C138" s="929">
        <f>SUM(C139)</f>
        <v>14219.84</v>
      </c>
      <c r="D138" s="929">
        <f>SUM(D139)</f>
        <v>129791.73999999999</v>
      </c>
      <c r="E138" s="930">
        <f t="shared" si="22"/>
        <v>144011.57999999999</v>
      </c>
      <c r="F138" s="931">
        <f t="shared" ref="F138:G138" si="56">SUM(F139)</f>
        <v>80029.81</v>
      </c>
      <c r="G138" s="929">
        <f t="shared" si="56"/>
        <v>80029.81</v>
      </c>
      <c r="H138" s="932">
        <f t="shared" si="50"/>
        <v>63981.76999999999</v>
      </c>
      <c r="I138" s="923">
        <f t="shared" si="23"/>
        <v>0.55571788046489046</v>
      </c>
      <c r="J138" s="924"/>
      <c r="O138" s="934"/>
      <c r="P138" s="939"/>
    </row>
    <row r="139" spans="1:16" ht="20.100000000000001" customHeight="1" x14ac:dyDescent="0.3">
      <c r="A139" s="928" t="s">
        <v>1280</v>
      </c>
      <c r="B139" s="928" t="s">
        <v>1279</v>
      </c>
      <c r="C139" s="935">
        <v>14219.84</v>
      </c>
      <c r="D139" s="940">
        <v>129791.73999999999</v>
      </c>
      <c r="E139" s="930">
        <f t="shared" si="22"/>
        <v>144011.57999999999</v>
      </c>
      <c r="F139" s="935">
        <v>80029.81</v>
      </c>
      <c r="G139" s="937">
        <v>80029.81</v>
      </c>
      <c r="H139" s="932">
        <f t="shared" si="50"/>
        <v>63981.76999999999</v>
      </c>
      <c r="I139" s="923">
        <f t="shared" si="23"/>
        <v>0.55571788046489046</v>
      </c>
      <c r="J139" s="924"/>
      <c r="K139" s="659"/>
      <c r="L139" s="938"/>
      <c r="M139" s="938"/>
      <c r="N139" s="938"/>
      <c r="O139" s="934"/>
      <c r="P139" s="939"/>
    </row>
    <row r="140" spans="1:16" ht="20.100000000000001" customHeight="1" x14ac:dyDescent="0.3">
      <c r="A140" s="928" t="s">
        <v>1281</v>
      </c>
      <c r="B140" s="928" t="s">
        <v>1282</v>
      </c>
      <c r="C140" s="929">
        <f>SUM(C141)</f>
        <v>73255.88</v>
      </c>
      <c r="D140" s="929">
        <f>SUM(D141)</f>
        <v>225329.87</v>
      </c>
      <c r="E140" s="930">
        <f t="shared" si="22"/>
        <v>298585.75</v>
      </c>
      <c r="F140" s="931">
        <f t="shared" ref="F140:G140" si="57">SUM(F141)</f>
        <v>118022.67000000001</v>
      </c>
      <c r="G140" s="929">
        <f t="shared" si="57"/>
        <v>118022.67000000001</v>
      </c>
      <c r="H140" s="932">
        <f t="shared" si="50"/>
        <v>180563.08</v>
      </c>
      <c r="I140" s="923">
        <f t="shared" si="23"/>
        <v>0.39527227940382292</v>
      </c>
      <c r="J140" s="924"/>
      <c r="O140" s="934"/>
      <c r="P140" s="939"/>
    </row>
    <row r="141" spans="1:16" ht="20.100000000000001" customHeight="1" x14ac:dyDescent="0.3">
      <c r="A141" s="928" t="s">
        <v>1283</v>
      </c>
      <c r="B141" s="928" t="s">
        <v>1282</v>
      </c>
      <c r="C141" s="935">
        <v>73255.88</v>
      </c>
      <c r="D141" s="940">
        <v>225329.87</v>
      </c>
      <c r="E141" s="930">
        <f t="shared" si="22"/>
        <v>298585.75</v>
      </c>
      <c r="F141" s="935">
        <v>118022.67000000001</v>
      </c>
      <c r="G141" s="937">
        <v>118022.67000000001</v>
      </c>
      <c r="H141" s="932">
        <f t="shared" si="50"/>
        <v>180563.08</v>
      </c>
      <c r="I141" s="923">
        <f t="shared" si="23"/>
        <v>0.39527227940382292</v>
      </c>
      <c r="J141" s="924"/>
      <c r="K141" s="659"/>
      <c r="L141" s="938"/>
      <c r="M141" s="938"/>
      <c r="N141" s="938"/>
      <c r="O141" s="934"/>
      <c r="P141" s="939"/>
    </row>
    <row r="142" spans="1:16" ht="20.100000000000001" customHeight="1" x14ac:dyDescent="0.3">
      <c r="A142" s="928" t="s">
        <v>1284</v>
      </c>
      <c r="B142" s="928" t="s">
        <v>1285</v>
      </c>
      <c r="C142" s="929">
        <f>SUM(C143)</f>
        <v>38847.969999999994</v>
      </c>
      <c r="D142" s="929">
        <f>SUM(D143)</f>
        <v>198225.64</v>
      </c>
      <c r="E142" s="930">
        <f t="shared" si="22"/>
        <v>237073.61000000002</v>
      </c>
      <c r="F142" s="931">
        <f t="shared" ref="F142:G142" si="58">SUM(F143)</f>
        <v>95108.209999999992</v>
      </c>
      <c r="G142" s="929">
        <f t="shared" si="58"/>
        <v>95108.209999999992</v>
      </c>
      <c r="H142" s="932">
        <f t="shared" si="50"/>
        <v>141965.40000000002</v>
      </c>
      <c r="I142" s="923">
        <f t="shared" si="23"/>
        <v>0.40117586263608163</v>
      </c>
      <c r="J142" s="924"/>
      <c r="O142" s="934"/>
      <c r="P142" s="939"/>
    </row>
    <row r="143" spans="1:16" ht="20.100000000000001" customHeight="1" x14ac:dyDescent="0.3">
      <c r="A143" s="928" t="s">
        <v>1286</v>
      </c>
      <c r="B143" s="928" t="s">
        <v>1285</v>
      </c>
      <c r="C143" s="935">
        <v>38847.969999999994</v>
      </c>
      <c r="D143" s="940">
        <v>198225.64</v>
      </c>
      <c r="E143" s="930">
        <f>C143+D143</f>
        <v>237073.61000000002</v>
      </c>
      <c r="F143" s="935">
        <v>95108.209999999992</v>
      </c>
      <c r="G143" s="937">
        <v>95108.209999999992</v>
      </c>
      <c r="H143" s="932">
        <f t="shared" si="50"/>
        <v>141965.40000000002</v>
      </c>
      <c r="I143" s="923">
        <f t="shared" si="23"/>
        <v>0.40117586263608163</v>
      </c>
      <c r="J143" s="924"/>
      <c r="K143" s="659"/>
      <c r="L143" s="938"/>
      <c r="M143" s="938"/>
      <c r="N143" s="938"/>
      <c r="O143" s="934"/>
      <c r="P143" s="939"/>
    </row>
    <row r="144" spans="1:16" ht="20.100000000000001" customHeight="1" x14ac:dyDescent="0.3">
      <c r="A144" s="928" t="s">
        <v>1287</v>
      </c>
      <c r="B144" s="928" t="s">
        <v>1288</v>
      </c>
      <c r="C144" s="929">
        <f>SUM(C145)</f>
        <v>43119.56</v>
      </c>
      <c r="D144" s="929">
        <f>SUM(D145)</f>
        <v>0</v>
      </c>
      <c r="E144" s="930">
        <f>C144+D144</f>
        <v>43119.56</v>
      </c>
      <c r="F144" s="931">
        <f t="shared" ref="F144:F146" si="59">SUM(F145)</f>
        <v>20650.46</v>
      </c>
      <c r="G144" s="929">
        <f>SUM(G145)</f>
        <v>20650.46</v>
      </c>
      <c r="H144" s="932">
        <f t="shared" si="50"/>
        <v>22469.1</v>
      </c>
      <c r="I144" s="923">
        <f t="shared" si="23"/>
        <v>0.47891165865328866</v>
      </c>
      <c r="J144" s="924"/>
      <c r="O144" s="934"/>
      <c r="P144" s="939"/>
    </row>
    <row r="145" spans="1:16" ht="20.100000000000001" customHeight="1" x14ac:dyDescent="0.3">
      <c r="A145" s="928" t="s">
        <v>1289</v>
      </c>
      <c r="B145" s="928" t="s">
        <v>1288</v>
      </c>
      <c r="C145" s="935">
        <v>43119.56</v>
      </c>
      <c r="D145" s="940">
        <v>0</v>
      </c>
      <c r="E145" s="930">
        <f t="shared" si="22"/>
        <v>43119.56</v>
      </c>
      <c r="F145" s="935">
        <v>20650.46</v>
      </c>
      <c r="G145" s="937">
        <v>20650.46</v>
      </c>
      <c r="H145" s="932">
        <f t="shared" si="50"/>
        <v>22469.1</v>
      </c>
      <c r="I145" s="923">
        <f t="shared" si="23"/>
        <v>0.47891165865328866</v>
      </c>
      <c r="J145" s="924"/>
      <c r="K145" s="659"/>
      <c r="L145" s="938"/>
      <c r="M145" s="938"/>
      <c r="N145" s="938"/>
      <c r="O145" s="934"/>
      <c r="P145" s="939"/>
    </row>
    <row r="146" spans="1:16" ht="20.100000000000001" customHeight="1" x14ac:dyDescent="0.3">
      <c r="A146" s="928" t="s">
        <v>1290</v>
      </c>
      <c r="B146" s="928" t="s">
        <v>1291</v>
      </c>
      <c r="C146" s="929">
        <f>SUM(C147)</f>
        <v>1925</v>
      </c>
      <c r="D146" s="929">
        <f t="shared" ref="D146" si="60">SUM(D147)</f>
        <v>0</v>
      </c>
      <c r="E146" s="930">
        <f>C146+D146</f>
        <v>1925</v>
      </c>
      <c r="F146" s="931">
        <f t="shared" si="59"/>
        <v>0</v>
      </c>
      <c r="G146" s="929">
        <f>SUM(G147)</f>
        <v>0</v>
      </c>
      <c r="H146" s="932">
        <f t="shared" si="50"/>
        <v>1925</v>
      </c>
      <c r="I146" s="923">
        <f t="shared" si="23"/>
        <v>0</v>
      </c>
      <c r="J146" s="924"/>
      <c r="O146" s="934"/>
      <c r="P146" s="939"/>
    </row>
    <row r="147" spans="1:16" ht="20.100000000000001" customHeight="1" x14ac:dyDescent="0.3">
      <c r="A147" s="928" t="s">
        <v>1292</v>
      </c>
      <c r="B147" s="928" t="s">
        <v>1291</v>
      </c>
      <c r="C147" s="935">
        <v>1925</v>
      </c>
      <c r="D147" s="940">
        <v>0</v>
      </c>
      <c r="E147" s="930">
        <f>C147+D147</f>
        <v>1925</v>
      </c>
      <c r="F147" s="935"/>
      <c r="G147" s="937"/>
      <c r="H147" s="932">
        <f t="shared" si="50"/>
        <v>1925</v>
      </c>
      <c r="I147" s="923">
        <f t="shared" si="23"/>
        <v>0</v>
      </c>
      <c r="J147" s="924"/>
      <c r="K147" s="659"/>
      <c r="L147" s="938"/>
      <c r="M147" s="938"/>
      <c r="N147" s="938"/>
      <c r="O147" s="934"/>
      <c r="P147" s="939"/>
    </row>
    <row r="148" spans="1:16" ht="20.100000000000001" customHeight="1" x14ac:dyDescent="0.3">
      <c r="A148" s="928" t="s">
        <v>1293</v>
      </c>
      <c r="B148" s="928" t="s">
        <v>1294</v>
      </c>
      <c r="C148" s="929">
        <f>SUM(C149)</f>
        <v>0</v>
      </c>
      <c r="D148" s="929">
        <f>SUM(D149)</f>
        <v>15000</v>
      </c>
      <c r="E148" s="930">
        <f>C148+D148</f>
        <v>15000</v>
      </c>
      <c r="F148" s="929">
        <f>SUM(F149)</f>
        <v>7734.68</v>
      </c>
      <c r="G148" s="929">
        <f>SUM(G149)</f>
        <v>7734.68</v>
      </c>
      <c r="H148" s="932">
        <f>E148-F148</f>
        <v>7265.32</v>
      </c>
      <c r="I148" s="923">
        <v>0</v>
      </c>
      <c r="J148" s="924"/>
      <c r="O148" s="934"/>
      <c r="P148" s="939"/>
    </row>
    <row r="149" spans="1:16" ht="20.100000000000001" customHeight="1" x14ac:dyDescent="0.3">
      <c r="A149" s="928" t="s">
        <v>1295</v>
      </c>
      <c r="B149" s="928" t="s">
        <v>1294</v>
      </c>
      <c r="C149" s="935">
        <v>0</v>
      </c>
      <c r="D149" s="940">
        <v>15000</v>
      </c>
      <c r="E149" s="930">
        <f t="shared" si="22"/>
        <v>15000</v>
      </c>
      <c r="F149" s="935">
        <v>7734.68</v>
      </c>
      <c r="G149" s="937">
        <v>7734.68</v>
      </c>
      <c r="H149" s="932">
        <f>E149-F149</f>
        <v>7265.32</v>
      </c>
      <c r="I149" s="923">
        <v>0</v>
      </c>
      <c r="J149" s="924"/>
      <c r="K149" s="659"/>
      <c r="L149" s="938"/>
      <c r="M149" s="938"/>
      <c r="N149" s="938"/>
      <c r="O149" s="934"/>
      <c r="P149" s="939"/>
    </row>
    <row r="150" spans="1:16" ht="20.100000000000001" customHeight="1" x14ac:dyDescent="0.3">
      <c r="A150" s="928" t="s">
        <v>1296</v>
      </c>
      <c r="B150" s="928" t="s">
        <v>1297</v>
      </c>
      <c r="C150" s="929">
        <f>SUM(C151)</f>
        <v>0</v>
      </c>
      <c r="D150" s="929">
        <f>SUM(D151)</f>
        <v>0</v>
      </c>
      <c r="E150" s="930">
        <f>C150+D150</f>
        <v>0</v>
      </c>
      <c r="F150" s="929">
        <f>SUM(F151)</f>
        <v>0</v>
      </c>
      <c r="G150" s="929">
        <f>SUM(G151)</f>
        <v>0</v>
      </c>
      <c r="H150" s="932">
        <f>E150-F150</f>
        <v>0</v>
      </c>
      <c r="I150" s="923">
        <v>0</v>
      </c>
      <c r="J150" s="924"/>
      <c r="O150" s="934"/>
      <c r="P150" s="939"/>
    </row>
    <row r="151" spans="1:16" ht="20.100000000000001" customHeight="1" x14ac:dyDescent="0.3">
      <c r="A151" s="928" t="s">
        <v>1298</v>
      </c>
      <c r="B151" s="928" t="s">
        <v>1297</v>
      </c>
      <c r="C151" s="935">
        <v>0</v>
      </c>
      <c r="D151" s="940"/>
      <c r="E151" s="930">
        <f t="shared" si="22"/>
        <v>0</v>
      </c>
      <c r="F151" s="935"/>
      <c r="G151" s="937"/>
      <c r="H151" s="932">
        <f>E151-F151</f>
        <v>0</v>
      </c>
      <c r="I151" s="923">
        <v>0</v>
      </c>
      <c r="J151" s="924"/>
      <c r="O151" s="934"/>
      <c r="P151" s="939"/>
    </row>
    <row r="152" spans="1:16" ht="20.100000000000001" customHeight="1" x14ac:dyDescent="0.3">
      <c r="A152" s="944" t="s">
        <v>1299</v>
      </c>
      <c r="B152" s="944" t="s">
        <v>1300</v>
      </c>
      <c r="C152" s="945">
        <f>C153+C169+C181+C201+C210+C229+C236+C249+C260</f>
        <v>12073381.049999999</v>
      </c>
      <c r="D152" s="945">
        <f>D153+D169+D181+D201+D210+D229+D236+D249+D260</f>
        <v>4270466.9399999995</v>
      </c>
      <c r="E152" s="930">
        <f t="shared" si="22"/>
        <v>16343847.989999998</v>
      </c>
      <c r="F152" s="951">
        <f t="shared" ref="F152:G152" si="61">F153+F169+F181+F201+F210+F229+F236+F249+F260</f>
        <v>7929874.5000000009</v>
      </c>
      <c r="G152" s="945">
        <f t="shared" si="61"/>
        <v>7750802.5700000012</v>
      </c>
      <c r="H152" s="922">
        <f t="shared" si="50"/>
        <v>8413973.4899999984</v>
      </c>
      <c r="I152" s="923">
        <f t="shared" ref="I152:I216" si="62">F152/E152</f>
        <v>0.48519017705328044</v>
      </c>
      <c r="J152" s="924"/>
      <c r="O152" s="934"/>
      <c r="P152" s="939"/>
    </row>
    <row r="153" spans="1:16" ht="20.100000000000001" customHeight="1" x14ac:dyDescent="0.3">
      <c r="A153" s="928" t="s">
        <v>1301</v>
      </c>
      <c r="B153" s="928" t="s">
        <v>1302</v>
      </c>
      <c r="C153" s="929">
        <f>C154+C157+C159+C161+C163+C165+C167</f>
        <v>321302.90999999997</v>
      </c>
      <c r="D153" s="929">
        <f>D154+D157+D159+D161+D163+D165+D167</f>
        <v>2685375.38</v>
      </c>
      <c r="E153" s="930">
        <f t="shared" si="22"/>
        <v>3006678.29</v>
      </c>
      <c r="F153" s="931">
        <f t="shared" ref="F153:G153" si="63">F154+F157+F159+F161+F163+F165+F167</f>
        <v>1106681.07</v>
      </c>
      <c r="G153" s="929">
        <f t="shared" si="63"/>
        <v>1053253.6399999999</v>
      </c>
      <c r="H153" s="932">
        <f t="shared" si="50"/>
        <v>1899997.22</v>
      </c>
      <c r="I153" s="923">
        <f t="shared" si="62"/>
        <v>0.36807432098097864</v>
      </c>
      <c r="J153" s="924"/>
      <c r="O153" s="934"/>
      <c r="P153" s="939"/>
    </row>
    <row r="154" spans="1:16" ht="20.100000000000001" customHeight="1" x14ac:dyDescent="0.3">
      <c r="A154" s="928" t="s">
        <v>1303</v>
      </c>
      <c r="B154" s="928" t="s">
        <v>1304</v>
      </c>
      <c r="C154" s="929">
        <f>SUM(C155:C156)</f>
        <v>201143</v>
      </c>
      <c r="D154" s="929">
        <f>SUM(D155:D156)</f>
        <v>2127528</v>
      </c>
      <c r="E154" s="930">
        <f t="shared" si="22"/>
        <v>2328671</v>
      </c>
      <c r="F154" s="931">
        <f t="shared" ref="F154:G154" si="64">SUM(F155:F156)</f>
        <v>771338</v>
      </c>
      <c r="G154" s="929">
        <f t="shared" si="64"/>
        <v>771338</v>
      </c>
      <c r="H154" s="932">
        <f t="shared" si="50"/>
        <v>1557333</v>
      </c>
      <c r="I154" s="923">
        <f t="shared" si="62"/>
        <v>0.33123528398816321</v>
      </c>
      <c r="J154" s="924"/>
      <c r="O154" s="934"/>
      <c r="P154" s="939"/>
    </row>
    <row r="155" spans="1:16" ht="20.100000000000001" customHeight="1" x14ac:dyDescent="0.3">
      <c r="A155" s="928" t="s">
        <v>1305</v>
      </c>
      <c r="B155" s="928" t="s">
        <v>1304</v>
      </c>
      <c r="C155" s="935">
        <v>201143</v>
      </c>
      <c r="D155" s="940">
        <v>2127528</v>
      </c>
      <c r="E155" s="930">
        <f t="shared" si="22"/>
        <v>2328671</v>
      </c>
      <c r="F155" s="935">
        <v>771338</v>
      </c>
      <c r="G155" s="937">
        <v>771338</v>
      </c>
      <c r="H155" s="932">
        <f t="shared" si="50"/>
        <v>1557333</v>
      </c>
      <c r="I155" s="923">
        <f t="shared" si="62"/>
        <v>0.33123528398816321</v>
      </c>
      <c r="J155" s="924"/>
      <c r="K155" s="659"/>
      <c r="L155" s="938"/>
      <c r="M155" s="938"/>
      <c r="N155" s="938"/>
      <c r="O155" s="934"/>
      <c r="P155" s="939"/>
    </row>
    <row r="156" spans="1:16" ht="20.100000000000001" customHeight="1" x14ac:dyDescent="0.3">
      <c r="A156" s="928" t="s">
        <v>1306</v>
      </c>
      <c r="B156" s="928" t="s">
        <v>1307</v>
      </c>
      <c r="C156" s="935"/>
      <c r="D156" s="940"/>
      <c r="E156" s="930">
        <f t="shared" si="22"/>
        <v>0</v>
      </c>
      <c r="F156" s="935"/>
      <c r="G156" s="937"/>
      <c r="H156" s="932">
        <f t="shared" si="50"/>
        <v>0</v>
      </c>
      <c r="I156" s="923">
        <v>0</v>
      </c>
      <c r="J156" s="924"/>
      <c r="O156" s="934"/>
      <c r="P156" s="939"/>
    </row>
    <row r="157" spans="1:16" ht="20.100000000000001" customHeight="1" x14ac:dyDescent="0.3">
      <c r="A157" s="928" t="s">
        <v>1308</v>
      </c>
      <c r="B157" s="928" t="s">
        <v>1309</v>
      </c>
      <c r="C157" s="929">
        <f>SUM(C158)</f>
        <v>0</v>
      </c>
      <c r="D157" s="929">
        <f>SUM(D158)</f>
        <v>6400</v>
      </c>
      <c r="E157" s="930">
        <f t="shared" ref="E157:E227" si="65">C157+D157</f>
        <v>6400</v>
      </c>
      <c r="F157" s="931">
        <f t="shared" ref="F157:G157" si="66">SUM(F158)</f>
        <v>2899.72</v>
      </c>
      <c r="G157" s="929">
        <f t="shared" si="66"/>
        <v>2899.72</v>
      </c>
      <c r="H157" s="932">
        <f t="shared" si="50"/>
        <v>3500.28</v>
      </c>
      <c r="I157" s="923">
        <v>0</v>
      </c>
      <c r="J157" s="924"/>
      <c r="O157" s="934"/>
      <c r="P157" s="939"/>
    </row>
    <row r="158" spans="1:16" ht="20.100000000000001" customHeight="1" x14ac:dyDescent="0.3">
      <c r="A158" s="928" t="s">
        <v>1310</v>
      </c>
      <c r="B158" s="928" t="s">
        <v>1309</v>
      </c>
      <c r="C158" s="935">
        <v>0</v>
      </c>
      <c r="D158" s="940">
        <v>6400</v>
      </c>
      <c r="E158" s="930">
        <f t="shared" si="65"/>
        <v>6400</v>
      </c>
      <c r="F158" s="935">
        <v>2899.72</v>
      </c>
      <c r="G158" s="937">
        <v>2899.72</v>
      </c>
      <c r="H158" s="932">
        <f t="shared" si="50"/>
        <v>3500.28</v>
      </c>
      <c r="I158" s="923">
        <v>0</v>
      </c>
      <c r="J158" s="924"/>
      <c r="K158" s="659"/>
      <c r="L158" s="938"/>
      <c r="M158" s="938"/>
      <c r="N158" s="938"/>
      <c r="O158" s="934"/>
      <c r="P158" s="939"/>
    </row>
    <row r="159" spans="1:16" ht="20.100000000000001" customHeight="1" x14ac:dyDescent="0.3">
      <c r="A159" s="928" t="s">
        <v>1311</v>
      </c>
      <c r="B159" s="928" t="s">
        <v>1312</v>
      </c>
      <c r="C159" s="929">
        <f>SUM(C160)</f>
        <v>4812</v>
      </c>
      <c r="D159" s="929">
        <f>SUM(D160)</f>
        <v>-1400</v>
      </c>
      <c r="E159" s="930">
        <f t="shared" si="65"/>
        <v>3412</v>
      </c>
      <c r="F159" s="931">
        <f t="shared" ref="F159" si="67">SUM(F160)</f>
        <v>2648</v>
      </c>
      <c r="G159" s="929">
        <f>SUM(G160)</f>
        <v>2648</v>
      </c>
      <c r="H159" s="932">
        <f t="shared" si="50"/>
        <v>764</v>
      </c>
      <c r="I159" s="923">
        <f t="shared" si="62"/>
        <v>0.77608440797186395</v>
      </c>
      <c r="J159" s="924"/>
      <c r="O159" s="934"/>
      <c r="P159" s="939"/>
    </row>
    <row r="160" spans="1:16" ht="20.100000000000001" customHeight="1" x14ac:dyDescent="0.3">
      <c r="A160" s="928" t="s">
        <v>1313</v>
      </c>
      <c r="B160" s="928" t="s">
        <v>1314</v>
      </c>
      <c r="C160" s="935">
        <v>4812</v>
      </c>
      <c r="D160" s="940">
        <v>-1400</v>
      </c>
      <c r="E160" s="930">
        <f t="shared" si="65"/>
        <v>3412</v>
      </c>
      <c r="F160" s="935">
        <v>2648</v>
      </c>
      <c r="G160" s="937">
        <v>2648</v>
      </c>
      <c r="H160" s="932">
        <f t="shared" si="50"/>
        <v>764</v>
      </c>
      <c r="I160" s="923">
        <f t="shared" si="62"/>
        <v>0.77608440797186395</v>
      </c>
      <c r="J160" s="924"/>
      <c r="K160" s="659"/>
      <c r="L160" s="938"/>
      <c r="M160" s="938"/>
      <c r="N160" s="938"/>
      <c r="O160" s="934"/>
      <c r="P160" s="939"/>
    </row>
    <row r="161" spans="1:16" ht="20.100000000000001" customHeight="1" x14ac:dyDescent="0.3">
      <c r="A161" s="928" t="s">
        <v>1315</v>
      </c>
      <c r="B161" s="928" t="s">
        <v>1316</v>
      </c>
      <c r="C161" s="929">
        <f>SUM(C162)</f>
        <v>21880.52</v>
      </c>
      <c r="D161" s="929">
        <f>SUM(D162)</f>
        <v>122524.13</v>
      </c>
      <c r="E161" s="930">
        <f t="shared" si="65"/>
        <v>144404.65</v>
      </c>
      <c r="F161" s="931">
        <f t="shared" ref="F161:G161" si="68">SUM(F162)</f>
        <v>68015.67</v>
      </c>
      <c r="G161" s="929">
        <f t="shared" si="68"/>
        <v>57619.020000000004</v>
      </c>
      <c r="H161" s="932">
        <f t="shared" si="50"/>
        <v>76388.98</v>
      </c>
      <c r="I161" s="923">
        <f t="shared" si="62"/>
        <v>0.4710074779447892</v>
      </c>
      <c r="J161" s="924"/>
      <c r="O161" s="934"/>
      <c r="P161" s="939"/>
    </row>
    <row r="162" spans="1:16" ht="20.100000000000001" customHeight="1" x14ac:dyDescent="0.3">
      <c r="A162" s="928" t="s">
        <v>1317</v>
      </c>
      <c r="B162" s="928" t="s">
        <v>1316</v>
      </c>
      <c r="C162" s="935">
        <v>21880.52</v>
      </c>
      <c r="D162" s="940">
        <v>122524.13</v>
      </c>
      <c r="E162" s="930">
        <f t="shared" si="65"/>
        <v>144404.65</v>
      </c>
      <c r="F162" s="935">
        <v>68015.67</v>
      </c>
      <c r="G162" s="937">
        <v>57619.020000000004</v>
      </c>
      <c r="H162" s="932">
        <f t="shared" si="50"/>
        <v>76388.98</v>
      </c>
      <c r="I162" s="923">
        <f t="shared" si="62"/>
        <v>0.4710074779447892</v>
      </c>
      <c r="J162" s="924"/>
      <c r="K162" s="659"/>
      <c r="L162" s="938"/>
      <c r="M162" s="938"/>
      <c r="N162" s="938"/>
      <c r="O162" s="934"/>
      <c r="P162" s="939"/>
    </row>
    <row r="163" spans="1:16" ht="20.100000000000001" customHeight="1" x14ac:dyDescent="0.3">
      <c r="A163" s="928" t="s">
        <v>1318</v>
      </c>
      <c r="B163" s="928" t="s">
        <v>1319</v>
      </c>
      <c r="C163" s="929">
        <f>SUM(C164)</f>
        <v>7405.83</v>
      </c>
      <c r="D163" s="929">
        <f>SUM(D164)</f>
        <v>0</v>
      </c>
      <c r="E163" s="930">
        <f t="shared" si="65"/>
        <v>7405.83</v>
      </c>
      <c r="F163" s="929">
        <f t="shared" ref="F163:G163" si="69">SUM(F164)</f>
        <v>3595</v>
      </c>
      <c r="G163" s="929">
        <f t="shared" si="69"/>
        <v>3595</v>
      </c>
      <c r="H163" s="948">
        <f t="shared" si="50"/>
        <v>3810.83</v>
      </c>
      <c r="I163" s="923">
        <f t="shared" si="62"/>
        <v>0.48542837197181138</v>
      </c>
      <c r="J163" s="924"/>
      <c r="O163" s="934"/>
      <c r="P163" s="939"/>
    </row>
    <row r="164" spans="1:16" ht="20.100000000000001" customHeight="1" x14ac:dyDescent="0.3">
      <c r="A164" s="928" t="s">
        <v>1320</v>
      </c>
      <c r="B164" s="928" t="s">
        <v>1319</v>
      </c>
      <c r="C164" s="935">
        <v>7405.83</v>
      </c>
      <c r="D164" s="940">
        <v>0</v>
      </c>
      <c r="E164" s="930">
        <f t="shared" si="65"/>
        <v>7405.83</v>
      </c>
      <c r="F164" s="935">
        <v>3595</v>
      </c>
      <c r="G164" s="937">
        <v>3595</v>
      </c>
      <c r="H164" s="932">
        <f t="shared" si="50"/>
        <v>3810.83</v>
      </c>
      <c r="I164" s="923">
        <f t="shared" si="62"/>
        <v>0.48542837197181138</v>
      </c>
      <c r="J164" s="924"/>
      <c r="K164" s="659"/>
      <c r="L164" s="938"/>
      <c r="M164" s="938"/>
      <c r="N164" s="938"/>
      <c r="O164" s="934"/>
      <c r="P164" s="939"/>
    </row>
    <row r="165" spans="1:16" ht="20.100000000000001" customHeight="1" x14ac:dyDescent="0.3">
      <c r="A165" s="928" t="s">
        <v>1321</v>
      </c>
      <c r="B165" s="928" t="s">
        <v>1322</v>
      </c>
      <c r="C165" s="929">
        <f>SUM(C166)</f>
        <v>86061.56</v>
      </c>
      <c r="D165" s="929">
        <f>SUM(D166)</f>
        <v>430323.25</v>
      </c>
      <c r="E165" s="930">
        <f t="shared" si="65"/>
        <v>516384.81</v>
      </c>
      <c r="F165" s="931">
        <f t="shared" ref="F165:G165" si="70">SUM(F166)</f>
        <v>258184.68</v>
      </c>
      <c r="G165" s="929">
        <f t="shared" si="70"/>
        <v>215153.9</v>
      </c>
      <c r="H165" s="932">
        <f t="shared" si="50"/>
        <v>258200.13</v>
      </c>
      <c r="I165" s="923">
        <f t="shared" si="62"/>
        <v>0.49998504022610579</v>
      </c>
      <c r="J165" s="924"/>
      <c r="O165" s="934"/>
      <c r="P165" s="939"/>
    </row>
    <row r="166" spans="1:16" ht="20.100000000000001" customHeight="1" x14ac:dyDescent="0.3">
      <c r="A166" s="928" t="s">
        <v>1323</v>
      </c>
      <c r="B166" s="928" t="s">
        <v>1322</v>
      </c>
      <c r="C166" s="935">
        <v>86061.56</v>
      </c>
      <c r="D166" s="940">
        <v>430323.25</v>
      </c>
      <c r="E166" s="930">
        <f t="shared" si="65"/>
        <v>516384.81</v>
      </c>
      <c r="F166" s="935">
        <v>258184.68</v>
      </c>
      <c r="G166" s="937">
        <v>215153.9</v>
      </c>
      <c r="H166" s="932">
        <f t="shared" si="50"/>
        <v>258200.13</v>
      </c>
      <c r="I166" s="923">
        <f t="shared" si="62"/>
        <v>0.49998504022610579</v>
      </c>
      <c r="J166" s="924"/>
      <c r="K166" s="659"/>
      <c r="L166" s="938"/>
      <c r="M166" s="938"/>
      <c r="N166" s="938"/>
      <c r="O166" s="934"/>
      <c r="P166" s="939"/>
    </row>
    <row r="167" spans="1:16" ht="20.100000000000001" customHeight="1" x14ac:dyDescent="0.3">
      <c r="A167" s="927" t="s">
        <v>1324</v>
      </c>
      <c r="B167" s="928" t="s">
        <v>1325</v>
      </c>
      <c r="C167" s="929">
        <f>SUM(C168)</f>
        <v>0</v>
      </c>
      <c r="D167" s="929">
        <f>SUM(D168)</f>
        <v>0</v>
      </c>
      <c r="E167" s="930">
        <f t="shared" si="65"/>
        <v>0</v>
      </c>
      <c r="F167" s="931">
        <f t="shared" ref="F167:G167" si="71">SUM(F168)</f>
        <v>0</v>
      </c>
      <c r="G167" s="929">
        <f t="shared" si="71"/>
        <v>0</v>
      </c>
      <c r="H167" s="932">
        <f t="shared" si="50"/>
        <v>0</v>
      </c>
      <c r="I167" s="923">
        <v>0</v>
      </c>
      <c r="J167" s="924"/>
      <c r="O167" s="934"/>
      <c r="P167" s="939"/>
    </row>
    <row r="168" spans="1:16" ht="20.100000000000001" customHeight="1" x14ac:dyDescent="0.3">
      <c r="A168" s="927" t="s">
        <v>1326</v>
      </c>
      <c r="B168" s="927" t="s">
        <v>1327</v>
      </c>
      <c r="C168" s="935"/>
      <c r="D168" s="940"/>
      <c r="E168" s="930">
        <f t="shared" si="65"/>
        <v>0</v>
      </c>
      <c r="F168" s="941">
        <v>0</v>
      </c>
      <c r="G168" s="937">
        <v>0</v>
      </c>
      <c r="H168" s="932">
        <f t="shared" si="50"/>
        <v>0</v>
      </c>
      <c r="I168" s="923">
        <v>0</v>
      </c>
      <c r="J168" s="924"/>
      <c r="O168" s="934"/>
      <c r="P168" s="939"/>
    </row>
    <row r="169" spans="1:16" ht="20.100000000000001" customHeight="1" x14ac:dyDescent="0.3">
      <c r="A169" s="928" t="s">
        <v>1328</v>
      </c>
      <c r="B169" s="928" t="s">
        <v>1329</v>
      </c>
      <c r="C169" s="929">
        <f>C170+C172+C175+C177+C179</f>
        <v>322717.74</v>
      </c>
      <c r="D169" s="929">
        <f>D170+D172+D175+D177+D179</f>
        <v>165000.04999999999</v>
      </c>
      <c r="E169" s="930">
        <f t="shared" si="65"/>
        <v>487717.79</v>
      </c>
      <c r="F169" s="931">
        <f t="shared" ref="F169:G169" si="72">F170+F172+F175+F177+F179</f>
        <v>319777.94</v>
      </c>
      <c r="G169" s="929">
        <f t="shared" si="72"/>
        <v>302375.90000000002</v>
      </c>
      <c r="H169" s="932">
        <f t="shared" si="50"/>
        <v>167939.84999999998</v>
      </c>
      <c r="I169" s="923">
        <f t="shared" si="62"/>
        <v>0.65566183263481126</v>
      </c>
      <c r="J169" s="924"/>
      <c r="O169" s="934"/>
      <c r="P169" s="939"/>
    </row>
    <row r="170" spans="1:16" ht="20.100000000000001" customHeight="1" x14ac:dyDescent="0.3">
      <c r="A170" s="928" t="s">
        <v>1330</v>
      </c>
      <c r="B170" s="928" t="s">
        <v>1331</v>
      </c>
      <c r="C170" s="929">
        <f>SUM(C171)</f>
        <v>0</v>
      </c>
      <c r="D170" s="929">
        <f>SUM(D171)</f>
        <v>0</v>
      </c>
      <c r="E170" s="930">
        <f t="shared" si="65"/>
        <v>0</v>
      </c>
      <c r="F170" s="931">
        <f t="shared" ref="F170:G170" si="73">SUM(F171)</f>
        <v>0</v>
      </c>
      <c r="G170" s="929">
        <f t="shared" si="73"/>
        <v>0</v>
      </c>
      <c r="H170" s="932">
        <f t="shared" si="50"/>
        <v>0</v>
      </c>
      <c r="I170" s="923">
        <v>0</v>
      </c>
      <c r="J170" s="924"/>
      <c r="O170" s="934"/>
      <c r="P170" s="939"/>
    </row>
    <row r="171" spans="1:16" ht="20.100000000000001" customHeight="1" x14ac:dyDescent="0.3">
      <c r="A171" s="928" t="s">
        <v>1332</v>
      </c>
      <c r="B171" s="928" t="s">
        <v>1331</v>
      </c>
      <c r="C171" s="935"/>
      <c r="D171" s="940"/>
      <c r="E171" s="930">
        <f t="shared" si="65"/>
        <v>0</v>
      </c>
      <c r="F171" s="935"/>
      <c r="G171" s="937"/>
      <c r="H171" s="932">
        <f t="shared" si="50"/>
        <v>0</v>
      </c>
      <c r="I171" s="923">
        <v>0</v>
      </c>
      <c r="J171" s="924"/>
      <c r="O171" s="934"/>
      <c r="P171" s="939"/>
    </row>
    <row r="172" spans="1:16" ht="20.100000000000001" customHeight="1" x14ac:dyDescent="0.3">
      <c r="A172" s="928" t="s">
        <v>1333</v>
      </c>
      <c r="B172" s="928" t="s">
        <v>1334</v>
      </c>
      <c r="C172" s="929">
        <f>SUM(C173:C174)</f>
        <v>174707.45</v>
      </c>
      <c r="D172" s="929">
        <f>SUM(D173:D174)</f>
        <v>15000.05</v>
      </c>
      <c r="E172" s="930">
        <f t="shared" si="65"/>
        <v>189707.5</v>
      </c>
      <c r="F172" s="929">
        <f>SUM(F173:F174)</f>
        <v>97921.13</v>
      </c>
      <c r="G172" s="929">
        <f>SUM(G173:G174)</f>
        <v>96179.090000000011</v>
      </c>
      <c r="H172" s="932">
        <f t="shared" si="50"/>
        <v>91786.37</v>
      </c>
      <c r="I172" s="923">
        <f t="shared" si="62"/>
        <v>0.51616899700855268</v>
      </c>
      <c r="J172" s="924"/>
      <c r="O172" s="934"/>
      <c r="P172" s="939"/>
    </row>
    <row r="173" spans="1:16" ht="20.100000000000001" customHeight="1" x14ac:dyDescent="0.3">
      <c r="A173" s="928" t="s">
        <v>1335</v>
      </c>
      <c r="B173" s="928" t="s">
        <v>1336</v>
      </c>
      <c r="C173" s="935"/>
      <c r="D173" s="940"/>
      <c r="E173" s="930">
        <f t="shared" si="65"/>
        <v>0</v>
      </c>
      <c r="F173" s="935">
        <v>0</v>
      </c>
      <c r="G173" s="937"/>
      <c r="H173" s="932">
        <f t="shared" si="50"/>
        <v>0</v>
      </c>
      <c r="I173" s="923">
        <v>0</v>
      </c>
      <c r="J173" s="924"/>
      <c r="O173" s="934"/>
      <c r="P173" s="939"/>
    </row>
    <row r="174" spans="1:16" ht="20.100000000000001" customHeight="1" x14ac:dyDescent="0.3">
      <c r="A174" s="928" t="s">
        <v>1337</v>
      </c>
      <c r="B174" s="928" t="s">
        <v>1338</v>
      </c>
      <c r="C174" s="935">
        <v>174707.45</v>
      </c>
      <c r="D174" s="940">
        <v>15000.05</v>
      </c>
      <c r="E174" s="930">
        <f t="shared" si="65"/>
        <v>189707.5</v>
      </c>
      <c r="F174" s="935">
        <v>97921.13</v>
      </c>
      <c r="G174" s="937">
        <v>96179.090000000011</v>
      </c>
      <c r="H174" s="932">
        <f t="shared" si="50"/>
        <v>91786.37</v>
      </c>
      <c r="I174" s="923">
        <f t="shared" si="62"/>
        <v>0.51616899700855268</v>
      </c>
      <c r="J174" s="924"/>
      <c r="K174" s="659"/>
      <c r="L174" s="938"/>
      <c r="M174" s="938"/>
      <c r="N174" s="938"/>
      <c r="O174" s="934"/>
      <c r="P174" s="939"/>
    </row>
    <row r="175" spans="1:16" ht="20.100000000000001" customHeight="1" x14ac:dyDescent="0.3">
      <c r="A175" s="928" t="s">
        <v>1339</v>
      </c>
      <c r="B175" s="928" t="s">
        <v>1340</v>
      </c>
      <c r="C175" s="929">
        <f>SUM(C176)</f>
        <v>22600</v>
      </c>
      <c r="D175" s="929">
        <f>SUM(D176)</f>
        <v>-12000</v>
      </c>
      <c r="E175" s="930">
        <f t="shared" si="65"/>
        <v>10600</v>
      </c>
      <c r="F175" s="931">
        <f t="shared" ref="F175:G175" si="74">SUM(F176)</f>
        <v>0</v>
      </c>
      <c r="G175" s="929">
        <f t="shared" si="74"/>
        <v>0</v>
      </c>
      <c r="H175" s="932">
        <f t="shared" si="50"/>
        <v>10600</v>
      </c>
      <c r="I175" s="923">
        <f t="shared" si="62"/>
        <v>0</v>
      </c>
      <c r="J175" s="924"/>
      <c r="O175" s="934"/>
      <c r="P175" s="939"/>
    </row>
    <row r="176" spans="1:16" ht="20.100000000000001" customHeight="1" x14ac:dyDescent="0.3">
      <c r="A176" s="928" t="s">
        <v>1341</v>
      </c>
      <c r="B176" s="928" t="s">
        <v>1340</v>
      </c>
      <c r="C176" s="935">
        <v>22600</v>
      </c>
      <c r="D176" s="940">
        <v>-12000</v>
      </c>
      <c r="E176" s="930">
        <f t="shared" si="65"/>
        <v>10600</v>
      </c>
      <c r="F176" s="935">
        <v>0</v>
      </c>
      <c r="G176" s="937">
        <v>0</v>
      </c>
      <c r="H176" s="932">
        <f t="shared" si="50"/>
        <v>10600</v>
      </c>
      <c r="I176" s="923">
        <f t="shared" si="62"/>
        <v>0</v>
      </c>
      <c r="J176" s="924"/>
      <c r="K176" s="659"/>
      <c r="L176" s="938"/>
      <c r="M176" s="938"/>
      <c r="N176" s="938"/>
      <c r="O176" s="934"/>
      <c r="P176" s="939"/>
    </row>
    <row r="177" spans="1:16" ht="20.100000000000001" customHeight="1" x14ac:dyDescent="0.3">
      <c r="A177" s="928" t="s">
        <v>1342</v>
      </c>
      <c r="B177" s="928" t="s">
        <v>1343</v>
      </c>
      <c r="C177" s="929">
        <f>SUM(C178)</f>
        <v>0</v>
      </c>
      <c r="D177" s="929">
        <f>SUM(D178)</f>
        <v>162000</v>
      </c>
      <c r="E177" s="930">
        <f t="shared" si="65"/>
        <v>162000</v>
      </c>
      <c r="F177" s="931">
        <f t="shared" ref="F177:G177" si="75">SUM(F178)</f>
        <v>104692.8</v>
      </c>
      <c r="G177" s="929">
        <f t="shared" si="75"/>
        <v>104692.8</v>
      </c>
      <c r="H177" s="932">
        <f t="shared" si="50"/>
        <v>57307.199999999997</v>
      </c>
      <c r="I177" s="923">
        <f t="shared" si="62"/>
        <v>0.64625185185185186</v>
      </c>
      <c r="J177" s="924"/>
      <c r="O177" s="934"/>
      <c r="P177" s="939"/>
    </row>
    <row r="178" spans="1:16" ht="20.100000000000001" customHeight="1" x14ac:dyDescent="0.3">
      <c r="A178" s="928" t="s">
        <v>1344</v>
      </c>
      <c r="B178" s="928" t="s">
        <v>1345</v>
      </c>
      <c r="C178" s="935">
        <v>0</v>
      </c>
      <c r="D178" s="940">
        <v>162000</v>
      </c>
      <c r="E178" s="930">
        <f t="shared" si="65"/>
        <v>162000</v>
      </c>
      <c r="F178" s="935">
        <v>104692.8</v>
      </c>
      <c r="G178" s="937">
        <v>104692.8</v>
      </c>
      <c r="H178" s="932">
        <f t="shared" si="50"/>
        <v>57307.199999999997</v>
      </c>
      <c r="I178" s="923">
        <f t="shared" si="62"/>
        <v>0.64625185185185186</v>
      </c>
      <c r="J178" s="924"/>
      <c r="K178" s="659"/>
      <c r="L178" s="938"/>
      <c r="M178" s="938"/>
      <c r="N178" s="938"/>
      <c r="O178" s="934"/>
      <c r="P178" s="939"/>
    </row>
    <row r="179" spans="1:16" ht="20.100000000000001" customHeight="1" x14ac:dyDescent="0.3">
      <c r="A179" s="928" t="s">
        <v>1346</v>
      </c>
      <c r="B179" s="928" t="s">
        <v>1347</v>
      </c>
      <c r="C179" s="929">
        <f>SUM(C180)</f>
        <v>125410.29</v>
      </c>
      <c r="D179" s="929">
        <f>SUM(D180)</f>
        <v>0</v>
      </c>
      <c r="E179" s="930">
        <f t="shared" si="65"/>
        <v>125410.29</v>
      </c>
      <c r="F179" s="931">
        <f t="shared" ref="F179:G179" si="76">SUM(F180)</f>
        <v>117164.01</v>
      </c>
      <c r="G179" s="929">
        <f t="shared" si="76"/>
        <v>101504.01</v>
      </c>
      <c r="H179" s="932">
        <f t="shared" si="50"/>
        <v>8246.2799999999988</v>
      </c>
      <c r="I179" s="923">
        <f t="shared" si="62"/>
        <v>0.93424558702479676</v>
      </c>
      <c r="J179" s="924"/>
      <c r="O179" s="934"/>
      <c r="P179" s="939"/>
    </row>
    <row r="180" spans="1:16" ht="20.100000000000001" customHeight="1" x14ac:dyDescent="0.3">
      <c r="A180" s="928" t="s">
        <v>1348</v>
      </c>
      <c r="B180" s="928" t="s">
        <v>1347</v>
      </c>
      <c r="C180" s="935">
        <v>125410.29</v>
      </c>
      <c r="D180" s="940">
        <v>0</v>
      </c>
      <c r="E180" s="930">
        <f t="shared" si="65"/>
        <v>125410.29</v>
      </c>
      <c r="F180" s="935">
        <v>117164.01</v>
      </c>
      <c r="G180" s="937">
        <v>101504.01</v>
      </c>
      <c r="H180" s="932">
        <f t="shared" si="50"/>
        <v>8246.2799999999988</v>
      </c>
      <c r="I180" s="923">
        <f t="shared" si="62"/>
        <v>0.93424558702479676</v>
      </c>
      <c r="J180" s="924"/>
      <c r="K180" s="659"/>
      <c r="L180" s="938"/>
      <c r="M180" s="938"/>
      <c r="N180" s="938"/>
      <c r="O180" s="934"/>
      <c r="P180" s="939"/>
    </row>
    <row r="181" spans="1:16" ht="20.100000000000001" customHeight="1" x14ac:dyDescent="0.3">
      <c r="A181" s="928" t="s">
        <v>1349</v>
      </c>
      <c r="B181" s="928" t="s">
        <v>1350</v>
      </c>
      <c r="C181" s="929">
        <f>C182+C184+C186+C189+C193+C196+C198+C191</f>
        <v>8060450.0600000005</v>
      </c>
      <c r="D181" s="929">
        <f>D182+D184+D186+D189+D193+D196+D198+D191</f>
        <v>192100</v>
      </c>
      <c r="E181" s="930">
        <f>C181+D181</f>
        <v>8252550.0600000005</v>
      </c>
      <c r="F181" s="931">
        <f>F182+F184+F186+F189+F193+F196+F198+F191</f>
        <v>3939478.65</v>
      </c>
      <c r="G181" s="929">
        <f>G182+G184+G186+G189+G193+G196+G198+G191</f>
        <v>3899856.4400000004</v>
      </c>
      <c r="H181" s="932">
        <f>E181-F181</f>
        <v>4313071.41</v>
      </c>
      <c r="I181" s="923">
        <f t="shared" si="62"/>
        <v>0.47736501097940626</v>
      </c>
      <c r="J181" s="924"/>
      <c r="O181" s="934"/>
      <c r="P181" s="939"/>
    </row>
    <row r="182" spans="1:16" ht="20.100000000000001" customHeight="1" x14ac:dyDescent="0.3">
      <c r="A182" s="928" t="s">
        <v>1351</v>
      </c>
      <c r="B182" s="928" t="s">
        <v>1352</v>
      </c>
      <c r="C182" s="929">
        <f>SUM(C183)</f>
        <v>578393.51</v>
      </c>
      <c r="D182" s="929">
        <f>SUM(D183)</f>
        <v>0</v>
      </c>
      <c r="E182" s="930">
        <f t="shared" si="65"/>
        <v>578393.51</v>
      </c>
      <c r="F182" s="931">
        <f t="shared" ref="F182:G182" si="77">SUM(F183)</f>
        <v>329620.71000000002</v>
      </c>
      <c r="G182" s="929">
        <f t="shared" si="77"/>
        <v>297392.43000000005</v>
      </c>
      <c r="H182" s="932">
        <f t="shared" si="50"/>
        <v>248772.8</v>
      </c>
      <c r="I182" s="923">
        <f t="shared" si="62"/>
        <v>0.56989005633897938</v>
      </c>
      <c r="J182" s="924"/>
      <c r="O182" s="934"/>
      <c r="P182" s="939"/>
    </row>
    <row r="183" spans="1:16" ht="20.100000000000001" customHeight="1" x14ac:dyDescent="0.3">
      <c r="A183" s="928" t="s">
        <v>1353</v>
      </c>
      <c r="B183" s="928" t="s">
        <v>1352</v>
      </c>
      <c r="C183" s="935">
        <v>578393.51</v>
      </c>
      <c r="D183" s="940">
        <v>0</v>
      </c>
      <c r="E183" s="930">
        <f t="shared" si="65"/>
        <v>578393.51</v>
      </c>
      <c r="F183" s="935">
        <v>329620.71000000002</v>
      </c>
      <c r="G183" s="937">
        <v>297392.43000000005</v>
      </c>
      <c r="H183" s="932">
        <f t="shared" si="50"/>
        <v>248772.8</v>
      </c>
      <c r="I183" s="923">
        <f t="shared" si="62"/>
        <v>0.56989005633897938</v>
      </c>
      <c r="J183" s="924"/>
      <c r="K183" s="659"/>
      <c r="L183" s="938"/>
      <c r="M183" s="938"/>
      <c r="N183" s="938"/>
      <c r="O183" s="934"/>
      <c r="P183" s="939"/>
    </row>
    <row r="184" spans="1:16" ht="20.100000000000001" customHeight="1" x14ac:dyDescent="0.3">
      <c r="A184" s="928" t="s">
        <v>1354</v>
      </c>
      <c r="B184" s="928" t="s">
        <v>1355</v>
      </c>
      <c r="C184" s="929">
        <f>SUM(C185)</f>
        <v>0</v>
      </c>
      <c r="D184" s="929">
        <f>SUM(D185)</f>
        <v>0</v>
      </c>
      <c r="E184" s="930">
        <f t="shared" si="65"/>
        <v>0</v>
      </c>
      <c r="F184" s="931">
        <f t="shared" ref="F184:G184" si="78">SUM(F185)</f>
        <v>0</v>
      </c>
      <c r="G184" s="929">
        <f t="shared" si="78"/>
        <v>0</v>
      </c>
      <c r="H184" s="932">
        <f t="shared" si="50"/>
        <v>0</v>
      </c>
      <c r="I184" s="923">
        <v>0</v>
      </c>
      <c r="J184" s="924"/>
      <c r="O184" s="934"/>
      <c r="P184" s="939"/>
    </row>
    <row r="185" spans="1:16" ht="20.100000000000001" customHeight="1" x14ac:dyDescent="0.3">
      <c r="A185" s="928" t="s">
        <v>1356</v>
      </c>
      <c r="B185" s="928" t="s">
        <v>1355</v>
      </c>
      <c r="C185" s="935">
        <v>0</v>
      </c>
      <c r="D185" s="940"/>
      <c r="E185" s="930">
        <f t="shared" si="65"/>
        <v>0</v>
      </c>
      <c r="F185" s="935"/>
      <c r="G185" s="937"/>
      <c r="H185" s="932">
        <f t="shared" si="50"/>
        <v>0</v>
      </c>
      <c r="I185" s="923">
        <v>0</v>
      </c>
      <c r="J185" s="924"/>
      <c r="O185" s="934"/>
      <c r="P185" s="939"/>
    </row>
    <row r="186" spans="1:16" ht="20.100000000000001" customHeight="1" x14ac:dyDescent="0.3">
      <c r="A186" s="928" t="s">
        <v>1357</v>
      </c>
      <c r="B186" s="928" t="s">
        <v>1358</v>
      </c>
      <c r="C186" s="929">
        <f>SUM(C187:C188)</f>
        <v>29529.75</v>
      </c>
      <c r="D186" s="929">
        <f>SUM(D187:D188)</f>
        <v>0</v>
      </c>
      <c r="E186" s="930">
        <f t="shared" si="65"/>
        <v>29529.75</v>
      </c>
      <c r="F186" s="931">
        <f t="shared" ref="F186:G186" si="79">SUM(F187:F188)</f>
        <v>1392</v>
      </c>
      <c r="G186" s="929">
        <f t="shared" si="79"/>
        <v>1392</v>
      </c>
      <c r="H186" s="932">
        <f t="shared" si="50"/>
        <v>28137.75</v>
      </c>
      <c r="I186" s="923">
        <f t="shared" si="62"/>
        <v>4.7138902293449823E-2</v>
      </c>
      <c r="J186" s="924"/>
      <c r="O186" s="934"/>
      <c r="P186" s="939"/>
    </row>
    <row r="187" spans="1:16" ht="20.100000000000001" customHeight="1" x14ac:dyDescent="0.3">
      <c r="A187" s="928" t="s">
        <v>1359</v>
      </c>
      <c r="B187" s="928" t="s">
        <v>1360</v>
      </c>
      <c r="C187" s="935">
        <v>29529.75</v>
      </c>
      <c r="D187" s="940">
        <v>0</v>
      </c>
      <c r="E187" s="930">
        <f t="shared" si="65"/>
        <v>29529.75</v>
      </c>
      <c r="F187" s="935">
        <v>1392</v>
      </c>
      <c r="G187" s="937">
        <v>1392</v>
      </c>
      <c r="H187" s="932">
        <f t="shared" si="50"/>
        <v>28137.75</v>
      </c>
      <c r="I187" s="923">
        <f t="shared" si="62"/>
        <v>4.7138902293449823E-2</v>
      </c>
      <c r="J187" s="924"/>
      <c r="K187" s="659"/>
      <c r="L187" s="938"/>
      <c r="M187" s="938"/>
      <c r="N187" s="938"/>
      <c r="O187" s="934"/>
      <c r="P187" s="939"/>
    </row>
    <row r="188" spans="1:16" ht="20.100000000000001" customHeight="1" x14ac:dyDescent="0.3">
      <c r="A188" s="928" t="s">
        <v>1361</v>
      </c>
      <c r="B188" s="928" t="s">
        <v>1362</v>
      </c>
      <c r="C188" s="935"/>
      <c r="D188" s="940"/>
      <c r="E188" s="930">
        <f t="shared" si="65"/>
        <v>0</v>
      </c>
      <c r="F188" s="935"/>
      <c r="G188" s="937"/>
      <c r="H188" s="932">
        <f t="shared" si="50"/>
        <v>0</v>
      </c>
      <c r="I188" s="923">
        <v>0</v>
      </c>
      <c r="J188" s="924"/>
      <c r="O188" s="934"/>
      <c r="P188" s="939"/>
    </row>
    <row r="189" spans="1:16" ht="20.100000000000001" customHeight="1" x14ac:dyDescent="0.3">
      <c r="A189" s="928" t="s">
        <v>1363</v>
      </c>
      <c r="B189" s="928" t="s">
        <v>1364</v>
      </c>
      <c r="C189" s="929">
        <f>SUM(C190)</f>
        <v>78981.75</v>
      </c>
      <c r="D189" s="929">
        <f>SUM(D190)</f>
        <v>61750</v>
      </c>
      <c r="E189" s="930">
        <f t="shared" si="65"/>
        <v>140731.75</v>
      </c>
      <c r="F189" s="931">
        <f t="shared" ref="F189:G191" si="80">SUM(F190)</f>
        <v>77526.8</v>
      </c>
      <c r="G189" s="929">
        <f t="shared" si="80"/>
        <v>77526.8</v>
      </c>
      <c r="H189" s="932">
        <f t="shared" si="50"/>
        <v>63204.95</v>
      </c>
      <c r="I189" s="923">
        <f t="shared" si="62"/>
        <v>0.55088350709772316</v>
      </c>
      <c r="J189" s="924"/>
      <c r="O189" s="934"/>
      <c r="P189" s="939"/>
    </row>
    <row r="190" spans="1:16" ht="20.100000000000001" customHeight="1" x14ac:dyDescent="0.3">
      <c r="A190" s="928" t="s">
        <v>1365</v>
      </c>
      <c r="B190" s="928" t="s">
        <v>1364</v>
      </c>
      <c r="C190" s="935">
        <v>78981.75</v>
      </c>
      <c r="D190" s="940">
        <v>61750</v>
      </c>
      <c r="E190" s="930">
        <f t="shared" si="65"/>
        <v>140731.75</v>
      </c>
      <c r="F190" s="935">
        <v>77526.8</v>
      </c>
      <c r="G190" s="937">
        <v>77526.8</v>
      </c>
      <c r="H190" s="932">
        <f t="shared" si="50"/>
        <v>63204.95</v>
      </c>
      <c r="I190" s="923">
        <f t="shared" si="62"/>
        <v>0.55088350709772316</v>
      </c>
      <c r="J190" s="924"/>
      <c r="K190" s="659"/>
      <c r="L190" s="938"/>
      <c r="M190" s="938"/>
      <c r="N190" s="938"/>
      <c r="O190" s="934"/>
      <c r="P190" s="939"/>
    </row>
    <row r="191" spans="1:16" ht="20.100000000000001" customHeight="1" x14ac:dyDescent="0.3">
      <c r="A191" s="928" t="s">
        <v>1366</v>
      </c>
      <c r="B191" s="928" t="s">
        <v>1367</v>
      </c>
      <c r="C191" s="929">
        <f>SUM(C192)</f>
        <v>0</v>
      </c>
      <c r="D191" s="929">
        <f>SUM(D192)</f>
        <v>0</v>
      </c>
      <c r="E191" s="930">
        <f t="shared" si="65"/>
        <v>0</v>
      </c>
      <c r="F191" s="931">
        <f t="shared" si="80"/>
        <v>0</v>
      </c>
      <c r="G191" s="929">
        <f t="shared" si="80"/>
        <v>0</v>
      </c>
      <c r="H191" s="932">
        <f t="shared" si="50"/>
        <v>0</v>
      </c>
      <c r="I191" s="923">
        <v>0</v>
      </c>
      <c r="J191" s="924"/>
      <c r="O191" s="934"/>
      <c r="P191" s="939"/>
    </row>
    <row r="192" spans="1:16" ht="20.100000000000001" customHeight="1" x14ac:dyDescent="0.3">
      <c r="A192" s="928" t="s">
        <v>1368</v>
      </c>
      <c r="B192" s="928" t="s">
        <v>1367</v>
      </c>
      <c r="C192" s="935">
        <v>0</v>
      </c>
      <c r="D192" s="940"/>
      <c r="E192" s="930">
        <f t="shared" si="65"/>
        <v>0</v>
      </c>
      <c r="F192" s="935"/>
      <c r="G192" s="937"/>
      <c r="H192" s="932">
        <f t="shared" si="50"/>
        <v>0</v>
      </c>
      <c r="I192" s="923">
        <v>0</v>
      </c>
      <c r="J192" s="924"/>
      <c r="O192" s="934"/>
      <c r="P192" s="939"/>
    </row>
    <row r="193" spans="1:16" ht="20.100000000000001" customHeight="1" x14ac:dyDescent="0.3">
      <c r="A193" s="928" t="s">
        <v>1369</v>
      </c>
      <c r="B193" s="928" t="s">
        <v>1370</v>
      </c>
      <c r="C193" s="929">
        <f>SUM(C194:C195)</f>
        <v>66125.64</v>
      </c>
      <c r="D193" s="929">
        <f>SUM(D194:D195)</f>
        <v>0</v>
      </c>
      <c r="E193" s="930">
        <f t="shared" si="65"/>
        <v>66125.64</v>
      </c>
      <c r="F193" s="931">
        <f t="shared" ref="F193:G193" si="81">SUM(F194:F195)</f>
        <v>40780.800000000003</v>
      </c>
      <c r="G193" s="929">
        <f t="shared" si="81"/>
        <v>34400.800000000003</v>
      </c>
      <c r="H193" s="932">
        <f t="shared" si="50"/>
        <v>25344.839999999997</v>
      </c>
      <c r="I193" s="923">
        <f t="shared" si="62"/>
        <v>0.61671690436568938</v>
      </c>
      <c r="J193" s="924"/>
      <c r="O193" s="934"/>
      <c r="P193" s="939"/>
    </row>
    <row r="194" spans="1:16" ht="20.100000000000001" customHeight="1" x14ac:dyDescent="0.3">
      <c r="A194" s="928" t="s">
        <v>1371</v>
      </c>
      <c r="B194" s="928" t="s">
        <v>1372</v>
      </c>
      <c r="C194" s="935">
        <v>66125.64</v>
      </c>
      <c r="D194" s="940">
        <v>0</v>
      </c>
      <c r="E194" s="930">
        <f t="shared" si="65"/>
        <v>66125.64</v>
      </c>
      <c r="F194" s="935">
        <v>40780.800000000003</v>
      </c>
      <c r="G194" s="937">
        <v>34400.800000000003</v>
      </c>
      <c r="H194" s="932">
        <f t="shared" si="50"/>
        <v>25344.839999999997</v>
      </c>
      <c r="I194" s="923">
        <f t="shared" si="62"/>
        <v>0.61671690436568938</v>
      </c>
      <c r="J194" s="924"/>
      <c r="K194" s="659"/>
      <c r="L194" s="938"/>
      <c r="M194" s="938"/>
      <c r="N194" s="938"/>
      <c r="O194" s="934"/>
      <c r="P194" s="939"/>
    </row>
    <row r="195" spans="1:16" ht="20.100000000000001" customHeight="1" x14ac:dyDescent="0.3">
      <c r="A195" s="928" t="s">
        <v>1373</v>
      </c>
      <c r="B195" s="927" t="s">
        <v>1374</v>
      </c>
      <c r="C195" s="935"/>
      <c r="D195" s="940"/>
      <c r="E195" s="930">
        <f t="shared" si="65"/>
        <v>0</v>
      </c>
      <c r="F195" s="935"/>
      <c r="G195" s="937"/>
      <c r="H195" s="932">
        <f t="shared" si="50"/>
        <v>0</v>
      </c>
      <c r="I195" s="923">
        <v>0</v>
      </c>
      <c r="J195" s="924"/>
      <c r="O195" s="934"/>
      <c r="P195" s="939"/>
    </row>
    <row r="196" spans="1:16" ht="20.100000000000001" customHeight="1" x14ac:dyDescent="0.3">
      <c r="A196" s="928" t="s">
        <v>1375</v>
      </c>
      <c r="B196" s="928" t="s">
        <v>1376</v>
      </c>
      <c r="C196" s="929">
        <f>SUM(C197)</f>
        <v>0</v>
      </c>
      <c r="D196" s="929">
        <f>SUM(D197)</f>
        <v>0</v>
      </c>
      <c r="E196" s="930">
        <f t="shared" si="65"/>
        <v>0</v>
      </c>
      <c r="F196" s="931">
        <f t="shared" ref="F196:G196" si="82">SUM(F197)</f>
        <v>0</v>
      </c>
      <c r="G196" s="929">
        <f t="shared" si="82"/>
        <v>0</v>
      </c>
      <c r="H196" s="932">
        <f t="shared" si="50"/>
        <v>0</v>
      </c>
      <c r="I196" s="923">
        <v>0</v>
      </c>
      <c r="J196" s="924"/>
      <c r="O196" s="934"/>
      <c r="P196" s="939"/>
    </row>
    <row r="197" spans="1:16" ht="20.100000000000001" customHeight="1" x14ac:dyDescent="0.3">
      <c r="A197" s="928" t="s">
        <v>1377</v>
      </c>
      <c r="B197" s="928" t="s">
        <v>1376</v>
      </c>
      <c r="C197" s="935"/>
      <c r="D197" s="940"/>
      <c r="E197" s="930">
        <f t="shared" si="65"/>
        <v>0</v>
      </c>
      <c r="F197" s="935"/>
      <c r="G197" s="937"/>
      <c r="H197" s="932">
        <f t="shared" si="50"/>
        <v>0</v>
      </c>
      <c r="I197" s="923">
        <v>0</v>
      </c>
      <c r="J197" s="924"/>
      <c r="O197" s="934"/>
      <c r="P197" s="939"/>
    </row>
    <row r="198" spans="1:16" ht="20.100000000000001" customHeight="1" x14ac:dyDescent="0.3">
      <c r="A198" s="928" t="s">
        <v>1378</v>
      </c>
      <c r="B198" s="928" t="s">
        <v>1379</v>
      </c>
      <c r="C198" s="929">
        <f>C200+C199</f>
        <v>7307419.4100000001</v>
      </c>
      <c r="D198" s="929">
        <f>D200+D199</f>
        <v>130350</v>
      </c>
      <c r="E198" s="930">
        <f>C198+D198</f>
        <v>7437769.4100000001</v>
      </c>
      <c r="F198" s="931">
        <f>F200+F199</f>
        <v>3490158.34</v>
      </c>
      <c r="G198" s="929">
        <f>G200+G199</f>
        <v>3489144.41</v>
      </c>
      <c r="H198" s="932">
        <f>E198-F198</f>
        <v>3947611.0700000003</v>
      </c>
      <c r="I198" s="923">
        <f>F198/E198</f>
        <v>0.46924798923014738</v>
      </c>
      <c r="J198" s="924"/>
      <c r="O198" s="934"/>
      <c r="P198" s="939"/>
    </row>
    <row r="199" spans="1:16" ht="20.100000000000001" customHeight="1" x14ac:dyDescent="0.3">
      <c r="A199" s="928" t="s">
        <v>1380</v>
      </c>
      <c r="B199" s="928" t="s">
        <v>1381</v>
      </c>
      <c r="C199" s="931">
        <v>158711.14000000001</v>
      </c>
      <c r="D199" s="929">
        <v>0</v>
      </c>
      <c r="E199" s="930">
        <f>C199+D199</f>
        <v>158711.14000000001</v>
      </c>
      <c r="F199" s="931">
        <v>0</v>
      </c>
      <c r="G199" s="929">
        <v>0</v>
      </c>
      <c r="H199" s="932">
        <f>E199-F199</f>
        <v>158711.14000000001</v>
      </c>
      <c r="I199" s="923">
        <f>F199/E199</f>
        <v>0</v>
      </c>
      <c r="J199" s="924"/>
      <c r="K199" s="659"/>
      <c r="L199" s="938"/>
      <c r="M199" s="938"/>
      <c r="N199" s="938"/>
      <c r="O199" s="934"/>
      <c r="P199" s="939"/>
    </row>
    <row r="200" spans="1:16" ht="20.100000000000001" customHeight="1" x14ac:dyDescent="0.3">
      <c r="A200" s="928" t="s">
        <v>1382</v>
      </c>
      <c r="B200" s="928" t="s">
        <v>1383</v>
      </c>
      <c r="C200" s="935">
        <v>7148708.2700000005</v>
      </c>
      <c r="D200" s="940">
        <v>130350</v>
      </c>
      <c r="E200" s="930">
        <f t="shared" si="65"/>
        <v>7279058.2700000005</v>
      </c>
      <c r="F200" s="935">
        <v>3490158.34</v>
      </c>
      <c r="G200" s="937">
        <v>3489144.41</v>
      </c>
      <c r="H200" s="932">
        <f t="shared" si="50"/>
        <v>3788899.9300000006</v>
      </c>
      <c r="I200" s="923">
        <f t="shared" si="62"/>
        <v>0.47947937913677391</v>
      </c>
      <c r="J200" s="924"/>
      <c r="K200" s="659"/>
      <c r="L200" s="938"/>
      <c r="M200" s="938"/>
      <c r="N200" s="938"/>
      <c r="O200" s="934"/>
      <c r="P200" s="939"/>
    </row>
    <row r="201" spans="1:16" ht="20.100000000000001" customHeight="1" x14ac:dyDescent="0.3">
      <c r="A201" s="928" t="s">
        <v>1384</v>
      </c>
      <c r="B201" s="928" t="s">
        <v>1385</v>
      </c>
      <c r="C201" s="929">
        <f>C202+C204+C206+C208</f>
        <v>415742.15</v>
      </c>
      <c r="D201" s="929">
        <f>D202+D204+D206+D208</f>
        <v>14385.529999999999</v>
      </c>
      <c r="E201" s="930">
        <f t="shared" si="65"/>
        <v>430127.68000000005</v>
      </c>
      <c r="F201" s="931">
        <f t="shared" ref="F201:G201" si="83">F202+F204+F206+F208</f>
        <v>271424.49</v>
      </c>
      <c r="G201" s="929">
        <f t="shared" si="83"/>
        <v>221104.48</v>
      </c>
      <c r="H201" s="932">
        <f t="shared" ref="H201:H228" si="84">E201-F201</f>
        <v>158703.19000000006</v>
      </c>
      <c r="I201" s="923">
        <f t="shared" si="62"/>
        <v>0.63103237159719638</v>
      </c>
      <c r="J201" s="924"/>
      <c r="O201" s="934"/>
      <c r="P201" s="939"/>
    </row>
    <row r="202" spans="1:16" ht="20.100000000000001" customHeight="1" x14ac:dyDescent="0.3">
      <c r="A202" s="928" t="s">
        <v>1386</v>
      </c>
      <c r="B202" s="928" t="s">
        <v>1387</v>
      </c>
      <c r="C202" s="929">
        <f>SUM(C203)</f>
        <v>112002.01</v>
      </c>
      <c r="D202" s="929">
        <f>SUM(D203)</f>
        <v>14385.529999999999</v>
      </c>
      <c r="E202" s="930">
        <f t="shared" si="65"/>
        <v>126387.54</v>
      </c>
      <c r="F202" s="931">
        <f t="shared" ref="F202:G202" si="85">SUM(F203)</f>
        <v>68896.340000000011</v>
      </c>
      <c r="G202" s="929">
        <f t="shared" si="85"/>
        <v>68896.340000000011</v>
      </c>
      <c r="H202" s="932">
        <f t="shared" si="84"/>
        <v>57491.199999999983</v>
      </c>
      <c r="I202" s="923">
        <f t="shared" si="62"/>
        <v>0.54511971670625137</v>
      </c>
      <c r="J202" s="924"/>
      <c r="O202" s="934"/>
      <c r="P202" s="939"/>
    </row>
    <row r="203" spans="1:16" ht="20.100000000000001" customHeight="1" x14ac:dyDescent="0.3">
      <c r="A203" s="928" t="s">
        <v>1388</v>
      </c>
      <c r="B203" s="928" t="s">
        <v>1389</v>
      </c>
      <c r="C203" s="941">
        <v>112002.01</v>
      </c>
      <c r="D203" s="940">
        <v>14385.529999999999</v>
      </c>
      <c r="E203" s="930">
        <f t="shared" si="65"/>
        <v>126387.54</v>
      </c>
      <c r="F203" s="941">
        <v>68896.340000000011</v>
      </c>
      <c r="G203" s="937">
        <v>68896.340000000011</v>
      </c>
      <c r="H203" s="948">
        <f t="shared" si="84"/>
        <v>57491.199999999983</v>
      </c>
      <c r="I203" s="923">
        <f t="shared" si="62"/>
        <v>0.54511971670625137</v>
      </c>
      <c r="J203" s="924"/>
      <c r="K203" s="659"/>
      <c r="L203" s="938"/>
      <c r="M203" s="938"/>
      <c r="N203" s="938"/>
      <c r="O203" s="934"/>
      <c r="P203" s="939"/>
    </row>
    <row r="204" spans="1:16" ht="20.100000000000001" customHeight="1" x14ac:dyDescent="0.3">
      <c r="A204" s="928" t="s">
        <v>1390</v>
      </c>
      <c r="B204" s="928" t="s">
        <v>1391</v>
      </c>
      <c r="C204" s="929">
        <f>SUM(C205)</f>
        <v>233021.13</v>
      </c>
      <c r="D204" s="929">
        <f>SUM(D205)</f>
        <v>0</v>
      </c>
      <c r="E204" s="930">
        <f t="shared" si="65"/>
        <v>233021.13</v>
      </c>
      <c r="F204" s="931">
        <f t="shared" ref="F204:G204" si="86">SUM(F205)</f>
        <v>166646.15</v>
      </c>
      <c r="G204" s="929">
        <f t="shared" si="86"/>
        <v>116681.14</v>
      </c>
      <c r="H204" s="932">
        <f t="shared" si="84"/>
        <v>66374.98000000001</v>
      </c>
      <c r="I204" s="923">
        <f t="shared" si="62"/>
        <v>0.71515467288309864</v>
      </c>
      <c r="J204" s="924"/>
      <c r="O204" s="934"/>
      <c r="P204" s="939"/>
    </row>
    <row r="205" spans="1:16" ht="20.100000000000001" customHeight="1" x14ac:dyDescent="0.3">
      <c r="A205" s="928" t="s">
        <v>1392</v>
      </c>
      <c r="B205" s="928" t="s">
        <v>1391</v>
      </c>
      <c r="C205" s="935">
        <v>233021.13</v>
      </c>
      <c r="D205" s="940">
        <v>0</v>
      </c>
      <c r="E205" s="930">
        <f t="shared" si="65"/>
        <v>233021.13</v>
      </c>
      <c r="F205" s="935">
        <v>166646.15</v>
      </c>
      <c r="G205" s="937">
        <v>116681.14</v>
      </c>
      <c r="H205" s="932">
        <f t="shared" si="84"/>
        <v>66374.98000000001</v>
      </c>
      <c r="I205" s="923">
        <f t="shared" si="62"/>
        <v>0.71515467288309864</v>
      </c>
      <c r="J205" s="924"/>
      <c r="K205" s="659"/>
      <c r="L205" s="938"/>
      <c r="M205" s="938"/>
      <c r="N205" s="938"/>
      <c r="O205" s="934"/>
      <c r="P205" s="939"/>
    </row>
    <row r="206" spans="1:16" ht="20.100000000000001" customHeight="1" x14ac:dyDescent="0.3">
      <c r="A206" s="928" t="s">
        <v>1393</v>
      </c>
      <c r="B206" s="928" t="s">
        <v>1394</v>
      </c>
      <c r="C206" s="929">
        <f>SUM(C207)</f>
        <v>45864.08</v>
      </c>
      <c r="D206" s="929">
        <f>SUM(D207)</f>
        <v>0</v>
      </c>
      <c r="E206" s="930">
        <f t="shared" si="65"/>
        <v>45864.08</v>
      </c>
      <c r="F206" s="931">
        <f t="shared" ref="F206:G206" si="87">SUM(F207)</f>
        <v>25149.74</v>
      </c>
      <c r="G206" s="929">
        <f t="shared" si="87"/>
        <v>25149.74</v>
      </c>
      <c r="H206" s="932">
        <f t="shared" si="84"/>
        <v>20714.34</v>
      </c>
      <c r="I206" s="923">
        <f t="shared" si="62"/>
        <v>0.54835374436814166</v>
      </c>
      <c r="J206" s="924"/>
      <c r="O206" s="934"/>
      <c r="P206" s="939"/>
    </row>
    <row r="207" spans="1:16" ht="20.100000000000001" customHeight="1" x14ac:dyDescent="0.3">
      <c r="A207" s="928" t="s">
        <v>1395</v>
      </c>
      <c r="B207" s="928" t="s">
        <v>1394</v>
      </c>
      <c r="C207" s="935">
        <v>45864.08</v>
      </c>
      <c r="D207" s="940">
        <v>0</v>
      </c>
      <c r="E207" s="930">
        <f t="shared" si="65"/>
        <v>45864.08</v>
      </c>
      <c r="F207" s="935">
        <v>25149.74</v>
      </c>
      <c r="G207" s="937">
        <v>25149.74</v>
      </c>
      <c r="H207" s="932">
        <f t="shared" si="84"/>
        <v>20714.34</v>
      </c>
      <c r="I207" s="923">
        <f t="shared" si="62"/>
        <v>0.54835374436814166</v>
      </c>
      <c r="J207" s="924"/>
      <c r="K207" s="659"/>
      <c r="L207" s="938"/>
      <c r="M207" s="938"/>
      <c r="N207" s="938"/>
      <c r="O207" s="934"/>
      <c r="P207" s="939"/>
    </row>
    <row r="208" spans="1:16" ht="20.100000000000001" customHeight="1" x14ac:dyDescent="0.3">
      <c r="A208" s="928" t="s">
        <v>1396</v>
      </c>
      <c r="B208" s="928" t="s">
        <v>1397</v>
      </c>
      <c r="C208" s="929">
        <f>SUM(C209)</f>
        <v>24854.930000000004</v>
      </c>
      <c r="D208" s="929">
        <f>SUM(D209)</f>
        <v>0</v>
      </c>
      <c r="E208" s="930">
        <f t="shared" si="65"/>
        <v>24854.930000000004</v>
      </c>
      <c r="F208" s="931">
        <f t="shared" ref="F208:G208" si="88">SUM(F209)</f>
        <v>10732.26</v>
      </c>
      <c r="G208" s="929">
        <f t="shared" si="88"/>
        <v>10377.26</v>
      </c>
      <c r="H208" s="932">
        <f t="shared" si="84"/>
        <v>14122.670000000004</v>
      </c>
      <c r="I208" s="923">
        <f t="shared" si="62"/>
        <v>0.43179602597955408</v>
      </c>
      <c r="J208" s="924"/>
      <c r="O208" s="934"/>
      <c r="P208" s="939"/>
    </row>
    <row r="209" spans="1:16" ht="20.100000000000001" customHeight="1" x14ac:dyDescent="0.3">
      <c r="A209" s="928" t="s">
        <v>1398</v>
      </c>
      <c r="B209" s="928" t="s">
        <v>1397</v>
      </c>
      <c r="C209" s="935">
        <v>24854.930000000004</v>
      </c>
      <c r="D209" s="940">
        <v>0</v>
      </c>
      <c r="E209" s="930">
        <f t="shared" si="65"/>
        <v>24854.930000000004</v>
      </c>
      <c r="F209" s="935">
        <v>10732.26</v>
      </c>
      <c r="G209" s="937">
        <v>10377.26</v>
      </c>
      <c r="H209" s="932">
        <f t="shared" si="84"/>
        <v>14122.670000000004</v>
      </c>
      <c r="I209" s="923">
        <f t="shared" si="62"/>
        <v>0.43179602597955408</v>
      </c>
      <c r="J209" s="924"/>
      <c r="K209" s="659"/>
      <c r="L209" s="938"/>
      <c r="M209" s="938"/>
      <c r="N209" s="938"/>
      <c r="O209" s="934"/>
      <c r="P209" s="939"/>
    </row>
    <row r="210" spans="1:16" ht="20.100000000000001" customHeight="1" x14ac:dyDescent="0.3">
      <c r="A210" s="928" t="s">
        <v>1399</v>
      </c>
      <c r="B210" s="928" t="s">
        <v>1400</v>
      </c>
      <c r="C210" s="929">
        <f>C211+C214+C217+C220+C222+C225+C227</f>
        <v>734153.28</v>
      </c>
      <c r="D210" s="929">
        <f>D211+D214+D217+D220+D222+D225+D227</f>
        <v>962386.39999999991</v>
      </c>
      <c r="E210" s="930">
        <f t="shared" si="65"/>
        <v>1696539.68</v>
      </c>
      <c r="F210" s="931">
        <f t="shared" ref="F210:G210" si="89">F211+F214+F217+F220+F222+F225+F227</f>
        <v>682415.90999999992</v>
      </c>
      <c r="G210" s="929">
        <f t="shared" si="89"/>
        <v>682287.90999999992</v>
      </c>
      <c r="H210" s="932">
        <f t="shared" si="84"/>
        <v>1014123.77</v>
      </c>
      <c r="I210" s="923">
        <f t="shared" si="62"/>
        <v>0.40223987569804437</v>
      </c>
      <c r="J210" s="924"/>
      <c r="O210" s="934"/>
      <c r="P210" s="939"/>
    </row>
    <row r="211" spans="1:16" ht="20.100000000000001" customHeight="1" x14ac:dyDescent="0.3">
      <c r="A211" s="928" t="s">
        <v>1401</v>
      </c>
      <c r="B211" s="928" t="s">
        <v>1402</v>
      </c>
      <c r="C211" s="929">
        <f>SUM(C212:C213)</f>
        <v>102450.06</v>
      </c>
      <c r="D211" s="929">
        <f>SUM(D212:D213)</f>
        <v>544206.59</v>
      </c>
      <c r="E211" s="930">
        <f t="shared" si="65"/>
        <v>646656.64999999991</v>
      </c>
      <c r="F211" s="931">
        <f t="shared" ref="F211:G211" si="90">SUM(F212:F213)</f>
        <v>287524.31</v>
      </c>
      <c r="G211" s="929">
        <f t="shared" si="90"/>
        <v>287524.31</v>
      </c>
      <c r="H211" s="932">
        <f t="shared" si="84"/>
        <v>359132.33999999991</v>
      </c>
      <c r="I211" s="923">
        <f t="shared" si="62"/>
        <v>0.44463210886333582</v>
      </c>
      <c r="J211" s="924"/>
      <c r="O211" s="934"/>
      <c r="P211" s="939"/>
    </row>
    <row r="212" spans="1:16" ht="20.100000000000001" customHeight="1" x14ac:dyDescent="0.3">
      <c r="A212" s="928" t="s">
        <v>1403</v>
      </c>
      <c r="B212" s="928" t="s">
        <v>1404</v>
      </c>
      <c r="C212" s="935">
        <v>91539.33</v>
      </c>
      <c r="D212" s="940">
        <v>446206.58999999997</v>
      </c>
      <c r="E212" s="930">
        <f t="shared" si="65"/>
        <v>537745.91999999993</v>
      </c>
      <c r="F212" s="935">
        <v>194724.31</v>
      </c>
      <c r="G212" s="937">
        <v>194724.31</v>
      </c>
      <c r="H212" s="932">
        <f t="shared" si="84"/>
        <v>343021.60999999993</v>
      </c>
      <c r="I212" s="923">
        <f t="shared" si="62"/>
        <v>0.36211211049262826</v>
      </c>
      <c r="J212" s="924"/>
      <c r="K212" s="659"/>
      <c r="L212" s="938"/>
      <c r="M212" s="938"/>
      <c r="N212" s="938"/>
      <c r="O212" s="934"/>
      <c r="P212" s="939"/>
    </row>
    <row r="213" spans="1:16" ht="20.100000000000001" customHeight="1" x14ac:dyDescent="0.3">
      <c r="A213" s="928" t="s">
        <v>1405</v>
      </c>
      <c r="B213" s="928" t="s">
        <v>1406</v>
      </c>
      <c r="C213" s="935">
        <v>10910.73</v>
      </c>
      <c r="D213" s="940">
        <v>98000</v>
      </c>
      <c r="E213" s="930">
        <f t="shared" si="65"/>
        <v>108910.73</v>
      </c>
      <c r="F213" s="935">
        <v>92800</v>
      </c>
      <c r="G213" s="937">
        <v>92800</v>
      </c>
      <c r="H213" s="932">
        <f t="shared" si="84"/>
        <v>16110.729999999996</v>
      </c>
      <c r="I213" s="923">
        <f t="shared" si="62"/>
        <v>0.85207398756761621</v>
      </c>
      <c r="J213" s="924"/>
      <c r="K213" s="659"/>
      <c r="L213" s="938"/>
      <c r="M213" s="938"/>
      <c r="N213" s="938"/>
      <c r="O213" s="934"/>
      <c r="P213" s="939"/>
    </row>
    <row r="214" spans="1:16" ht="20.100000000000001" customHeight="1" x14ac:dyDescent="0.3">
      <c r="A214" s="928" t="s">
        <v>1407</v>
      </c>
      <c r="B214" s="928" t="s">
        <v>1408</v>
      </c>
      <c r="C214" s="929">
        <f>SUM(C215:C216)</f>
        <v>164261.94</v>
      </c>
      <c r="D214" s="929">
        <f>SUM(D215:D216)</f>
        <v>0</v>
      </c>
      <c r="E214" s="930">
        <f t="shared" si="65"/>
        <v>164261.94</v>
      </c>
      <c r="F214" s="931">
        <f t="shared" ref="F214:G214" si="91">SUM(F215:F216)</f>
        <v>21394.609999999997</v>
      </c>
      <c r="G214" s="929">
        <f t="shared" si="91"/>
        <v>21394.609999999997</v>
      </c>
      <c r="H214" s="932">
        <f t="shared" si="84"/>
        <v>142867.33000000002</v>
      </c>
      <c r="I214" s="923">
        <f t="shared" si="62"/>
        <v>0.13024690929621308</v>
      </c>
      <c r="J214" s="924"/>
      <c r="O214" s="934"/>
      <c r="P214" s="939"/>
    </row>
    <row r="215" spans="1:16" ht="20.100000000000001" customHeight="1" x14ac:dyDescent="0.3">
      <c r="A215" s="928" t="s">
        <v>1409</v>
      </c>
      <c r="B215" s="928" t="s">
        <v>1410</v>
      </c>
      <c r="C215" s="935">
        <v>76575.94</v>
      </c>
      <c r="D215" s="940">
        <v>0</v>
      </c>
      <c r="E215" s="930">
        <f t="shared" si="65"/>
        <v>76575.94</v>
      </c>
      <c r="F215" s="935">
        <v>21004.6</v>
      </c>
      <c r="G215" s="937">
        <v>21004.6</v>
      </c>
      <c r="H215" s="932">
        <f t="shared" si="84"/>
        <v>55571.340000000004</v>
      </c>
      <c r="I215" s="923">
        <f t="shared" si="62"/>
        <v>0.27429764492606945</v>
      </c>
      <c r="J215" s="924"/>
      <c r="K215" s="659"/>
      <c r="L215" s="938"/>
      <c r="M215" s="938"/>
      <c r="N215" s="938"/>
      <c r="O215" s="934"/>
      <c r="P215" s="939"/>
    </row>
    <row r="216" spans="1:16" ht="20.100000000000001" customHeight="1" x14ac:dyDescent="0.3">
      <c r="A216" s="928" t="s">
        <v>1411</v>
      </c>
      <c r="B216" s="928" t="s">
        <v>1412</v>
      </c>
      <c r="C216" s="935">
        <v>87686</v>
      </c>
      <c r="D216" s="940">
        <v>0</v>
      </c>
      <c r="E216" s="930">
        <f t="shared" si="65"/>
        <v>87686</v>
      </c>
      <c r="F216" s="935">
        <v>390.01</v>
      </c>
      <c r="G216" s="937">
        <v>390.01</v>
      </c>
      <c r="H216" s="932">
        <f t="shared" si="84"/>
        <v>87295.99</v>
      </c>
      <c r="I216" s="923">
        <f t="shared" si="62"/>
        <v>4.4478023857856437E-3</v>
      </c>
      <c r="J216" s="924"/>
      <c r="K216" s="659"/>
      <c r="L216" s="938"/>
      <c r="M216" s="938"/>
      <c r="N216" s="938"/>
      <c r="O216" s="934"/>
      <c r="P216" s="939"/>
    </row>
    <row r="217" spans="1:16" ht="20.100000000000001" customHeight="1" x14ac:dyDescent="0.3">
      <c r="A217" s="928" t="s">
        <v>1413</v>
      </c>
      <c r="B217" s="928" t="s">
        <v>1414</v>
      </c>
      <c r="C217" s="929">
        <f>SUM(C218:C219)</f>
        <v>121394.8</v>
      </c>
      <c r="D217" s="929">
        <f>SUM(D218:D219)</f>
        <v>0</v>
      </c>
      <c r="E217" s="930">
        <f t="shared" si="65"/>
        <v>121394.8</v>
      </c>
      <c r="F217" s="929">
        <f t="shared" ref="F217:G217" si="92">SUM(F218:F219)</f>
        <v>93489.919999999998</v>
      </c>
      <c r="G217" s="929">
        <f t="shared" si="92"/>
        <v>93489.919999999998</v>
      </c>
      <c r="H217" s="932">
        <f t="shared" si="84"/>
        <v>27904.880000000005</v>
      </c>
      <c r="I217" s="923">
        <f t="shared" ref="I217:I276" si="93">F217/E217</f>
        <v>0.77013117530569675</v>
      </c>
      <c r="J217" s="924"/>
      <c r="O217" s="934"/>
      <c r="P217" s="939"/>
    </row>
    <row r="218" spans="1:16" ht="20.100000000000001" customHeight="1" x14ac:dyDescent="0.3">
      <c r="A218" s="928" t="s">
        <v>1415</v>
      </c>
      <c r="B218" s="928" t="s">
        <v>1416</v>
      </c>
      <c r="C218" s="935">
        <v>31460</v>
      </c>
      <c r="D218" s="940">
        <v>38415.919999999998</v>
      </c>
      <c r="E218" s="930">
        <f t="shared" si="65"/>
        <v>69875.92</v>
      </c>
      <c r="F218" s="952">
        <v>69875.92</v>
      </c>
      <c r="G218" s="952">
        <v>69875.92</v>
      </c>
      <c r="H218" s="932">
        <f t="shared" si="84"/>
        <v>0</v>
      </c>
      <c r="I218" s="923">
        <f t="shared" si="93"/>
        <v>1</v>
      </c>
      <c r="J218" s="924"/>
      <c r="K218" s="659"/>
      <c r="L218" s="938"/>
      <c r="M218" s="938"/>
      <c r="N218" s="938"/>
      <c r="O218" s="934"/>
      <c r="P218" s="939"/>
    </row>
    <row r="219" spans="1:16" ht="20.100000000000001" customHeight="1" x14ac:dyDescent="0.3">
      <c r="A219" s="928" t="s">
        <v>1417</v>
      </c>
      <c r="B219" s="928" t="s">
        <v>1418</v>
      </c>
      <c r="C219" s="935">
        <v>89934.8</v>
      </c>
      <c r="D219" s="940">
        <v>-38415.919999999998</v>
      </c>
      <c r="E219" s="930">
        <f t="shared" si="65"/>
        <v>51518.880000000005</v>
      </c>
      <c r="F219" s="941">
        <v>23614</v>
      </c>
      <c r="G219" s="937">
        <v>23614</v>
      </c>
      <c r="H219" s="932">
        <f t="shared" si="84"/>
        <v>27904.880000000005</v>
      </c>
      <c r="I219" s="923">
        <f t="shared" si="93"/>
        <v>0.45835623755795929</v>
      </c>
      <c r="J219" s="924"/>
      <c r="K219" s="659"/>
      <c r="L219" s="938"/>
      <c r="M219" s="938"/>
      <c r="N219" s="938"/>
      <c r="O219" s="934"/>
      <c r="P219" s="939"/>
    </row>
    <row r="220" spans="1:16" ht="20.100000000000001" customHeight="1" x14ac:dyDescent="0.3">
      <c r="A220" s="928" t="s">
        <v>1419</v>
      </c>
      <c r="B220" s="928" t="s">
        <v>1420</v>
      </c>
      <c r="C220" s="929">
        <f>SUM(C221)</f>
        <v>197078.75</v>
      </c>
      <c r="D220" s="929">
        <f>SUM(D221)</f>
        <v>0</v>
      </c>
      <c r="E220" s="930">
        <f t="shared" si="65"/>
        <v>197078.75</v>
      </c>
      <c r="F220" s="931">
        <f t="shared" ref="F220:G220" si="94">SUM(F221)</f>
        <v>86396.64</v>
      </c>
      <c r="G220" s="929">
        <f t="shared" si="94"/>
        <v>86396.64</v>
      </c>
      <c r="H220" s="932">
        <f t="shared" si="84"/>
        <v>110682.11</v>
      </c>
      <c r="I220" s="923">
        <f t="shared" si="93"/>
        <v>0.43838638107862971</v>
      </c>
      <c r="J220" s="924"/>
      <c r="O220" s="934"/>
      <c r="P220" s="939"/>
    </row>
    <row r="221" spans="1:16" ht="20.100000000000001" customHeight="1" x14ac:dyDescent="0.3">
      <c r="A221" s="928" t="s">
        <v>1421</v>
      </c>
      <c r="B221" s="928" t="s">
        <v>1422</v>
      </c>
      <c r="C221" s="935">
        <v>197078.75</v>
      </c>
      <c r="D221" s="940">
        <v>0</v>
      </c>
      <c r="E221" s="930">
        <f t="shared" si="65"/>
        <v>197078.75</v>
      </c>
      <c r="F221" s="935">
        <v>86396.64</v>
      </c>
      <c r="G221" s="937">
        <v>86396.64</v>
      </c>
      <c r="H221" s="932">
        <f t="shared" si="84"/>
        <v>110682.11</v>
      </c>
      <c r="I221" s="923">
        <f t="shared" si="93"/>
        <v>0.43838638107862971</v>
      </c>
      <c r="J221" s="924"/>
      <c r="K221" s="659"/>
      <c r="L221" s="938"/>
      <c r="M221" s="938"/>
      <c r="N221" s="938"/>
      <c r="O221" s="934"/>
      <c r="P221" s="939"/>
    </row>
    <row r="222" spans="1:16" ht="20.100000000000001" customHeight="1" x14ac:dyDescent="0.3">
      <c r="A222" s="927" t="s">
        <v>1423</v>
      </c>
      <c r="B222" s="928" t="s">
        <v>1424</v>
      </c>
      <c r="C222" s="929">
        <f>SUM(C223:C224)</f>
        <v>68539.679999999993</v>
      </c>
      <c r="D222" s="929">
        <f>SUM(D223:D224)</f>
        <v>0</v>
      </c>
      <c r="E222" s="930">
        <f t="shared" si="65"/>
        <v>68539.679999999993</v>
      </c>
      <c r="F222" s="931">
        <f>SUM(F223:F224)</f>
        <v>185.6</v>
      </c>
      <c r="G222" s="929">
        <f>SUM(G223:G224)</f>
        <v>185.6</v>
      </c>
      <c r="H222" s="932">
        <f t="shared" si="84"/>
        <v>68354.079999999987</v>
      </c>
      <c r="I222" s="923">
        <f t="shared" si="93"/>
        <v>2.707920433827529E-3</v>
      </c>
      <c r="J222" s="924"/>
      <c r="O222" s="934"/>
      <c r="P222" s="939"/>
    </row>
    <row r="223" spans="1:16" ht="20.100000000000001" customHeight="1" x14ac:dyDescent="0.3">
      <c r="A223" s="927" t="s">
        <v>1425</v>
      </c>
      <c r="B223" s="928" t="s">
        <v>1426</v>
      </c>
      <c r="C223" s="935">
        <v>67008.479999999996</v>
      </c>
      <c r="D223" s="940">
        <v>0</v>
      </c>
      <c r="E223" s="930">
        <f t="shared" si="65"/>
        <v>67008.479999999996</v>
      </c>
      <c r="F223" s="935">
        <v>0</v>
      </c>
      <c r="G223" s="937">
        <v>0</v>
      </c>
      <c r="H223" s="932">
        <f t="shared" si="84"/>
        <v>67008.479999999996</v>
      </c>
      <c r="I223" s="923">
        <f t="shared" si="93"/>
        <v>0</v>
      </c>
      <c r="J223" s="924"/>
      <c r="K223" s="659"/>
      <c r="L223" s="938"/>
      <c r="M223" s="938"/>
      <c r="N223" s="938"/>
      <c r="O223" s="934"/>
      <c r="P223" s="939"/>
    </row>
    <row r="224" spans="1:16" ht="20.100000000000001" customHeight="1" x14ac:dyDescent="0.3">
      <c r="A224" s="927" t="s">
        <v>1427</v>
      </c>
      <c r="B224" s="953" t="s">
        <v>1428</v>
      </c>
      <c r="C224" s="941">
        <v>1531.2</v>
      </c>
      <c r="D224" s="940">
        <v>0</v>
      </c>
      <c r="E224" s="930">
        <f t="shared" si="65"/>
        <v>1531.2</v>
      </c>
      <c r="F224" s="935">
        <v>185.6</v>
      </c>
      <c r="G224" s="937">
        <v>185.6</v>
      </c>
      <c r="H224" s="932">
        <f t="shared" si="84"/>
        <v>1345.6000000000001</v>
      </c>
      <c r="I224" s="923">
        <f t="shared" si="93"/>
        <v>0.1212121212121212</v>
      </c>
      <c r="J224" s="924"/>
      <c r="K224" s="659"/>
      <c r="L224" s="938"/>
      <c r="M224" s="938"/>
      <c r="N224" s="938"/>
      <c r="O224" s="934"/>
      <c r="P224" s="939"/>
    </row>
    <row r="225" spans="1:16" ht="20.100000000000001" customHeight="1" x14ac:dyDescent="0.3">
      <c r="A225" s="928" t="s">
        <v>1429</v>
      </c>
      <c r="B225" s="928" t="s">
        <v>1430</v>
      </c>
      <c r="C225" s="929">
        <f>SUM(C226)</f>
        <v>30928.05</v>
      </c>
      <c r="D225" s="929">
        <f>SUM(D226)</f>
        <v>250718</v>
      </c>
      <c r="E225" s="930">
        <f t="shared" si="65"/>
        <v>281646.05</v>
      </c>
      <c r="F225" s="931">
        <f t="shared" ref="F225:G225" si="95">SUM(F226)</f>
        <v>90928.08</v>
      </c>
      <c r="G225" s="929">
        <f t="shared" si="95"/>
        <v>90800.08</v>
      </c>
      <c r="H225" s="932">
        <f t="shared" si="84"/>
        <v>190717.96999999997</v>
      </c>
      <c r="I225" s="923">
        <f t="shared" si="93"/>
        <v>0.32284521654040599</v>
      </c>
      <c r="J225" s="924"/>
      <c r="O225" s="934"/>
      <c r="P225" s="939"/>
    </row>
    <row r="226" spans="1:16" ht="20.100000000000001" customHeight="1" x14ac:dyDescent="0.3">
      <c r="A226" s="928" t="s">
        <v>1431</v>
      </c>
      <c r="B226" s="928" t="s">
        <v>1430</v>
      </c>
      <c r="C226" s="935">
        <v>30928.05</v>
      </c>
      <c r="D226" s="940">
        <v>250718</v>
      </c>
      <c r="E226" s="930">
        <f t="shared" si="65"/>
        <v>281646.05</v>
      </c>
      <c r="F226" s="935">
        <v>90928.08</v>
      </c>
      <c r="G226" s="937">
        <v>90800.08</v>
      </c>
      <c r="H226" s="932">
        <f t="shared" si="84"/>
        <v>190717.96999999997</v>
      </c>
      <c r="I226" s="923">
        <f t="shared" si="93"/>
        <v>0.32284521654040599</v>
      </c>
      <c r="J226" s="924"/>
      <c r="K226" s="659"/>
      <c r="L226" s="938"/>
      <c r="M226" s="938"/>
      <c r="N226" s="938"/>
      <c r="O226" s="934"/>
      <c r="P226" s="939"/>
    </row>
    <row r="227" spans="1:16" ht="20.100000000000001" customHeight="1" x14ac:dyDescent="0.3">
      <c r="A227" s="928" t="s">
        <v>1432</v>
      </c>
      <c r="B227" s="927" t="s">
        <v>1433</v>
      </c>
      <c r="C227" s="929">
        <f>SUM(C228)</f>
        <v>49500</v>
      </c>
      <c r="D227" s="929">
        <f>SUM(D228)</f>
        <v>167461.81</v>
      </c>
      <c r="E227" s="930">
        <f t="shared" si="65"/>
        <v>216961.81</v>
      </c>
      <c r="F227" s="931">
        <f t="shared" ref="F227:G227" si="96">SUM(F228)</f>
        <v>102496.75</v>
      </c>
      <c r="G227" s="929">
        <f t="shared" si="96"/>
        <v>102496.75</v>
      </c>
      <c r="H227" s="932">
        <f t="shared" si="84"/>
        <v>114465.06</v>
      </c>
      <c r="I227" s="923">
        <f t="shared" si="93"/>
        <v>0.47241839473960878</v>
      </c>
      <c r="J227" s="924"/>
      <c r="O227" s="934"/>
      <c r="P227" s="939"/>
    </row>
    <row r="228" spans="1:16" ht="20.100000000000001" customHeight="1" x14ac:dyDescent="0.3">
      <c r="A228" s="928" t="s">
        <v>1434</v>
      </c>
      <c r="B228" s="927" t="s">
        <v>1433</v>
      </c>
      <c r="C228" s="935">
        <v>49500</v>
      </c>
      <c r="D228" s="940">
        <v>167461.81</v>
      </c>
      <c r="E228" s="930">
        <f t="shared" ref="E228:E291" si="97">C228+D228</f>
        <v>216961.81</v>
      </c>
      <c r="F228" s="935">
        <v>102496.75</v>
      </c>
      <c r="G228" s="937">
        <v>102496.75</v>
      </c>
      <c r="H228" s="932">
        <f t="shared" si="84"/>
        <v>114465.06</v>
      </c>
      <c r="I228" s="923">
        <f t="shared" si="93"/>
        <v>0.47241839473960878</v>
      </c>
      <c r="J228" s="924"/>
      <c r="K228" s="659"/>
      <c r="L228" s="938"/>
      <c r="M228" s="938"/>
      <c r="N228" s="938"/>
      <c r="O228" s="934"/>
      <c r="P228" s="939"/>
    </row>
    <row r="229" spans="1:16" ht="20.100000000000001" customHeight="1" x14ac:dyDescent="0.3">
      <c r="A229" s="928" t="s">
        <v>1435</v>
      </c>
      <c r="B229" s="928" t="s">
        <v>1436</v>
      </c>
      <c r="C229" s="929">
        <f>C230+C232+C234</f>
        <v>95117.1</v>
      </c>
      <c r="D229" s="929">
        <f t="shared" ref="D229" si="98">D230+D232+D234</f>
        <v>0</v>
      </c>
      <c r="E229" s="930">
        <f t="shared" si="97"/>
        <v>95117.1</v>
      </c>
      <c r="F229" s="929">
        <f t="shared" ref="F229:H229" si="99">F230+F232+F234</f>
        <v>58296.4</v>
      </c>
      <c r="G229" s="929">
        <f t="shared" si="99"/>
        <v>40896.400000000001</v>
      </c>
      <c r="H229" s="942">
        <f t="shared" si="99"/>
        <v>36820.700000000004</v>
      </c>
      <c r="I229" s="923">
        <f t="shared" si="93"/>
        <v>0.61289084717679576</v>
      </c>
      <c r="J229" s="924"/>
      <c r="O229" s="934"/>
      <c r="P229" s="939"/>
    </row>
    <row r="230" spans="1:16" ht="20.100000000000001" customHeight="1" x14ac:dyDescent="0.3">
      <c r="A230" s="928" t="s">
        <v>1437</v>
      </c>
      <c r="B230" s="928" t="s">
        <v>1438</v>
      </c>
      <c r="C230" s="929">
        <f>SUM(C231)</f>
        <v>95117.1</v>
      </c>
      <c r="D230" s="929">
        <f>SUM(D231)</f>
        <v>0</v>
      </c>
      <c r="E230" s="930">
        <f t="shared" si="97"/>
        <v>95117.1</v>
      </c>
      <c r="F230" s="931">
        <f t="shared" ref="F230:G230" si="100">SUM(F231)</f>
        <v>58296.4</v>
      </c>
      <c r="G230" s="929">
        <f t="shared" si="100"/>
        <v>40896.400000000001</v>
      </c>
      <c r="H230" s="932">
        <f>E230-F230</f>
        <v>36820.700000000004</v>
      </c>
      <c r="I230" s="923">
        <f t="shared" si="93"/>
        <v>0.61289084717679576</v>
      </c>
      <c r="J230" s="924"/>
      <c r="O230" s="934"/>
      <c r="P230" s="939"/>
    </row>
    <row r="231" spans="1:16" ht="20.100000000000001" customHeight="1" x14ac:dyDescent="0.3">
      <c r="A231" s="928" t="s">
        <v>1439</v>
      </c>
      <c r="B231" s="928" t="s">
        <v>1440</v>
      </c>
      <c r="C231" s="935">
        <v>95117.1</v>
      </c>
      <c r="D231" s="940">
        <v>0</v>
      </c>
      <c r="E231" s="930">
        <f t="shared" si="97"/>
        <v>95117.1</v>
      </c>
      <c r="F231" s="935">
        <v>58296.4</v>
      </c>
      <c r="G231" s="937">
        <v>40896.400000000001</v>
      </c>
      <c r="H231" s="932">
        <f>E231-F231</f>
        <v>36820.700000000004</v>
      </c>
      <c r="I231" s="923">
        <f t="shared" si="93"/>
        <v>0.61289084717679576</v>
      </c>
      <c r="J231" s="924"/>
      <c r="K231" s="659"/>
      <c r="L231" s="938"/>
      <c r="M231" s="938"/>
      <c r="N231" s="938"/>
      <c r="O231" s="934"/>
      <c r="P231" s="939"/>
    </row>
    <row r="232" spans="1:16" ht="20.100000000000001" customHeight="1" x14ac:dyDescent="0.3">
      <c r="A232" s="928" t="s">
        <v>1441</v>
      </c>
      <c r="B232" s="928" t="s">
        <v>1442</v>
      </c>
      <c r="C232" s="929">
        <f>SUM(C233)</f>
        <v>0</v>
      </c>
      <c r="D232" s="929">
        <f>SUM(D233)</f>
        <v>0</v>
      </c>
      <c r="E232" s="930">
        <f t="shared" si="97"/>
        <v>0</v>
      </c>
      <c r="F232" s="931">
        <f t="shared" ref="F232:G232" si="101">SUM(F233)</f>
        <v>0</v>
      </c>
      <c r="G232" s="929">
        <f t="shared" si="101"/>
        <v>0</v>
      </c>
      <c r="H232" s="932">
        <f>E232-F232</f>
        <v>0</v>
      </c>
      <c r="I232" s="923">
        <v>0</v>
      </c>
      <c r="J232" s="924"/>
      <c r="O232" s="934"/>
      <c r="P232" s="939"/>
    </row>
    <row r="233" spans="1:16" ht="20.100000000000001" customHeight="1" x14ac:dyDescent="0.3">
      <c r="A233" s="928" t="s">
        <v>1443</v>
      </c>
      <c r="B233" s="928" t="s">
        <v>1442</v>
      </c>
      <c r="C233" s="941">
        <v>0</v>
      </c>
      <c r="D233" s="940"/>
      <c r="E233" s="930">
        <f t="shared" si="97"/>
        <v>0</v>
      </c>
      <c r="F233" s="941"/>
      <c r="G233" s="937"/>
      <c r="H233" s="948">
        <f>E233-F233</f>
        <v>0</v>
      </c>
      <c r="I233" s="923">
        <v>0</v>
      </c>
      <c r="J233" s="924"/>
      <c r="O233" s="934"/>
      <c r="P233" s="939"/>
    </row>
    <row r="234" spans="1:16" ht="20.100000000000001" customHeight="1" x14ac:dyDescent="0.3">
      <c r="A234" s="928" t="s">
        <v>1444</v>
      </c>
      <c r="B234" s="928" t="s">
        <v>1445</v>
      </c>
      <c r="C234" s="929">
        <f>SUM(C235)</f>
        <v>0</v>
      </c>
      <c r="D234" s="929">
        <f>SUM(D235)</f>
        <v>0</v>
      </c>
      <c r="E234" s="930">
        <f>C234+D234</f>
        <v>0</v>
      </c>
      <c r="F234" s="929">
        <f>SUM(F235)</f>
        <v>0</v>
      </c>
      <c r="G234" s="929">
        <f>SUM(G235)</f>
        <v>0</v>
      </c>
      <c r="H234" s="942">
        <f>SUM(H235)</f>
        <v>0</v>
      </c>
      <c r="I234" s="923">
        <v>0</v>
      </c>
      <c r="J234" s="924"/>
      <c r="O234" s="934"/>
      <c r="P234" s="939"/>
    </row>
    <row r="235" spans="1:16" ht="20.100000000000001" customHeight="1" x14ac:dyDescent="0.3">
      <c r="A235" s="928" t="s">
        <v>1446</v>
      </c>
      <c r="B235" s="928" t="s">
        <v>1445</v>
      </c>
      <c r="C235" s="941"/>
      <c r="D235" s="940"/>
      <c r="E235" s="930">
        <f t="shared" si="97"/>
        <v>0</v>
      </c>
      <c r="F235" s="935"/>
      <c r="G235" s="937"/>
      <c r="H235" s="948">
        <f>E235-F235</f>
        <v>0</v>
      </c>
      <c r="I235" s="923">
        <v>0</v>
      </c>
      <c r="J235" s="924"/>
      <c r="O235" s="934"/>
      <c r="P235" s="939"/>
    </row>
    <row r="236" spans="1:16" ht="20.100000000000001" customHeight="1" x14ac:dyDescent="0.3">
      <c r="A236" s="928" t="s">
        <v>1447</v>
      </c>
      <c r="B236" s="928" t="s">
        <v>1448</v>
      </c>
      <c r="C236" s="929">
        <f t="shared" ref="C236:G236" si="102">C237+C240+C242+C245+C247</f>
        <v>907580.71</v>
      </c>
      <c r="D236" s="929">
        <f t="shared" si="102"/>
        <v>10736.000000000004</v>
      </c>
      <c r="E236" s="930">
        <f t="shared" si="97"/>
        <v>918316.71</v>
      </c>
      <c r="F236" s="931">
        <f t="shared" si="102"/>
        <v>400765.82</v>
      </c>
      <c r="G236" s="929">
        <f t="shared" si="102"/>
        <v>400508.57999999996</v>
      </c>
      <c r="H236" s="932">
        <f t="shared" ref="H236:H260" si="103">E236-F236</f>
        <v>517550.88999999996</v>
      </c>
      <c r="I236" s="923">
        <f t="shared" si="93"/>
        <v>0.43641351141263673</v>
      </c>
      <c r="J236" s="924"/>
      <c r="O236" s="934"/>
      <c r="P236" s="939"/>
    </row>
    <row r="237" spans="1:16" ht="20.100000000000001" customHeight="1" x14ac:dyDescent="0.3">
      <c r="A237" s="928" t="s">
        <v>1449</v>
      </c>
      <c r="B237" s="928" t="s">
        <v>1450</v>
      </c>
      <c r="C237" s="929">
        <f>SUM(C238:C239)</f>
        <v>231650.89</v>
      </c>
      <c r="D237" s="929">
        <f t="shared" ref="D237" si="104">SUM(D238:D239)</f>
        <v>0</v>
      </c>
      <c r="E237" s="930">
        <f t="shared" si="97"/>
        <v>231650.89</v>
      </c>
      <c r="F237" s="931">
        <f t="shared" ref="F237:G237" si="105">SUM(F238:F239)</f>
        <v>75999.009999999995</v>
      </c>
      <c r="G237" s="929">
        <f t="shared" si="105"/>
        <v>75999.009999999995</v>
      </c>
      <c r="H237" s="932">
        <f t="shared" si="103"/>
        <v>155651.88</v>
      </c>
      <c r="I237" s="923">
        <f t="shared" si="93"/>
        <v>0.32807562276147523</v>
      </c>
      <c r="J237" s="924"/>
      <c r="O237" s="934"/>
      <c r="P237" s="939"/>
    </row>
    <row r="238" spans="1:16" ht="20.100000000000001" customHeight="1" x14ac:dyDescent="0.3">
      <c r="A238" s="928" t="s">
        <v>1451</v>
      </c>
      <c r="B238" s="928" t="s">
        <v>1450</v>
      </c>
      <c r="C238" s="935">
        <v>231650.89</v>
      </c>
      <c r="D238" s="940">
        <v>0</v>
      </c>
      <c r="E238" s="930">
        <f t="shared" si="97"/>
        <v>231650.89</v>
      </c>
      <c r="F238" s="935">
        <v>75999.009999999995</v>
      </c>
      <c r="G238" s="937">
        <v>75999.009999999995</v>
      </c>
      <c r="H238" s="932">
        <f t="shared" si="103"/>
        <v>155651.88</v>
      </c>
      <c r="I238" s="923">
        <f t="shared" si="93"/>
        <v>0.32807562276147523</v>
      </c>
      <c r="J238" s="924"/>
      <c r="K238" s="659"/>
      <c r="L238" s="938"/>
      <c r="M238" s="938"/>
      <c r="N238" s="938"/>
      <c r="O238" s="934"/>
      <c r="P238" s="939"/>
    </row>
    <row r="239" spans="1:16" ht="20.100000000000001" customHeight="1" x14ac:dyDescent="0.3">
      <c r="A239" s="928" t="s">
        <v>1452</v>
      </c>
      <c r="B239" s="928" t="s">
        <v>1453</v>
      </c>
      <c r="C239" s="935"/>
      <c r="D239" s="940"/>
      <c r="E239" s="930">
        <f t="shared" si="97"/>
        <v>0</v>
      </c>
      <c r="F239" s="935"/>
      <c r="G239" s="937"/>
      <c r="H239" s="932">
        <f t="shared" si="103"/>
        <v>0</v>
      </c>
      <c r="I239" s="923">
        <v>0</v>
      </c>
      <c r="J239" s="924"/>
      <c r="O239" s="934"/>
      <c r="P239" s="939"/>
    </row>
    <row r="240" spans="1:16" ht="20.100000000000001" customHeight="1" x14ac:dyDescent="0.3">
      <c r="A240" s="928" t="s">
        <v>1454</v>
      </c>
      <c r="B240" s="928" t="s">
        <v>1455</v>
      </c>
      <c r="C240" s="929">
        <f>SUM(C241)</f>
        <v>28182.82</v>
      </c>
      <c r="D240" s="929">
        <f>SUM(D241)</f>
        <v>3618.59</v>
      </c>
      <c r="E240" s="930">
        <f t="shared" si="97"/>
        <v>31801.41</v>
      </c>
      <c r="F240" s="931">
        <f t="shared" ref="F240:G240" si="106">SUM(F241)</f>
        <v>30695.809999999998</v>
      </c>
      <c r="G240" s="929">
        <f t="shared" si="106"/>
        <v>30487.57</v>
      </c>
      <c r="H240" s="932">
        <f t="shared" si="103"/>
        <v>1105.6000000000022</v>
      </c>
      <c r="I240" s="923">
        <f t="shared" si="93"/>
        <v>0.96523424590293316</v>
      </c>
      <c r="J240" s="924"/>
      <c r="O240" s="934"/>
      <c r="P240" s="939"/>
    </row>
    <row r="241" spans="1:16" ht="20.100000000000001" customHeight="1" x14ac:dyDescent="0.3">
      <c r="A241" s="928" t="s">
        <v>1456</v>
      </c>
      <c r="B241" s="927" t="s">
        <v>1457</v>
      </c>
      <c r="C241" s="935">
        <v>28182.82</v>
      </c>
      <c r="D241" s="940">
        <v>3618.59</v>
      </c>
      <c r="E241" s="930">
        <f t="shared" si="97"/>
        <v>31801.41</v>
      </c>
      <c r="F241" s="935">
        <v>30695.809999999998</v>
      </c>
      <c r="G241" s="937">
        <v>30487.57</v>
      </c>
      <c r="H241" s="932">
        <f t="shared" si="103"/>
        <v>1105.6000000000022</v>
      </c>
      <c r="I241" s="923">
        <f t="shared" si="93"/>
        <v>0.96523424590293316</v>
      </c>
      <c r="J241" s="924"/>
      <c r="K241" s="659"/>
      <c r="L241" s="938"/>
      <c r="M241" s="938"/>
      <c r="N241" s="938"/>
      <c r="O241" s="934"/>
      <c r="P241" s="939"/>
    </row>
    <row r="242" spans="1:16" ht="20.100000000000001" customHeight="1" x14ac:dyDescent="0.3">
      <c r="A242" s="928" t="s">
        <v>1458</v>
      </c>
      <c r="B242" s="928" t="s">
        <v>1459</v>
      </c>
      <c r="C242" s="929">
        <f>SUM(C243:C244)</f>
        <v>632000</v>
      </c>
      <c r="D242" s="929">
        <f>SUM(D243:D244)</f>
        <v>7117.4100000000035</v>
      </c>
      <c r="E242" s="930">
        <f t="shared" si="97"/>
        <v>639117.41</v>
      </c>
      <c r="F242" s="929">
        <f t="shared" ref="F242:G242" si="107">SUM(F243:F244)</f>
        <v>292250</v>
      </c>
      <c r="G242" s="929">
        <f t="shared" si="107"/>
        <v>292250</v>
      </c>
      <c r="H242" s="948">
        <f t="shared" si="103"/>
        <v>346867.41000000003</v>
      </c>
      <c r="I242" s="923">
        <f t="shared" si="93"/>
        <v>0.45727122345172849</v>
      </c>
      <c r="J242" s="924"/>
      <c r="O242" s="934"/>
      <c r="P242" s="939"/>
    </row>
    <row r="243" spans="1:16" ht="20.100000000000001" customHeight="1" x14ac:dyDescent="0.3">
      <c r="A243" s="928" t="s">
        <v>1460</v>
      </c>
      <c r="B243" s="928" t="s">
        <v>1459</v>
      </c>
      <c r="C243" s="935">
        <v>415300</v>
      </c>
      <c r="D243" s="940">
        <v>7117.4100000000035</v>
      </c>
      <c r="E243" s="930">
        <f t="shared" si="97"/>
        <v>422417.41000000003</v>
      </c>
      <c r="F243" s="935">
        <v>197150</v>
      </c>
      <c r="G243" s="937">
        <v>197150</v>
      </c>
      <c r="H243" s="932">
        <f t="shared" si="103"/>
        <v>225267.41000000003</v>
      </c>
      <c r="I243" s="923">
        <f t="shared" si="93"/>
        <v>0.46671845272665252</v>
      </c>
      <c r="J243" s="924"/>
      <c r="K243" s="659"/>
      <c r="L243" s="938"/>
      <c r="M243" s="938"/>
      <c r="N243" s="938"/>
      <c r="O243" s="934"/>
      <c r="P243" s="939"/>
    </row>
    <row r="244" spans="1:16" ht="20.100000000000001" customHeight="1" x14ac:dyDescent="0.3">
      <c r="A244" s="928" t="s">
        <v>1461</v>
      </c>
      <c r="B244" s="928" t="s">
        <v>1462</v>
      </c>
      <c r="C244" s="935">
        <v>216700</v>
      </c>
      <c r="D244" s="940">
        <v>0</v>
      </c>
      <c r="E244" s="930">
        <f t="shared" si="97"/>
        <v>216700</v>
      </c>
      <c r="F244" s="935">
        <v>95100</v>
      </c>
      <c r="G244" s="937">
        <v>95100</v>
      </c>
      <c r="H244" s="932">
        <f t="shared" si="103"/>
        <v>121600</v>
      </c>
      <c r="I244" s="923">
        <f t="shared" si="93"/>
        <v>0.43885556068297182</v>
      </c>
      <c r="J244" s="924"/>
      <c r="K244" s="659"/>
      <c r="L244" s="938"/>
      <c r="M244" s="938"/>
      <c r="N244" s="938"/>
      <c r="O244" s="934"/>
      <c r="P244" s="939"/>
    </row>
    <row r="245" spans="1:16" ht="20.100000000000001" customHeight="1" x14ac:dyDescent="0.3">
      <c r="A245" s="928" t="s">
        <v>1463</v>
      </c>
      <c r="B245" s="928" t="s">
        <v>1464</v>
      </c>
      <c r="C245" s="929">
        <f>SUM(C246)</f>
        <v>0</v>
      </c>
      <c r="D245" s="929">
        <f>SUM(D246)</f>
        <v>0</v>
      </c>
      <c r="E245" s="930">
        <f t="shared" si="97"/>
        <v>0</v>
      </c>
      <c r="F245" s="931">
        <f t="shared" ref="F245:G245" si="108">SUM(F246)</f>
        <v>0</v>
      </c>
      <c r="G245" s="929">
        <f t="shared" si="108"/>
        <v>0</v>
      </c>
      <c r="H245" s="932">
        <f t="shared" si="103"/>
        <v>0</v>
      </c>
      <c r="I245" s="923">
        <v>0</v>
      </c>
      <c r="J245" s="924"/>
      <c r="O245" s="934"/>
      <c r="P245" s="939"/>
    </row>
    <row r="246" spans="1:16" ht="20.100000000000001" customHeight="1" x14ac:dyDescent="0.3">
      <c r="A246" s="928" t="s">
        <v>1465</v>
      </c>
      <c r="B246" s="928" t="s">
        <v>1464</v>
      </c>
      <c r="C246" s="935"/>
      <c r="D246" s="940"/>
      <c r="E246" s="930">
        <f t="shared" si="97"/>
        <v>0</v>
      </c>
      <c r="F246" s="935"/>
      <c r="G246" s="937"/>
      <c r="H246" s="932">
        <f t="shared" si="103"/>
        <v>0</v>
      </c>
      <c r="I246" s="923">
        <v>0</v>
      </c>
      <c r="J246" s="924"/>
      <c r="O246" s="934"/>
      <c r="P246" s="939"/>
    </row>
    <row r="247" spans="1:16" ht="20.100000000000001" customHeight="1" x14ac:dyDescent="0.3">
      <c r="A247" s="928" t="s">
        <v>1466</v>
      </c>
      <c r="B247" s="928" t="s">
        <v>1467</v>
      </c>
      <c r="C247" s="929">
        <f>SUM(C248)</f>
        <v>15747</v>
      </c>
      <c r="D247" s="929">
        <f>SUM(D248)</f>
        <v>0</v>
      </c>
      <c r="E247" s="930">
        <f t="shared" si="97"/>
        <v>15747</v>
      </c>
      <c r="F247" s="931">
        <f t="shared" ref="F247:G247" si="109">SUM(F248)</f>
        <v>1821</v>
      </c>
      <c r="G247" s="929">
        <f t="shared" si="109"/>
        <v>1772</v>
      </c>
      <c r="H247" s="932">
        <f t="shared" si="103"/>
        <v>13926</v>
      </c>
      <c r="I247" s="923">
        <f t="shared" si="93"/>
        <v>0.11564107449037912</v>
      </c>
      <c r="J247" s="924"/>
      <c r="O247" s="934"/>
      <c r="P247" s="939"/>
    </row>
    <row r="248" spans="1:16" ht="20.100000000000001" customHeight="1" x14ac:dyDescent="0.3">
      <c r="A248" s="928" t="s">
        <v>1468</v>
      </c>
      <c r="B248" s="928" t="s">
        <v>1469</v>
      </c>
      <c r="C248" s="935">
        <v>15747</v>
      </c>
      <c r="D248" s="940">
        <v>0</v>
      </c>
      <c r="E248" s="930">
        <f t="shared" si="97"/>
        <v>15747</v>
      </c>
      <c r="F248" s="935">
        <v>1821</v>
      </c>
      <c r="G248" s="937">
        <v>1772</v>
      </c>
      <c r="H248" s="932">
        <f t="shared" si="103"/>
        <v>13926</v>
      </c>
      <c r="I248" s="923">
        <f t="shared" si="93"/>
        <v>0.11564107449037912</v>
      </c>
      <c r="J248" s="924"/>
      <c r="K248" s="659"/>
      <c r="L248" s="938"/>
      <c r="M248" s="938"/>
      <c r="N248" s="938"/>
      <c r="O248" s="934"/>
      <c r="P248" s="939"/>
    </row>
    <row r="249" spans="1:16" ht="20.100000000000001" customHeight="1" x14ac:dyDescent="0.3">
      <c r="A249" s="928" t="s">
        <v>1470</v>
      </c>
      <c r="B249" s="928" t="s">
        <v>1471</v>
      </c>
      <c r="C249" s="929">
        <f>C250+C252+C254+C258+C256</f>
        <v>413943.1</v>
      </c>
      <c r="D249" s="929">
        <f>D250+D252+D254+D258+D256</f>
        <v>26611.579999999987</v>
      </c>
      <c r="E249" s="930">
        <f t="shared" si="97"/>
        <v>440554.67999999993</v>
      </c>
      <c r="F249" s="931">
        <f t="shared" ref="F249:G249" si="110">F250+F252+F254+F258+F256</f>
        <v>141248.22</v>
      </c>
      <c r="G249" s="929">
        <f t="shared" si="110"/>
        <v>140733.22</v>
      </c>
      <c r="H249" s="932">
        <f t="shared" si="103"/>
        <v>299306.45999999996</v>
      </c>
      <c r="I249" s="923">
        <f t="shared" si="93"/>
        <v>0.32061450351633997</v>
      </c>
      <c r="J249" s="924"/>
      <c r="O249" s="934"/>
      <c r="P249" s="939"/>
    </row>
    <row r="250" spans="1:16" ht="20.100000000000001" customHeight="1" x14ac:dyDescent="0.3">
      <c r="A250" s="928" t="s">
        <v>1472</v>
      </c>
      <c r="B250" s="927" t="s">
        <v>1473</v>
      </c>
      <c r="C250" s="929">
        <f>SUM(C251)</f>
        <v>0</v>
      </c>
      <c r="D250" s="929">
        <f>SUM(D251)</f>
        <v>0</v>
      </c>
      <c r="E250" s="930">
        <f t="shared" si="97"/>
        <v>0</v>
      </c>
      <c r="F250" s="931">
        <f t="shared" ref="F250:G250" si="111">SUM(F251)</f>
        <v>0</v>
      </c>
      <c r="G250" s="929">
        <f t="shared" si="111"/>
        <v>0</v>
      </c>
      <c r="H250" s="932">
        <f t="shared" si="103"/>
        <v>0</v>
      </c>
      <c r="I250" s="923">
        <v>0</v>
      </c>
      <c r="J250" s="924"/>
      <c r="O250" s="934"/>
      <c r="P250" s="939"/>
    </row>
    <row r="251" spans="1:16" ht="20.100000000000001" customHeight="1" x14ac:dyDescent="0.3">
      <c r="A251" s="928" t="s">
        <v>1474</v>
      </c>
      <c r="B251" s="927" t="s">
        <v>1473</v>
      </c>
      <c r="C251" s="935"/>
      <c r="D251" s="940"/>
      <c r="E251" s="930">
        <f t="shared" si="97"/>
        <v>0</v>
      </c>
      <c r="F251" s="935"/>
      <c r="G251" s="937"/>
      <c r="H251" s="932">
        <f t="shared" si="103"/>
        <v>0</v>
      </c>
      <c r="I251" s="923">
        <v>0</v>
      </c>
      <c r="J251" s="924"/>
      <c r="O251" s="934"/>
      <c r="P251" s="939"/>
    </row>
    <row r="252" spans="1:16" ht="20.100000000000001" customHeight="1" x14ac:dyDescent="0.3">
      <c r="A252" s="928" t="s">
        <v>1475</v>
      </c>
      <c r="B252" s="928" t="s">
        <v>1476</v>
      </c>
      <c r="C252" s="929">
        <f>SUM(C253)</f>
        <v>227421.72999999998</v>
      </c>
      <c r="D252" s="929">
        <f>SUM(D253)</f>
        <v>0</v>
      </c>
      <c r="E252" s="930">
        <f t="shared" si="97"/>
        <v>227421.72999999998</v>
      </c>
      <c r="F252" s="931">
        <f t="shared" ref="F252:G252" si="112">SUM(F253)</f>
        <v>76290.179999999993</v>
      </c>
      <c r="G252" s="929">
        <f t="shared" si="112"/>
        <v>76012.179999999993</v>
      </c>
      <c r="H252" s="932">
        <f t="shared" si="103"/>
        <v>151131.54999999999</v>
      </c>
      <c r="I252" s="923">
        <f t="shared" si="93"/>
        <v>0.33545686245549183</v>
      </c>
      <c r="J252" s="924"/>
      <c r="O252" s="934"/>
      <c r="P252" s="939"/>
    </row>
    <row r="253" spans="1:16" ht="20.100000000000001" customHeight="1" x14ac:dyDescent="0.3">
      <c r="A253" s="928" t="s">
        <v>1477</v>
      </c>
      <c r="B253" s="928" t="s">
        <v>1476</v>
      </c>
      <c r="C253" s="935">
        <v>227421.72999999998</v>
      </c>
      <c r="D253" s="940">
        <v>0</v>
      </c>
      <c r="E253" s="930">
        <f t="shared" si="97"/>
        <v>227421.72999999998</v>
      </c>
      <c r="F253" s="935">
        <v>76290.179999999993</v>
      </c>
      <c r="G253" s="937">
        <v>76012.179999999993</v>
      </c>
      <c r="H253" s="932">
        <f t="shared" si="103"/>
        <v>151131.54999999999</v>
      </c>
      <c r="I253" s="923">
        <f t="shared" si="93"/>
        <v>0.33545686245549183</v>
      </c>
      <c r="J253" s="924"/>
      <c r="K253" s="659"/>
      <c r="L253" s="938"/>
      <c r="M253" s="938"/>
      <c r="N253" s="938"/>
      <c r="O253" s="934"/>
      <c r="P253" s="939"/>
    </row>
    <row r="254" spans="1:16" ht="20.100000000000001" customHeight="1" x14ac:dyDescent="0.3">
      <c r="A254" s="928" t="s">
        <v>1478</v>
      </c>
      <c r="B254" s="928" t="s">
        <v>1479</v>
      </c>
      <c r="C254" s="929">
        <f>SUM(C255)</f>
        <v>186521.37</v>
      </c>
      <c r="D254" s="929">
        <f>SUM(D255)</f>
        <v>26611.579999999987</v>
      </c>
      <c r="E254" s="930">
        <f t="shared" si="97"/>
        <v>213132.94999999998</v>
      </c>
      <c r="F254" s="931">
        <f t="shared" ref="F254:G254" si="113">SUM(F255)</f>
        <v>64958.04</v>
      </c>
      <c r="G254" s="929">
        <f t="shared" si="113"/>
        <v>64721.04</v>
      </c>
      <c r="H254" s="932">
        <f t="shared" si="103"/>
        <v>148174.90999999997</v>
      </c>
      <c r="I254" s="923">
        <f t="shared" si="93"/>
        <v>0.30477708866695652</v>
      </c>
      <c r="J254" s="924"/>
      <c r="O254" s="934"/>
      <c r="P254" s="939"/>
    </row>
    <row r="255" spans="1:16" ht="20.100000000000001" customHeight="1" x14ac:dyDescent="0.3">
      <c r="A255" s="928" t="s">
        <v>1480</v>
      </c>
      <c r="B255" s="928" t="s">
        <v>1479</v>
      </c>
      <c r="C255" s="935">
        <v>186521.37</v>
      </c>
      <c r="D255" s="940">
        <v>26611.579999999987</v>
      </c>
      <c r="E255" s="930">
        <f t="shared" si="97"/>
        <v>213132.94999999998</v>
      </c>
      <c r="F255" s="935">
        <v>64958.04</v>
      </c>
      <c r="G255" s="937">
        <v>64721.04</v>
      </c>
      <c r="H255" s="932">
        <f t="shared" si="103"/>
        <v>148174.90999999997</v>
      </c>
      <c r="I255" s="923">
        <f t="shared" si="93"/>
        <v>0.30477708866695652</v>
      </c>
      <c r="J255" s="924"/>
      <c r="K255" s="659"/>
      <c r="L255" s="938"/>
      <c r="M255" s="938"/>
      <c r="N255" s="938"/>
      <c r="O255" s="934"/>
      <c r="P255" s="939"/>
    </row>
    <row r="256" spans="1:16" ht="20.100000000000001" customHeight="1" x14ac:dyDescent="0.3">
      <c r="A256" s="928" t="s">
        <v>1481</v>
      </c>
      <c r="B256" s="928" t="s">
        <v>1482</v>
      </c>
      <c r="C256" s="929">
        <f>SUM(C257)</f>
        <v>0</v>
      </c>
      <c r="D256" s="929">
        <f>SUM(D257)</f>
        <v>0</v>
      </c>
      <c r="E256" s="930">
        <f t="shared" si="97"/>
        <v>0</v>
      </c>
      <c r="F256" s="931">
        <f t="shared" ref="F256:G256" si="114">SUM(F257)</f>
        <v>0</v>
      </c>
      <c r="G256" s="929">
        <f t="shared" si="114"/>
        <v>0</v>
      </c>
      <c r="H256" s="932">
        <f t="shared" si="103"/>
        <v>0</v>
      </c>
      <c r="I256" s="923">
        <v>0</v>
      </c>
      <c r="J256" s="924"/>
      <c r="O256" s="934"/>
      <c r="P256" s="939"/>
    </row>
    <row r="257" spans="1:16" ht="20.100000000000001" customHeight="1" x14ac:dyDescent="0.3">
      <c r="A257" s="928" t="s">
        <v>1483</v>
      </c>
      <c r="B257" s="928" t="s">
        <v>1482</v>
      </c>
      <c r="C257" s="935"/>
      <c r="D257" s="940"/>
      <c r="E257" s="930">
        <f t="shared" si="97"/>
        <v>0</v>
      </c>
      <c r="F257" s="935"/>
      <c r="G257" s="937"/>
      <c r="H257" s="932">
        <f t="shared" si="103"/>
        <v>0</v>
      </c>
      <c r="I257" s="923">
        <v>0</v>
      </c>
      <c r="J257" s="924"/>
      <c r="O257" s="934"/>
      <c r="P257" s="939"/>
    </row>
    <row r="258" spans="1:16" ht="20.100000000000001" customHeight="1" x14ac:dyDescent="0.3">
      <c r="A258" s="928" t="s">
        <v>1484</v>
      </c>
      <c r="B258" s="928" t="s">
        <v>1485</v>
      </c>
      <c r="C258" s="929">
        <f>SUM(C259)</f>
        <v>0</v>
      </c>
      <c r="D258" s="929">
        <f>SUM(D259)</f>
        <v>0</v>
      </c>
      <c r="E258" s="930">
        <f t="shared" si="97"/>
        <v>0</v>
      </c>
      <c r="F258" s="931">
        <f t="shared" ref="F258:G258" si="115">SUM(F259)</f>
        <v>0</v>
      </c>
      <c r="G258" s="929">
        <f t="shared" si="115"/>
        <v>0</v>
      </c>
      <c r="H258" s="932">
        <f t="shared" si="103"/>
        <v>0</v>
      </c>
      <c r="I258" s="923">
        <v>0</v>
      </c>
      <c r="J258" s="924"/>
      <c r="L258" s="933"/>
      <c r="O258" s="934"/>
      <c r="P258" s="939"/>
    </row>
    <row r="259" spans="1:16" ht="20.100000000000001" customHeight="1" x14ac:dyDescent="0.3">
      <c r="A259" s="928" t="s">
        <v>1486</v>
      </c>
      <c r="B259" s="928" t="s">
        <v>1487</v>
      </c>
      <c r="C259" s="935"/>
      <c r="D259" s="940"/>
      <c r="E259" s="930">
        <f t="shared" si="97"/>
        <v>0</v>
      </c>
      <c r="F259" s="935"/>
      <c r="G259" s="937"/>
      <c r="H259" s="932">
        <f t="shared" si="103"/>
        <v>0</v>
      </c>
      <c r="I259" s="923">
        <v>0</v>
      </c>
      <c r="J259" s="924"/>
      <c r="L259" s="933"/>
      <c r="O259" s="934"/>
      <c r="P259" s="939"/>
    </row>
    <row r="260" spans="1:16" ht="20.100000000000001" customHeight="1" x14ac:dyDescent="0.3">
      <c r="A260" s="928" t="s">
        <v>1488</v>
      </c>
      <c r="B260" s="928" t="s">
        <v>1489</v>
      </c>
      <c r="C260" s="929">
        <f>C261+C264+C266</f>
        <v>802374</v>
      </c>
      <c r="D260" s="929">
        <f>D261+D264+D266</f>
        <v>213872</v>
      </c>
      <c r="E260" s="930">
        <f t="shared" si="97"/>
        <v>1016246</v>
      </c>
      <c r="F260" s="931">
        <f>F261+F264+F266</f>
        <v>1009786</v>
      </c>
      <c r="G260" s="929">
        <f t="shared" ref="G260" si="116">G261+G264+G266</f>
        <v>1009786</v>
      </c>
      <c r="H260" s="932">
        <f t="shared" si="103"/>
        <v>6460</v>
      </c>
      <c r="I260" s="923">
        <f t="shared" si="93"/>
        <v>0.99364327141263042</v>
      </c>
      <c r="J260" s="924"/>
      <c r="L260" s="933"/>
      <c r="O260" s="934"/>
      <c r="P260" s="939"/>
    </row>
    <row r="261" spans="1:16" ht="20.100000000000001" customHeight="1" x14ac:dyDescent="0.3">
      <c r="A261" s="927" t="s">
        <v>1490</v>
      </c>
      <c r="B261" s="927" t="s">
        <v>1491</v>
      </c>
      <c r="C261" s="929">
        <f>SUM(C262:C263)</f>
        <v>802374</v>
      </c>
      <c r="D261" s="929">
        <f>SUM(D262:D263)</f>
        <v>213872</v>
      </c>
      <c r="E261" s="930">
        <f t="shared" si="97"/>
        <v>1016246</v>
      </c>
      <c r="F261" s="929">
        <f>SUM(F262:F263)</f>
        <v>1009786</v>
      </c>
      <c r="G261" s="929">
        <f>SUM(G262:G263)</f>
        <v>1009786</v>
      </c>
      <c r="H261" s="942">
        <f>SUM(H262:H263)</f>
        <v>6460</v>
      </c>
      <c r="I261" s="923">
        <f t="shared" si="93"/>
        <v>0.99364327141263042</v>
      </c>
      <c r="J261" s="924"/>
      <c r="L261" s="933"/>
      <c r="O261" s="934"/>
      <c r="P261" s="939"/>
    </row>
    <row r="262" spans="1:16" ht="20.100000000000001" customHeight="1" x14ac:dyDescent="0.3">
      <c r="A262" s="927" t="s">
        <v>1492</v>
      </c>
      <c r="B262" s="927" t="s">
        <v>1491</v>
      </c>
      <c r="C262" s="935">
        <v>802374</v>
      </c>
      <c r="D262" s="940">
        <v>208029</v>
      </c>
      <c r="E262" s="930">
        <f t="shared" si="97"/>
        <v>1010403</v>
      </c>
      <c r="F262" s="935">
        <v>1003943</v>
      </c>
      <c r="G262" s="937">
        <v>1003943</v>
      </c>
      <c r="H262" s="932">
        <f t="shared" ref="H262:H313" si="117">E262-F262</f>
        <v>6460</v>
      </c>
      <c r="I262" s="923">
        <f t="shared" si="93"/>
        <v>0.99360651146126844</v>
      </c>
      <c r="J262" s="924"/>
      <c r="K262" s="659"/>
      <c r="L262" s="938"/>
      <c r="M262" s="938"/>
      <c r="N262" s="938"/>
      <c r="O262" s="934"/>
      <c r="P262" s="939"/>
    </row>
    <row r="263" spans="1:16" ht="20.100000000000001" customHeight="1" x14ac:dyDescent="0.3">
      <c r="A263" s="927" t="s">
        <v>1493</v>
      </c>
      <c r="B263" s="927" t="s">
        <v>1494</v>
      </c>
      <c r="C263" s="935">
        <v>0</v>
      </c>
      <c r="D263" s="940">
        <v>5843</v>
      </c>
      <c r="E263" s="930">
        <f t="shared" si="97"/>
        <v>5843</v>
      </c>
      <c r="F263" s="935">
        <v>5843</v>
      </c>
      <c r="G263" s="937">
        <v>5843</v>
      </c>
      <c r="H263" s="932">
        <f t="shared" si="117"/>
        <v>0</v>
      </c>
      <c r="I263" s="923">
        <v>0</v>
      </c>
      <c r="J263" s="924"/>
      <c r="K263" s="659"/>
      <c r="L263" s="938"/>
      <c r="M263" s="938"/>
      <c r="N263" s="938"/>
      <c r="O263" s="934"/>
      <c r="P263" s="939"/>
    </row>
    <row r="264" spans="1:16" ht="20.100000000000001" customHeight="1" x14ac:dyDescent="0.3">
      <c r="A264" s="927" t="s">
        <v>1495</v>
      </c>
      <c r="B264" s="927" t="s">
        <v>1496</v>
      </c>
      <c r="C264" s="929">
        <f>SUM(C265)</f>
        <v>0</v>
      </c>
      <c r="D264" s="929">
        <f>SUM(D265)</f>
        <v>0</v>
      </c>
      <c r="E264" s="930">
        <f t="shared" si="97"/>
        <v>0</v>
      </c>
      <c r="F264" s="931">
        <f t="shared" ref="F264:G264" si="118">SUM(F265)</f>
        <v>0</v>
      </c>
      <c r="G264" s="929">
        <f t="shared" si="118"/>
        <v>0</v>
      </c>
      <c r="H264" s="932">
        <f t="shared" si="117"/>
        <v>0</v>
      </c>
      <c r="I264" s="923">
        <v>0</v>
      </c>
      <c r="J264" s="924"/>
      <c r="L264" s="933"/>
      <c r="O264" s="934"/>
      <c r="P264" s="939"/>
    </row>
    <row r="265" spans="1:16" ht="20.100000000000001" customHeight="1" x14ac:dyDescent="0.3">
      <c r="A265" s="927" t="s">
        <v>1497</v>
      </c>
      <c r="B265" s="927" t="s">
        <v>1498</v>
      </c>
      <c r="C265" s="935">
        <v>0</v>
      </c>
      <c r="D265" s="940"/>
      <c r="E265" s="930">
        <f t="shared" si="97"/>
        <v>0</v>
      </c>
      <c r="F265" s="935">
        <v>0</v>
      </c>
      <c r="G265" s="937"/>
      <c r="H265" s="932">
        <f t="shared" si="117"/>
        <v>0</v>
      </c>
      <c r="I265" s="923">
        <v>0</v>
      </c>
      <c r="J265" s="924"/>
      <c r="L265" s="933"/>
      <c r="O265" s="934"/>
      <c r="P265" s="939"/>
    </row>
    <row r="266" spans="1:16" ht="20.100000000000001" customHeight="1" x14ac:dyDescent="0.3">
      <c r="A266" s="928" t="s">
        <v>1499</v>
      </c>
      <c r="B266" s="928" t="s">
        <v>1500</v>
      </c>
      <c r="C266" s="929">
        <f>C267</f>
        <v>0</v>
      </c>
      <c r="D266" s="929">
        <f>D267</f>
        <v>0</v>
      </c>
      <c r="E266" s="930">
        <f t="shared" si="97"/>
        <v>0</v>
      </c>
      <c r="F266" s="931">
        <f t="shared" ref="F266:G266" si="119">F267</f>
        <v>0</v>
      </c>
      <c r="G266" s="929">
        <f t="shared" si="119"/>
        <v>0</v>
      </c>
      <c r="H266" s="932">
        <f t="shared" si="117"/>
        <v>0</v>
      </c>
      <c r="I266" s="923">
        <v>0</v>
      </c>
      <c r="J266" s="924"/>
      <c r="L266" s="933"/>
      <c r="O266" s="934"/>
      <c r="P266" s="939"/>
    </row>
    <row r="267" spans="1:16" ht="20.100000000000001" customHeight="1" x14ac:dyDescent="0.3">
      <c r="A267" s="928" t="s">
        <v>1501</v>
      </c>
      <c r="B267" s="928" t="s">
        <v>1500</v>
      </c>
      <c r="C267" s="935">
        <v>0</v>
      </c>
      <c r="D267" s="940"/>
      <c r="E267" s="930">
        <f t="shared" si="97"/>
        <v>0</v>
      </c>
      <c r="F267" s="935">
        <v>0</v>
      </c>
      <c r="G267" s="937">
        <v>0</v>
      </c>
      <c r="H267" s="932">
        <f t="shared" si="117"/>
        <v>0</v>
      </c>
      <c r="I267" s="923">
        <v>0</v>
      </c>
      <c r="J267" s="924"/>
      <c r="L267" s="933"/>
      <c r="O267" s="934"/>
      <c r="P267" s="939"/>
    </row>
    <row r="268" spans="1:16" ht="20.100000000000001" customHeight="1" x14ac:dyDescent="0.3">
      <c r="A268" s="944" t="s">
        <v>1502</v>
      </c>
      <c r="B268" s="944" t="s">
        <v>1503</v>
      </c>
      <c r="C268" s="945">
        <f>C269+C272+C279</f>
        <v>71307.760000000009</v>
      </c>
      <c r="D268" s="945">
        <f>D269+D272+D279</f>
        <v>66565</v>
      </c>
      <c r="E268" s="930">
        <f t="shared" si="97"/>
        <v>137872.76</v>
      </c>
      <c r="F268" s="951">
        <f t="shared" ref="F268:G268" si="120">F269+F272+F279</f>
        <v>14150</v>
      </c>
      <c r="G268" s="945">
        <f t="shared" si="120"/>
        <v>14150</v>
      </c>
      <c r="H268" s="922">
        <f t="shared" si="117"/>
        <v>123722.76000000001</v>
      </c>
      <c r="I268" s="923">
        <f t="shared" si="93"/>
        <v>0.10263086051225782</v>
      </c>
      <c r="J268" s="924"/>
      <c r="L268" s="933"/>
      <c r="O268" s="934"/>
      <c r="P268" s="939"/>
    </row>
    <row r="269" spans="1:16" ht="20.100000000000001" customHeight="1" x14ac:dyDescent="0.3">
      <c r="A269" s="928" t="s">
        <v>1504</v>
      </c>
      <c r="B269" s="928" t="s">
        <v>1505</v>
      </c>
      <c r="C269" s="929">
        <f>SUM(C270)</f>
        <v>44027.87</v>
      </c>
      <c r="D269" s="929">
        <f>SUM(D270)</f>
        <v>58415</v>
      </c>
      <c r="E269" s="930">
        <f t="shared" si="97"/>
        <v>102442.87</v>
      </c>
      <c r="F269" s="931">
        <f t="shared" ref="F269:G269" si="121">SUM(F270)</f>
        <v>6000</v>
      </c>
      <c r="G269" s="929">
        <f t="shared" si="121"/>
        <v>6000</v>
      </c>
      <c r="H269" s="932">
        <f t="shared" si="117"/>
        <v>96442.87</v>
      </c>
      <c r="I269" s="923">
        <f t="shared" si="93"/>
        <v>5.8569229854649719E-2</v>
      </c>
      <c r="J269" s="924"/>
      <c r="L269" s="933"/>
      <c r="O269" s="934"/>
      <c r="P269" s="939"/>
    </row>
    <row r="270" spans="1:16" ht="20.100000000000001" customHeight="1" x14ac:dyDescent="0.3">
      <c r="A270" s="928" t="s">
        <v>1506</v>
      </c>
      <c r="B270" s="928" t="s">
        <v>1507</v>
      </c>
      <c r="C270" s="929">
        <f>C271</f>
        <v>44027.87</v>
      </c>
      <c r="D270" s="929">
        <f>D271</f>
        <v>58415</v>
      </c>
      <c r="E270" s="930">
        <f t="shared" si="97"/>
        <v>102442.87</v>
      </c>
      <c r="F270" s="931">
        <f t="shared" ref="F270:G270" si="122">F271</f>
        <v>6000</v>
      </c>
      <c r="G270" s="929">
        <f t="shared" si="122"/>
        <v>6000</v>
      </c>
      <c r="H270" s="932">
        <f t="shared" si="117"/>
        <v>96442.87</v>
      </c>
      <c r="I270" s="923">
        <f t="shared" si="93"/>
        <v>5.8569229854649719E-2</v>
      </c>
      <c r="J270" s="924"/>
      <c r="L270" s="933"/>
      <c r="O270" s="934"/>
      <c r="P270" s="939"/>
    </row>
    <row r="271" spans="1:16" ht="20.100000000000001" customHeight="1" x14ac:dyDescent="0.3">
      <c r="A271" s="928" t="s">
        <v>1508</v>
      </c>
      <c r="B271" s="928" t="s">
        <v>1509</v>
      </c>
      <c r="C271" s="935">
        <v>44027.87</v>
      </c>
      <c r="D271" s="940">
        <v>58415</v>
      </c>
      <c r="E271" s="930">
        <f t="shared" si="97"/>
        <v>102442.87</v>
      </c>
      <c r="F271" s="935">
        <v>6000</v>
      </c>
      <c r="G271" s="937">
        <v>6000</v>
      </c>
      <c r="H271" s="932">
        <f t="shared" si="117"/>
        <v>96442.87</v>
      </c>
      <c r="I271" s="923">
        <f t="shared" si="93"/>
        <v>5.8569229854649719E-2</v>
      </c>
      <c r="J271" s="924"/>
      <c r="K271" s="659"/>
      <c r="L271" s="938"/>
      <c r="M271" s="938"/>
      <c r="N271" s="938"/>
      <c r="O271" s="934"/>
      <c r="P271" s="939"/>
    </row>
    <row r="272" spans="1:16" ht="20.100000000000001" customHeight="1" x14ac:dyDescent="0.3">
      <c r="A272" s="928" t="s">
        <v>1510</v>
      </c>
      <c r="B272" s="928" t="s">
        <v>1511</v>
      </c>
      <c r="C272" s="929">
        <f>C273+C277</f>
        <v>27279.89</v>
      </c>
      <c r="D272" s="929">
        <f>D273+D277</f>
        <v>0</v>
      </c>
      <c r="E272" s="930">
        <f t="shared" si="97"/>
        <v>27279.89</v>
      </c>
      <c r="F272" s="931">
        <f t="shared" ref="F272:G272" si="123">F273+F277</f>
        <v>0</v>
      </c>
      <c r="G272" s="929">
        <f t="shared" si="123"/>
        <v>0</v>
      </c>
      <c r="H272" s="932">
        <f t="shared" si="117"/>
        <v>27279.89</v>
      </c>
      <c r="I272" s="923">
        <f t="shared" si="93"/>
        <v>0</v>
      </c>
      <c r="J272" s="924"/>
      <c r="O272" s="934"/>
      <c r="P272" s="939"/>
    </row>
    <row r="273" spans="1:16" ht="20.100000000000001" customHeight="1" x14ac:dyDescent="0.3">
      <c r="A273" s="928" t="s">
        <v>1512</v>
      </c>
      <c r="B273" s="928" t="s">
        <v>1513</v>
      </c>
      <c r="C273" s="929">
        <f>SUM(C274:C276)</f>
        <v>27279.89</v>
      </c>
      <c r="D273" s="929">
        <f>SUM(D274:D276)</f>
        <v>0</v>
      </c>
      <c r="E273" s="930">
        <f t="shared" si="97"/>
        <v>27279.89</v>
      </c>
      <c r="F273" s="931">
        <f t="shared" ref="F273:G273" si="124">SUM(F274:F276)</f>
        <v>0</v>
      </c>
      <c r="G273" s="929">
        <f t="shared" si="124"/>
        <v>0</v>
      </c>
      <c r="H273" s="932">
        <f t="shared" si="117"/>
        <v>27279.89</v>
      </c>
      <c r="I273" s="923">
        <f t="shared" si="93"/>
        <v>0</v>
      </c>
      <c r="J273" s="924"/>
      <c r="O273" s="934"/>
      <c r="P273" s="939"/>
    </row>
    <row r="274" spans="1:16" ht="20.100000000000001" customHeight="1" x14ac:dyDescent="0.3">
      <c r="A274" s="928" t="s">
        <v>1514</v>
      </c>
      <c r="B274" s="928" t="s">
        <v>1513</v>
      </c>
      <c r="C274" s="935"/>
      <c r="D274" s="929"/>
      <c r="E274" s="930">
        <f t="shared" si="97"/>
        <v>0</v>
      </c>
      <c r="F274" s="935"/>
      <c r="G274" s="937"/>
      <c r="H274" s="932">
        <f t="shared" si="117"/>
        <v>0</v>
      </c>
      <c r="I274" s="923">
        <v>0</v>
      </c>
      <c r="J274" s="924"/>
      <c r="O274" s="934"/>
      <c r="P274" s="939"/>
    </row>
    <row r="275" spans="1:16" ht="20.100000000000001" customHeight="1" x14ac:dyDescent="0.3">
      <c r="A275" s="928" t="s">
        <v>1515</v>
      </c>
      <c r="B275" s="928" t="s">
        <v>1516</v>
      </c>
      <c r="C275" s="935">
        <v>0</v>
      </c>
      <c r="D275" s="940"/>
      <c r="E275" s="930">
        <f t="shared" si="97"/>
        <v>0</v>
      </c>
      <c r="F275" s="935"/>
      <c r="G275" s="937"/>
      <c r="H275" s="932">
        <f t="shared" si="117"/>
        <v>0</v>
      </c>
      <c r="I275" s="923">
        <v>0</v>
      </c>
      <c r="J275" s="924"/>
      <c r="O275" s="934"/>
      <c r="P275" s="939"/>
    </row>
    <row r="276" spans="1:16" ht="20.100000000000001" customHeight="1" x14ac:dyDescent="0.3">
      <c r="A276" s="928" t="s">
        <v>1517</v>
      </c>
      <c r="B276" s="928" t="s">
        <v>1518</v>
      </c>
      <c r="C276" s="935">
        <v>27279.89</v>
      </c>
      <c r="D276" s="940">
        <v>0</v>
      </c>
      <c r="E276" s="930">
        <f t="shared" si="97"/>
        <v>27279.89</v>
      </c>
      <c r="F276" s="935">
        <v>0</v>
      </c>
      <c r="G276" s="937">
        <v>0</v>
      </c>
      <c r="H276" s="932">
        <f t="shared" si="117"/>
        <v>27279.89</v>
      </c>
      <c r="I276" s="923">
        <f t="shared" si="93"/>
        <v>0</v>
      </c>
      <c r="J276" s="924"/>
      <c r="K276" s="659"/>
      <c r="L276" s="938"/>
      <c r="M276" s="938"/>
      <c r="N276" s="938"/>
      <c r="O276" s="934"/>
      <c r="P276" s="939"/>
    </row>
    <row r="277" spans="1:16" ht="20.100000000000001" customHeight="1" x14ac:dyDescent="0.3">
      <c r="A277" s="928" t="s">
        <v>1519</v>
      </c>
      <c r="B277" s="928" t="s">
        <v>1520</v>
      </c>
      <c r="C277" s="929">
        <f>SUM(C278)</f>
        <v>0</v>
      </c>
      <c r="D277" s="929">
        <f>SUM(D278)</f>
        <v>0</v>
      </c>
      <c r="E277" s="930">
        <f t="shared" si="97"/>
        <v>0</v>
      </c>
      <c r="F277" s="931">
        <f t="shared" ref="F277:G277" si="125">SUM(F278)</f>
        <v>0</v>
      </c>
      <c r="G277" s="929">
        <f t="shared" si="125"/>
        <v>0</v>
      </c>
      <c r="H277" s="932">
        <f t="shared" si="117"/>
        <v>0</v>
      </c>
      <c r="I277" s="923">
        <v>0</v>
      </c>
      <c r="J277" s="924"/>
      <c r="O277" s="934"/>
      <c r="P277" s="939"/>
    </row>
    <row r="278" spans="1:16" ht="20.100000000000001" customHeight="1" x14ac:dyDescent="0.3">
      <c r="A278" s="928" t="s">
        <v>1521</v>
      </c>
      <c r="B278" s="928" t="s">
        <v>1522</v>
      </c>
      <c r="C278" s="935"/>
      <c r="D278" s="940"/>
      <c r="E278" s="930">
        <f t="shared" si="97"/>
        <v>0</v>
      </c>
      <c r="F278" s="935">
        <v>0</v>
      </c>
      <c r="G278" s="937">
        <v>0</v>
      </c>
      <c r="H278" s="932">
        <f t="shared" si="117"/>
        <v>0</v>
      </c>
      <c r="I278" s="923">
        <v>0</v>
      </c>
      <c r="J278" s="924"/>
      <c r="O278" s="934"/>
      <c r="P278" s="939"/>
    </row>
    <row r="279" spans="1:16" ht="20.100000000000001" customHeight="1" x14ac:dyDescent="0.3">
      <c r="A279" s="928" t="s">
        <v>1523</v>
      </c>
      <c r="B279" s="928" t="s">
        <v>1524</v>
      </c>
      <c r="C279" s="929">
        <f>SUM(C280)</f>
        <v>0</v>
      </c>
      <c r="D279" s="929">
        <f>SUM(D280)</f>
        <v>8150</v>
      </c>
      <c r="E279" s="930">
        <f t="shared" si="97"/>
        <v>8150</v>
      </c>
      <c r="F279" s="931">
        <f t="shared" ref="F279:G279" si="126">SUM(F280)</f>
        <v>8150</v>
      </c>
      <c r="G279" s="929">
        <f t="shared" si="126"/>
        <v>8150</v>
      </c>
      <c r="H279" s="932">
        <f t="shared" si="117"/>
        <v>0</v>
      </c>
      <c r="I279" s="923">
        <v>0</v>
      </c>
      <c r="J279" s="924"/>
      <c r="O279" s="934"/>
      <c r="P279" s="939"/>
    </row>
    <row r="280" spans="1:16" ht="20.100000000000001" customHeight="1" x14ac:dyDescent="0.3">
      <c r="A280" s="928" t="s">
        <v>1525</v>
      </c>
      <c r="B280" s="928" t="s">
        <v>1526</v>
      </c>
      <c r="C280" s="929">
        <f>C281</f>
        <v>0</v>
      </c>
      <c r="D280" s="929">
        <f>D281</f>
        <v>8150</v>
      </c>
      <c r="E280" s="930">
        <f t="shared" si="97"/>
        <v>8150</v>
      </c>
      <c r="F280" s="931">
        <f t="shared" ref="F280:G280" si="127">F281</f>
        <v>8150</v>
      </c>
      <c r="G280" s="929">
        <f t="shared" si="127"/>
        <v>8150</v>
      </c>
      <c r="H280" s="932">
        <f t="shared" si="117"/>
        <v>0</v>
      </c>
      <c r="I280" s="923">
        <v>0</v>
      </c>
      <c r="J280" s="924"/>
      <c r="O280" s="934"/>
      <c r="P280" s="939"/>
    </row>
    <row r="281" spans="1:16" ht="20.100000000000001" customHeight="1" x14ac:dyDescent="0.3">
      <c r="A281" s="928" t="s">
        <v>1527</v>
      </c>
      <c r="B281" s="928" t="s">
        <v>1526</v>
      </c>
      <c r="C281" s="935">
        <v>0</v>
      </c>
      <c r="D281" s="940">
        <v>8150</v>
      </c>
      <c r="E281" s="930">
        <f t="shared" si="97"/>
        <v>8150</v>
      </c>
      <c r="F281" s="935">
        <v>8150</v>
      </c>
      <c r="G281" s="937">
        <v>8150</v>
      </c>
      <c r="H281" s="932">
        <f t="shared" si="117"/>
        <v>0</v>
      </c>
      <c r="I281" s="923">
        <v>0</v>
      </c>
      <c r="J281" s="924"/>
      <c r="K281" s="659"/>
      <c r="L281" s="938"/>
      <c r="M281" s="938"/>
      <c r="N281" s="938"/>
      <c r="O281" s="934"/>
      <c r="P281" s="939"/>
    </row>
    <row r="282" spans="1:16" ht="20.100000000000001" customHeight="1" x14ac:dyDescent="0.3">
      <c r="A282" s="944" t="s">
        <v>1528</v>
      </c>
      <c r="B282" s="944" t="s">
        <v>1529</v>
      </c>
      <c r="C282" s="945">
        <f t="shared" ref="C282:H282" si="128">C283+C293+C301+C312+C298</f>
        <v>2173854.4499999997</v>
      </c>
      <c r="D282" s="945">
        <f t="shared" si="128"/>
        <v>1430225.4999999998</v>
      </c>
      <c r="E282" s="945">
        <f t="shared" si="128"/>
        <v>3604079.95</v>
      </c>
      <c r="F282" s="945">
        <f t="shared" si="128"/>
        <v>915127.1100000001</v>
      </c>
      <c r="G282" s="945">
        <f t="shared" si="128"/>
        <v>915127.1100000001</v>
      </c>
      <c r="H282" s="946">
        <f t="shared" si="128"/>
        <v>2688952.8399999994</v>
      </c>
      <c r="I282" s="923">
        <f t="shared" ref="I282:I314" si="129">F282/E282</f>
        <v>0.25391420908961804</v>
      </c>
      <c r="J282" s="924"/>
      <c r="O282" s="934"/>
      <c r="P282" s="939"/>
    </row>
    <row r="283" spans="1:16" ht="20.100000000000001" customHeight="1" x14ac:dyDescent="0.3">
      <c r="A283" s="928" t="s">
        <v>1530</v>
      </c>
      <c r="B283" s="928" t="s">
        <v>1531</v>
      </c>
      <c r="C283" s="929">
        <f>C284+C286+C288+C290</f>
        <v>1699602.77</v>
      </c>
      <c r="D283" s="929">
        <f>D284+D286+D288+D290</f>
        <v>1201746.8599999999</v>
      </c>
      <c r="E283" s="930">
        <f t="shared" si="97"/>
        <v>2901349.63</v>
      </c>
      <c r="F283" s="931">
        <f t="shared" ref="F283:G283" si="130">F284+F286+F288+F290</f>
        <v>548800.66</v>
      </c>
      <c r="G283" s="929">
        <f t="shared" si="130"/>
        <v>548800.66</v>
      </c>
      <c r="H283" s="932">
        <f t="shared" si="117"/>
        <v>2352548.9699999997</v>
      </c>
      <c r="I283" s="923">
        <f t="shared" si="129"/>
        <v>0.18915357677868008</v>
      </c>
      <c r="J283" s="924"/>
      <c r="O283" s="934"/>
      <c r="P283" s="939"/>
    </row>
    <row r="284" spans="1:16" ht="20.100000000000001" customHeight="1" x14ac:dyDescent="0.3">
      <c r="A284" s="928" t="s">
        <v>1532</v>
      </c>
      <c r="B284" s="928" t="s">
        <v>1533</v>
      </c>
      <c r="C284" s="929">
        <f>SUM(C285)</f>
        <v>113773.06</v>
      </c>
      <c r="D284" s="929">
        <f>SUM(D285)</f>
        <v>23086.400000000001</v>
      </c>
      <c r="E284" s="930">
        <f t="shared" si="97"/>
        <v>136859.46</v>
      </c>
      <c r="F284" s="931">
        <f t="shared" ref="F284:G284" si="131">SUM(F285)</f>
        <v>67027.200000000012</v>
      </c>
      <c r="G284" s="929">
        <f t="shared" si="131"/>
        <v>67027.200000000012</v>
      </c>
      <c r="H284" s="932">
        <f t="shared" si="117"/>
        <v>69832.25999999998</v>
      </c>
      <c r="I284" s="923">
        <f t="shared" si="129"/>
        <v>0.48975204198526001</v>
      </c>
      <c r="J284" s="924"/>
      <c r="O284" s="934"/>
      <c r="P284" s="939"/>
    </row>
    <row r="285" spans="1:16" ht="20.100000000000001" customHeight="1" x14ac:dyDescent="0.3">
      <c r="A285" s="928" t="s">
        <v>1534</v>
      </c>
      <c r="B285" s="928" t="s">
        <v>1535</v>
      </c>
      <c r="C285" s="935">
        <v>113773.06</v>
      </c>
      <c r="D285" s="940">
        <v>23086.400000000001</v>
      </c>
      <c r="E285" s="930">
        <f t="shared" si="97"/>
        <v>136859.46</v>
      </c>
      <c r="F285" s="935">
        <v>67027.200000000012</v>
      </c>
      <c r="G285" s="937">
        <v>67027.200000000012</v>
      </c>
      <c r="H285" s="932">
        <f t="shared" si="117"/>
        <v>69832.25999999998</v>
      </c>
      <c r="I285" s="923">
        <f t="shared" si="129"/>
        <v>0.48975204198526001</v>
      </c>
      <c r="J285" s="924"/>
      <c r="K285" s="659"/>
      <c r="L285" s="938"/>
      <c r="M285" s="938"/>
      <c r="N285" s="938"/>
      <c r="O285" s="934"/>
      <c r="P285" s="939"/>
    </row>
    <row r="286" spans="1:16" ht="20.100000000000001" customHeight="1" x14ac:dyDescent="0.3">
      <c r="A286" s="928" t="s">
        <v>1536</v>
      </c>
      <c r="B286" s="928" t="s">
        <v>1537</v>
      </c>
      <c r="C286" s="929">
        <f>SUM(C287)</f>
        <v>0</v>
      </c>
      <c r="D286" s="929">
        <f>SUM(D287)</f>
        <v>0</v>
      </c>
      <c r="E286" s="930">
        <f t="shared" si="97"/>
        <v>0</v>
      </c>
      <c r="F286" s="931">
        <f t="shared" ref="F286:G286" si="132">SUM(F287)</f>
        <v>0</v>
      </c>
      <c r="G286" s="929">
        <f t="shared" si="132"/>
        <v>0</v>
      </c>
      <c r="H286" s="932">
        <f t="shared" si="117"/>
        <v>0</v>
      </c>
      <c r="I286" s="923">
        <v>0</v>
      </c>
      <c r="J286" s="924"/>
      <c r="O286" s="934"/>
      <c r="P286" s="939"/>
    </row>
    <row r="287" spans="1:16" ht="20.100000000000001" customHeight="1" x14ac:dyDescent="0.3">
      <c r="A287" s="928" t="s">
        <v>1538</v>
      </c>
      <c r="B287" s="928" t="s">
        <v>1537</v>
      </c>
      <c r="C287" s="935">
        <v>0</v>
      </c>
      <c r="D287" s="940"/>
      <c r="E287" s="930">
        <f t="shared" si="97"/>
        <v>0</v>
      </c>
      <c r="F287" s="935"/>
      <c r="G287" s="937"/>
      <c r="H287" s="932">
        <f t="shared" si="117"/>
        <v>0</v>
      </c>
      <c r="I287" s="923">
        <v>0</v>
      </c>
      <c r="J287" s="924"/>
      <c r="O287" s="934"/>
      <c r="P287" s="939"/>
    </row>
    <row r="288" spans="1:16" ht="20.100000000000001" customHeight="1" x14ac:dyDescent="0.3">
      <c r="A288" s="928" t="s">
        <v>1539</v>
      </c>
      <c r="B288" s="928" t="s">
        <v>1540</v>
      </c>
      <c r="C288" s="929">
        <f>SUM(C289)</f>
        <v>1418086.15</v>
      </c>
      <c r="D288" s="929">
        <f>SUM(D289)</f>
        <v>1164288.79</v>
      </c>
      <c r="E288" s="930">
        <f t="shared" si="97"/>
        <v>2582374.94</v>
      </c>
      <c r="F288" s="931">
        <f t="shared" ref="F288:G288" si="133">SUM(F289)</f>
        <v>428422.06</v>
      </c>
      <c r="G288" s="929">
        <f t="shared" si="133"/>
        <v>428422.06</v>
      </c>
      <c r="H288" s="932">
        <f t="shared" si="117"/>
        <v>2153952.88</v>
      </c>
      <c r="I288" s="923">
        <f t="shared" si="129"/>
        <v>0.16590234569113346</v>
      </c>
      <c r="J288" s="924"/>
      <c r="O288" s="934"/>
      <c r="P288" s="939"/>
    </row>
    <row r="289" spans="1:16" ht="20.100000000000001" customHeight="1" x14ac:dyDescent="0.3">
      <c r="A289" s="928" t="s">
        <v>1541</v>
      </c>
      <c r="B289" s="928" t="s">
        <v>1542</v>
      </c>
      <c r="C289" s="935">
        <v>1418086.15</v>
      </c>
      <c r="D289" s="940">
        <v>1164288.79</v>
      </c>
      <c r="E289" s="930">
        <f t="shared" si="97"/>
        <v>2582374.94</v>
      </c>
      <c r="F289" s="935">
        <v>428422.06</v>
      </c>
      <c r="G289" s="937">
        <v>428422.06</v>
      </c>
      <c r="H289" s="932">
        <f t="shared" si="117"/>
        <v>2153952.88</v>
      </c>
      <c r="I289" s="923">
        <f t="shared" si="129"/>
        <v>0.16590234569113346</v>
      </c>
      <c r="J289" s="924"/>
      <c r="K289" s="659"/>
      <c r="L289" s="938"/>
      <c r="M289" s="938"/>
      <c r="N289" s="938"/>
      <c r="O289" s="934"/>
      <c r="P289" s="939"/>
    </row>
    <row r="290" spans="1:16" ht="20.100000000000001" customHeight="1" x14ac:dyDescent="0.3">
      <c r="A290" s="928" t="s">
        <v>1543</v>
      </c>
      <c r="B290" s="928" t="s">
        <v>1544</v>
      </c>
      <c r="C290" s="929">
        <f>SUM(C291:C292)</f>
        <v>167743.56</v>
      </c>
      <c r="D290" s="929">
        <f>SUM(D291:D292)</f>
        <v>14371.670000000002</v>
      </c>
      <c r="E290" s="930">
        <f t="shared" si="97"/>
        <v>182115.23</v>
      </c>
      <c r="F290" s="931">
        <f t="shared" ref="F290:G290" si="134">SUM(F291:F292)</f>
        <v>53351.399999999994</v>
      </c>
      <c r="G290" s="929">
        <f t="shared" si="134"/>
        <v>53351.399999999994</v>
      </c>
      <c r="H290" s="932">
        <f t="shared" si="117"/>
        <v>128763.83000000002</v>
      </c>
      <c r="I290" s="923">
        <f t="shared" si="129"/>
        <v>0.2929540818744264</v>
      </c>
      <c r="J290" s="924"/>
      <c r="O290" s="934"/>
      <c r="P290" s="939"/>
    </row>
    <row r="291" spans="1:16" ht="20.100000000000001" customHeight="1" x14ac:dyDescent="0.3">
      <c r="A291" s="928" t="s">
        <v>1545</v>
      </c>
      <c r="B291" s="928" t="s">
        <v>1546</v>
      </c>
      <c r="C291" s="935">
        <v>12885.02</v>
      </c>
      <c r="D291" s="940">
        <v>17782.8</v>
      </c>
      <c r="E291" s="930">
        <f t="shared" si="97"/>
        <v>30667.82</v>
      </c>
      <c r="F291" s="935">
        <v>23179.8</v>
      </c>
      <c r="G291" s="937">
        <v>23179.8</v>
      </c>
      <c r="H291" s="932">
        <f t="shared" si="117"/>
        <v>7488.02</v>
      </c>
      <c r="I291" s="923">
        <f t="shared" si="129"/>
        <v>0.75583461752416703</v>
      </c>
      <c r="J291" s="924"/>
      <c r="K291" s="659"/>
      <c r="L291" s="938"/>
      <c r="M291" s="938"/>
      <c r="N291" s="938"/>
      <c r="O291" s="934"/>
      <c r="P291" s="939"/>
    </row>
    <row r="292" spans="1:16" ht="20.100000000000001" customHeight="1" x14ac:dyDescent="0.3">
      <c r="A292" s="928" t="s">
        <v>1547</v>
      </c>
      <c r="B292" s="928" t="s">
        <v>1548</v>
      </c>
      <c r="C292" s="935">
        <v>154858.54</v>
      </c>
      <c r="D292" s="940">
        <v>-3411.1299999999974</v>
      </c>
      <c r="E292" s="930">
        <f t="shared" ref="E292:E314" si="135">C292+D292</f>
        <v>151447.41</v>
      </c>
      <c r="F292" s="935">
        <v>30171.599999999999</v>
      </c>
      <c r="G292" s="937">
        <v>30171.599999999999</v>
      </c>
      <c r="H292" s="932">
        <f t="shared" si="117"/>
        <v>121275.81</v>
      </c>
      <c r="I292" s="923">
        <f t="shared" si="129"/>
        <v>0.19922163079579899</v>
      </c>
      <c r="J292" s="924"/>
      <c r="K292" s="659"/>
      <c r="L292" s="938"/>
      <c r="M292" s="938"/>
      <c r="N292" s="938"/>
      <c r="O292" s="934"/>
      <c r="P292" s="939"/>
    </row>
    <row r="293" spans="1:16" ht="20.100000000000001" customHeight="1" x14ac:dyDescent="0.3">
      <c r="A293" s="928" t="s">
        <v>1549</v>
      </c>
      <c r="B293" s="928" t="s">
        <v>1550</v>
      </c>
      <c r="C293" s="929">
        <f t="shared" ref="C293:H293" si="136">C294+C296</f>
        <v>59861.8</v>
      </c>
      <c r="D293" s="929">
        <f t="shared" si="136"/>
        <v>137053.24</v>
      </c>
      <c r="E293" s="929">
        <f t="shared" si="136"/>
        <v>196915.03999999998</v>
      </c>
      <c r="F293" s="929">
        <f t="shared" si="136"/>
        <v>196915.04</v>
      </c>
      <c r="G293" s="929">
        <f t="shared" si="136"/>
        <v>196915.04</v>
      </c>
      <c r="H293" s="942">
        <f t="shared" si="136"/>
        <v>0</v>
      </c>
      <c r="I293" s="923">
        <f>F293/E293</f>
        <v>1.0000000000000002</v>
      </c>
      <c r="J293" s="924"/>
      <c r="O293" s="934"/>
      <c r="P293" s="939"/>
    </row>
    <row r="294" spans="1:16" ht="20.100000000000001" customHeight="1" x14ac:dyDescent="0.3">
      <c r="A294" s="928" t="s">
        <v>1551</v>
      </c>
      <c r="B294" s="928" t="s">
        <v>1552</v>
      </c>
      <c r="C294" s="929">
        <f>SUM(C295)</f>
        <v>59861.8</v>
      </c>
      <c r="D294" s="929">
        <f>SUM(D295)</f>
        <v>131495.67999999999</v>
      </c>
      <c r="E294" s="930">
        <f>C294+D294</f>
        <v>191357.47999999998</v>
      </c>
      <c r="F294" s="931">
        <f t="shared" ref="F294:G296" si="137">SUM(F295)</f>
        <v>191357.48</v>
      </c>
      <c r="G294" s="929">
        <f t="shared" si="137"/>
        <v>191357.48</v>
      </c>
      <c r="H294" s="932">
        <f t="shared" si="117"/>
        <v>0</v>
      </c>
      <c r="I294" s="923">
        <f t="shared" si="129"/>
        <v>1.0000000000000002</v>
      </c>
      <c r="J294" s="924"/>
      <c r="O294" s="934"/>
      <c r="P294" s="939"/>
    </row>
    <row r="295" spans="1:16" ht="20.100000000000001" customHeight="1" x14ac:dyDescent="0.3">
      <c r="A295" s="928" t="s">
        <v>1553</v>
      </c>
      <c r="B295" s="928" t="s">
        <v>1552</v>
      </c>
      <c r="C295" s="935">
        <v>59861.8</v>
      </c>
      <c r="D295" s="940">
        <v>131495.67999999999</v>
      </c>
      <c r="E295" s="930">
        <f>C295+D295</f>
        <v>191357.47999999998</v>
      </c>
      <c r="F295" s="935">
        <v>191357.48</v>
      </c>
      <c r="G295" s="937">
        <v>191357.48</v>
      </c>
      <c r="H295" s="932">
        <f t="shared" si="117"/>
        <v>0</v>
      </c>
      <c r="I295" s="923">
        <f t="shared" si="129"/>
        <v>1.0000000000000002</v>
      </c>
      <c r="J295" s="924"/>
      <c r="K295" s="659"/>
      <c r="L295" s="938"/>
      <c r="M295" s="938"/>
      <c r="N295" s="938"/>
      <c r="O295" s="934"/>
      <c r="P295" s="939"/>
    </row>
    <row r="296" spans="1:16" ht="20.100000000000001" customHeight="1" x14ac:dyDescent="0.3">
      <c r="A296" s="928" t="s">
        <v>1554</v>
      </c>
      <c r="B296" s="928" t="s">
        <v>1555</v>
      </c>
      <c r="C296" s="929">
        <f>SUM(C297)</f>
        <v>0</v>
      </c>
      <c r="D296" s="929">
        <f>SUM(D297)</f>
        <v>5557.56</v>
      </c>
      <c r="E296" s="930">
        <f>C296+D296</f>
        <v>5557.56</v>
      </c>
      <c r="F296" s="931">
        <f t="shared" si="137"/>
        <v>5557.56</v>
      </c>
      <c r="G296" s="929">
        <f t="shared" si="137"/>
        <v>5557.56</v>
      </c>
      <c r="H296" s="932">
        <f t="shared" si="117"/>
        <v>0</v>
      </c>
      <c r="I296" s="923">
        <v>0</v>
      </c>
      <c r="J296" s="924"/>
      <c r="O296" s="934"/>
      <c r="P296" s="939"/>
    </row>
    <row r="297" spans="1:16" ht="20.100000000000001" customHeight="1" x14ac:dyDescent="0.3">
      <c r="A297" s="928" t="s">
        <v>1556</v>
      </c>
      <c r="B297" s="928" t="s">
        <v>1555</v>
      </c>
      <c r="C297" s="935">
        <v>0</v>
      </c>
      <c r="D297" s="940">
        <v>5557.56</v>
      </c>
      <c r="E297" s="930">
        <f>C297+D297</f>
        <v>5557.56</v>
      </c>
      <c r="F297" s="935">
        <v>5557.56</v>
      </c>
      <c r="G297" s="937">
        <v>5557.56</v>
      </c>
      <c r="H297" s="932">
        <f t="shared" si="117"/>
        <v>0</v>
      </c>
      <c r="I297" s="923">
        <v>0</v>
      </c>
      <c r="J297" s="924"/>
      <c r="K297" s="659"/>
      <c r="L297" s="938"/>
      <c r="M297" s="938"/>
      <c r="N297" s="938"/>
      <c r="O297" s="934"/>
      <c r="P297" s="939"/>
    </row>
    <row r="298" spans="1:16" ht="20.100000000000001" customHeight="1" x14ac:dyDescent="0.3">
      <c r="A298" s="928" t="s">
        <v>1557</v>
      </c>
      <c r="B298" s="928" t="s">
        <v>1558</v>
      </c>
      <c r="C298" s="929">
        <f t="shared" ref="C298:H298" si="138">C299</f>
        <v>0</v>
      </c>
      <c r="D298" s="929">
        <f t="shared" si="138"/>
        <v>0</v>
      </c>
      <c r="E298" s="929">
        <f t="shared" si="138"/>
        <v>0</v>
      </c>
      <c r="F298" s="929">
        <f t="shared" si="138"/>
        <v>0</v>
      </c>
      <c r="G298" s="929">
        <f t="shared" si="138"/>
        <v>0</v>
      </c>
      <c r="H298" s="929">
        <f t="shared" si="138"/>
        <v>0</v>
      </c>
      <c r="I298" s="923">
        <v>0</v>
      </c>
      <c r="J298" s="924"/>
      <c r="O298" s="934"/>
      <c r="P298" s="939"/>
    </row>
    <row r="299" spans="1:16" ht="20.100000000000001" customHeight="1" x14ac:dyDescent="0.3">
      <c r="A299" s="928" t="s">
        <v>1559</v>
      </c>
      <c r="B299" s="928" t="s">
        <v>1560</v>
      </c>
      <c r="C299" s="929">
        <f>C300</f>
        <v>0</v>
      </c>
      <c r="D299" s="929">
        <f>D300</f>
        <v>0</v>
      </c>
      <c r="E299" s="930">
        <f t="shared" ref="E299:E300" si="139">C299+D299</f>
        <v>0</v>
      </c>
      <c r="F299" s="931">
        <f t="shared" ref="F299:G299" si="140">SUM(F300)</f>
        <v>0</v>
      </c>
      <c r="G299" s="929">
        <f t="shared" si="140"/>
        <v>0</v>
      </c>
      <c r="H299" s="932">
        <f>E299-F299</f>
        <v>0</v>
      </c>
      <c r="I299" s="923">
        <v>0</v>
      </c>
      <c r="J299" s="924"/>
      <c r="O299" s="934"/>
      <c r="P299" s="939"/>
    </row>
    <row r="300" spans="1:16" ht="20.100000000000001" customHeight="1" x14ac:dyDescent="0.3">
      <c r="A300" s="928" t="s">
        <v>1561</v>
      </c>
      <c r="B300" s="928" t="s">
        <v>1562</v>
      </c>
      <c r="C300" s="935">
        <v>0</v>
      </c>
      <c r="D300" s="940"/>
      <c r="E300" s="930">
        <f t="shared" si="139"/>
        <v>0</v>
      </c>
      <c r="F300" s="935"/>
      <c r="G300" s="937"/>
      <c r="H300" s="932">
        <f>E300-F300</f>
        <v>0</v>
      </c>
      <c r="I300" s="923">
        <v>0</v>
      </c>
      <c r="J300" s="924"/>
      <c r="O300" s="934"/>
      <c r="P300" s="939"/>
    </row>
    <row r="301" spans="1:16" ht="20.100000000000001" customHeight="1" x14ac:dyDescent="0.3">
      <c r="A301" s="928" t="s">
        <v>1563</v>
      </c>
      <c r="B301" s="928" t="s">
        <v>1564</v>
      </c>
      <c r="C301" s="929">
        <f t="shared" ref="C301:G301" si="141">C302+C306+C304+C310+C308</f>
        <v>389821.08</v>
      </c>
      <c r="D301" s="929">
        <f t="shared" si="141"/>
        <v>57478</v>
      </c>
      <c r="E301" s="929">
        <f t="shared" si="141"/>
        <v>447299.08</v>
      </c>
      <c r="F301" s="929">
        <f t="shared" si="141"/>
        <v>135464.01</v>
      </c>
      <c r="G301" s="929">
        <f t="shared" si="141"/>
        <v>135464.01</v>
      </c>
      <c r="H301" s="942">
        <f>H302+H306+H304+H310+H308</f>
        <v>311835.07</v>
      </c>
      <c r="I301" s="923">
        <f>F301/E301</f>
        <v>0.30284884556435931</v>
      </c>
      <c r="J301" s="924"/>
      <c r="O301" s="934"/>
      <c r="P301" s="939"/>
    </row>
    <row r="302" spans="1:16" ht="20.100000000000001" customHeight="1" x14ac:dyDescent="0.3">
      <c r="A302" s="928" t="s">
        <v>1565</v>
      </c>
      <c r="B302" s="928" t="s">
        <v>1566</v>
      </c>
      <c r="C302" s="929">
        <f>SUM(C303)</f>
        <v>10985.42</v>
      </c>
      <c r="D302" s="929">
        <f>SUM(D303)</f>
        <v>0</v>
      </c>
      <c r="E302" s="930">
        <f t="shared" si="135"/>
        <v>10985.42</v>
      </c>
      <c r="F302" s="931">
        <f t="shared" ref="F302:G302" si="142">SUM(F303)</f>
        <v>0</v>
      </c>
      <c r="G302" s="929">
        <f t="shared" si="142"/>
        <v>0</v>
      </c>
      <c r="H302" s="932">
        <f t="shared" si="117"/>
        <v>10985.42</v>
      </c>
      <c r="I302" s="923">
        <f t="shared" si="129"/>
        <v>0</v>
      </c>
      <c r="J302" s="924"/>
      <c r="O302" s="934"/>
      <c r="P302" s="939"/>
    </row>
    <row r="303" spans="1:16" ht="20.100000000000001" customHeight="1" x14ac:dyDescent="0.3">
      <c r="A303" s="928" t="s">
        <v>1567</v>
      </c>
      <c r="B303" s="928" t="s">
        <v>1566</v>
      </c>
      <c r="C303" s="935">
        <v>10985.42</v>
      </c>
      <c r="D303" s="940">
        <v>0</v>
      </c>
      <c r="E303" s="930">
        <f t="shared" si="135"/>
        <v>10985.42</v>
      </c>
      <c r="F303" s="935">
        <v>0</v>
      </c>
      <c r="G303" s="937">
        <v>0</v>
      </c>
      <c r="H303" s="932">
        <f t="shared" si="117"/>
        <v>10985.42</v>
      </c>
      <c r="I303" s="923">
        <f t="shared" si="129"/>
        <v>0</v>
      </c>
      <c r="J303" s="924"/>
      <c r="K303" s="659"/>
      <c r="L303" s="938"/>
      <c r="M303" s="938"/>
      <c r="N303" s="938"/>
      <c r="O303" s="934"/>
      <c r="P303" s="939"/>
    </row>
    <row r="304" spans="1:16" ht="20.100000000000001" customHeight="1" x14ac:dyDescent="0.3">
      <c r="A304" s="928" t="s">
        <v>1568</v>
      </c>
      <c r="B304" s="928" t="s">
        <v>1569</v>
      </c>
      <c r="C304" s="929">
        <f>SUM(C305)</f>
        <v>319278.40000000002</v>
      </c>
      <c r="D304" s="929">
        <f>SUM(D305)</f>
        <v>26912</v>
      </c>
      <c r="E304" s="930">
        <f t="shared" si="135"/>
        <v>346190.4</v>
      </c>
      <c r="F304" s="931">
        <f>SUM(F305)</f>
        <v>91088</v>
      </c>
      <c r="G304" s="929">
        <f>SUM(G305)</f>
        <v>91088</v>
      </c>
      <c r="H304" s="932">
        <f t="shared" si="117"/>
        <v>255102.40000000002</v>
      </c>
      <c r="I304" s="923">
        <f t="shared" si="129"/>
        <v>0.26311532613267147</v>
      </c>
      <c r="J304" s="924"/>
      <c r="O304" s="934"/>
      <c r="P304" s="939"/>
    </row>
    <row r="305" spans="1:16" ht="20.100000000000001" customHeight="1" x14ac:dyDescent="0.3">
      <c r="A305" s="928" t="s">
        <v>1570</v>
      </c>
      <c r="B305" s="928" t="s">
        <v>1569</v>
      </c>
      <c r="C305" s="935">
        <v>319278.40000000002</v>
      </c>
      <c r="D305" s="940">
        <v>26912</v>
      </c>
      <c r="E305" s="930">
        <f t="shared" si="135"/>
        <v>346190.4</v>
      </c>
      <c r="F305" s="935">
        <v>91088</v>
      </c>
      <c r="G305" s="937">
        <v>91088</v>
      </c>
      <c r="H305" s="932">
        <f>E305-F305</f>
        <v>255102.40000000002</v>
      </c>
      <c r="I305" s="923">
        <f t="shared" si="129"/>
        <v>0.26311532613267147</v>
      </c>
      <c r="J305" s="924"/>
      <c r="K305" s="659"/>
      <c r="L305" s="938"/>
      <c r="M305" s="938"/>
      <c r="N305" s="938"/>
      <c r="O305" s="934"/>
      <c r="P305" s="939"/>
    </row>
    <row r="306" spans="1:16" ht="20.100000000000001" customHeight="1" x14ac:dyDescent="0.3">
      <c r="A306" s="928" t="s">
        <v>1571</v>
      </c>
      <c r="B306" s="928" t="s">
        <v>1572</v>
      </c>
      <c r="C306" s="929">
        <f>SUM(C307)</f>
        <v>27554.38</v>
      </c>
      <c r="D306" s="929">
        <f>SUM(D307)</f>
        <v>30566</v>
      </c>
      <c r="E306" s="930">
        <f t="shared" si="135"/>
        <v>58120.380000000005</v>
      </c>
      <c r="F306" s="931">
        <f t="shared" ref="F306:G310" si="143">SUM(F307)</f>
        <v>30566</v>
      </c>
      <c r="G306" s="929">
        <f t="shared" si="143"/>
        <v>30566</v>
      </c>
      <c r="H306" s="932">
        <f t="shared" si="117"/>
        <v>27554.380000000005</v>
      </c>
      <c r="I306" s="923">
        <f t="shared" si="129"/>
        <v>0.52590846790747059</v>
      </c>
      <c r="J306" s="924"/>
      <c r="O306" s="934"/>
      <c r="P306" s="939"/>
    </row>
    <row r="307" spans="1:16" ht="20.100000000000001" customHeight="1" x14ac:dyDescent="0.3">
      <c r="A307" s="928" t="s">
        <v>1573</v>
      </c>
      <c r="B307" s="928" t="s">
        <v>1572</v>
      </c>
      <c r="C307" s="935">
        <v>27554.38</v>
      </c>
      <c r="D307" s="940">
        <v>30566</v>
      </c>
      <c r="E307" s="930">
        <f t="shared" si="135"/>
        <v>58120.380000000005</v>
      </c>
      <c r="F307" s="935">
        <v>30566</v>
      </c>
      <c r="G307" s="937">
        <v>30566</v>
      </c>
      <c r="H307" s="932">
        <f>E307-F307</f>
        <v>27554.380000000005</v>
      </c>
      <c r="I307" s="923">
        <f t="shared" si="129"/>
        <v>0.52590846790747059</v>
      </c>
      <c r="J307" s="924"/>
      <c r="K307" s="659"/>
      <c r="L307" s="938"/>
      <c r="M307" s="938"/>
      <c r="N307" s="938"/>
      <c r="O307" s="934"/>
      <c r="P307" s="939"/>
    </row>
    <row r="308" spans="1:16" ht="20.100000000000001" customHeight="1" x14ac:dyDescent="0.3">
      <c r="A308" s="928" t="s">
        <v>1574</v>
      </c>
      <c r="B308" s="928" t="s">
        <v>1575</v>
      </c>
      <c r="C308" s="929">
        <f>SUM(C309)</f>
        <v>0</v>
      </c>
      <c r="D308" s="929">
        <f>SUM(D309)</f>
        <v>0</v>
      </c>
      <c r="E308" s="930">
        <f t="shared" si="135"/>
        <v>0</v>
      </c>
      <c r="F308" s="931">
        <f t="shared" si="143"/>
        <v>0</v>
      </c>
      <c r="G308" s="929">
        <f t="shared" si="143"/>
        <v>0</v>
      </c>
      <c r="H308" s="932">
        <f>E308-F308</f>
        <v>0</v>
      </c>
      <c r="I308" s="923">
        <v>0</v>
      </c>
      <c r="J308" s="924"/>
      <c r="O308" s="934"/>
      <c r="P308" s="939"/>
    </row>
    <row r="309" spans="1:16" ht="20.100000000000001" customHeight="1" x14ac:dyDescent="0.3">
      <c r="A309" s="928" t="s">
        <v>1576</v>
      </c>
      <c r="B309" s="928" t="s">
        <v>1575</v>
      </c>
      <c r="C309" s="935">
        <v>0</v>
      </c>
      <c r="D309" s="940"/>
      <c r="E309" s="930">
        <f t="shared" si="135"/>
        <v>0</v>
      </c>
      <c r="F309" s="935"/>
      <c r="G309" s="937"/>
      <c r="H309" s="932">
        <f>E309-F309</f>
        <v>0</v>
      </c>
      <c r="I309" s="923">
        <v>0</v>
      </c>
      <c r="J309" s="924"/>
      <c r="O309" s="934"/>
      <c r="P309" s="939"/>
    </row>
    <row r="310" spans="1:16" ht="20.100000000000001" customHeight="1" x14ac:dyDescent="0.3">
      <c r="A310" s="928" t="s">
        <v>1577</v>
      </c>
      <c r="B310" s="928" t="s">
        <v>1578</v>
      </c>
      <c r="C310" s="929">
        <f>SUM(C311)</f>
        <v>32002.879999999997</v>
      </c>
      <c r="D310" s="929">
        <f>SUM(D311)</f>
        <v>0</v>
      </c>
      <c r="E310" s="930">
        <f t="shared" si="135"/>
        <v>32002.879999999997</v>
      </c>
      <c r="F310" s="931">
        <f t="shared" si="143"/>
        <v>13810.01</v>
      </c>
      <c r="G310" s="929">
        <f t="shared" si="143"/>
        <v>13810.01</v>
      </c>
      <c r="H310" s="932">
        <f t="shared" ref="H310:H311" si="144">E310-F310</f>
        <v>18192.869999999995</v>
      </c>
      <c r="I310" s="923">
        <f t="shared" si="129"/>
        <v>0.43152397534221926</v>
      </c>
      <c r="J310" s="924"/>
      <c r="L310" s="933"/>
      <c r="O310" s="934"/>
      <c r="P310" s="939"/>
    </row>
    <row r="311" spans="1:16" ht="20.100000000000001" customHeight="1" x14ac:dyDescent="0.3">
      <c r="A311" s="928" t="s">
        <v>1579</v>
      </c>
      <c r="B311" s="928" t="s">
        <v>1580</v>
      </c>
      <c r="C311" s="935">
        <v>32002.879999999997</v>
      </c>
      <c r="D311" s="940">
        <v>0</v>
      </c>
      <c r="E311" s="930">
        <f t="shared" si="135"/>
        <v>32002.879999999997</v>
      </c>
      <c r="F311" s="935">
        <v>13810.01</v>
      </c>
      <c r="G311" s="937">
        <v>13810.01</v>
      </c>
      <c r="H311" s="932">
        <f t="shared" si="144"/>
        <v>18192.869999999995</v>
      </c>
      <c r="I311" s="923">
        <f t="shared" si="129"/>
        <v>0.43152397534221926</v>
      </c>
      <c r="J311" s="924"/>
      <c r="K311" s="659"/>
      <c r="L311" s="938"/>
      <c r="M311" s="938"/>
      <c r="N311" s="938"/>
      <c r="O311" s="934"/>
      <c r="P311" s="939"/>
    </row>
    <row r="312" spans="1:16" ht="20.100000000000001" customHeight="1" x14ac:dyDescent="0.3">
      <c r="A312" s="928" t="s">
        <v>1581</v>
      </c>
      <c r="B312" s="928" t="s">
        <v>1582</v>
      </c>
      <c r="C312" s="929">
        <f>SUM(C313)</f>
        <v>24568.799999999999</v>
      </c>
      <c r="D312" s="929">
        <f>SUM(D313)</f>
        <v>33947.4</v>
      </c>
      <c r="E312" s="930">
        <f t="shared" si="135"/>
        <v>58516.2</v>
      </c>
      <c r="F312" s="929">
        <f>SUM(F313)</f>
        <v>33947.4</v>
      </c>
      <c r="G312" s="929">
        <f>SUM(G313)</f>
        <v>33947.4</v>
      </c>
      <c r="H312" s="932">
        <f>E312-F312</f>
        <v>24568.799999999996</v>
      </c>
      <c r="I312" s="923">
        <f t="shared" si="129"/>
        <v>0.58013678263455248</v>
      </c>
      <c r="J312" s="924"/>
      <c r="O312" s="934"/>
      <c r="P312" s="939"/>
    </row>
    <row r="313" spans="1:16" ht="20.100000000000001" customHeight="1" x14ac:dyDescent="0.3">
      <c r="A313" s="928" t="s">
        <v>1583</v>
      </c>
      <c r="B313" s="928" t="s">
        <v>1584</v>
      </c>
      <c r="C313" s="929">
        <f>SUM(C314)</f>
        <v>24568.799999999999</v>
      </c>
      <c r="D313" s="929">
        <f>SUM(D314)</f>
        <v>33947.4</v>
      </c>
      <c r="E313" s="930">
        <f t="shared" si="135"/>
        <v>58516.2</v>
      </c>
      <c r="F313" s="931">
        <f t="shared" ref="F313:G313" si="145">SUM(F314)</f>
        <v>33947.4</v>
      </c>
      <c r="G313" s="929">
        <f t="shared" si="145"/>
        <v>33947.4</v>
      </c>
      <c r="H313" s="932">
        <f t="shared" si="117"/>
        <v>24568.799999999996</v>
      </c>
      <c r="I313" s="923">
        <f t="shared" si="129"/>
        <v>0.58013678263455248</v>
      </c>
      <c r="J313" s="924"/>
      <c r="L313" s="933"/>
      <c r="O313" s="934"/>
      <c r="P313" s="939"/>
    </row>
    <row r="314" spans="1:16" ht="20.100000000000001" customHeight="1" x14ac:dyDescent="0.3">
      <c r="A314" s="928" t="s">
        <v>1585</v>
      </c>
      <c r="B314" s="928" t="s">
        <v>1584</v>
      </c>
      <c r="C314" s="935">
        <v>24568.799999999999</v>
      </c>
      <c r="D314" s="940">
        <v>33947.4</v>
      </c>
      <c r="E314" s="930">
        <f t="shared" si="135"/>
        <v>58516.2</v>
      </c>
      <c r="F314" s="935">
        <v>33947.4</v>
      </c>
      <c r="G314" s="937">
        <v>33947.4</v>
      </c>
      <c r="H314" s="932">
        <f>E314-F314</f>
        <v>24568.799999999996</v>
      </c>
      <c r="I314" s="923">
        <f t="shared" si="129"/>
        <v>0.58013678263455248</v>
      </c>
      <c r="J314" s="924"/>
      <c r="K314" s="659"/>
      <c r="L314" s="938"/>
      <c r="M314" s="938"/>
      <c r="N314" s="938"/>
      <c r="O314" s="934"/>
      <c r="P314" s="939"/>
    </row>
    <row r="315" spans="1:16" s="957" customFormat="1" ht="17.25" thickBot="1" x14ac:dyDescent="0.35">
      <c r="A315" s="189"/>
      <c r="B315" s="190" t="s">
        <v>526</v>
      </c>
      <c r="C315" s="954">
        <f t="shared" ref="C315:H315" si="146">C10+C59+C152+C268+C282</f>
        <v>66184900.999999993</v>
      </c>
      <c r="D315" s="954">
        <f>D10+D59+D152+D268+D282</f>
        <v>46828409.04999999</v>
      </c>
      <c r="E315" s="954">
        <f t="shared" si="146"/>
        <v>113013310.04999998</v>
      </c>
      <c r="F315" s="954">
        <f t="shared" si="146"/>
        <v>50758777.640000001</v>
      </c>
      <c r="G315" s="954">
        <f t="shared" si="146"/>
        <v>48570710.470000006</v>
      </c>
      <c r="H315" s="954">
        <f t="shared" si="146"/>
        <v>62254532.409999982</v>
      </c>
      <c r="I315" s="311"/>
      <c r="J315" s="924" t="str">
        <f t="shared" ref="J315" si="147">MID(A315,16,5)</f>
        <v/>
      </c>
      <c r="K315" s="955"/>
      <c r="L315" s="956"/>
      <c r="O315" s="934"/>
      <c r="P315" s="939"/>
    </row>
    <row r="316" spans="1:16" x14ac:dyDescent="0.3">
      <c r="H316" s="1224"/>
      <c r="I316" s="1224"/>
    </row>
  </sheetData>
  <mergeCells count="9">
    <mergeCell ref="A7:B8"/>
    <mergeCell ref="H316:I316"/>
    <mergeCell ref="A1:I1"/>
    <mergeCell ref="A2:I2"/>
    <mergeCell ref="A3:I3"/>
    <mergeCell ref="A4:I4"/>
    <mergeCell ref="A5:I5"/>
    <mergeCell ref="C6:E6"/>
    <mergeCell ref="H6:I6"/>
  </mergeCells>
  <printOptions horizontalCentered="1"/>
  <pageMargins left="0.39370078740157483" right="0.39370078740157483" top="0.51181102362204722" bottom="0.19685039370078741" header="0.31496062992125984" footer="0.15748031496062992"/>
  <pageSetup scale="8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topLeftCell="A22" zoomScaleNormal="100" zoomScaleSheetLayoutView="100" workbookViewId="0">
      <selection sqref="A1:G39"/>
    </sheetView>
  </sheetViews>
  <sheetFormatPr baseColWidth="10" defaultColWidth="11.42578125" defaultRowHeight="15" x14ac:dyDescent="0.25"/>
  <cols>
    <col min="1" max="1" width="32.140625" customWidth="1"/>
    <col min="2" max="2" width="13.85546875" bestFit="1" customWidth="1"/>
    <col min="3" max="3" width="13" customWidth="1"/>
    <col min="4" max="4" width="13.5703125" bestFit="1" customWidth="1"/>
    <col min="7" max="7" width="13.85546875" bestFit="1" customWidth="1"/>
  </cols>
  <sheetData>
    <row r="1" spans="1:9" ht="15.75" x14ac:dyDescent="0.25">
      <c r="A1" s="1001" t="s">
        <v>23</v>
      </c>
      <c r="B1" s="1001"/>
      <c r="C1" s="1001"/>
      <c r="D1" s="1001"/>
      <c r="E1" s="1001"/>
      <c r="F1" s="1001"/>
      <c r="G1" s="1001"/>
      <c r="H1" s="634"/>
      <c r="I1" s="634"/>
    </row>
    <row r="2" spans="1:9" ht="15.75" customHeight="1" x14ac:dyDescent="0.25">
      <c r="A2" s="1002" t="s">
        <v>722</v>
      </c>
      <c r="B2" s="1002"/>
      <c r="C2" s="1002"/>
      <c r="D2" s="1002"/>
      <c r="E2" s="1002"/>
      <c r="F2" s="1002"/>
      <c r="G2" s="1002"/>
      <c r="H2" s="635"/>
      <c r="I2" s="635"/>
    </row>
    <row r="3" spans="1:9" ht="15.75" customHeight="1" x14ac:dyDescent="0.25">
      <c r="A3" s="1002" t="s">
        <v>723</v>
      </c>
      <c r="B3" s="1002"/>
      <c r="C3" s="1002"/>
      <c r="D3" s="1002"/>
      <c r="E3" s="1002"/>
      <c r="F3" s="1002"/>
      <c r="G3" s="1002"/>
      <c r="H3" s="635"/>
      <c r="I3" s="635"/>
    </row>
    <row r="4" spans="1:9" ht="16.5" customHeight="1" x14ac:dyDescent="0.25">
      <c r="A4" s="1002" t="str">
        <f>'ETCA-I-01'!A3:G3</f>
        <v>Instituto Tecnológico Superior de Cajeme</v>
      </c>
      <c r="B4" s="1002"/>
      <c r="C4" s="1002"/>
      <c r="D4" s="1002"/>
      <c r="E4" s="1002"/>
      <c r="F4" s="1002"/>
      <c r="G4" s="1002"/>
      <c r="H4" s="635"/>
      <c r="I4" s="635"/>
    </row>
    <row r="5" spans="1:9" ht="15.75" customHeight="1" x14ac:dyDescent="0.25">
      <c r="A5" s="1235" t="str">
        <f>'ETCA-I-03'!A4:D4</f>
        <v>Del 01 de Enero al 30 de Junio de 2019</v>
      </c>
      <c r="B5" s="1235"/>
      <c r="C5" s="1235"/>
      <c r="D5" s="1235"/>
      <c r="E5" s="1235"/>
      <c r="F5" s="1235"/>
      <c r="G5" s="1235"/>
      <c r="H5" s="636"/>
      <c r="I5" s="636"/>
    </row>
    <row r="6" spans="1:9" ht="15.75" customHeight="1" thickBot="1" x14ac:dyDescent="0.3">
      <c r="A6" s="1058" t="s">
        <v>87</v>
      </c>
      <c r="B6" s="1058"/>
      <c r="C6" s="1058"/>
      <c r="D6" s="1058"/>
      <c r="E6" s="1058"/>
      <c r="F6" s="1058"/>
      <c r="G6" s="1058"/>
      <c r="H6" s="637"/>
      <c r="I6" s="637"/>
    </row>
    <row r="7" spans="1:9" ht="15.75" thickBot="1" x14ac:dyDescent="0.3">
      <c r="A7" s="1228" t="s">
        <v>88</v>
      </c>
      <c r="B7" s="1230" t="s">
        <v>529</v>
      </c>
      <c r="C7" s="1231"/>
      <c r="D7" s="1231"/>
      <c r="E7" s="1231"/>
      <c r="F7" s="1232"/>
      <c r="G7" s="1233" t="s">
        <v>530</v>
      </c>
    </row>
    <row r="8" spans="1:9" ht="20.25" thickBot="1" x14ac:dyDescent="0.3">
      <c r="A8" s="1229"/>
      <c r="B8" s="611" t="s">
        <v>531</v>
      </c>
      <c r="C8" s="611" t="s">
        <v>532</v>
      </c>
      <c r="D8" s="611" t="s">
        <v>533</v>
      </c>
      <c r="E8" s="611" t="s">
        <v>724</v>
      </c>
      <c r="F8" s="611" t="s">
        <v>631</v>
      </c>
      <c r="G8" s="1234"/>
    </row>
    <row r="9" spans="1:9" ht="19.5" x14ac:dyDescent="0.25">
      <c r="A9" s="628" t="s">
        <v>725</v>
      </c>
      <c r="B9" s="693">
        <f>B10+B11+B12+B13+B14+B15+B16+B19</f>
        <v>49594759.819999993</v>
      </c>
      <c r="C9" s="693">
        <f t="shared" ref="C9:G9" si="0">C10+C11+C12+C13+C14+C15+C16+C19</f>
        <v>0</v>
      </c>
      <c r="D9" s="693">
        <f t="shared" si="0"/>
        <v>49594759.819999993</v>
      </c>
      <c r="E9" s="693">
        <f t="shared" si="0"/>
        <v>0</v>
      </c>
      <c r="F9" s="693">
        <f t="shared" si="0"/>
        <v>0</v>
      </c>
      <c r="G9" s="693">
        <f t="shared" si="0"/>
        <v>49594759.819999993</v>
      </c>
    </row>
    <row r="10" spans="1:9" ht="19.5" x14ac:dyDescent="0.25">
      <c r="A10" s="629" t="s">
        <v>726</v>
      </c>
      <c r="B10" s="695">
        <f>'ETCA-II-05'!C11*0.25</f>
        <v>12398689.954999998</v>
      </c>
      <c r="C10" s="696"/>
      <c r="D10" s="694">
        <f>B10+C10</f>
        <v>12398689.954999998</v>
      </c>
      <c r="E10" s="696"/>
      <c r="F10" s="696"/>
      <c r="G10" s="694">
        <f>D10-E10</f>
        <v>12398689.954999998</v>
      </c>
    </row>
    <row r="11" spans="1:9" x14ac:dyDescent="0.25">
      <c r="A11" s="629" t="s">
        <v>727</v>
      </c>
      <c r="B11" s="695">
        <f>'ETCA-II-05'!C11*0.75</f>
        <v>37196069.864999995</v>
      </c>
      <c r="C11" s="696"/>
      <c r="D11" s="694">
        <f t="shared" ref="D11:D19" si="1">B11+C11</f>
        <v>37196069.864999995</v>
      </c>
      <c r="E11" s="696"/>
      <c r="F11" s="696"/>
      <c r="G11" s="694">
        <f t="shared" ref="G11:G15" si="2">D11-E11</f>
        <v>37196069.864999995</v>
      </c>
    </row>
    <row r="12" spans="1:9" x14ac:dyDescent="0.25">
      <c r="A12" s="629" t="s">
        <v>728</v>
      </c>
      <c r="B12" s="695"/>
      <c r="C12" s="696"/>
      <c r="D12" s="694">
        <f t="shared" si="1"/>
        <v>0</v>
      </c>
      <c r="E12" s="696"/>
      <c r="F12" s="696"/>
      <c r="G12" s="694">
        <f t="shared" si="2"/>
        <v>0</v>
      </c>
    </row>
    <row r="13" spans="1:9" x14ac:dyDescent="0.25">
      <c r="A13" s="629" t="s">
        <v>729</v>
      </c>
      <c r="B13" s="695"/>
      <c r="C13" s="696"/>
      <c r="D13" s="694">
        <f t="shared" si="1"/>
        <v>0</v>
      </c>
      <c r="E13" s="696"/>
      <c r="F13" s="696"/>
      <c r="G13" s="694">
        <f t="shared" si="2"/>
        <v>0</v>
      </c>
    </row>
    <row r="14" spans="1:9" x14ac:dyDescent="0.25">
      <c r="A14" s="629" t="s">
        <v>730</v>
      </c>
      <c r="B14" s="695"/>
      <c r="C14" s="696"/>
      <c r="D14" s="694">
        <f t="shared" si="1"/>
        <v>0</v>
      </c>
      <c r="E14" s="696"/>
      <c r="F14" s="696"/>
      <c r="G14" s="694">
        <f t="shared" si="2"/>
        <v>0</v>
      </c>
    </row>
    <row r="15" spans="1:9" x14ac:dyDescent="0.25">
      <c r="A15" s="629" t="s">
        <v>731</v>
      </c>
      <c r="B15" s="695"/>
      <c r="C15" s="696"/>
      <c r="D15" s="694">
        <f t="shared" si="1"/>
        <v>0</v>
      </c>
      <c r="E15" s="696"/>
      <c r="F15" s="696"/>
      <c r="G15" s="694">
        <f t="shared" si="2"/>
        <v>0</v>
      </c>
    </row>
    <row r="16" spans="1:9" ht="29.25" x14ac:dyDescent="0.25">
      <c r="A16" s="629" t="s">
        <v>732</v>
      </c>
      <c r="B16" s="693">
        <f>B17+B18</f>
        <v>0</v>
      </c>
      <c r="C16" s="693">
        <f t="shared" ref="C16:G16" si="3">C17+C18</f>
        <v>0</v>
      </c>
      <c r="D16" s="693">
        <f t="shared" si="3"/>
        <v>0</v>
      </c>
      <c r="E16" s="693">
        <f t="shared" si="3"/>
        <v>0</v>
      </c>
      <c r="F16" s="693">
        <f t="shared" si="3"/>
        <v>0</v>
      </c>
      <c r="G16" s="693">
        <f t="shared" si="3"/>
        <v>0</v>
      </c>
    </row>
    <row r="17" spans="1:7" x14ac:dyDescent="0.25">
      <c r="A17" s="630" t="s">
        <v>733</v>
      </c>
      <c r="B17" s="695"/>
      <c r="C17" s="696"/>
      <c r="D17" s="694">
        <f t="shared" si="1"/>
        <v>0</v>
      </c>
      <c r="E17" s="696"/>
      <c r="F17" s="696"/>
      <c r="G17" s="694">
        <f t="shared" ref="G17:G19" si="4">D17-E17</f>
        <v>0</v>
      </c>
    </row>
    <row r="18" spans="1:7" x14ac:dyDescent="0.25">
      <c r="A18" s="630" t="s">
        <v>734</v>
      </c>
      <c r="B18" s="695"/>
      <c r="C18" s="696"/>
      <c r="D18" s="694">
        <f t="shared" si="1"/>
        <v>0</v>
      </c>
      <c r="E18" s="696"/>
      <c r="F18" s="696"/>
      <c r="G18" s="694">
        <f t="shared" si="4"/>
        <v>0</v>
      </c>
    </row>
    <row r="19" spans="1:7" x14ac:dyDescent="0.25">
      <c r="A19" s="629" t="s">
        <v>735</v>
      </c>
      <c r="B19" s="695"/>
      <c r="C19" s="696"/>
      <c r="D19" s="694">
        <f t="shared" si="1"/>
        <v>0</v>
      </c>
      <c r="E19" s="696"/>
      <c r="F19" s="696"/>
      <c r="G19" s="694">
        <f t="shared" si="4"/>
        <v>0</v>
      </c>
    </row>
    <row r="20" spans="1:7" x14ac:dyDescent="0.25">
      <c r="A20" s="629"/>
      <c r="B20" s="693"/>
      <c r="C20" s="694"/>
      <c r="D20" s="694"/>
      <c r="E20" s="694"/>
      <c r="F20" s="694"/>
      <c r="G20" s="694"/>
    </row>
    <row r="21" spans="1:7" ht="19.5" x14ac:dyDescent="0.25">
      <c r="A21" s="628" t="s">
        <v>736</v>
      </c>
      <c r="B21" s="693">
        <f>B22+B23+B24+B25+B26+B27+B28+B31</f>
        <v>38785412</v>
      </c>
      <c r="C21" s="693">
        <f t="shared" ref="C21:G21" si="5">C22+C23+C24+C25+C26+C27+C28+C31</f>
        <v>0</v>
      </c>
      <c r="D21" s="693">
        <f t="shared" si="5"/>
        <v>38785412</v>
      </c>
      <c r="E21" s="693">
        <f t="shared" si="5"/>
        <v>0</v>
      </c>
      <c r="F21" s="693">
        <f t="shared" si="5"/>
        <v>0</v>
      </c>
      <c r="G21" s="693">
        <f t="shared" si="5"/>
        <v>38785412</v>
      </c>
    </row>
    <row r="22" spans="1:7" ht="19.5" x14ac:dyDescent="0.25">
      <c r="A22" s="629" t="s">
        <v>726</v>
      </c>
      <c r="B22" s="695">
        <f>'ETCA-II-05'!D85*0.25</f>
        <v>9696353</v>
      </c>
      <c r="C22" s="696"/>
      <c r="D22" s="694">
        <f>B22+C22</f>
        <v>9696353</v>
      </c>
      <c r="E22" s="696"/>
      <c r="F22" s="696"/>
      <c r="G22" s="694">
        <f t="shared" ref="G22:G27" si="6">D22-E22</f>
        <v>9696353</v>
      </c>
    </row>
    <row r="23" spans="1:7" x14ac:dyDescent="0.25">
      <c r="A23" s="629" t="s">
        <v>727</v>
      </c>
      <c r="B23" s="695">
        <f>'ETCA-II-05'!D85*0.75</f>
        <v>29089059</v>
      </c>
      <c r="C23" s="696"/>
      <c r="D23" s="694">
        <f t="shared" ref="D23:D27" si="7">B23+C23</f>
        <v>29089059</v>
      </c>
      <c r="E23" s="696"/>
      <c r="F23" s="696"/>
      <c r="G23" s="694">
        <f t="shared" si="6"/>
        <v>29089059</v>
      </c>
    </row>
    <row r="24" spans="1:7" x14ac:dyDescent="0.25">
      <c r="A24" s="629" t="s">
        <v>728</v>
      </c>
      <c r="B24" s="695"/>
      <c r="C24" s="696"/>
      <c r="D24" s="694">
        <f t="shared" si="7"/>
        <v>0</v>
      </c>
      <c r="E24" s="696"/>
      <c r="F24" s="696"/>
      <c r="G24" s="694">
        <f t="shared" si="6"/>
        <v>0</v>
      </c>
    </row>
    <row r="25" spans="1:7" x14ac:dyDescent="0.25">
      <c r="A25" s="629" t="s">
        <v>729</v>
      </c>
      <c r="B25" s="695"/>
      <c r="C25" s="696"/>
      <c r="D25" s="694">
        <f t="shared" si="7"/>
        <v>0</v>
      </c>
      <c r="E25" s="696"/>
      <c r="F25" s="696"/>
      <c r="G25" s="694">
        <f t="shared" si="6"/>
        <v>0</v>
      </c>
    </row>
    <row r="26" spans="1:7" x14ac:dyDescent="0.25">
      <c r="A26" s="629" t="s">
        <v>730</v>
      </c>
      <c r="B26" s="695"/>
      <c r="C26" s="696"/>
      <c r="D26" s="694">
        <f t="shared" si="7"/>
        <v>0</v>
      </c>
      <c r="E26" s="696"/>
      <c r="F26" s="696"/>
      <c r="G26" s="694">
        <f t="shared" si="6"/>
        <v>0</v>
      </c>
    </row>
    <row r="27" spans="1:7" x14ac:dyDescent="0.25">
      <c r="A27" s="629" t="s">
        <v>731</v>
      </c>
      <c r="B27" s="695"/>
      <c r="C27" s="696"/>
      <c r="D27" s="694">
        <f t="shared" si="7"/>
        <v>0</v>
      </c>
      <c r="E27" s="696"/>
      <c r="F27" s="696"/>
      <c r="G27" s="694">
        <f t="shared" si="6"/>
        <v>0</v>
      </c>
    </row>
    <row r="28" spans="1:7" ht="29.25" x14ac:dyDescent="0.25">
      <c r="A28" s="629" t="s">
        <v>732</v>
      </c>
      <c r="B28" s="693">
        <f>B29+B30</f>
        <v>0</v>
      </c>
      <c r="C28" s="693">
        <f t="shared" ref="C28:G28" si="8">C29+C30</f>
        <v>0</v>
      </c>
      <c r="D28" s="693">
        <f t="shared" si="8"/>
        <v>0</v>
      </c>
      <c r="E28" s="693">
        <f t="shared" si="8"/>
        <v>0</v>
      </c>
      <c r="F28" s="693">
        <f t="shared" si="8"/>
        <v>0</v>
      </c>
      <c r="G28" s="693">
        <f t="shared" si="8"/>
        <v>0</v>
      </c>
    </row>
    <row r="29" spans="1:7" x14ac:dyDescent="0.25">
      <c r="A29" s="630" t="s">
        <v>733</v>
      </c>
      <c r="B29" s="695"/>
      <c r="C29" s="696"/>
      <c r="D29" s="694">
        <f>B29+C29</f>
        <v>0</v>
      </c>
      <c r="E29" s="696"/>
      <c r="F29" s="696"/>
      <c r="G29" s="694">
        <f t="shared" ref="G29:G31" si="9">D29-E29</f>
        <v>0</v>
      </c>
    </row>
    <row r="30" spans="1:7" x14ac:dyDescent="0.25">
      <c r="A30" s="630" t="s">
        <v>734</v>
      </c>
      <c r="B30" s="695"/>
      <c r="C30" s="696"/>
      <c r="D30" s="694">
        <f>B30+C30</f>
        <v>0</v>
      </c>
      <c r="E30" s="696"/>
      <c r="F30" s="696"/>
      <c r="G30" s="694">
        <f t="shared" si="9"/>
        <v>0</v>
      </c>
    </row>
    <row r="31" spans="1:7" x14ac:dyDescent="0.25">
      <c r="A31" s="629" t="s">
        <v>735</v>
      </c>
      <c r="B31" s="695"/>
      <c r="C31" s="696"/>
      <c r="D31" s="694">
        <f>B31+C31</f>
        <v>0</v>
      </c>
      <c r="E31" s="696"/>
      <c r="F31" s="696"/>
      <c r="G31" s="694">
        <f t="shared" si="9"/>
        <v>0</v>
      </c>
    </row>
    <row r="32" spans="1:7" ht="19.5" x14ac:dyDescent="0.25">
      <c r="A32" s="628" t="s">
        <v>737</v>
      </c>
      <c r="B32" s="693">
        <f>B9+B21</f>
        <v>88380171.819999993</v>
      </c>
      <c r="C32" s="693">
        <f t="shared" ref="C32:G32" si="10">C9+C21</f>
        <v>0</v>
      </c>
      <c r="D32" s="693">
        <f t="shared" si="10"/>
        <v>88380171.819999993</v>
      </c>
      <c r="E32" s="693">
        <f t="shared" si="10"/>
        <v>0</v>
      </c>
      <c r="F32" s="693">
        <f t="shared" si="10"/>
        <v>0</v>
      </c>
      <c r="G32" s="693">
        <f t="shared" si="10"/>
        <v>88380171.819999993</v>
      </c>
    </row>
    <row r="33" spans="1:7" ht="15.75" thickBot="1" x14ac:dyDescent="0.3">
      <c r="A33" s="631"/>
      <c r="B33" s="632"/>
      <c r="C33" s="633"/>
      <c r="D33" s="633"/>
      <c r="E33" s="633"/>
      <c r="F33" s="633"/>
      <c r="G33" s="633"/>
    </row>
  </sheetData>
  <sheetProtection insertHyperlinks="0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9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A1:D49"/>
  <sheetViews>
    <sheetView view="pageBreakPreview" topLeftCell="A55" zoomScale="110" zoomScaleNormal="100" zoomScaleSheetLayoutView="110" workbookViewId="0">
      <selection sqref="A1:C47"/>
    </sheetView>
  </sheetViews>
  <sheetFormatPr baseColWidth="10" defaultColWidth="11.28515625" defaultRowHeight="16.5" x14ac:dyDescent="0.25"/>
  <cols>
    <col min="1" max="1" width="64.5703125" style="267" customWidth="1"/>
    <col min="2" max="2" width="25.7109375" style="267" customWidth="1"/>
    <col min="3" max="3" width="25.7109375" style="393" customWidth="1"/>
    <col min="4" max="4" width="89.140625" style="267" customWidth="1"/>
    <col min="5" max="16384" width="11.28515625" style="267"/>
  </cols>
  <sheetData>
    <row r="1" spans="1:4" x14ac:dyDescent="0.25">
      <c r="A1" s="1028" t="s">
        <v>23</v>
      </c>
      <c r="B1" s="1028"/>
      <c r="C1" s="1028"/>
      <c r="D1" s="413"/>
    </row>
    <row r="2" spans="1:4" s="268" customFormat="1" ht="15.75" x14ac:dyDescent="0.25">
      <c r="A2" s="1028" t="s">
        <v>13</v>
      </c>
      <c r="B2" s="1028"/>
      <c r="C2" s="1028"/>
    </row>
    <row r="3" spans="1:4" s="268" customFormat="1" ht="15.75" x14ac:dyDescent="0.25">
      <c r="A3" s="1029" t="str">
        <f>'ETCA-I-01'!A3:G3</f>
        <v>Instituto Tecnológico Superior de Cajeme</v>
      </c>
      <c r="B3" s="1029"/>
      <c r="C3" s="1029"/>
    </row>
    <row r="4" spans="1:4" s="268" customFormat="1" x14ac:dyDescent="0.25">
      <c r="A4" s="1030" t="str">
        <f>'ETCA-I-01'!A4:G4</f>
        <v>Al 30 de Junio de 2019</v>
      </c>
      <c r="B4" s="1030"/>
      <c r="C4" s="1030"/>
    </row>
    <row r="5" spans="1:4" s="269" customFormat="1" ht="17.25" thickBot="1" x14ac:dyDescent="0.3">
      <c r="A5" s="382"/>
      <c r="B5" s="515"/>
      <c r="C5" s="383"/>
    </row>
    <row r="6" spans="1:4" s="385" customFormat="1" ht="27" customHeight="1" thickBot="1" x14ac:dyDescent="0.3">
      <c r="A6" s="384" t="s">
        <v>738</v>
      </c>
      <c r="B6" s="159"/>
      <c r="C6" s="239">
        <f>'ETCA II-04'!E81</f>
        <v>50758777.640000001</v>
      </c>
      <c r="D6" s="394" t="str">
        <f>IF((C6-'ETCA II-04'!E81)&gt;0.9,"ERROR!!!!! EL MONTO NO COINCIDE CON LO REPORTADO EN EL FORMATO ETCA-II-04, EN EL TOTAL DE EGRESOS DEVENGADO ANUAL","")</f>
        <v/>
      </c>
    </row>
    <row r="7" spans="1:4" s="385" customFormat="1" ht="9.75" customHeight="1" x14ac:dyDescent="0.25">
      <c r="A7" s="386"/>
      <c r="B7" s="256"/>
      <c r="C7" s="395"/>
      <c r="D7" s="394"/>
    </row>
    <row r="8" spans="1:4" s="385" customFormat="1" ht="17.25" customHeight="1" thickBot="1" x14ac:dyDescent="0.3">
      <c r="A8" s="387"/>
      <c r="B8" s="259"/>
      <c r="C8" s="396"/>
      <c r="D8" s="394"/>
    </row>
    <row r="9" spans="1:4" ht="20.100000000000001" customHeight="1" x14ac:dyDescent="0.25">
      <c r="A9" s="388" t="s">
        <v>947</v>
      </c>
      <c r="B9" s="791"/>
      <c r="C9" s="397">
        <f>SUM(B10:B30)</f>
        <v>915127.1100000001</v>
      </c>
      <c r="D9" s="398"/>
    </row>
    <row r="10" spans="1:4" ht="20.100000000000001" customHeight="1" x14ac:dyDescent="0.25">
      <c r="A10" s="389" t="s">
        <v>948</v>
      </c>
      <c r="B10" s="831"/>
      <c r="C10" s="399"/>
      <c r="D10" s="398"/>
    </row>
    <row r="11" spans="1:4" ht="20.100000000000001" customHeight="1" x14ac:dyDescent="0.25">
      <c r="A11" s="389" t="s">
        <v>949</v>
      </c>
      <c r="B11" s="831"/>
      <c r="C11" s="399"/>
      <c r="D11" s="398"/>
    </row>
    <row r="12" spans="1:4" ht="20.100000000000001" customHeight="1" x14ac:dyDescent="0.25">
      <c r="A12" s="389" t="s">
        <v>504</v>
      </c>
      <c r="B12" s="831">
        <v>548800.66</v>
      </c>
      <c r="C12" s="399"/>
      <c r="D12" s="398"/>
    </row>
    <row r="13" spans="1:4" x14ac:dyDescent="0.25">
      <c r="A13" s="389" t="s">
        <v>505</v>
      </c>
      <c r="B13" s="831">
        <v>196915.04</v>
      </c>
      <c r="C13" s="399"/>
      <c r="D13" s="398"/>
    </row>
    <row r="14" spans="1:4" ht="20.100000000000001" customHeight="1" x14ac:dyDescent="0.25">
      <c r="A14" s="389" t="s">
        <v>506</v>
      </c>
      <c r="B14" s="831"/>
      <c r="C14" s="399"/>
      <c r="D14" s="398"/>
    </row>
    <row r="15" spans="1:4" ht="20.100000000000001" customHeight="1" x14ac:dyDescent="0.25">
      <c r="A15" s="389" t="s">
        <v>507</v>
      </c>
      <c r="B15" s="831"/>
      <c r="C15" s="399"/>
      <c r="D15" s="398"/>
    </row>
    <row r="16" spans="1:4" ht="20.100000000000001" customHeight="1" x14ac:dyDescent="0.25">
      <c r="A16" s="389" t="s">
        <v>508</v>
      </c>
      <c r="B16" s="831"/>
      <c r="C16" s="399"/>
      <c r="D16" s="398"/>
    </row>
    <row r="17" spans="1:4" ht="20.100000000000001" customHeight="1" x14ac:dyDescent="0.25">
      <c r="A17" s="389" t="s">
        <v>509</v>
      </c>
      <c r="B17" s="831">
        <v>135464.01</v>
      </c>
      <c r="C17" s="399"/>
      <c r="D17" s="398"/>
    </row>
    <row r="18" spans="1:4" ht="20.100000000000001" customHeight="1" x14ac:dyDescent="0.25">
      <c r="A18" s="389" t="s">
        <v>982</v>
      </c>
      <c r="B18" s="831"/>
      <c r="C18" s="399"/>
      <c r="D18" s="398"/>
    </row>
    <row r="19" spans="1:4" ht="20.100000000000001" customHeight="1" x14ac:dyDescent="0.25">
      <c r="A19" s="389" t="s">
        <v>511</v>
      </c>
      <c r="B19" s="831"/>
      <c r="C19" s="399"/>
      <c r="D19" s="398"/>
    </row>
    <row r="20" spans="1:4" ht="20.100000000000001" customHeight="1" x14ac:dyDescent="0.25">
      <c r="A20" s="389" t="s">
        <v>57</v>
      </c>
      <c r="B20" s="831">
        <v>33947.4</v>
      </c>
      <c r="C20" s="399"/>
      <c r="D20" s="398"/>
    </row>
    <row r="21" spans="1:4" ht="20.100000000000001" customHeight="1" x14ac:dyDescent="0.25">
      <c r="A21" s="389" t="s">
        <v>512</v>
      </c>
      <c r="B21" s="831"/>
      <c r="C21" s="399"/>
      <c r="D21" s="398"/>
    </row>
    <row r="22" spans="1:4" ht="20.100000000000001" customHeight="1" x14ac:dyDescent="0.25">
      <c r="A22" s="389" t="s">
        <v>513</v>
      </c>
      <c r="B22" s="831"/>
      <c r="C22" s="399"/>
      <c r="D22" s="398"/>
    </row>
    <row r="23" spans="1:4" ht="20.100000000000001" customHeight="1" x14ac:dyDescent="0.25">
      <c r="A23" s="389" t="s">
        <v>517</v>
      </c>
      <c r="B23" s="831"/>
      <c r="C23" s="399"/>
      <c r="D23" s="398"/>
    </row>
    <row r="24" spans="1:4" ht="20.100000000000001" customHeight="1" x14ac:dyDescent="0.25">
      <c r="A24" s="389" t="s">
        <v>518</v>
      </c>
      <c r="B24" s="831"/>
      <c r="C24" s="399"/>
      <c r="D24" s="398"/>
    </row>
    <row r="25" spans="1:4" ht="20.100000000000001" customHeight="1" x14ac:dyDescent="0.25">
      <c r="A25" s="389" t="s">
        <v>519</v>
      </c>
      <c r="B25" s="831"/>
      <c r="C25" s="399"/>
      <c r="D25" s="398"/>
    </row>
    <row r="26" spans="1:4" ht="20.100000000000001" customHeight="1" x14ac:dyDescent="0.25">
      <c r="A26" s="389" t="s">
        <v>520</v>
      </c>
      <c r="B26" s="831"/>
      <c r="C26" s="399"/>
      <c r="D26" s="398"/>
    </row>
    <row r="27" spans="1:4" ht="20.100000000000001" customHeight="1" x14ac:dyDescent="0.25">
      <c r="A27" s="389" t="s">
        <v>522</v>
      </c>
      <c r="B27" s="831"/>
      <c r="C27" s="399"/>
      <c r="D27" s="398"/>
    </row>
    <row r="28" spans="1:4" ht="20.100000000000001" customHeight="1" x14ac:dyDescent="0.25">
      <c r="A28" s="389" t="s">
        <v>983</v>
      </c>
      <c r="B28" s="831"/>
      <c r="C28" s="399"/>
      <c r="D28" s="398"/>
    </row>
    <row r="29" spans="1:4" ht="20.100000000000001" customHeight="1" x14ac:dyDescent="0.25">
      <c r="A29" s="389" t="s">
        <v>984</v>
      </c>
      <c r="B29" s="831"/>
      <c r="C29" s="399"/>
      <c r="D29" s="398"/>
    </row>
    <row r="30" spans="1:4" ht="20.100000000000001" customHeight="1" thickBot="1" x14ac:dyDescent="0.3">
      <c r="A30" s="389" t="s">
        <v>739</v>
      </c>
      <c r="B30" s="832"/>
      <c r="C30" s="400"/>
      <c r="D30" s="398"/>
    </row>
    <row r="31" spans="1:4" ht="7.5" customHeight="1" x14ac:dyDescent="0.25">
      <c r="A31" s="390"/>
      <c r="B31" s="256"/>
      <c r="C31" s="401"/>
      <c r="D31" s="398"/>
    </row>
    <row r="32" spans="1:4" ht="20.100000000000001" customHeight="1" thickBot="1" x14ac:dyDescent="0.3">
      <c r="A32" s="391"/>
      <c r="B32" s="259"/>
      <c r="C32" s="402"/>
      <c r="D32" s="398"/>
    </row>
    <row r="33" spans="1:4" ht="20.100000000000001" customHeight="1" x14ac:dyDescent="0.25">
      <c r="A33" s="388" t="s">
        <v>950</v>
      </c>
      <c r="B33" s="833"/>
      <c r="C33" s="397">
        <f>SUM(B34:B40)</f>
        <v>0</v>
      </c>
      <c r="D33" s="398"/>
    </row>
    <row r="34" spans="1:4" x14ac:dyDescent="0.25">
      <c r="A34" s="389" t="s">
        <v>238</v>
      </c>
      <c r="B34" s="831"/>
      <c r="C34" s="399"/>
      <c r="D34" s="398"/>
    </row>
    <row r="35" spans="1:4" ht="20.100000000000001" customHeight="1" x14ac:dyDescent="0.25">
      <c r="A35" s="389" t="s">
        <v>239</v>
      </c>
      <c r="B35" s="831"/>
      <c r="C35" s="399"/>
      <c r="D35" s="406" t="str">
        <f>IF(B34&lt;&gt;'ETCA-I-03'!C53,"ERROR!!!!! EL MONTO NO COINCIDE CON LO REPORTADO EN EL FORMATO ETCA-I-02 POR CONCEPTO DE ESTIMACIONES, DEPRECIACIONES, ETC..","")</f>
        <v/>
      </c>
    </row>
    <row r="36" spans="1:4" ht="20.100000000000001" customHeight="1" x14ac:dyDescent="0.25">
      <c r="A36" s="389" t="s">
        <v>240</v>
      </c>
      <c r="B36" s="831"/>
      <c r="C36" s="399"/>
      <c r="D36" s="398"/>
    </row>
    <row r="37" spans="1:4" ht="25.5" customHeight="1" x14ac:dyDescent="0.25">
      <c r="A37" s="389" t="s">
        <v>971</v>
      </c>
      <c r="B37" s="831"/>
      <c r="C37" s="399"/>
      <c r="D37" s="398"/>
    </row>
    <row r="38" spans="1:4" ht="20.100000000000001" customHeight="1" x14ac:dyDescent="0.25">
      <c r="A38" s="389" t="s">
        <v>241</v>
      </c>
      <c r="B38" s="831"/>
      <c r="C38" s="399"/>
      <c r="D38" s="398"/>
    </row>
    <row r="39" spans="1:4" ht="20.100000000000001" customHeight="1" x14ac:dyDescent="0.25">
      <c r="A39" s="389" t="s">
        <v>242</v>
      </c>
      <c r="B39" s="831"/>
      <c r="C39" s="399"/>
      <c r="D39" s="398"/>
    </row>
    <row r="40" spans="1:4" ht="20.100000000000001" customHeight="1" x14ac:dyDescent="0.25">
      <c r="A40" s="389" t="s">
        <v>740</v>
      </c>
      <c r="B40" s="831"/>
      <c r="C40" s="399"/>
      <c r="D40" s="398"/>
    </row>
    <row r="41" spans="1:4" ht="20.100000000000001" customHeight="1" thickBot="1" x14ac:dyDescent="0.3">
      <c r="A41" s="392"/>
      <c r="B41" s="834"/>
      <c r="C41" s="400"/>
      <c r="D41" s="398"/>
    </row>
    <row r="42" spans="1:4" ht="20.100000000000001" customHeight="1" thickBot="1" x14ac:dyDescent="0.3">
      <c r="A42" s="491" t="s">
        <v>741</v>
      </c>
      <c r="B42" s="835"/>
      <c r="C42" s="239">
        <f>C6-C9+C33</f>
        <v>49843650.530000001</v>
      </c>
      <c r="D42" s="398"/>
    </row>
    <row r="43" spans="1:4" ht="20.100000000000001" customHeight="1" x14ac:dyDescent="0.25">
      <c r="A43" s="490"/>
      <c r="B43" s="488"/>
      <c r="C43" s="489"/>
      <c r="D43" s="398" t="str">
        <f>IF((C42-'ETCA-I-03'!C62)&gt;0.9,"ERROR!!!!! EL MONTO NO COINCIDE CON LO REPORTADO EN EL FORMATO ETCA-I-03, EN EL MISMO RUBRO","")</f>
        <v/>
      </c>
    </row>
    <row r="44" spans="1:4" ht="20.100000000000001" customHeight="1" x14ac:dyDescent="0.25">
      <c r="A44" s="487"/>
      <c r="B44" s="488"/>
      <c r="C44" s="489"/>
      <c r="D44" s="398"/>
    </row>
    <row r="45" spans="1:4" ht="20.100000000000001" customHeight="1" x14ac:dyDescent="0.25">
      <c r="A45" s="487"/>
      <c r="B45" s="488"/>
      <c r="C45" s="489"/>
      <c r="D45" s="398"/>
    </row>
    <row r="46" spans="1:4" ht="20.100000000000001" customHeight="1" x14ac:dyDescent="0.25">
      <c r="A46" s="487"/>
      <c r="B46" s="488"/>
      <c r="C46" s="489"/>
      <c r="D46" s="398"/>
    </row>
    <row r="47" spans="1:4" ht="20.100000000000001" customHeight="1" x14ac:dyDescent="0.25">
      <c r="A47" s="487"/>
      <c r="B47" s="488"/>
      <c r="C47" s="489"/>
      <c r="D47" s="398"/>
    </row>
    <row r="48" spans="1:4" ht="26.25" customHeight="1" x14ac:dyDescent="0.25">
      <c r="A48" s="490"/>
      <c r="B48" s="488"/>
      <c r="C48" s="489"/>
      <c r="D48" s="398"/>
    </row>
    <row r="49" spans="4:4" x14ac:dyDescent="0.25">
      <c r="D49" s="398"/>
    </row>
  </sheetData>
  <sheetProtection formatColumns="0" formatRows="0" insertHyperlinks="0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78"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38"/>
  <sheetViews>
    <sheetView view="pageBreakPreview" topLeftCell="A28" zoomScaleNormal="100" zoomScaleSheetLayoutView="100" workbookViewId="0">
      <selection sqref="A1:E37"/>
    </sheetView>
  </sheetViews>
  <sheetFormatPr baseColWidth="10" defaultColWidth="11.28515625" defaultRowHeight="16.5" x14ac:dyDescent="0.3"/>
  <cols>
    <col min="1" max="1" width="4.28515625" style="112" customWidth="1"/>
    <col min="2" max="2" width="41.7109375" style="94" customWidth="1"/>
    <col min="3" max="5" width="16.7109375" style="94" customWidth="1"/>
    <col min="6" max="16384" width="11.28515625" style="94"/>
  </cols>
  <sheetData>
    <row r="1" spans="1:7" x14ac:dyDescent="0.3">
      <c r="A1" s="1236" t="s">
        <v>23</v>
      </c>
      <c r="B1" s="1236"/>
      <c r="C1" s="1236"/>
      <c r="D1" s="1236"/>
      <c r="E1" s="1236"/>
    </row>
    <row r="2" spans="1:7" x14ac:dyDescent="0.3">
      <c r="A2" s="1240" t="s">
        <v>275</v>
      </c>
      <c r="B2" s="1240"/>
      <c r="C2" s="1240"/>
      <c r="D2" s="1240"/>
      <c r="E2" s="1240"/>
    </row>
    <row r="3" spans="1:7" x14ac:dyDescent="0.3">
      <c r="A3" s="1011" t="str">
        <f>'ETCA-I-01'!A3:G3</f>
        <v>Instituto Tecnológico Superior de Cajeme</v>
      </c>
      <c r="B3" s="1011"/>
      <c r="C3" s="1011"/>
      <c r="D3" s="1011"/>
      <c r="E3" s="1011"/>
      <c r="G3" s="314"/>
    </row>
    <row r="4" spans="1:7" x14ac:dyDescent="0.3">
      <c r="A4" s="1021" t="str">
        <f>'ETCA-I-03'!A4:D4</f>
        <v>Del 01 de Enero al 30 de Junio de 2019</v>
      </c>
      <c r="B4" s="1021"/>
      <c r="C4" s="1021"/>
      <c r="D4" s="1021"/>
      <c r="E4" s="1021"/>
    </row>
    <row r="5" spans="1:7" ht="17.25" thickBot="1" x14ac:dyDescent="0.35">
      <c r="A5" s="315"/>
      <c r="B5" s="1240" t="s">
        <v>742</v>
      </c>
      <c r="C5" s="1240"/>
      <c r="D5" s="39"/>
      <c r="E5" s="315"/>
    </row>
    <row r="6" spans="1:7" s="194" customFormat="1" ht="30" customHeight="1" x14ac:dyDescent="0.25">
      <c r="A6" s="1241" t="s">
        <v>743</v>
      </c>
      <c r="B6" s="1242"/>
      <c r="C6" s="316" t="s">
        <v>744</v>
      </c>
      <c r="D6" s="317" t="s">
        <v>745</v>
      </c>
      <c r="E6" s="318" t="s">
        <v>275</v>
      </c>
    </row>
    <row r="7" spans="1:7" s="194" customFormat="1" ht="30" customHeight="1" thickBot="1" x14ac:dyDescent="0.3">
      <c r="A7" s="1243"/>
      <c r="B7" s="1244"/>
      <c r="C7" s="319" t="s">
        <v>746</v>
      </c>
      <c r="D7" s="319" t="s">
        <v>747</v>
      </c>
      <c r="E7" s="320" t="s">
        <v>748</v>
      </c>
    </row>
    <row r="8" spans="1:7" s="194" customFormat="1" ht="21" customHeight="1" x14ac:dyDescent="0.25">
      <c r="A8" s="1245" t="s">
        <v>749</v>
      </c>
      <c r="B8" s="1246"/>
      <c r="C8" s="1246"/>
      <c r="D8" s="1246"/>
      <c r="E8" s="1247"/>
    </row>
    <row r="9" spans="1:7" s="194" customFormat="1" ht="20.25" customHeight="1" x14ac:dyDescent="0.25">
      <c r="A9" s="321">
        <v>1</v>
      </c>
      <c r="B9" s="322"/>
      <c r="C9" s="323"/>
      <c r="D9" s="324"/>
      <c r="E9" s="334" t="str">
        <f>IF(B9="","",C9-D9)</f>
        <v/>
      </c>
    </row>
    <row r="10" spans="1:7" s="194" customFormat="1" ht="20.25" customHeight="1" x14ac:dyDescent="0.25">
      <c r="A10" s="321">
        <v>2</v>
      </c>
      <c r="B10" s="322"/>
      <c r="C10" s="323"/>
      <c r="D10" s="324"/>
      <c r="E10" s="334" t="str">
        <f t="shared" ref="E10:E18" si="0">IF(B10="","",C10-D10)</f>
        <v/>
      </c>
    </row>
    <row r="11" spans="1:7" s="194" customFormat="1" ht="20.25" customHeight="1" x14ac:dyDescent="0.25">
      <c r="A11" s="321">
        <v>3</v>
      </c>
      <c r="B11" s="322"/>
      <c r="C11" s="323"/>
      <c r="D11" s="324"/>
      <c r="E11" s="334" t="str">
        <f t="shared" si="0"/>
        <v/>
      </c>
    </row>
    <row r="12" spans="1:7" s="194" customFormat="1" ht="20.25" customHeight="1" x14ac:dyDescent="0.25">
      <c r="A12" s="321">
        <v>4</v>
      </c>
      <c r="B12" s="322"/>
      <c r="C12" s="323"/>
      <c r="D12" s="324"/>
      <c r="E12" s="334" t="str">
        <f t="shared" si="0"/>
        <v/>
      </c>
    </row>
    <row r="13" spans="1:7" s="194" customFormat="1" ht="20.25" customHeight="1" x14ac:dyDescent="0.25">
      <c r="A13" s="321">
        <v>5</v>
      </c>
      <c r="B13" s="322"/>
      <c r="C13" s="323"/>
      <c r="D13" s="324"/>
      <c r="E13" s="334" t="str">
        <f t="shared" si="0"/>
        <v/>
      </c>
    </row>
    <row r="14" spans="1:7" s="194" customFormat="1" ht="20.25" customHeight="1" x14ac:dyDescent="0.25">
      <c r="A14" s="321">
        <v>6</v>
      </c>
      <c r="B14" s="322"/>
      <c r="C14" s="323"/>
      <c r="D14" s="324"/>
      <c r="E14" s="334" t="str">
        <f t="shared" si="0"/>
        <v/>
      </c>
    </row>
    <row r="15" spans="1:7" s="194" customFormat="1" ht="20.25" customHeight="1" x14ac:dyDescent="0.25">
      <c r="A15" s="321">
        <v>7</v>
      </c>
      <c r="B15" s="322"/>
      <c r="C15" s="323"/>
      <c r="D15" s="324"/>
      <c r="E15" s="334" t="str">
        <f t="shared" si="0"/>
        <v/>
      </c>
    </row>
    <row r="16" spans="1:7" s="194" customFormat="1" ht="20.25" customHeight="1" x14ac:dyDescent="0.25">
      <c r="A16" s="321">
        <v>8</v>
      </c>
      <c r="B16" s="322"/>
      <c r="C16" s="323"/>
      <c r="D16" s="324"/>
      <c r="E16" s="334" t="str">
        <f t="shared" si="0"/>
        <v/>
      </c>
    </row>
    <row r="17" spans="1:5" s="194" customFormat="1" ht="20.25" customHeight="1" x14ac:dyDescent="0.25">
      <c r="A17" s="321">
        <v>9</v>
      </c>
      <c r="B17" s="322"/>
      <c r="C17" s="323"/>
      <c r="D17" s="324"/>
      <c r="E17" s="334" t="str">
        <f t="shared" si="0"/>
        <v/>
      </c>
    </row>
    <row r="18" spans="1:5" s="194" customFormat="1" ht="20.25" customHeight="1" x14ac:dyDescent="0.25">
      <c r="A18" s="321">
        <v>10</v>
      </c>
      <c r="B18" s="322"/>
      <c r="C18" s="323"/>
      <c r="D18" s="324"/>
      <c r="E18" s="334" t="str">
        <f t="shared" si="0"/>
        <v/>
      </c>
    </row>
    <row r="19" spans="1:5" s="194" customFormat="1" ht="20.25" customHeight="1" x14ac:dyDescent="0.25">
      <c r="A19" s="321"/>
      <c r="B19" s="326" t="s">
        <v>750</v>
      </c>
      <c r="C19" s="332">
        <f>SUM(C9:C18)</f>
        <v>0</v>
      </c>
      <c r="D19" s="333">
        <f>SUM(D9:D18)</f>
        <v>0</v>
      </c>
      <c r="E19" s="334">
        <f>SUM(E9:E18)</f>
        <v>0</v>
      </c>
    </row>
    <row r="20" spans="1:5" s="194" customFormat="1" ht="21" customHeight="1" x14ac:dyDescent="0.25">
      <c r="A20" s="1237" t="s">
        <v>751</v>
      </c>
      <c r="B20" s="1238"/>
      <c r="C20" s="1238"/>
      <c r="D20" s="1238"/>
      <c r="E20" s="1239"/>
    </row>
    <row r="21" spans="1:5" s="194" customFormat="1" ht="20.25" customHeight="1" x14ac:dyDescent="0.25">
      <c r="A21" s="321">
        <v>1</v>
      </c>
      <c r="B21" s="326" t="s">
        <v>1594</v>
      </c>
      <c r="C21" s="323">
        <v>1052413.6499999999</v>
      </c>
      <c r="D21" s="324">
        <v>1041588</v>
      </c>
      <c r="E21" s="334">
        <f>IF(B21="","",C21-D21)</f>
        <v>10825.649999999907</v>
      </c>
    </row>
    <row r="22" spans="1:5" s="194" customFormat="1" ht="20.25" customHeight="1" x14ac:dyDescent="0.25">
      <c r="A22" s="321">
        <v>2</v>
      </c>
      <c r="B22" s="326" t="s">
        <v>1595</v>
      </c>
      <c r="C22" s="323">
        <v>9267374.5200000014</v>
      </c>
      <c r="D22" s="324">
        <v>9076613.4800000004</v>
      </c>
      <c r="E22" s="334">
        <f t="shared" ref="E22:E30" si="1">IF(B22="","",C22-D22)</f>
        <v>190761.04000000097</v>
      </c>
    </row>
    <row r="23" spans="1:5" s="194" customFormat="1" ht="20.25" customHeight="1" x14ac:dyDescent="0.25">
      <c r="A23" s="321">
        <v>3</v>
      </c>
      <c r="B23" s="326" t="s">
        <v>1596</v>
      </c>
      <c r="C23" s="323">
        <v>1645716.89</v>
      </c>
      <c r="D23" s="324">
        <v>1553089.7299999997</v>
      </c>
      <c r="E23" s="334">
        <f t="shared" si="1"/>
        <v>92627.160000000149</v>
      </c>
    </row>
    <row r="24" spans="1:5" s="194" customFormat="1" ht="20.25" customHeight="1" x14ac:dyDescent="0.25">
      <c r="A24" s="321">
        <v>4</v>
      </c>
      <c r="B24" s="326" t="s">
        <v>1597</v>
      </c>
      <c r="C24" s="323">
        <v>46912684.290000014</v>
      </c>
      <c r="D24" s="324">
        <v>2818203.51</v>
      </c>
      <c r="E24" s="334">
        <f t="shared" si="1"/>
        <v>44094480.780000016</v>
      </c>
    </row>
    <row r="25" spans="1:5" s="194" customFormat="1" ht="20.25" customHeight="1" x14ac:dyDescent="0.25">
      <c r="A25" s="321">
        <v>5</v>
      </c>
      <c r="B25" s="326" t="s">
        <v>1598</v>
      </c>
      <c r="C25" s="323">
        <v>16581432.919999998</v>
      </c>
      <c r="D25" s="324">
        <v>4166869.46</v>
      </c>
      <c r="E25" s="334">
        <f t="shared" si="1"/>
        <v>12414563.459999997</v>
      </c>
    </row>
    <row r="26" spans="1:5" s="194" customFormat="1" ht="20.25" customHeight="1" x14ac:dyDescent="0.25">
      <c r="A26" s="321">
        <v>6</v>
      </c>
      <c r="B26" s="326" t="s">
        <v>1599</v>
      </c>
      <c r="C26" s="323">
        <v>45747699.840000004</v>
      </c>
      <c r="D26" s="324">
        <v>806893.48</v>
      </c>
      <c r="E26" s="334">
        <f t="shared" si="1"/>
        <v>44940806.360000007</v>
      </c>
    </row>
    <row r="27" spans="1:5" s="194" customFormat="1" ht="20.25" customHeight="1" x14ac:dyDescent="0.25">
      <c r="A27" s="321">
        <v>7</v>
      </c>
      <c r="B27" s="322"/>
      <c r="C27" s="323"/>
      <c r="D27" s="324"/>
      <c r="E27" s="334" t="str">
        <f t="shared" si="1"/>
        <v/>
      </c>
    </row>
    <row r="28" spans="1:5" s="194" customFormat="1" ht="20.25" customHeight="1" x14ac:dyDescent="0.25">
      <c r="A28" s="321">
        <v>8</v>
      </c>
      <c r="B28" s="322"/>
      <c r="C28" s="323"/>
      <c r="D28" s="324"/>
      <c r="E28" s="334" t="str">
        <f>IF(B28="","",C28-D29)</f>
        <v/>
      </c>
    </row>
    <row r="29" spans="1:5" s="194" customFormat="1" ht="20.25" customHeight="1" x14ac:dyDescent="0.25">
      <c r="A29" s="321">
        <v>9</v>
      </c>
      <c r="B29" s="322"/>
      <c r="C29" s="323"/>
      <c r="D29" s="324"/>
      <c r="E29" s="334" t="str">
        <f>IF(B29="","",C29-#REF!)</f>
        <v/>
      </c>
    </row>
    <row r="30" spans="1:5" s="194" customFormat="1" ht="20.25" customHeight="1" x14ac:dyDescent="0.25">
      <c r="A30" s="321">
        <v>10</v>
      </c>
      <c r="B30" s="322"/>
      <c r="C30" s="323"/>
      <c r="D30" s="324"/>
      <c r="E30" s="334" t="str">
        <f t="shared" si="1"/>
        <v/>
      </c>
    </row>
    <row r="31" spans="1:5" s="328" customFormat="1" ht="39.950000000000003" customHeight="1" thickBot="1" x14ac:dyDescent="0.35">
      <c r="A31" s="321"/>
      <c r="B31" s="327" t="s">
        <v>752</v>
      </c>
      <c r="C31" s="332">
        <f>SUM(C21:C30)</f>
        <v>121207322.11000001</v>
      </c>
      <c r="D31" s="333">
        <f>SUM(D21:D30)</f>
        <v>19463257.66</v>
      </c>
      <c r="E31" s="334">
        <f>SUM(E21:E30)</f>
        <v>101744064.45000002</v>
      </c>
    </row>
    <row r="32" spans="1:5" ht="30" customHeight="1" thickBot="1" x14ac:dyDescent="0.35">
      <c r="A32" s="329"/>
      <c r="B32" s="330" t="s">
        <v>753</v>
      </c>
      <c r="C32" s="335">
        <f>SUM(C19,C31)</f>
        <v>121207322.11000001</v>
      </c>
      <c r="D32" s="335">
        <f>SUM(D19,D31)</f>
        <v>19463257.66</v>
      </c>
      <c r="E32" s="336">
        <f>SUM(E19,E31)</f>
        <v>101744064.45000002</v>
      </c>
    </row>
    <row r="33" spans="1:10" ht="17.100000000000001" customHeight="1" x14ac:dyDescent="0.3">
      <c r="A33" s="426" t="s">
        <v>84</v>
      </c>
    </row>
    <row r="34" spans="1:10" ht="17.100000000000001" customHeight="1" x14ac:dyDescent="0.3">
      <c r="A34" s="492"/>
      <c r="B34" s="493"/>
      <c r="C34" s="494"/>
      <c r="D34" s="494"/>
      <c r="E34" s="494"/>
    </row>
    <row r="35" spans="1:10" ht="17.100000000000001" customHeight="1" x14ac:dyDescent="0.3">
      <c r="A35" s="492"/>
      <c r="B35" s="493"/>
      <c r="C35" s="494"/>
      <c r="D35" s="494"/>
      <c r="E35" s="494"/>
    </row>
    <row r="36" spans="1:10" ht="17.100000000000001" customHeight="1" x14ac:dyDescent="0.3">
      <c r="A36" s="492"/>
      <c r="B36" s="493"/>
      <c r="C36" s="494"/>
      <c r="D36" s="494"/>
      <c r="E36" s="494"/>
    </row>
    <row r="37" spans="1:10" ht="17.100000000000001" customHeight="1" x14ac:dyDescent="0.3">
      <c r="A37" s="492"/>
      <c r="B37" s="493"/>
      <c r="C37" s="494"/>
      <c r="D37" s="494"/>
      <c r="E37" s="494"/>
    </row>
    <row r="38" spans="1:10" ht="17.100000000000001" customHeight="1" x14ac:dyDescent="0.3">
      <c r="A38" s="38" t="s">
        <v>248</v>
      </c>
      <c r="J38" s="331"/>
    </row>
  </sheetData>
  <sheetProtection insertHyperlinks="0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38"/>
  <sheetViews>
    <sheetView view="pageBreakPreview" topLeftCell="A40" zoomScale="90" zoomScaleNormal="100" zoomScaleSheetLayoutView="90" workbookViewId="0">
      <selection activeCell="B1" sqref="A1:D38"/>
    </sheetView>
  </sheetViews>
  <sheetFormatPr baseColWidth="10" defaultColWidth="11.28515625" defaultRowHeight="16.5" x14ac:dyDescent="0.3"/>
  <cols>
    <col min="1" max="1" width="4.85546875" style="112" customWidth="1"/>
    <col min="2" max="2" width="41" style="94" customWidth="1"/>
    <col min="3" max="4" width="25.7109375" style="94" customWidth="1"/>
    <col min="5" max="16384" width="11.28515625" style="94"/>
  </cols>
  <sheetData>
    <row r="1" spans="1:6" x14ac:dyDescent="0.3">
      <c r="A1" s="337"/>
      <c r="B1" s="1236" t="s">
        <v>23</v>
      </c>
      <c r="C1" s="1236"/>
      <c r="D1" s="1236"/>
    </row>
    <row r="2" spans="1:6" x14ac:dyDescent="0.3">
      <c r="A2" s="94"/>
      <c r="B2" s="1240" t="s">
        <v>754</v>
      </c>
      <c r="C2" s="1240"/>
      <c r="D2" s="1240"/>
      <c r="F2" s="314"/>
    </row>
    <row r="3" spans="1:6" x14ac:dyDescent="0.3">
      <c r="B3" s="1011" t="str">
        <f>'ETCA-I-01'!A3</f>
        <v>Instituto Tecnológico Superior de Cajeme</v>
      </c>
      <c r="C3" s="1011"/>
      <c r="D3" s="1011"/>
    </row>
    <row r="4" spans="1:6" x14ac:dyDescent="0.3">
      <c r="B4" s="1021" t="str">
        <f>'ETCA-I-03'!A4</f>
        <v>Del 01 de Enero al 30 de Junio de 2019</v>
      </c>
      <c r="C4" s="1021"/>
      <c r="D4" s="1021"/>
    </row>
    <row r="5" spans="1:6" x14ac:dyDescent="0.3">
      <c r="A5" s="777"/>
      <c r="B5" s="1252" t="s">
        <v>755</v>
      </c>
      <c r="C5" s="1252"/>
      <c r="D5" s="229"/>
    </row>
    <row r="6" spans="1:6" ht="6.75" customHeight="1" thickBot="1" x14ac:dyDescent="0.35"/>
    <row r="7" spans="1:6" s="194" customFormat="1" ht="27.95" customHeight="1" x14ac:dyDescent="0.25">
      <c r="A7" s="1241" t="s">
        <v>743</v>
      </c>
      <c r="B7" s="1242"/>
      <c r="C7" s="1248" t="s">
        <v>400</v>
      </c>
      <c r="D7" s="1250" t="s">
        <v>631</v>
      </c>
    </row>
    <row r="8" spans="1:6" s="194" customFormat="1" ht="4.5" customHeight="1" thickBot="1" x14ac:dyDescent="0.3">
      <c r="A8" s="1243"/>
      <c r="B8" s="1244"/>
      <c r="C8" s="1249"/>
      <c r="D8" s="1251"/>
    </row>
    <row r="9" spans="1:6" s="194" customFormat="1" ht="21" customHeight="1" x14ac:dyDescent="0.25">
      <c r="A9" s="1245" t="s">
        <v>749</v>
      </c>
      <c r="B9" s="1246"/>
      <c r="C9" s="1246"/>
      <c r="D9" s="1247"/>
    </row>
    <row r="10" spans="1:6" s="194" customFormat="1" ht="18" customHeight="1" x14ac:dyDescent="0.25">
      <c r="A10" s="321">
        <v>1</v>
      </c>
      <c r="B10" s="322" t="s">
        <v>1051</v>
      </c>
      <c r="C10" s="338"/>
      <c r="D10" s="339"/>
    </row>
    <row r="11" spans="1:6" s="194" customFormat="1" ht="18" customHeight="1" x14ac:dyDescent="0.25">
      <c r="A11" s="321">
        <v>2</v>
      </c>
      <c r="B11" s="322"/>
      <c r="C11" s="338"/>
      <c r="D11" s="339"/>
    </row>
    <row r="12" spans="1:6" s="194" customFormat="1" ht="18" customHeight="1" x14ac:dyDescent="0.25">
      <c r="A12" s="321">
        <v>3</v>
      </c>
      <c r="B12" s="322"/>
      <c r="C12" s="338"/>
      <c r="D12" s="339"/>
    </row>
    <row r="13" spans="1:6" s="194" customFormat="1" ht="18" customHeight="1" x14ac:dyDescent="0.25">
      <c r="A13" s="321">
        <v>4</v>
      </c>
      <c r="B13" s="322"/>
      <c r="C13" s="338"/>
      <c r="D13" s="339"/>
    </row>
    <row r="14" spans="1:6" s="194" customFormat="1" ht="18" customHeight="1" x14ac:dyDescent="0.25">
      <c r="A14" s="321">
        <v>5</v>
      </c>
      <c r="B14" s="322"/>
      <c r="C14" s="338"/>
      <c r="D14" s="339"/>
    </row>
    <row r="15" spans="1:6" s="194" customFormat="1" ht="18" customHeight="1" x14ac:dyDescent="0.25">
      <c r="A15" s="321">
        <v>6</v>
      </c>
      <c r="B15" s="322"/>
      <c r="C15" s="338"/>
      <c r="D15" s="339"/>
    </row>
    <row r="16" spans="1:6" s="194" customFormat="1" ht="18" customHeight="1" x14ac:dyDescent="0.25">
      <c r="A16" s="321">
        <v>7</v>
      </c>
      <c r="B16" s="322"/>
      <c r="C16" s="338"/>
      <c r="D16" s="339"/>
    </row>
    <row r="17" spans="1:4" s="194" customFormat="1" ht="18" customHeight="1" x14ac:dyDescent="0.25">
      <c r="A17" s="321">
        <v>8</v>
      </c>
      <c r="B17" s="322"/>
      <c r="C17" s="338"/>
      <c r="D17" s="339"/>
    </row>
    <row r="18" spans="1:4" s="194" customFormat="1" ht="18" customHeight="1" x14ac:dyDescent="0.25">
      <c r="A18" s="321">
        <v>9</v>
      </c>
      <c r="B18" s="322"/>
      <c r="C18" s="338"/>
      <c r="D18" s="339"/>
    </row>
    <row r="19" spans="1:4" s="194" customFormat="1" ht="18" customHeight="1" x14ac:dyDescent="0.25">
      <c r="A19" s="321">
        <v>10</v>
      </c>
      <c r="B19" s="322"/>
      <c r="C19" s="338"/>
      <c r="D19" s="339"/>
    </row>
    <row r="20" spans="1:4" s="194" customFormat="1" ht="18" customHeight="1" x14ac:dyDescent="0.25">
      <c r="A20" s="321"/>
      <c r="B20" s="326" t="s">
        <v>756</v>
      </c>
      <c r="C20" s="332">
        <f>SUM(C10:C19)</f>
        <v>0</v>
      </c>
      <c r="D20" s="334">
        <f>SUM(D10:D19)</f>
        <v>0</v>
      </c>
    </row>
    <row r="21" spans="1:4" s="194" customFormat="1" ht="21" customHeight="1" x14ac:dyDescent="0.25">
      <c r="A21" s="1237" t="s">
        <v>751</v>
      </c>
      <c r="B21" s="1238"/>
      <c r="C21" s="1238"/>
      <c r="D21" s="1239"/>
    </row>
    <row r="22" spans="1:4" s="194" customFormat="1" ht="18" customHeight="1" x14ac:dyDescent="0.25">
      <c r="A22" s="321">
        <v>1</v>
      </c>
      <c r="B22" s="322" t="s">
        <v>1051</v>
      </c>
      <c r="C22" s="338"/>
      <c r="D22" s="339"/>
    </row>
    <row r="23" spans="1:4" s="194" customFormat="1" ht="18" customHeight="1" x14ac:dyDescent="0.25">
      <c r="A23" s="321">
        <v>2</v>
      </c>
      <c r="B23" s="322"/>
      <c r="C23" s="338"/>
      <c r="D23" s="339"/>
    </row>
    <row r="24" spans="1:4" s="194" customFormat="1" ht="18" customHeight="1" x14ac:dyDescent="0.25">
      <c r="A24" s="321">
        <v>3</v>
      </c>
      <c r="B24" s="322"/>
      <c r="C24" s="338"/>
      <c r="D24" s="339"/>
    </row>
    <row r="25" spans="1:4" s="194" customFormat="1" ht="18" customHeight="1" x14ac:dyDescent="0.25">
      <c r="A25" s="321">
        <v>4</v>
      </c>
      <c r="B25" s="322"/>
      <c r="C25" s="338"/>
      <c r="D25" s="339"/>
    </row>
    <row r="26" spans="1:4" s="194" customFormat="1" ht="18" customHeight="1" x14ac:dyDescent="0.25">
      <c r="A26" s="321">
        <v>5</v>
      </c>
      <c r="B26" s="322"/>
      <c r="C26" s="338"/>
      <c r="D26" s="339"/>
    </row>
    <row r="27" spans="1:4" s="194" customFormat="1" ht="18" customHeight="1" x14ac:dyDescent="0.25">
      <c r="A27" s="321">
        <v>6</v>
      </c>
      <c r="B27" s="322"/>
      <c r="C27" s="338"/>
      <c r="D27" s="339"/>
    </row>
    <row r="28" spans="1:4" s="194" customFormat="1" ht="18" customHeight="1" x14ac:dyDescent="0.25">
      <c r="A28" s="321">
        <v>7</v>
      </c>
      <c r="B28" s="322"/>
      <c r="C28" s="338"/>
      <c r="D28" s="339"/>
    </row>
    <row r="29" spans="1:4" s="194" customFormat="1" ht="18" customHeight="1" x14ac:dyDescent="0.25">
      <c r="A29" s="321">
        <v>8</v>
      </c>
      <c r="B29" s="322"/>
      <c r="C29" s="338"/>
      <c r="D29" s="339"/>
    </row>
    <row r="30" spans="1:4" s="194" customFormat="1" ht="18" customHeight="1" x14ac:dyDescent="0.25">
      <c r="A30" s="321">
        <v>9</v>
      </c>
      <c r="B30" s="322"/>
      <c r="C30" s="338"/>
      <c r="D30" s="339"/>
    </row>
    <row r="31" spans="1:4" s="194" customFormat="1" ht="18" customHeight="1" x14ac:dyDescent="0.25">
      <c r="A31" s="321">
        <v>10</v>
      </c>
      <c r="B31" s="322"/>
      <c r="C31" s="338" t="s">
        <v>248</v>
      </c>
      <c r="D31" s="339"/>
    </row>
    <row r="32" spans="1:4" s="328" customFormat="1" ht="18" customHeight="1" thickBot="1" x14ac:dyDescent="0.35">
      <c r="A32" s="321"/>
      <c r="B32" s="327" t="s">
        <v>757</v>
      </c>
      <c r="C32" s="332">
        <f>SUM(C22:C31)</f>
        <v>0</v>
      </c>
      <c r="D32" s="334">
        <f>SUM(D22:D31)</f>
        <v>0</v>
      </c>
    </row>
    <row r="33" spans="1:9" ht="27.95" customHeight="1" thickBot="1" x14ac:dyDescent="0.35">
      <c r="A33" s="329"/>
      <c r="B33" s="330" t="s">
        <v>753</v>
      </c>
      <c r="C33" s="335">
        <f>SUM(C32,C20)</f>
        <v>0</v>
      </c>
      <c r="D33" s="340">
        <f>SUM(D32,D20)</f>
        <v>0</v>
      </c>
    </row>
    <row r="34" spans="1:9" s="495" customFormat="1" ht="18" customHeight="1" x14ac:dyDescent="0.3">
      <c r="A34" s="426" t="s">
        <v>84</v>
      </c>
      <c r="B34" s="94"/>
      <c r="C34" s="94"/>
      <c r="D34" s="94"/>
      <c r="E34" s="94"/>
    </row>
    <row r="35" spans="1:9" s="495" customFormat="1" ht="18" customHeight="1" x14ac:dyDescent="0.3">
      <c r="A35" s="38"/>
      <c r="B35" s="94"/>
      <c r="C35" s="94"/>
      <c r="D35" s="94"/>
      <c r="E35" s="94"/>
    </row>
    <row r="36" spans="1:9" s="495" customFormat="1" ht="18" customHeight="1" x14ac:dyDescent="0.3">
      <c r="A36" s="38"/>
      <c r="B36" s="94"/>
      <c r="C36" s="94"/>
      <c r="D36" s="94"/>
      <c r="E36" s="94"/>
    </row>
    <row r="37" spans="1:9" s="496" customFormat="1" ht="17.100000000000001" customHeight="1" x14ac:dyDescent="0.3">
      <c r="A37" s="492"/>
      <c r="B37" s="493"/>
      <c r="C37" s="494"/>
      <c r="D37" s="494"/>
    </row>
    <row r="38" spans="1:9" ht="17.100000000000001" customHeight="1" x14ac:dyDescent="0.3">
      <c r="A38" s="38"/>
      <c r="I38" s="331"/>
    </row>
  </sheetData>
  <sheetProtection insertHyperlinks="0"/>
  <mergeCells count="10">
    <mergeCell ref="B1:D1"/>
    <mergeCell ref="B2:D2"/>
    <mergeCell ref="B3:D3"/>
    <mergeCell ref="B4:D4"/>
    <mergeCell ref="B5:C5"/>
    <mergeCell ref="A7:B8"/>
    <mergeCell ref="A9:D9"/>
    <mergeCell ref="A21:D21"/>
    <mergeCell ref="C7:C8"/>
    <mergeCell ref="D7:D8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view="pageBreakPreview" topLeftCell="A58" zoomScale="90" zoomScaleNormal="100" zoomScaleSheetLayoutView="90" workbookViewId="0">
      <selection sqref="A1:G77"/>
    </sheetView>
  </sheetViews>
  <sheetFormatPr baseColWidth="10" defaultColWidth="11.42578125" defaultRowHeight="15" x14ac:dyDescent="0.25"/>
  <cols>
    <col min="1" max="1" width="40.28515625" customWidth="1"/>
    <col min="2" max="3" width="16.140625" bestFit="1" customWidth="1"/>
    <col min="4" max="4" width="1.28515625" customWidth="1"/>
    <col min="5" max="5" width="40.28515625" customWidth="1"/>
    <col min="6" max="6" width="15.85546875" bestFit="1" customWidth="1"/>
    <col min="7" max="7" width="16.140625" bestFit="1" customWidth="1"/>
  </cols>
  <sheetData>
    <row r="1" spans="1:7" ht="15.75" x14ac:dyDescent="0.25">
      <c r="A1" s="1001" t="s">
        <v>23</v>
      </c>
      <c r="B1" s="1001"/>
      <c r="C1" s="1001"/>
      <c r="D1" s="1001"/>
      <c r="E1" s="1001"/>
      <c r="F1" s="1001"/>
      <c r="G1" s="1001"/>
    </row>
    <row r="2" spans="1:7" ht="14.25" customHeight="1" x14ac:dyDescent="0.25">
      <c r="A2" s="1002" t="s">
        <v>86</v>
      </c>
      <c r="B2" s="1002"/>
      <c r="C2" s="1002"/>
      <c r="D2" s="1002"/>
      <c r="E2" s="1002"/>
      <c r="F2" s="1002"/>
      <c r="G2" s="1002"/>
    </row>
    <row r="3" spans="1:7" s="38" customFormat="1" ht="14.25" customHeight="1" x14ac:dyDescent="0.3">
      <c r="A3" s="1002" t="str">
        <f>'ETCA-I-01'!A3:G3</f>
        <v>Instituto Tecnológico Superior de Cajeme</v>
      </c>
      <c r="B3" s="1002"/>
      <c r="C3" s="1002"/>
      <c r="D3" s="1002"/>
      <c r="E3" s="1002"/>
      <c r="F3" s="1002"/>
      <c r="G3" s="1002"/>
    </row>
    <row r="4" spans="1:7" ht="12.75" customHeight="1" x14ac:dyDescent="0.25">
      <c r="A4" s="1004" t="s">
        <v>1036</v>
      </c>
      <c r="B4" s="1004"/>
      <c r="C4" s="1004"/>
      <c r="D4" s="1004"/>
      <c r="E4" s="1004"/>
      <c r="F4" s="1004"/>
      <c r="G4" s="1004"/>
    </row>
    <row r="5" spans="1:7" ht="12" customHeight="1" thickBot="1" x14ac:dyDescent="0.3">
      <c r="A5" s="1005" t="s">
        <v>87</v>
      </c>
      <c r="B5" s="1005"/>
      <c r="C5" s="1005"/>
      <c r="D5" s="1005"/>
      <c r="E5" s="1005"/>
      <c r="F5" s="1005"/>
      <c r="G5" s="1005"/>
    </row>
    <row r="6" spans="1:7" ht="26.25" thickBot="1" x14ac:dyDescent="0.3">
      <c r="A6" s="667" t="s">
        <v>88</v>
      </c>
      <c r="B6" s="824">
        <v>2019</v>
      </c>
      <c r="C6" s="824" t="s">
        <v>975</v>
      </c>
      <c r="D6" s="668"/>
      <c r="E6" s="669" t="s">
        <v>88</v>
      </c>
      <c r="F6" s="824">
        <v>2019</v>
      </c>
      <c r="G6" s="824" t="s">
        <v>975</v>
      </c>
    </row>
    <row r="7" spans="1:7" ht="15.75" customHeight="1" x14ac:dyDescent="0.25">
      <c r="A7" s="590" t="s">
        <v>26</v>
      </c>
      <c r="B7" s="673"/>
      <c r="C7" s="673"/>
      <c r="D7" s="674"/>
      <c r="E7" s="673" t="s">
        <v>27</v>
      </c>
      <c r="F7" s="673"/>
      <c r="G7" s="673"/>
    </row>
    <row r="8" spans="1:7" ht="10.5" customHeight="1" x14ac:dyDescent="0.25">
      <c r="A8" s="590" t="s">
        <v>28</v>
      </c>
      <c r="B8" s="675"/>
      <c r="C8" s="675"/>
      <c r="D8" s="674"/>
      <c r="E8" s="673" t="s">
        <v>29</v>
      </c>
      <c r="F8" s="675"/>
      <c r="G8" s="675"/>
    </row>
    <row r="9" spans="1:7" s="638" customFormat="1" ht="25.5" x14ac:dyDescent="0.25">
      <c r="A9" s="590" t="s">
        <v>89</v>
      </c>
      <c r="B9" s="646">
        <f>SUM(B10:B16)</f>
        <v>6540574.6399999997</v>
      </c>
      <c r="C9" s="646">
        <f>SUM(C10:C16)</f>
        <v>613009.65999999992</v>
      </c>
      <c r="D9" s="676"/>
      <c r="E9" s="673" t="s">
        <v>90</v>
      </c>
      <c r="F9" s="646">
        <f>SUM(F10:F18)</f>
        <v>56803258.089999996</v>
      </c>
      <c r="G9" s="646">
        <f>SUM(G10:G18)</f>
        <v>50811644.129999995</v>
      </c>
    </row>
    <row r="10" spans="1:7" x14ac:dyDescent="0.25">
      <c r="A10" s="677" t="s">
        <v>91</v>
      </c>
      <c r="B10" s="678">
        <v>6000</v>
      </c>
      <c r="C10" s="678">
        <v>6000</v>
      </c>
      <c r="D10" s="674"/>
      <c r="E10" s="675" t="s">
        <v>92</v>
      </c>
      <c r="F10" s="678">
        <v>10825.65</v>
      </c>
      <c r="G10" s="678">
        <v>0</v>
      </c>
    </row>
    <row r="11" spans="1:7" x14ac:dyDescent="0.25">
      <c r="A11" s="677" t="s">
        <v>93</v>
      </c>
      <c r="B11" s="678">
        <v>5308351.3499999996</v>
      </c>
      <c r="C11" s="678">
        <v>326062.18</v>
      </c>
      <c r="D11" s="674"/>
      <c r="E11" s="675" t="s">
        <v>94</v>
      </c>
      <c r="F11" s="678">
        <v>190761.04</v>
      </c>
      <c r="G11" s="678">
        <v>124763.37</v>
      </c>
    </row>
    <row r="12" spans="1:7" ht="24.75" customHeight="1" x14ac:dyDescent="0.25">
      <c r="A12" s="677" t="s">
        <v>95</v>
      </c>
      <c r="B12" s="678">
        <v>0</v>
      </c>
      <c r="C12" s="678">
        <v>0</v>
      </c>
      <c r="D12" s="674"/>
      <c r="E12" s="675" t="s">
        <v>96</v>
      </c>
      <c r="F12" s="678">
        <v>0</v>
      </c>
      <c r="G12" s="678">
        <v>0</v>
      </c>
    </row>
    <row r="13" spans="1:7" x14ac:dyDescent="0.25">
      <c r="A13" s="677" t="s">
        <v>97</v>
      </c>
      <c r="B13" s="678">
        <v>1226223.29</v>
      </c>
      <c r="C13" s="678">
        <v>280947.48</v>
      </c>
      <c r="D13" s="674"/>
      <c r="E13" s="675" t="s">
        <v>98</v>
      </c>
      <c r="F13" s="678">
        <v>0</v>
      </c>
      <c r="G13" s="678">
        <v>0</v>
      </c>
    </row>
    <row r="14" spans="1:7" x14ac:dyDescent="0.25">
      <c r="A14" s="677" t="s">
        <v>99</v>
      </c>
      <c r="B14" s="678">
        <v>0</v>
      </c>
      <c r="C14" s="678">
        <v>0</v>
      </c>
      <c r="D14" s="674"/>
      <c r="E14" s="675" t="s">
        <v>100</v>
      </c>
      <c r="F14" s="678">
        <v>0</v>
      </c>
      <c r="G14" s="678">
        <v>0</v>
      </c>
    </row>
    <row r="15" spans="1:7" ht="25.5" x14ac:dyDescent="0.25">
      <c r="A15" s="677" t="s">
        <v>101</v>
      </c>
      <c r="B15" s="678">
        <v>0</v>
      </c>
      <c r="C15" s="678">
        <v>0</v>
      </c>
      <c r="D15" s="674"/>
      <c r="E15" s="675" t="s">
        <v>102</v>
      </c>
      <c r="F15" s="678">
        <v>0</v>
      </c>
      <c r="G15" s="678">
        <v>0</v>
      </c>
    </row>
    <row r="16" spans="1:7" ht="24.75" customHeight="1" x14ac:dyDescent="0.25">
      <c r="A16" s="677" t="s">
        <v>103</v>
      </c>
      <c r="B16" s="678">
        <v>0</v>
      </c>
      <c r="C16" s="678">
        <v>0</v>
      </c>
      <c r="D16" s="674"/>
      <c r="E16" s="675" t="s">
        <v>104</v>
      </c>
      <c r="F16" s="678">
        <v>44187107.939999998</v>
      </c>
      <c r="G16" s="678">
        <v>41780255.409999996</v>
      </c>
    </row>
    <row r="17" spans="1:7" ht="25.5" x14ac:dyDescent="0.25">
      <c r="A17" s="599" t="s">
        <v>105</v>
      </c>
      <c r="B17" s="646">
        <f>SUM(B18:B24)</f>
        <v>132111.78999999998</v>
      </c>
      <c r="C17" s="646">
        <f>SUM(C18:C24)</f>
        <v>160731.65</v>
      </c>
      <c r="D17" s="674"/>
      <c r="E17" s="675" t="s">
        <v>106</v>
      </c>
      <c r="F17" s="678">
        <v>0</v>
      </c>
      <c r="G17" s="678">
        <v>0</v>
      </c>
    </row>
    <row r="18" spans="1:7" x14ac:dyDescent="0.25">
      <c r="A18" s="679" t="s">
        <v>107</v>
      </c>
      <c r="B18" s="678">
        <v>0</v>
      </c>
      <c r="C18" s="678">
        <v>0</v>
      </c>
      <c r="D18" s="674"/>
      <c r="E18" s="675" t="s">
        <v>108</v>
      </c>
      <c r="F18" s="678">
        <v>12414563.460000001</v>
      </c>
      <c r="G18" s="678">
        <v>8906625.3499999996</v>
      </c>
    </row>
    <row r="19" spans="1:7" ht="19.5" customHeight="1" x14ac:dyDescent="0.25">
      <c r="A19" s="679" t="s">
        <v>109</v>
      </c>
      <c r="B19" s="678">
        <v>0</v>
      </c>
      <c r="C19" s="678">
        <v>0</v>
      </c>
      <c r="D19" s="674"/>
      <c r="E19" s="673" t="s">
        <v>110</v>
      </c>
      <c r="F19" s="646">
        <f>SUM(F20:F22)</f>
        <v>0</v>
      </c>
      <c r="G19" s="646">
        <f>SUM(G20:G22)</f>
        <v>0</v>
      </c>
    </row>
    <row r="20" spans="1:7" ht="15.75" customHeight="1" x14ac:dyDescent="0.25">
      <c r="A20" s="679" t="s">
        <v>111</v>
      </c>
      <c r="B20" s="678">
        <v>96782.12</v>
      </c>
      <c r="C20" s="678">
        <v>98599.29</v>
      </c>
      <c r="D20" s="674"/>
      <c r="E20" s="675" t="s">
        <v>112</v>
      </c>
      <c r="F20" s="678">
        <v>0</v>
      </c>
      <c r="G20" s="678">
        <v>0</v>
      </c>
    </row>
    <row r="21" spans="1:7" ht="25.5" x14ac:dyDescent="0.25">
      <c r="A21" s="679" t="s">
        <v>113</v>
      </c>
      <c r="B21" s="678">
        <v>35329.67</v>
      </c>
      <c r="C21" s="678">
        <v>62132.36</v>
      </c>
      <c r="D21" s="674"/>
      <c r="E21" s="675" t="s">
        <v>114</v>
      </c>
      <c r="F21" s="678">
        <v>0</v>
      </c>
      <c r="G21" s="678">
        <v>0</v>
      </c>
    </row>
    <row r="22" spans="1:7" ht="14.25" customHeight="1" x14ac:dyDescent="0.25">
      <c r="A22" s="679" t="s">
        <v>115</v>
      </c>
      <c r="B22" s="678">
        <v>0</v>
      </c>
      <c r="C22" s="678">
        <v>0</v>
      </c>
      <c r="D22" s="674"/>
      <c r="E22" s="675" t="s">
        <v>116</v>
      </c>
      <c r="F22" s="678">
        <v>0</v>
      </c>
      <c r="G22" s="678">
        <v>0</v>
      </c>
    </row>
    <row r="23" spans="1:7" ht="25.5" x14ac:dyDescent="0.25">
      <c r="A23" s="679" t="s">
        <v>117</v>
      </c>
      <c r="B23" s="678">
        <v>0</v>
      </c>
      <c r="C23" s="678">
        <v>0</v>
      </c>
      <c r="D23" s="674"/>
      <c r="E23" s="673" t="s">
        <v>118</v>
      </c>
      <c r="F23" s="646">
        <f>SUM(F24:F25)</f>
        <v>0</v>
      </c>
      <c r="G23" s="646">
        <f>SUM(G24:G25)</f>
        <v>0</v>
      </c>
    </row>
    <row r="24" spans="1:7" ht="25.5" x14ac:dyDescent="0.25">
      <c r="A24" s="679" t="s">
        <v>119</v>
      </c>
      <c r="B24" s="678">
        <v>0</v>
      </c>
      <c r="C24" s="678">
        <v>0</v>
      </c>
      <c r="D24" s="674"/>
      <c r="E24" s="675" t="s">
        <v>120</v>
      </c>
      <c r="F24" s="678">
        <v>0</v>
      </c>
      <c r="G24" s="678">
        <v>0</v>
      </c>
    </row>
    <row r="25" spans="1:7" ht="25.5" x14ac:dyDescent="0.25">
      <c r="A25" s="590" t="s">
        <v>121</v>
      </c>
      <c r="B25" s="646">
        <f>SUM(B26:B30)</f>
        <v>0</v>
      </c>
      <c r="C25" s="646">
        <f>SUM(C26:C30)</f>
        <v>0</v>
      </c>
      <c r="D25" s="674"/>
      <c r="E25" s="675" t="s">
        <v>122</v>
      </c>
      <c r="F25" s="678">
        <v>0</v>
      </c>
      <c r="G25" s="678">
        <v>0</v>
      </c>
    </row>
    <row r="26" spans="1:7" ht="25.5" x14ac:dyDescent="0.25">
      <c r="A26" s="679" t="s">
        <v>123</v>
      </c>
      <c r="B26" s="678">
        <v>0</v>
      </c>
      <c r="C26" s="678">
        <v>0</v>
      </c>
      <c r="D26" s="674"/>
      <c r="E26" s="675" t="s">
        <v>124</v>
      </c>
      <c r="F26" s="678">
        <v>0</v>
      </c>
      <c r="G26" s="678">
        <v>0</v>
      </c>
    </row>
    <row r="27" spans="1:7" ht="25.5" x14ac:dyDescent="0.25">
      <c r="A27" s="679" t="s">
        <v>125</v>
      </c>
      <c r="B27" s="678">
        <v>0</v>
      </c>
      <c r="C27" s="678">
        <v>0</v>
      </c>
      <c r="D27" s="674"/>
      <c r="E27" s="673" t="s">
        <v>126</v>
      </c>
      <c r="F27" s="646">
        <f>SUM(F28:F30)</f>
        <v>0</v>
      </c>
      <c r="G27" s="646">
        <f>SUM(G28:G30)</f>
        <v>0</v>
      </c>
    </row>
    <row r="28" spans="1:7" ht="25.5" x14ac:dyDescent="0.25">
      <c r="A28" s="679" t="s">
        <v>127</v>
      </c>
      <c r="B28" s="678">
        <v>0</v>
      </c>
      <c r="C28" s="678">
        <v>0</v>
      </c>
      <c r="D28" s="674"/>
      <c r="E28" s="675" t="s">
        <v>128</v>
      </c>
      <c r="F28" s="678">
        <v>0</v>
      </c>
      <c r="G28" s="678">
        <v>0</v>
      </c>
    </row>
    <row r="29" spans="1:7" ht="17.25" customHeight="1" x14ac:dyDescent="0.25">
      <c r="A29" s="679" t="s">
        <v>129</v>
      </c>
      <c r="B29" s="678">
        <v>0</v>
      </c>
      <c r="C29" s="678">
        <v>0</v>
      </c>
      <c r="D29" s="674"/>
      <c r="E29" s="675" t="s">
        <v>130</v>
      </c>
      <c r="F29" s="678">
        <v>0</v>
      </c>
      <c r="G29" s="678">
        <v>0</v>
      </c>
    </row>
    <row r="30" spans="1:7" x14ac:dyDescent="0.25">
      <c r="A30" s="679" t="s">
        <v>131</v>
      </c>
      <c r="B30" s="678">
        <v>0</v>
      </c>
      <c r="C30" s="678">
        <v>0</v>
      </c>
      <c r="D30" s="674"/>
      <c r="E30" s="675" t="s">
        <v>132</v>
      </c>
      <c r="F30" s="678">
        <v>0</v>
      </c>
      <c r="G30" s="678">
        <v>0</v>
      </c>
    </row>
    <row r="31" spans="1:7" ht="25.5" x14ac:dyDescent="0.25">
      <c r="A31" s="590" t="s">
        <v>133</v>
      </c>
      <c r="B31" s="646">
        <f>SUM(B32:B36)</f>
        <v>0</v>
      </c>
      <c r="C31" s="646">
        <f>SUM(C32:C36)</f>
        <v>0</v>
      </c>
      <c r="D31" s="674"/>
      <c r="E31" s="673" t="s">
        <v>134</v>
      </c>
      <c r="F31" s="646">
        <f>SUM(F32:F37)</f>
        <v>44940806.359999999</v>
      </c>
      <c r="G31" s="646">
        <f>SUM(G32:G37)</f>
        <v>42175075.039999999</v>
      </c>
    </row>
    <row r="32" spans="1:7" ht="12.75" customHeight="1" x14ac:dyDescent="0.25">
      <c r="A32" s="679" t="s">
        <v>135</v>
      </c>
      <c r="B32" s="678">
        <v>0</v>
      </c>
      <c r="C32" s="678">
        <v>0</v>
      </c>
      <c r="D32" s="674"/>
      <c r="E32" s="675" t="s">
        <v>136</v>
      </c>
      <c r="F32" s="678">
        <v>0</v>
      </c>
      <c r="G32" s="678">
        <v>0</v>
      </c>
    </row>
    <row r="33" spans="1:7" ht="12.75" customHeight="1" x14ac:dyDescent="0.25">
      <c r="A33" s="679" t="s">
        <v>137</v>
      </c>
      <c r="B33" s="678">
        <v>0</v>
      </c>
      <c r="C33" s="678">
        <v>0</v>
      </c>
      <c r="D33" s="674"/>
      <c r="E33" s="675" t="s">
        <v>138</v>
      </c>
      <c r="F33" s="678">
        <v>0</v>
      </c>
      <c r="G33" s="678">
        <v>0</v>
      </c>
    </row>
    <row r="34" spans="1:7" ht="12.75" customHeight="1" x14ac:dyDescent="0.25">
      <c r="A34" s="679" t="s">
        <v>139</v>
      </c>
      <c r="B34" s="678">
        <v>0</v>
      </c>
      <c r="C34" s="678">
        <v>0</v>
      </c>
      <c r="D34" s="674"/>
      <c r="E34" s="675" t="s">
        <v>140</v>
      </c>
      <c r="F34" s="678">
        <v>0</v>
      </c>
      <c r="G34" s="678">
        <v>0</v>
      </c>
    </row>
    <row r="35" spans="1:7" ht="25.5" x14ac:dyDescent="0.25">
      <c r="A35" s="679" t="s">
        <v>141</v>
      </c>
      <c r="B35" s="678">
        <v>0</v>
      </c>
      <c r="C35" s="678">
        <v>0</v>
      </c>
      <c r="D35" s="682"/>
      <c r="E35" s="675" t="s">
        <v>142</v>
      </c>
      <c r="F35" s="678">
        <v>44940806.359999999</v>
      </c>
      <c r="G35" s="678">
        <v>42175075.039999999</v>
      </c>
    </row>
    <row r="36" spans="1:7" ht="25.5" x14ac:dyDescent="0.25">
      <c r="A36" s="679" t="s">
        <v>143</v>
      </c>
      <c r="B36" s="678">
        <v>0</v>
      </c>
      <c r="C36" s="678">
        <v>0</v>
      </c>
      <c r="D36" s="674"/>
      <c r="E36" s="675" t="s">
        <v>144</v>
      </c>
      <c r="F36" s="678">
        <v>0</v>
      </c>
      <c r="G36" s="678">
        <v>0</v>
      </c>
    </row>
    <row r="37" spans="1:7" ht="16.5" customHeight="1" thickBot="1" x14ac:dyDescent="0.3">
      <c r="A37" s="601" t="s">
        <v>145</v>
      </c>
      <c r="B37" s="681">
        <v>0</v>
      </c>
      <c r="C37" s="681">
        <v>0</v>
      </c>
      <c r="D37" s="671"/>
      <c r="E37" s="672" t="s">
        <v>146</v>
      </c>
      <c r="F37" s="681">
        <v>0</v>
      </c>
      <c r="G37" s="681">
        <v>0</v>
      </c>
    </row>
    <row r="38" spans="1:7" ht="25.5" x14ac:dyDescent="0.25">
      <c r="A38" s="697" t="s">
        <v>147</v>
      </c>
      <c r="B38" s="698">
        <f>SUM(B39:B40)</f>
        <v>0</v>
      </c>
      <c r="C38" s="698">
        <f>SUM(C39:C40)</f>
        <v>0</v>
      </c>
      <c r="D38" s="699"/>
      <c r="E38" s="700" t="s">
        <v>148</v>
      </c>
      <c r="F38" s="698">
        <f>SUM(F39:F41)</f>
        <v>0</v>
      </c>
      <c r="G38" s="698">
        <f>SUM(G39:G41)</f>
        <v>0</v>
      </c>
    </row>
    <row r="39" spans="1:7" ht="25.5" x14ac:dyDescent="0.25">
      <c r="A39" s="679" t="s">
        <v>149</v>
      </c>
      <c r="B39" s="678">
        <v>0</v>
      </c>
      <c r="C39" s="678">
        <v>0</v>
      </c>
      <c r="D39" s="682"/>
      <c r="E39" s="675" t="s">
        <v>150</v>
      </c>
      <c r="F39" s="678">
        <v>0</v>
      </c>
      <c r="G39" s="678">
        <v>0</v>
      </c>
    </row>
    <row r="40" spans="1:7" x14ac:dyDescent="0.25">
      <c r="A40" s="679" t="s">
        <v>151</v>
      </c>
      <c r="B40" s="678">
        <v>0</v>
      </c>
      <c r="C40" s="678">
        <v>0</v>
      </c>
      <c r="D40" s="674"/>
      <c r="E40" s="675" t="s">
        <v>152</v>
      </c>
      <c r="F40" s="678">
        <v>0</v>
      </c>
      <c r="G40" s="678">
        <v>0</v>
      </c>
    </row>
    <row r="41" spans="1:7" ht="12" customHeight="1" x14ac:dyDescent="0.25">
      <c r="A41" s="590" t="s">
        <v>153</v>
      </c>
      <c r="B41" s="646">
        <f>SUM(B42:B45)</f>
        <v>0</v>
      </c>
      <c r="C41" s="646">
        <f>SUM(C42:C45)</f>
        <v>0</v>
      </c>
      <c r="D41" s="674"/>
      <c r="E41" s="675" t="s">
        <v>154</v>
      </c>
      <c r="F41" s="678">
        <v>0</v>
      </c>
      <c r="G41" s="678">
        <v>0</v>
      </c>
    </row>
    <row r="42" spans="1:7" ht="12" customHeight="1" x14ac:dyDescent="0.25">
      <c r="A42" s="679" t="s">
        <v>155</v>
      </c>
      <c r="B42" s="678">
        <v>0</v>
      </c>
      <c r="C42" s="678">
        <v>0</v>
      </c>
      <c r="D42" s="674"/>
      <c r="E42" s="673" t="s">
        <v>156</v>
      </c>
      <c r="F42" s="658">
        <f>SUM(F43:F45)</f>
        <v>0</v>
      </c>
      <c r="G42" s="658">
        <f>SUM(G43:G45)</f>
        <v>0</v>
      </c>
    </row>
    <row r="43" spans="1:7" ht="12" customHeight="1" x14ac:dyDescent="0.25">
      <c r="A43" s="679" t="s">
        <v>157</v>
      </c>
      <c r="B43" s="678">
        <v>0</v>
      </c>
      <c r="C43" s="678">
        <v>0</v>
      </c>
      <c r="D43" s="674"/>
      <c r="E43" s="675" t="s">
        <v>158</v>
      </c>
      <c r="F43" s="678">
        <v>0</v>
      </c>
      <c r="G43" s="678">
        <v>0</v>
      </c>
    </row>
    <row r="44" spans="1:7" ht="25.5" x14ac:dyDescent="0.25">
      <c r="A44" s="679" t="s">
        <v>159</v>
      </c>
      <c r="B44" s="678">
        <v>0</v>
      </c>
      <c r="C44" s="678">
        <v>0</v>
      </c>
      <c r="D44" s="674"/>
      <c r="E44" s="675" t="s">
        <v>160</v>
      </c>
      <c r="F44" s="678">
        <v>0</v>
      </c>
      <c r="G44" s="678">
        <v>0</v>
      </c>
    </row>
    <row r="45" spans="1:7" ht="13.5" customHeight="1" x14ac:dyDescent="0.25">
      <c r="A45" s="679" t="s">
        <v>161</v>
      </c>
      <c r="B45" s="678">
        <v>0</v>
      </c>
      <c r="C45" s="678">
        <v>0</v>
      </c>
      <c r="D45" s="674"/>
      <c r="E45" s="675" t="s">
        <v>162</v>
      </c>
      <c r="F45" s="678">
        <v>0</v>
      </c>
      <c r="G45" s="678">
        <v>0</v>
      </c>
    </row>
    <row r="46" spans="1:7" ht="24" customHeight="1" x14ac:dyDescent="0.25">
      <c r="A46" s="590" t="s">
        <v>163</v>
      </c>
      <c r="B46" s="646">
        <f>+B41+B37+B38+B31+B25+B17+B9</f>
        <v>6672686.4299999997</v>
      </c>
      <c r="C46" s="646">
        <f>+C41+C37+C38+C31+C25+C17+C9</f>
        <v>773741.30999999994</v>
      </c>
      <c r="D46" s="674"/>
      <c r="E46" s="673" t="s">
        <v>164</v>
      </c>
      <c r="F46" s="646">
        <f>+F42+F38+F31+F27+F26+F23+F19+F9</f>
        <v>101744064.44999999</v>
      </c>
      <c r="G46" s="646">
        <f>+G42+G38+G31+G27+G26+G23+G19+G9</f>
        <v>92986719.169999987</v>
      </c>
    </row>
    <row r="47" spans="1:7" x14ac:dyDescent="0.25">
      <c r="A47" s="590" t="s">
        <v>47</v>
      </c>
      <c r="B47" s="680"/>
      <c r="C47" s="680"/>
      <c r="D47" s="682"/>
      <c r="E47" s="673" t="s">
        <v>48</v>
      </c>
      <c r="F47" s="680"/>
      <c r="G47" s="680"/>
    </row>
    <row r="48" spans="1:7" ht="12.75" customHeight="1" x14ac:dyDescent="0.25">
      <c r="A48" s="679" t="s">
        <v>165</v>
      </c>
      <c r="B48" s="678">
        <f>'ETCA-I-01'!B21</f>
        <v>57604427.340000004</v>
      </c>
      <c r="C48" s="678">
        <v>55023477.539999999</v>
      </c>
      <c r="D48" s="674"/>
      <c r="E48" s="675" t="s">
        <v>166</v>
      </c>
      <c r="F48" s="678">
        <v>0</v>
      </c>
      <c r="G48" s="678">
        <v>0</v>
      </c>
    </row>
    <row r="49" spans="1:8" ht="12.75" customHeight="1" x14ac:dyDescent="0.25">
      <c r="A49" s="679" t="s">
        <v>167</v>
      </c>
      <c r="B49" s="678">
        <f>'ETCA-I-01'!B22</f>
        <v>22293</v>
      </c>
      <c r="C49" s="678">
        <v>22293</v>
      </c>
      <c r="D49" s="674"/>
      <c r="E49" s="675" t="s">
        <v>168</v>
      </c>
      <c r="F49" s="678">
        <v>0</v>
      </c>
      <c r="G49" s="678">
        <v>0</v>
      </c>
    </row>
    <row r="50" spans="1:8" ht="15.75" customHeight="1" x14ac:dyDescent="0.25">
      <c r="A50" s="679" t="s">
        <v>169</v>
      </c>
      <c r="B50" s="678">
        <f>'ETCA-I-01'!B23</f>
        <v>74648607.349999994</v>
      </c>
      <c r="C50" s="678">
        <v>73740752.950000003</v>
      </c>
      <c r="D50" s="674"/>
      <c r="E50" s="675" t="s">
        <v>170</v>
      </c>
      <c r="F50" s="678">
        <v>0</v>
      </c>
      <c r="G50" s="678">
        <v>0</v>
      </c>
    </row>
    <row r="51" spans="1:8" ht="12" customHeight="1" x14ac:dyDescent="0.25">
      <c r="A51" s="679" t="s">
        <v>171</v>
      </c>
      <c r="B51" s="678">
        <f>'ETCA-I-01'!B24</f>
        <v>57672889.380000003</v>
      </c>
      <c r="C51" s="678">
        <v>56728000.140000001</v>
      </c>
      <c r="D51" s="674"/>
      <c r="E51" s="675" t="s">
        <v>172</v>
      </c>
      <c r="F51" s="678">
        <v>0</v>
      </c>
      <c r="G51" s="678">
        <v>0</v>
      </c>
    </row>
    <row r="52" spans="1:8" ht="25.5" x14ac:dyDescent="0.25">
      <c r="A52" s="679" t="s">
        <v>173</v>
      </c>
      <c r="B52" s="678">
        <f>'ETCA-I-01'!B25</f>
        <v>341292.79999999999</v>
      </c>
      <c r="C52" s="678">
        <v>307345.40000000002</v>
      </c>
      <c r="D52" s="674"/>
      <c r="E52" s="675" t="s">
        <v>174</v>
      </c>
      <c r="F52" s="678">
        <v>0</v>
      </c>
      <c r="G52" s="678">
        <v>0</v>
      </c>
    </row>
    <row r="53" spans="1:8" x14ac:dyDescent="0.25">
      <c r="A53" s="679" t="s">
        <v>175</v>
      </c>
      <c r="B53" s="678">
        <f>'ETCA-I-01'!B26</f>
        <v>-37485772.990000002</v>
      </c>
      <c r="C53" s="678">
        <v>-37485772.990000002</v>
      </c>
      <c r="D53" s="676"/>
      <c r="E53" s="675" t="s">
        <v>176</v>
      </c>
      <c r="F53" s="678">
        <v>0</v>
      </c>
      <c r="G53" s="678">
        <v>0</v>
      </c>
    </row>
    <row r="54" spans="1:8" ht="11.25" customHeight="1" x14ac:dyDescent="0.25">
      <c r="A54" s="679" t="s">
        <v>177</v>
      </c>
      <c r="B54" s="678">
        <v>0</v>
      </c>
      <c r="C54" s="678">
        <v>0</v>
      </c>
      <c r="D54" s="676"/>
      <c r="E54" s="673"/>
      <c r="F54" s="680"/>
      <c r="G54" s="680"/>
    </row>
    <row r="55" spans="1:8" ht="19.5" customHeight="1" x14ac:dyDescent="0.25">
      <c r="A55" s="679" t="s">
        <v>178</v>
      </c>
      <c r="B55" s="678">
        <v>0</v>
      </c>
      <c r="C55" s="678">
        <v>0</v>
      </c>
      <c r="D55" s="676"/>
      <c r="E55" s="673" t="s">
        <v>179</v>
      </c>
      <c r="F55" s="646">
        <f>SUM(F47:F53)</f>
        <v>0</v>
      </c>
      <c r="G55" s="646">
        <f>SUM(G47:G53)</f>
        <v>0</v>
      </c>
    </row>
    <row r="56" spans="1:8" ht="13.5" customHeight="1" x14ac:dyDescent="0.25">
      <c r="A56" s="679" t="s">
        <v>180</v>
      </c>
      <c r="B56" s="678">
        <v>0</v>
      </c>
      <c r="C56" s="678">
        <v>0</v>
      </c>
      <c r="D56" s="674"/>
      <c r="E56" s="592"/>
      <c r="F56" s="680"/>
      <c r="G56" s="680"/>
    </row>
    <row r="57" spans="1:8" ht="25.5" x14ac:dyDescent="0.25">
      <c r="A57" s="590" t="s">
        <v>181</v>
      </c>
      <c r="B57" s="646">
        <f>SUM(B48:B56)</f>
        <v>152803736.88</v>
      </c>
      <c r="C57" s="646">
        <f>SUM(C48:C56)</f>
        <v>148336096.03999999</v>
      </c>
      <c r="D57" s="674"/>
      <c r="E57" s="673" t="s">
        <v>182</v>
      </c>
      <c r="F57" s="646">
        <f>+F46+F55</f>
        <v>101744064.44999999</v>
      </c>
      <c r="G57" s="646">
        <f>+G46+G55</f>
        <v>92986719.169999987</v>
      </c>
    </row>
    <row r="58" spans="1:8" ht="14.25" customHeight="1" x14ac:dyDescent="0.25">
      <c r="A58" s="679"/>
      <c r="B58" s="680"/>
      <c r="C58" s="680"/>
      <c r="D58" s="676"/>
      <c r="E58" s="673" t="s">
        <v>183</v>
      </c>
      <c r="F58" s="680"/>
      <c r="G58" s="680"/>
    </row>
    <row r="59" spans="1:8" ht="15" customHeight="1" x14ac:dyDescent="0.25">
      <c r="A59" s="590" t="s">
        <v>184</v>
      </c>
      <c r="B59" s="646">
        <f>+B46+B57</f>
        <v>159476423.31</v>
      </c>
      <c r="C59" s="646">
        <f>+C46+C57</f>
        <v>149109837.34999999</v>
      </c>
      <c r="D59" s="674"/>
      <c r="E59" s="673" t="s">
        <v>185</v>
      </c>
      <c r="F59" s="646">
        <f>SUM(F60:F62)</f>
        <v>102391377.56</v>
      </c>
      <c r="G59" s="646">
        <f>SUM(G60:G62)</f>
        <v>101419813.63</v>
      </c>
      <c r="H59" s="406" t="str">
        <f>IF(C59&lt;&gt;'ETCA-I-01'!C33,"ERROR!!!!! ELTOTAL DE ACTIVO, NO CONCUERDA CON LO REPORTADO EN EL ESTADO DE SITUACION FINANCIERA","")</f>
        <v/>
      </c>
    </row>
    <row r="60" spans="1:8" ht="12" customHeight="1" x14ac:dyDescent="0.25">
      <c r="A60" s="679"/>
      <c r="B60" s="683"/>
      <c r="C60" s="683"/>
      <c r="D60" s="674"/>
      <c r="E60" s="675" t="s">
        <v>186</v>
      </c>
      <c r="F60" s="678">
        <f>'ETCA-I-01'!F37</f>
        <v>20829363.760000002</v>
      </c>
      <c r="G60" s="678">
        <v>20843363.77</v>
      </c>
      <c r="H60" s="406" t="str">
        <f>IF(B59&lt;&gt;'ETCA-I-01'!B33,"ERROR!!!!! ELTOTAL DE ACTIVO, NO CONCUERDA CON LO REPORTADO EN EL ESTADO DE SITUACION FINANCIERA","")</f>
        <v/>
      </c>
    </row>
    <row r="61" spans="1:8" ht="11.25" customHeight="1" x14ac:dyDescent="0.25">
      <c r="A61" s="679"/>
      <c r="B61" s="683"/>
      <c r="C61" s="683"/>
      <c r="D61" s="674"/>
      <c r="E61" s="675" t="s">
        <v>187</v>
      </c>
      <c r="F61" s="678">
        <f>'ETCA-I-01'!F38</f>
        <v>81562013.799999997</v>
      </c>
      <c r="G61" s="678">
        <v>80576449.859999999</v>
      </c>
    </row>
    <row r="62" spans="1:8" ht="10.5" customHeight="1" x14ac:dyDescent="0.25">
      <c r="A62" s="679"/>
      <c r="B62" s="683"/>
      <c r="C62" s="683"/>
      <c r="D62" s="674"/>
      <c r="E62" s="675" t="s">
        <v>188</v>
      </c>
      <c r="F62" s="678">
        <v>0</v>
      </c>
      <c r="G62" s="678">
        <v>0</v>
      </c>
    </row>
    <row r="63" spans="1:8" ht="25.5" x14ac:dyDescent="0.25">
      <c r="A63" s="679"/>
      <c r="B63" s="683"/>
      <c r="C63" s="683"/>
      <c r="D63" s="674"/>
      <c r="E63" s="673" t="s">
        <v>189</v>
      </c>
      <c r="F63" s="646">
        <f>SUM(F64:F68)</f>
        <v>-44659018.700000003</v>
      </c>
      <c r="G63" s="646">
        <f>SUM(G64:G68)</f>
        <v>-45296695.449999996</v>
      </c>
    </row>
    <row r="64" spans="1:8" x14ac:dyDescent="0.25">
      <c r="A64" s="679"/>
      <c r="B64" s="683"/>
      <c r="C64" s="683"/>
      <c r="D64" s="674"/>
      <c r="E64" s="675" t="s">
        <v>190</v>
      </c>
      <c r="F64" s="678">
        <f>'ETCA-I-01'!F41</f>
        <v>793790.39</v>
      </c>
      <c r="G64" s="678">
        <v>-1592432.68</v>
      </c>
    </row>
    <row r="65" spans="1:8" x14ac:dyDescent="0.25">
      <c r="A65" s="679"/>
      <c r="B65" s="683"/>
      <c r="C65" s="683"/>
      <c r="D65" s="674"/>
      <c r="E65" s="675" t="s">
        <v>191</v>
      </c>
      <c r="F65" s="678">
        <f>'ETCA-I-01'!F42</f>
        <v>-45452809.090000004</v>
      </c>
      <c r="G65" s="678">
        <f>-45843081.41+2138818.64</f>
        <v>-43704262.769999996</v>
      </c>
    </row>
    <row r="66" spans="1:8" ht="12.75" customHeight="1" x14ac:dyDescent="0.25">
      <c r="A66" s="679"/>
      <c r="B66" s="683"/>
      <c r="C66" s="683"/>
      <c r="D66" s="674"/>
      <c r="E66" s="675" t="s">
        <v>192</v>
      </c>
      <c r="F66" s="678">
        <v>0</v>
      </c>
      <c r="G66" s="678">
        <v>0</v>
      </c>
    </row>
    <row r="67" spans="1:8" ht="12" customHeight="1" x14ac:dyDescent="0.25">
      <c r="A67" s="679"/>
      <c r="B67" s="683"/>
      <c r="C67" s="683"/>
      <c r="D67" s="674"/>
      <c r="E67" s="675" t="s">
        <v>193</v>
      </c>
      <c r="F67" s="678">
        <v>0</v>
      </c>
      <c r="G67" s="678">
        <v>0</v>
      </c>
    </row>
    <row r="68" spans="1:8" ht="17.25" customHeight="1" x14ac:dyDescent="0.25">
      <c r="A68" s="679"/>
      <c r="B68" s="683"/>
      <c r="C68" s="683"/>
      <c r="D68" s="674"/>
      <c r="E68" s="675" t="s">
        <v>194</v>
      </c>
      <c r="F68" s="678">
        <v>0</v>
      </c>
      <c r="G68" s="678">
        <v>0</v>
      </c>
    </row>
    <row r="69" spans="1:8" ht="25.5" x14ac:dyDescent="0.25">
      <c r="A69" s="679"/>
      <c r="B69" s="683"/>
      <c r="C69" s="683"/>
      <c r="D69" s="674"/>
      <c r="E69" s="673" t="s">
        <v>195</v>
      </c>
      <c r="F69" s="646">
        <f>SUM(F70:F71)</f>
        <v>0</v>
      </c>
      <c r="G69" s="646">
        <f>SUM(G70:G71)</f>
        <v>0</v>
      </c>
    </row>
    <row r="70" spans="1:8" x14ac:dyDescent="0.25">
      <c r="A70" s="679"/>
      <c r="B70" s="683"/>
      <c r="C70" s="683"/>
      <c r="D70" s="674"/>
      <c r="E70" s="675" t="s">
        <v>196</v>
      </c>
      <c r="F70" s="678">
        <v>0</v>
      </c>
      <c r="G70" s="678">
        <v>0</v>
      </c>
    </row>
    <row r="71" spans="1:8" ht="14.25" customHeight="1" x14ac:dyDescent="0.25">
      <c r="A71" s="679"/>
      <c r="B71" s="683"/>
      <c r="C71" s="683"/>
      <c r="D71" s="674"/>
      <c r="E71" s="675" t="s">
        <v>197</v>
      </c>
      <c r="F71" s="678">
        <v>0</v>
      </c>
      <c r="G71" s="678">
        <v>0</v>
      </c>
    </row>
    <row r="72" spans="1:8" ht="15" customHeight="1" x14ac:dyDescent="0.25">
      <c r="A72" s="679"/>
      <c r="B72" s="683"/>
      <c r="C72" s="683"/>
      <c r="D72" s="674"/>
      <c r="E72" s="673" t="s">
        <v>198</v>
      </c>
      <c r="F72" s="646">
        <f>+F59+F63+F69</f>
        <v>57732358.859999999</v>
      </c>
      <c r="G72" s="646">
        <f>+G59+G63+G69</f>
        <v>56123118.18</v>
      </c>
    </row>
    <row r="73" spans="1:8" ht="19.5" customHeight="1" thickBot="1" x14ac:dyDescent="0.3">
      <c r="A73" s="601"/>
      <c r="B73" s="670"/>
      <c r="C73" s="670"/>
      <c r="D73" s="671"/>
      <c r="E73" s="602" t="s">
        <v>199</v>
      </c>
      <c r="F73" s="732">
        <f>+F57+F72</f>
        <v>159476423.31</v>
      </c>
      <c r="G73" s="684">
        <f>+G57+G72</f>
        <v>149109837.34999999</v>
      </c>
      <c r="H73" s="406" t="str">
        <f>IF((G73-'ETCA-I-01'!G52)&gt;0.9,"ERROR!!!!! ELTOTAL DE DEL PATRIMONIO Y HACIENDA PUBLICA, NO CONCUERDA CON LO REPORTADO EN EL ESTADO DE SITUACION FINANCIERA","")</f>
        <v/>
      </c>
    </row>
    <row r="74" spans="1:8" x14ac:dyDescent="0.25">
      <c r="H74" t="str">
        <f>IF(F73&lt;&gt;'ETCA-I-01'!F52,"ERROR!!!!! ELTOTAL DE DEL PATRIMONIO Y HACIENDA PUBLICA, NO CONCUERDA CON LO REPORTADO EN EL ESTADO DE SITUACION FINANCIERA","")</f>
        <v/>
      </c>
    </row>
  </sheetData>
  <sheetProtection password="C115" sheet="1" scenarios="1" formatColumns="0" formatRows="0" insertHyperlinks="0"/>
  <mergeCells count="5">
    <mergeCell ref="A1:G1"/>
    <mergeCell ref="A2:G2"/>
    <mergeCell ref="A4:G4"/>
    <mergeCell ref="A5:G5"/>
    <mergeCell ref="A3:G3"/>
  </mergeCells>
  <printOptions horizontalCentered="1"/>
  <pageMargins left="0.23622047244094491" right="0.23622047244094491" top="0.23622047244094491" bottom="0.23622047244094491" header="0.31496062992125984" footer="0.31496062992125984"/>
  <pageSetup scale="8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view="pageBreakPreview" topLeftCell="A37" zoomScaleNormal="100" zoomScaleSheetLayoutView="100" workbookViewId="0">
      <selection sqref="A1:G45"/>
    </sheetView>
  </sheetViews>
  <sheetFormatPr baseColWidth="10" defaultColWidth="11.28515625" defaultRowHeight="15" x14ac:dyDescent="0.25"/>
  <cols>
    <col min="1" max="1" width="47.7109375" style="351" bestFit="1" customWidth="1"/>
    <col min="2" max="2" width="11.28515625" style="341"/>
    <col min="3" max="3" width="12.28515625" style="341" customWidth="1"/>
    <col min="4" max="16384" width="11.28515625" style="341"/>
  </cols>
  <sheetData>
    <row r="1" spans="1:7" ht="16.5" customHeight="1" x14ac:dyDescent="0.25">
      <c r="A1" s="1253" t="s">
        <v>23</v>
      </c>
      <c r="B1" s="1253"/>
      <c r="C1" s="1253"/>
      <c r="D1" s="1253"/>
      <c r="E1" s="1253"/>
      <c r="F1" s="1253"/>
      <c r="G1" s="1253"/>
    </row>
    <row r="2" spans="1:7" ht="16.5" customHeight="1" x14ac:dyDescent="0.25">
      <c r="A2" s="1253" t="s">
        <v>758</v>
      </c>
      <c r="B2" s="1253"/>
      <c r="C2" s="1253"/>
      <c r="D2" s="1253"/>
      <c r="E2" s="1253"/>
      <c r="F2" s="1253"/>
      <c r="G2" s="1253"/>
    </row>
    <row r="3" spans="1:7" ht="15.75" x14ac:dyDescent="0.25">
      <c r="A3" s="1255" t="str">
        <f>'ETCA-I-01'!A3:G3</f>
        <v>Instituto Tecnológico Superior de Cajeme</v>
      </c>
      <c r="B3" s="1255"/>
      <c r="C3" s="1255"/>
      <c r="D3" s="1255"/>
      <c r="E3" s="1255"/>
      <c r="F3" s="1255"/>
      <c r="G3" s="1255"/>
    </row>
    <row r="4" spans="1:7" ht="16.5" x14ac:dyDescent="0.25">
      <c r="A4" s="1254" t="str">
        <f>'ETCA-I-03'!A4:D4</f>
        <v>Del 01 de Enero al 30 de Junio de 2019</v>
      </c>
      <c r="B4" s="1254"/>
      <c r="C4" s="1254"/>
      <c r="D4" s="1254"/>
      <c r="E4" s="1254"/>
      <c r="F4" s="1254"/>
      <c r="G4" s="1254"/>
    </row>
    <row r="5" spans="1:7" ht="17.25" thickBot="1" x14ac:dyDescent="0.3">
      <c r="A5" s="342"/>
      <c r="B5" s="1256" t="s">
        <v>759</v>
      </c>
      <c r="C5" s="1256"/>
      <c r="D5" s="1256"/>
      <c r="E5" s="154"/>
      <c r="F5" s="39"/>
      <c r="G5" s="501"/>
    </row>
    <row r="6" spans="1:7" ht="38.25" x14ac:dyDescent="0.25">
      <c r="A6" s="1180" t="s">
        <v>250</v>
      </c>
      <c r="B6" s="191" t="s">
        <v>470</v>
      </c>
      <c r="C6" s="191" t="s">
        <v>398</v>
      </c>
      <c r="D6" s="191" t="s">
        <v>471</v>
      </c>
      <c r="E6" s="192" t="s">
        <v>760</v>
      </c>
      <c r="F6" s="192" t="s">
        <v>761</v>
      </c>
      <c r="G6" s="191" t="s">
        <v>474</v>
      </c>
    </row>
    <row r="7" spans="1:7" ht="15.75" thickBot="1" x14ac:dyDescent="0.3">
      <c r="A7" s="1181"/>
      <c r="B7" s="281" t="s">
        <v>378</v>
      </c>
      <c r="C7" s="281" t="s">
        <v>379</v>
      </c>
      <c r="D7" s="281" t="s">
        <v>475</v>
      </c>
      <c r="E7" s="343" t="s">
        <v>381</v>
      </c>
      <c r="F7" s="343" t="s">
        <v>382</v>
      </c>
      <c r="G7" s="281" t="s">
        <v>476</v>
      </c>
    </row>
    <row r="8" spans="1:7" ht="16.5" x14ac:dyDescent="0.25">
      <c r="A8" s="352"/>
      <c r="B8" s="344"/>
      <c r="C8" s="344"/>
      <c r="D8" s="344"/>
      <c r="E8" s="344"/>
      <c r="F8" s="344"/>
      <c r="G8" s="344"/>
    </row>
    <row r="9" spans="1:7" s="347" customFormat="1" x14ac:dyDescent="0.25">
      <c r="A9" s="345" t="s">
        <v>762</v>
      </c>
      <c r="B9" s="346"/>
      <c r="C9" s="346"/>
      <c r="D9" s="346"/>
      <c r="E9" s="346"/>
      <c r="F9" s="346"/>
      <c r="G9" s="346"/>
    </row>
    <row r="10" spans="1:7" s="349" customFormat="1" x14ac:dyDescent="0.25">
      <c r="A10" s="348" t="s">
        <v>940</v>
      </c>
      <c r="B10" s="429">
        <f>B12+B13</f>
        <v>0</v>
      </c>
      <c r="C10" s="429">
        <f>C12+C13</f>
        <v>0</v>
      </c>
      <c r="D10" s="429">
        <f>SUM(B10+C10)</f>
        <v>0</v>
      </c>
      <c r="E10" s="429">
        <f>E12+E13</f>
        <v>0</v>
      </c>
      <c r="F10" s="429">
        <f>F12+F13</f>
        <v>0</v>
      </c>
      <c r="G10" s="429">
        <f>SUM(D10-E10)</f>
        <v>0</v>
      </c>
    </row>
    <row r="11" spans="1:7" s="350" customFormat="1" x14ac:dyDescent="0.25">
      <c r="A11" s="353"/>
      <c r="B11" s="430"/>
      <c r="C11" s="430"/>
      <c r="D11" s="430"/>
      <c r="E11" s="430"/>
      <c r="F11" s="430"/>
      <c r="G11" s="431"/>
    </row>
    <row r="12" spans="1:7" s="350" customFormat="1" x14ac:dyDescent="0.25">
      <c r="A12" s="353" t="s">
        <v>763</v>
      </c>
      <c r="B12" s="430"/>
      <c r="C12" s="430"/>
      <c r="D12" s="431">
        <f>B12+C12</f>
        <v>0</v>
      </c>
      <c r="E12" s="430"/>
      <c r="F12" s="430"/>
      <c r="G12" s="431">
        <f>D12-E12</f>
        <v>0</v>
      </c>
    </row>
    <row r="13" spans="1:7" s="350" customFormat="1" x14ac:dyDescent="0.25">
      <c r="A13" s="353" t="s">
        <v>764</v>
      </c>
      <c r="B13" s="430"/>
      <c r="C13" s="430"/>
      <c r="D13" s="431">
        <f>B13+C13</f>
        <v>0</v>
      </c>
      <c r="E13" s="430"/>
      <c r="F13" s="430"/>
      <c r="G13" s="431">
        <f>D13-E13</f>
        <v>0</v>
      </c>
    </row>
    <row r="14" spans="1:7" s="349" customFormat="1" x14ac:dyDescent="0.25">
      <c r="A14" s="348" t="s">
        <v>765</v>
      </c>
      <c r="B14" s="429">
        <f t="shared" ref="B14:G14" si="0">SUM(B15:B22)</f>
        <v>66184900.999999993</v>
      </c>
      <c r="C14" s="429">
        <f t="shared" si="0"/>
        <v>46828409.04999999</v>
      </c>
      <c r="D14" s="429">
        <f t="shared" si="0"/>
        <v>113013310.04999998</v>
      </c>
      <c r="E14" s="429">
        <f t="shared" si="0"/>
        <v>50758777.640000001</v>
      </c>
      <c r="F14" s="429">
        <f t="shared" si="0"/>
        <v>48570710.470000006</v>
      </c>
      <c r="G14" s="429">
        <f t="shared" si="0"/>
        <v>62254532.409999982</v>
      </c>
    </row>
    <row r="15" spans="1:7" s="350" customFormat="1" x14ac:dyDescent="0.25">
      <c r="A15" s="353" t="s">
        <v>766</v>
      </c>
      <c r="B15" s="430">
        <f>'ETCA-II-13'!C315</f>
        <v>66184900.999999993</v>
      </c>
      <c r="C15" s="430">
        <f>'ETCA-II-13'!D315</f>
        <v>46828409.04999999</v>
      </c>
      <c r="D15" s="431">
        <f t="shared" ref="D15:D22" si="1">B15+C15</f>
        <v>113013310.04999998</v>
      </c>
      <c r="E15" s="430">
        <f>'ETCA-II-13'!F315</f>
        <v>50758777.640000001</v>
      </c>
      <c r="F15" s="430">
        <f>'ETCA-II-13'!G315</f>
        <v>48570710.470000006</v>
      </c>
      <c r="G15" s="431">
        <f>D15-E15</f>
        <v>62254532.409999982</v>
      </c>
    </row>
    <row r="16" spans="1:7" s="350" customFormat="1" x14ac:dyDescent="0.25">
      <c r="A16" s="353" t="s">
        <v>767</v>
      </c>
      <c r="B16" s="430"/>
      <c r="C16" s="430"/>
      <c r="D16" s="431">
        <f t="shared" si="1"/>
        <v>0</v>
      </c>
      <c r="E16" s="430"/>
      <c r="F16" s="430"/>
      <c r="G16" s="431">
        <f t="shared" ref="G16:G39" si="2">D16-E16</f>
        <v>0</v>
      </c>
    </row>
    <row r="17" spans="1:7" s="350" customFormat="1" x14ac:dyDescent="0.25">
      <c r="A17" s="353" t="s">
        <v>768</v>
      </c>
      <c r="B17" s="430"/>
      <c r="C17" s="430"/>
      <c r="D17" s="431">
        <f t="shared" si="1"/>
        <v>0</v>
      </c>
      <c r="E17" s="430"/>
      <c r="F17" s="430"/>
      <c r="G17" s="431">
        <f t="shared" si="2"/>
        <v>0</v>
      </c>
    </row>
    <row r="18" spans="1:7" s="350" customFormat="1" x14ac:dyDescent="0.25">
      <c r="A18" s="353" t="s">
        <v>769</v>
      </c>
      <c r="B18" s="430"/>
      <c r="C18" s="430"/>
      <c r="D18" s="431">
        <f t="shared" si="1"/>
        <v>0</v>
      </c>
      <c r="E18" s="430"/>
      <c r="F18" s="430"/>
      <c r="G18" s="431">
        <f t="shared" si="2"/>
        <v>0</v>
      </c>
    </row>
    <row r="19" spans="1:7" s="350" customFormat="1" x14ac:dyDescent="0.25">
      <c r="A19" s="353" t="s">
        <v>770</v>
      </c>
      <c r="B19" s="430"/>
      <c r="C19" s="430"/>
      <c r="D19" s="431">
        <f t="shared" si="1"/>
        <v>0</v>
      </c>
      <c r="E19" s="430"/>
      <c r="F19" s="430"/>
      <c r="G19" s="431">
        <f t="shared" si="2"/>
        <v>0</v>
      </c>
    </row>
    <row r="20" spans="1:7" s="350" customFormat="1" ht="27" x14ac:dyDescent="0.25">
      <c r="A20" s="353" t="s">
        <v>771</v>
      </c>
      <c r="B20" s="430"/>
      <c r="C20" s="430"/>
      <c r="D20" s="431">
        <f t="shared" si="1"/>
        <v>0</v>
      </c>
      <c r="E20" s="430"/>
      <c r="F20" s="430"/>
      <c r="G20" s="431">
        <f t="shared" si="2"/>
        <v>0</v>
      </c>
    </row>
    <row r="21" spans="1:7" s="350" customFormat="1" x14ac:dyDescent="0.25">
      <c r="A21" s="353" t="s">
        <v>772</v>
      </c>
      <c r="B21" s="430"/>
      <c r="C21" s="430"/>
      <c r="D21" s="431">
        <f t="shared" si="1"/>
        <v>0</v>
      </c>
      <c r="E21" s="430"/>
      <c r="F21" s="430"/>
      <c r="G21" s="431">
        <f t="shared" si="2"/>
        <v>0</v>
      </c>
    </row>
    <row r="22" spans="1:7" s="350" customFormat="1" x14ac:dyDescent="0.25">
      <c r="A22" s="353" t="s">
        <v>773</v>
      </c>
      <c r="B22" s="430"/>
      <c r="C22" s="430"/>
      <c r="D22" s="431">
        <f t="shared" si="1"/>
        <v>0</v>
      </c>
      <c r="E22" s="430"/>
      <c r="F22" s="430"/>
      <c r="G22" s="431">
        <f t="shared" si="2"/>
        <v>0</v>
      </c>
    </row>
    <row r="23" spans="1:7" s="349" customFormat="1" x14ac:dyDescent="0.25">
      <c r="A23" s="348" t="s">
        <v>774</v>
      </c>
      <c r="B23" s="429">
        <f t="shared" ref="B23:G23" si="3">SUM(B24:B26)</f>
        <v>0</v>
      </c>
      <c r="C23" s="429">
        <f t="shared" si="3"/>
        <v>0</v>
      </c>
      <c r="D23" s="429">
        <f t="shared" si="3"/>
        <v>0</v>
      </c>
      <c r="E23" s="429">
        <f t="shared" si="3"/>
        <v>0</v>
      </c>
      <c r="F23" s="429">
        <f t="shared" si="3"/>
        <v>0</v>
      </c>
      <c r="G23" s="429">
        <f t="shared" si="3"/>
        <v>0</v>
      </c>
    </row>
    <row r="24" spans="1:7" s="350" customFormat="1" ht="27" x14ac:dyDescent="0.25">
      <c r="A24" s="353" t="s">
        <v>775</v>
      </c>
      <c r="B24" s="430"/>
      <c r="C24" s="430"/>
      <c r="D24" s="431">
        <f>B24+C24</f>
        <v>0</v>
      </c>
      <c r="E24" s="430"/>
      <c r="F24" s="430"/>
      <c r="G24" s="431">
        <f t="shared" si="2"/>
        <v>0</v>
      </c>
    </row>
    <row r="25" spans="1:7" s="350" customFormat="1" x14ac:dyDescent="0.25">
      <c r="A25" s="353" t="s">
        <v>776</v>
      </c>
      <c r="B25" s="430"/>
      <c r="C25" s="430"/>
      <c r="D25" s="431">
        <f>B25+C25</f>
        <v>0</v>
      </c>
      <c r="E25" s="430"/>
      <c r="F25" s="430"/>
      <c r="G25" s="431">
        <f t="shared" si="2"/>
        <v>0</v>
      </c>
    </row>
    <row r="26" spans="1:7" s="350" customFormat="1" x14ac:dyDescent="0.25">
      <c r="A26" s="353" t="s">
        <v>777</v>
      </c>
      <c r="B26" s="430"/>
      <c r="C26" s="430"/>
      <c r="D26" s="431">
        <f>B26+C26</f>
        <v>0</v>
      </c>
      <c r="E26" s="430"/>
      <c r="F26" s="430"/>
      <c r="G26" s="431">
        <f t="shared" si="2"/>
        <v>0</v>
      </c>
    </row>
    <row r="27" spans="1:7" s="349" customFormat="1" x14ac:dyDescent="0.25">
      <c r="A27" s="348" t="s">
        <v>778</v>
      </c>
      <c r="B27" s="429">
        <f>B28+B29</f>
        <v>0</v>
      </c>
      <c r="C27" s="429">
        <f>C28+C29</f>
        <v>0</v>
      </c>
      <c r="D27" s="429">
        <f>SUM(D28:D29)</f>
        <v>0</v>
      </c>
      <c r="E27" s="429">
        <f>E28+E29</f>
        <v>0</v>
      </c>
      <c r="F27" s="429">
        <f>F28+F29</f>
        <v>0</v>
      </c>
      <c r="G27" s="429">
        <f>SUM(G28:G29)</f>
        <v>0</v>
      </c>
    </row>
    <row r="28" spans="1:7" s="350" customFormat="1" x14ac:dyDescent="0.25">
      <c r="A28" s="353" t="s">
        <v>779</v>
      </c>
      <c r="B28" s="430"/>
      <c r="C28" s="430"/>
      <c r="D28" s="431">
        <f>B28+C28</f>
        <v>0</v>
      </c>
      <c r="E28" s="430"/>
      <c r="F28" s="430"/>
      <c r="G28" s="431">
        <f t="shared" si="2"/>
        <v>0</v>
      </c>
    </row>
    <row r="29" spans="1:7" s="350" customFormat="1" x14ac:dyDescent="0.25">
      <c r="A29" s="353" t="s">
        <v>780</v>
      </c>
      <c r="B29" s="430"/>
      <c r="C29" s="430"/>
      <c r="D29" s="431">
        <f>B29+C29</f>
        <v>0</v>
      </c>
      <c r="E29" s="430"/>
      <c r="F29" s="430"/>
      <c r="G29" s="431">
        <f t="shared" si="2"/>
        <v>0</v>
      </c>
    </row>
    <row r="30" spans="1:7" s="349" customFormat="1" x14ac:dyDescent="0.25">
      <c r="A30" s="348" t="s">
        <v>781</v>
      </c>
      <c r="B30" s="429">
        <f>B31+B32+B33+B34</f>
        <v>0</v>
      </c>
      <c r="C30" s="429">
        <f>C31+C32+C33+C34</f>
        <v>0</v>
      </c>
      <c r="D30" s="429">
        <f>SUM(D31:D34)</f>
        <v>0</v>
      </c>
      <c r="E30" s="429">
        <f>E31+E32+E33+E34</f>
        <v>0</v>
      </c>
      <c r="F30" s="429">
        <f>F31+F32+F33+F34</f>
        <v>0</v>
      </c>
      <c r="G30" s="429">
        <f>SUM(G31:G34)</f>
        <v>0</v>
      </c>
    </row>
    <row r="31" spans="1:7" s="350" customFormat="1" x14ac:dyDescent="0.25">
      <c r="A31" s="353" t="s">
        <v>223</v>
      </c>
      <c r="B31" s="430"/>
      <c r="C31" s="430"/>
      <c r="D31" s="431">
        <f>B31+C31</f>
        <v>0</v>
      </c>
      <c r="E31" s="430"/>
      <c r="F31" s="430"/>
      <c r="G31" s="431">
        <f t="shared" si="2"/>
        <v>0</v>
      </c>
    </row>
    <row r="32" spans="1:7" s="350" customFormat="1" x14ac:dyDescent="0.25">
      <c r="A32" s="353" t="s">
        <v>782</v>
      </c>
      <c r="B32" s="430"/>
      <c r="C32" s="430"/>
      <c r="D32" s="431">
        <f>B32+C32</f>
        <v>0</v>
      </c>
      <c r="E32" s="430"/>
      <c r="F32" s="430"/>
      <c r="G32" s="431">
        <f t="shared" si="2"/>
        <v>0</v>
      </c>
    </row>
    <row r="33" spans="1:8" s="350" customFormat="1" x14ac:dyDescent="0.25">
      <c r="A33" s="353" t="s">
        <v>783</v>
      </c>
      <c r="B33" s="430"/>
      <c r="C33" s="430"/>
      <c r="D33" s="431">
        <f>B33+C33</f>
        <v>0</v>
      </c>
      <c r="E33" s="430"/>
      <c r="F33" s="430"/>
      <c r="G33" s="431">
        <f t="shared" si="2"/>
        <v>0</v>
      </c>
    </row>
    <row r="34" spans="1:8" s="350" customFormat="1" x14ac:dyDescent="0.25">
      <c r="A34" s="353" t="s">
        <v>784</v>
      </c>
      <c r="B34" s="430"/>
      <c r="C34" s="430"/>
      <c r="D34" s="431">
        <f>B34+C34</f>
        <v>0</v>
      </c>
      <c r="E34" s="430"/>
      <c r="F34" s="430"/>
      <c r="G34" s="431">
        <f t="shared" si="2"/>
        <v>0</v>
      </c>
    </row>
    <row r="35" spans="1:8" s="349" customFormat="1" x14ac:dyDescent="0.25">
      <c r="A35" s="348" t="s">
        <v>785</v>
      </c>
      <c r="B35" s="429">
        <f t="shared" ref="B35:G35" si="4">B36</f>
        <v>0</v>
      </c>
      <c r="C35" s="429">
        <f t="shared" si="4"/>
        <v>0</v>
      </c>
      <c r="D35" s="429">
        <f t="shared" si="4"/>
        <v>0</v>
      </c>
      <c r="E35" s="429">
        <f t="shared" si="4"/>
        <v>0</v>
      </c>
      <c r="F35" s="429">
        <f t="shared" si="4"/>
        <v>0</v>
      </c>
      <c r="G35" s="429">
        <f t="shared" si="4"/>
        <v>0</v>
      </c>
    </row>
    <row r="36" spans="1:8" s="350" customFormat="1" x14ac:dyDescent="0.25">
      <c r="A36" s="353" t="s">
        <v>786</v>
      </c>
      <c r="B36" s="430"/>
      <c r="C36" s="430"/>
      <c r="D36" s="431">
        <f>B36+C36</f>
        <v>0</v>
      </c>
      <c r="E36" s="430"/>
      <c r="F36" s="430"/>
      <c r="G36" s="431">
        <f t="shared" si="2"/>
        <v>0</v>
      </c>
    </row>
    <row r="37" spans="1:8" s="349" customFormat="1" x14ac:dyDescent="0.25">
      <c r="A37" s="348" t="s">
        <v>787</v>
      </c>
      <c r="B37" s="432"/>
      <c r="C37" s="432"/>
      <c r="D37" s="429">
        <f>B37+C37</f>
        <v>0</v>
      </c>
      <c r="E37" s="432"/>
      <c r="F37" s="432"/>
      <c r="G37" s="429">
        <f t="shared" si="2"/>
        <v>0</v>
      </c>
    </row>
    <row r="38" spans="1:8" s="349" customFormat="1" ht="27" x14ac:dyDescent="0.25">
      <c r="A38" s="348" t="s">
        <v>788</v>
      </c>
      <c r="B38" s="432"/>
      <c r="C38" s="432"/>
      <c r="D38" s="429">
        <f>B38+C38</f>
        <v>0</v>
      </c>
      <c r="E38" s="432"/>
      <c r="F38" s="432"/>
      <c r="G38" s="429">
        <f t="shared" si="2"/>
        <v>0</v>
      </c>
    </row>
    <row r="39" spans="1:8" s="349" customFormat="1" ht="15.75" thickBot="1" x14ac:dyDescent="0.3">
      <c r="A39" s="348" t="s">
        <v>789</v>
      </c>
      <c r="B39" s="432"/>
      <c r="C39" s="432"/>
      <c r="D39" s="429">
        <f>B39+C39</f>
        <v>0</v>
      </c>
      <c r="E39" s="432"/>
      <c r="F39" s="432"/>
      <c r="G39" s="429">
        <f t="shared" si="2"/>
        <v>0</v>
      </c>
    </row>
    <row r="40" spans="1:8" ht="32.25" customHeight="1" thickBot="1" x14ac:dyDescent="0.3">
      <c r="A40" s="354" t="s">
        <v>526</v>
      </c>
      <c r="B40" s="433">
        <f t="shared" ref="B40:G40" si="5">SUM(B$10,B$14,B$23,B$27,B$30,B$35,B$37,B$38,B$39)</f>
        <v>66184900.999999993</v>
      </c>
      <c r="C40" s="433">
        <f t="shared" si="5"/>
        <v>46828409.04999999</v>
      </c>
      <c r="D40" s="433">
        <f t="shared" si="5"/>
        <v>113013310.04999998</v>
      </c>
      <c r="E40" s="433">
        <f t="shared" si="5"/>
        <v>50758777.640000001</v>
      </c>
      <c r="F40" s="433">
        <f t="shared" si="5"/>
        <v>48570710.470000006</v>
      </c>
      <c r="G40" s="433">
        <f t="shared" si="5"/>
        <v>62254532.409999982</v>
      </c>
      <c r="H40" s="499" t="str">
        <f>IF((B40-'ETCA II-04'!B81)&gt;0.9,"ERROR!!!!! EL MONTO NO COINCIDE CON LO REPORTADO EN EL FORMATO ETCA-II-04 EN EL TOTAL APROBADO ANUAL DEL ANALÍTICO DE EGRESOS","")</f>
        <v/>
      </c>
    </row>
    <row r="41" spans="1:8" ht="18" customHeight="1" x14ac:dyDescent="0.25">
      <c r="A41" s="497"/>
      <c r="B41" s="500"/>
      <c r="C41" s="500"/>
      <c r="D41" s="500"/>
      <c r="E41" s="500"/>
      <c r="F41" s="500"/>
      <c r="G41" s="500"/>
      <c r="H41" s="499" t="str">
        <f>IF((C40-'ETCA II-04'!C81)&gt;0.9,"ERROR!!!!! EL MONTO NO COINCIDE CON LO REPORTADO EN EL FORMATO ETCA-II-04 EN EL TOTAL DE AMPLIACIONES/REDUCCIONES PRESENTADO EN EL ANALÍTICO DE EGRESOS","")</f>
        <v/>
      </c>
    </row>
    <row r="42" spans="1:8" ht="18" customHeight="1" x14ac:dyDescent="0.25">
      <c r="A42" s="497"/>
      <c r="B42" s="500"/>
      <c r="C42" s="500"/>
      <c r="D42" s="500"/>
      <c r="E42" s="500"/>
      <c r="F42" s="500"/>
      <c r="G42" s="500"/>
      <c r="H42" s="499" t="str">
        <f>IF((D40-'ETCA II-04'!D81)&gt;0.9,"ERROR!!!!! EL MONTO NO COINCIDE CON LO REPORTADO EN EL FORMATO ETCA-II-04 EN EL TOTAL MODIFICADO ANUAL PRESENTADO EN EL ANALÍTICO DE EGRESOS","")</f>
        <v/>
      </c>
    </row>
    <row r="43" spans="1:8" ht="18" customHeight="1" x14ac:dyDescent="0.25">
      <c r="A43" s="497"/>
      <c r="B43" s="500"/>
      <c r="C43" s="500"/>
      <c r="D43" s="500"/>
      <c r="E43" s="500"/>
      <c r="F43" s="500"/>
      <c r="G43" s="500"/>
      <c r="H43" s="499" t="str">
        <f>IF((E40-'ETCA II-04'!E81)&gt;0.9,"ERROR!!!!! EL MONTO NO COINCIDE CON LO REPORTADO EN EL FORMATO ETCA-II-04 EN EL TOTAL DEVENGADO ANUAL PRESENTADO EN EL ANALÍTICO DE EGRESOS","")</f>
        <v/>
      </c>
    </row>
    <row r="44" spans="1:8" ht="18" customHeight="1" x14ac:dyDescent="0.25">
      <c r="A44" s="497"/>
      <c r="B44" s="500"/>
      <c r="C44" s="500"/>
      <c r="D44" s="500"/>
      <c r="E44" s="500"/>
      <c r="F44" s="500"/>
      <c r="G44" s="500"/>
      <c r="H44" s="499" t="str">
        <f>IF((F40-'ETCA II-04'!F81)&gt;0.9,"ERROR!!!!! EL MONTO NO COINCIDE CON LO REPORTADO EN EL FORMATO ETCA-II-04 EN EL TOTAL PAGADO ANUAL PRESENTADO EN EL ANALÍTICO DE EGRESOS","")</f>
        <v/>
      </c>
    </row>
    <row r="45" spans="1:8" ht="18" customHeight="1" x14ac:dyDescent="0.25">
      <c r="H45" s="499" t="str">
        <f>IF((G40-'ETCA II-04'!G81)&gt;0.9,"ERROR!!!!! EL MONTO NO COINCIDE CON LO REPORTADO EN EL FORMATO ETCA-II-04 EN EL TOTAL SUBEJERCICIO PRESENTADO EN EL ANALÍTICO DE EGRESOS","")</f>
        <v/>
      </c>
    </row>
  </sheetData>
  <sheetProtection password="C115" sheet="1" scenarios="1" formatColumns="0" formatRows="0" insertHyperlinks="0"/>
  <mergeCells count="6">
    <mergeCell ref="A1:G1"/>
    <mergeCell ref="A2:G2"/>
    <mergeCell ref="A4:G4"/>
    <mergeCell ref="A3:G3"/>
    <mergeCell ref="A6:A7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topLeftCell="A31" zoomScale="90" zoomScaleNormal="100" zoomScaleSheetLayoutView="90" workbookViewId="0">
      <selection sqref="A1:E44"/>
    </sheetView>
  </sheetViews>
  <sheetFormatPr baseColWidth="10" defaultColWidth="11.28515625" defaultRowHeight="16.5" x14ac:dyDescent="0.3"/>
  <cols>
    <col min="1" max="1" width="1.85546875" style="357" customWidth="1"/>
    <col min="2" max="2" width="34.7109375" style="33" customWidth="1"/>
    <col min="3" max="3" width="20.85546875" style="33" customWidth="1"/>
    <col min="4" max="4" width="25.7109375" style="33" customWidth="1"/>
    <col min="5" max="5" width="19.85546875" style="33" customWidth="1"/>
    <col min="6" max="16384" width="11.28515625" style="33"/>
  </cols>
  <sheetData>
    <row r="1" spans="1:7" ht="16.5" customHeight="1" x14ac:dyDescent="0.3">
      <c r="A1" s="1259" t="s">
        <v>790</v>
      </c>
      <c r="B1" s="1259"/>
      <c r="C1" s="1259"/>
      <c r="D1" s="1259"/>
      <c r="E1" s="1259"/>
    </row>
    <row r="2" spans="1:7" x14ac:dyDescent="0.3">
      <c r="A2" s="1260" t="s">
        <v>791</v>
      </c>
      <c r="B2" s="1260"/>
      <c r="C2" s="1260"/>
      <c r="D2" s="1260"/>
      <c r="E2" s="1260"/>
    </row>
    <row r="3" spans="1:7" x14ac:dyDescent="0.3">
      <c r="A3" s="1078" t="str">
        <f>'ETCA-I-01'!A3:G3</f>
        <v>Instituto Tecnológico Superior de Cajeme</v>
      </c>
      <c r="B3" s="1078"/>
      <c r="C3" s="1078"/>
      <c r="D3" s="1078"/>
      <c r="E3" s="1078"/>
      <c r="G3" s="355"/>
    </row>
    <row r="4" spans="1:7" x14ac:dyDescent="0.3">
      <c r="A4" s="1260" t="str">
        <f>'ETCA-I-03'!A4:D4</f>
        <v>Del 01 de Enero al 30 de Junio de 2019</v>
      </c>
      <c r="B4" s="1260"/>
      <c r="C4" s="1260"/>
      <c r="D4" s="1260"/>
      <c r="E4" s="1260"/>
    </row>
    <row r="5" spans="1:7" x14ac:dyDescent="0.3">
      <c r="A5" s="782"/>
      <c r="B5" s="782"/>
      <c r="C5" s="782" t="s">
        <v>792</v>
      </c>
      <c r="D5" s="4"/>
      <c r="E5" s="356"/>
    </row>
    <row r="6" spans="1:7" ht="6.75" customHeight="1" thickBot="1" x14ac:dyDescent="0.35"/>
    <row r="7" spans="1:7" s="358" customFormat="1" ht="17.25" customHeight="1" x14ac:dyDescent="0.25">
      <c r="A7" s="1261"/>
      <c r="B7" s="1262"/>
      <c r="C7" s="783"/>
      <c r="D7" s="783"/>
      <c r="E7" s="371"/>
    </row>
    <row r="8" spans="1:7" s="358" customFormat="1" ht="20.25" customHeight="1" x14ac:dyDescent="0.25">
      <c r="A8" s="360"/>
      <c r="B8" s="370" t="s">
        <v>793</v>
      </c>
      <c r="C8" s="359"/>
      <c r="D8" s="359"/>
      <c r="E8" s="361"/>
      <c r="F8" s="362"/>
    </row>
    <row r="9" spans="1:7" s="358" customFormat="1" ht="20.25" customHeight="1" x14ac:dyDescent="0.25">
      <c r="A9" s="363"/>
      <c r="C9" s="359"/>
      <c r="D9" s="359"/>
      <c r="E9" s="361"/>
      <c r="F9" s="362"/>
    </row>
    <row r="10" spans="1:7" s="358" customFormat="1" ht="27.75" customHeight="1" x14ac:dyDescent="0.25">
      <c r="A10" s="580"/>
      <c r="B10" s="587" t="s">
        <v>794</v>
      </c>
      <c r="C10" s="584"/>
      <c r="D10" s="579" t="s">
        <v>795</v>
      </c>
      <c r="E10" s="581" t="s">
        <v>796</v>
      </c>
      <c r="F10" s="362"/>
    </row>
    <row r="11" spans="1:7" s="358" customFormat="1" ht="20.25" customHeight="1" x14ac:dyDescent="0.25">
      <c r="A11" s="360"/>
      <c r="C11" s="585"/>
      <c r="D11" s="582"/>
      <c r="E11" s="361"/>
      <c r="F11" s="362"/>
    </row>
    <row r="12" spans="1:7" s="358" customFormat="1" ht="20.25" customHeight="1" x14ac:dyDescent="0.25">
      <c r="A12" s="363"/>
      <c r="B12" s="1257" t="s">
        <v>1051</v>
      </c>
      <c r="C12" s="1258"/>
      <c r="D12" s="582"/>
      <c r="E12" s="361"/>
      <c r="F12" s="362"/>
    </row>
    <row r="13" spans="1:7" x14ac:dyDescent="0.3">
      <c r="A13" s="364"/>
      <c r="C13" s="586"/>
      <c r="D13" s="583"/>
      <c r="E13" s="365"/>
      <c r="F13" s="18"/>
    </row>
    <row r="14" spans="1:7" x14ac:dyDescent="0.3">
      <c r="A14" s="364"/>
      <c r="B14" s="18"/>
      <c r="C14" s="586"/>
      <c r="D14" s="583"/>
      <c r="E14" s="365"/>
      <c r="F14" s="18"/>
    </row>
    <row r="15" spans="1:7" x14ac:dyDescent="0.3">
      <c r="A15" s="364"/>
      <c r="B15" s="18"/>
      <c r="C15" s="586"/>
      <c r="D15" s="583"/>
      <c r="E15" s="365"/>
      <c r="F15" s="18"/>
    </row>
    <row r="16" spans="1:7" x14ac:dyDescent="0.3">
      <c r="A16" s="364"/>
      <c r="B16" s="18"/>
      <c r="C16" s="586"/>
      <c r="D16" s="583"/>
      <c r="E16" s="365"/>
      <c r="F16" s="18"/>
    </row>
    <row r="17" spans="1:6" x14ac:dyDescent="0.3">
      <c r="A17" s="364"/>
      <c r="B17" s="18"/>
      <c r="C17" s="586"/>
      <c r="D17" s="583"/>
      <c r="E17" s="365"/>
      <c r="F17" s="18"/>
    </row>
    <row r="18" spans="1:6" x14ac:dyDescent="0.3">
      <c r="A18" s="364"/>
      <c r="B18" s="18"/>
      <c r="C18" s="586"/>
      <c r="D18" s="583"/>
      <c r="E18" s="365"/>
      <c r="F18" s="18"/>
    </row>
    <row r="19" spans="1:6" x14ac:dyDescent="0.3">
      <c r="A19" s="364"/>
      <c r="B19" s="18"/>
      <c r="C19" s="586"/>
      <c r="D19" s="583"/>
      <c r="E19" s="365"/>
      <c r="F19" s="18"/>
    </row>
    <row r="20" spans="1:6" x14ac:dyDescent="0.3">
      <c r="A20" s="364"/>
      <c r="B20" s="18"/>
      <c r="C20" s="586"/>
      <c r="D20" s="583"/>
      <c r="E20" s="365"/>
      <c r="F20" s="18"/>
    </row>
    <row r="21" spans="1:6" x14ac:dyDescent="0.3">
      <c r="A21" s="364"/>
      <c r="B21" s="18"/>
      <c r="C21" s="586"/>
      <c r="D21" s="583"/>
      <c r="E21" s="365"/>
      <c r="F21" s="18"/>
    </row>
    <row r="22" spans="1:6" x14ac:dyDescent="0.3">
      <c r="A22" s="364"/>
      <c r="B22" s="18"/>
      <c r="C22" s="586"/>
      <c r="D22" s="583"/>
      <c r="E22" s="365"/>
      <c r="F22" s="18"/>
    </row>
    <row r="23" spans="1:6" x14ac:dyDescent="0.3">
      <c r="A23" s="364"/>
      <c r="B23" s="18"/>
      <c r="C23" s="586"/>
      <c r="D23" s="583"/>
      <c r="E23" s="365"/>
      <c r="F23" s="18"/>
    </row>
    <row r="24" spans="1:6" x14ac:dyDescent="0.3">
      <c r="A24" s="364"/>
      <c r="B24" s="18"/>
      <c r="C24" s="586"/>
      <c r="D24" s="583"/>
      <c r="E24" s="365"/>
      <c r="F24" s="18"/>
    </row>
    <row r="25" spans="1:6" x14ac:dyDescent="0.3">
      <c r="A25" s="364"/>
      <c r="B25" s="18"/>
      <c r="C25" s="586"/>
      <c r="D25" s="583"/>
      <c r="E25" s="365"/>
      <c r="F25" s="18"/>
    </row>
    <row r="26" spans="1:6" x14ac:dyDescent="0.3">
      <c r="A26" s="364"/>
      <c r="B26" s="18"/>
      <c r="C26" s="586"/>
      <c r="D26" s="583"/>
      <c r="E26" s="365"/>
      <c r="F26" s="18"/>
    </row>
    <row r="27" spans="1:6" x14ac:dyDescent="0.3">
      <c r="A27" s="364"/>
      <c r="B27" s="18"/>
      <c r="C27" s="586"/>
      <c r="D27" s="583"/>
      <c r="E27" s="365"/>
      <c r="F27" s="18"/>
    </row>
    <row r="28" spans="1:6" x14ac:dyDescent="0.3">
      <c r="A28" s="364"/>
      <c r="B28" s="18"/>
      <c r="C28" s="586"/>
      <c r="D28" s="583"/>
      <c r="E28" s="365"/>
      <c r="F28" s="18"/>
    </row>
    <row r="29" spans="1:6" x14ac:dyDescent="0.3">
      <c r="A29" s="364"/>
      <c r="B29" s="18"/>
      <c r="C29" s="586"/>
      <c r="D29" s="583"/>
      <c r="E29" s="365"/>
      <c r="F29" s="18"/>
    </row>
    <row r="30" spans="1:6" x14ac:dyDescent="0.3">
      <c r="A30" s="364"/>
      <c r="B30" s="18"/>
      <c r="C30" s="586"/>
      <c r="D30" s="583"/>
      <c r="E30" s="365"/>
      <c r="F30" s="18"/>
    </row>
    <row r="31" spans="1:6" x14ac:dyDescent="0.3">
      <c r="A31" s="364"/>
      <c r="B31" s="18"/>
      <c r="C31" s="586"/>
      <c r="D31" s="583"/>
      <c r="E31" s="365"/>
      <c r="F31" s="18"/>
    </row>
    <row r="32" spans="1:6" x14ac:dyDescent="0.3">
      <c r="A32" s="364"/>
      <c r="B32" s="18"/>
      <c r="C32" s="586"/>
      <c r="D32" s="583"/>
      <c r="E32" s="365"/>
      <c r="F32" s="18"/>
    </row>
    <row r="33" spans="1:6" x14ac:dyDescent="0.3">
      <c r="A33" s="364"/>
      <c r="B33" s="18"/>
      <c r="C33" s="586"/>
      <c r="D33" s="583"/>
      <c r="E33" s="365"/>
      <c r="F33" s="18"/>
    </row>
    <row r="34" spans="1:6" x14ac:dyDescent="0.3">
      <c r="A34" s="364"/>
      <c r="B34" s="18"/>
      <c r="C34" s="586"/>
      <c r="D34" s="583"/>
      <c r="E34" s="365"/>
      <c r="F34" s="18"/>
    </row>
    <row r="35" spans="1:6" ht="17.25" thickBot="1" x14ac:dyDescent="0.35">
      <c r="A35" s="366"/>
      <c r="B35" s="367"/>
      <c r="C35" s="586"/>
      <c r="D35" s="583"/>
      <c r="E35" s="365"/>
      <c r="F35" s="18"/>
    </row>
    <row r="36" spans="1:6" ht="25.5" x14ac:dyDescent="0.35">
      <c r="A36" s="368" t="s">
        <v>797</v>
      </c>
      <c r="B36" s="33" t="s">
        <v>798</v>
      </c>
      <c r="C36" s="588"/>
      <c r="D36" s="588"/>
      <c r="E36" s="588"/>
      <c r="F36" s="18"/>
    </row>
    <row r="37" spans="1:6" x14ac:dyDescent="0.3">
      <c r="B37" s="33" t="s">
        <v>799</v>
      </c>
      <c r="C37" s="18"/>
      <c r="D37" s="18"/>
      <c r="E37" s="18"/>
      <c r="F37" s="18"/>
    </row>
    <row r="38" spans="1:6" x14ac:dyDescent="0.3">
      <c r="A38" s="428" t="s">
        <v>84</v>
      </c>
      <c r="C38" s="369"/>
      <c r="D38" s="369"/>
      <c r="E38" s="18"/>
      <c r="F38" s="18"/>
    </row>
    <row r="39" spans="1:6" ht="10.5" customHeight="1" x14ac:dyDescent="0.3">
      <c r="A39" s="589"/>
      <c r="B39" s="369"/>
      <c r="C39" s="369"/>
      <c r="D39" s="369"/>
      <c r="E39" s="18"/>
    </row>
    <row r="40" spans="1:6" x14ac:dyDescent="0.3">
      <c r="A40" s="589"/>
      <c r="B40" s="18"/>
      <c r="C40" s="18"/>
      <c r="D40" s="18"/>
      <c r="E40" s="18"/>
    </row>
    <row r="42" spans="1:6" x14ac:dyDescent="0.3">
      <c r="A42" s="428"/>
    </row>
    <row r="43" spans="1:6" x14ac:dyDescent="0.3">
      <c r="A43" s="428"/>
    </row>
  </sheetData>
  <mergeCells count="6">
    <mergeCell ref="B12:C12"/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38"/>
  <sheetViews>
    <sheetView view="pageBreakPreview" topLeftCell="A22" zoomScaleNormal="100" zoomScaleSheetLayoutView="100" workbookViewId="0">
      <selection activeCell="B1" sqref="A1:E32"/>
    </sheetView>
  </sheetViews>
  <sheetFormatPr baseColWidth="10" defaultColWidth="11.28515625" defaultRowHeight="16.5" x14ac:dyDescent="0.3"/>
  <cols>
    <col min="1" max="1" width="4.28515625" style="112" customWidth="1"/>
    <col min="2" max="2" width="41" style="94" customWidth="1"/>
    <col min="3" max="5" width="15.7109375" style="94" customWidth="1"/>
    <col min="6" max="16384" width="11.28515625" style="94"/>
  </cols>
  <sheetData>
    <row r="1" spans="1:7" x14ac:dyDescent="0.3">
      <c r="A1" s="747"/>
      <c r="B1" s="1274" t="s">
        <v>23</v>
      </c>
      <c r="C1" s="1274"/>
      <c r="D1" s="1274"/>
      <c r="E1" s="1274"/>
    </row>
    <row r="2" spans="1:7" x14ac:dyDescent="0.3">
      <c r="A2" s="315"/>
      <c r="B2" s="1240" t="s">
        <v>800</v>
      </c>
      <c r="C2" s="1240"/>
      <c r="D2" s="1240"/>
      <c r="E2" s="1240"/>
    </row>
    <row r="3" spans="1:7" x14ac:dyDescent="0.3">
      <c r="A3" s="748"/>
      <c r="B3" s="1275" t="str">
        <f>'ETCA-I-01'!A3</f>
        <v>Instituto Tecnológico Superior de Cajeme</v>
      </c>
      <c r="C3" s="1275"/>
      <c r="D3" s="1275"/>
      <c r="E3" s="1275"/>
      <c r="G3" s="372"/>
    </row>
    <row r="4" spans="1:7" x14ac:dyDescent="0.3">
      <c r="A4" s="1276" t="str">
        <f>'ETCA-I-03'!A4</f>
        <v>Del 01 de Enero al 30 de Junio de 2019</v>
      </c>
      <c r="B4" s="1276"/>
      <c r="C4" s="1276"/>
      <c r="D4" s="1276"/>
      <c r="E4" s="1276"/>
    </row>
    <row r="5" spans="1:7" x14ac:dyDescent="0.3">
      <c r="A5" s="777"/>
      <c r="B5" s="1240" t="s">
        <v>801</v>
      </c>
      <c r="C5" s="1240"/>
      <c r="D5" s="749"/>
      <c r="E5" s="315"/>
    </row>
    <row r="6" spans="1:7" ht="6.75" customHeight="1" thickBot="1" x14ac:dyDescent="0.35">
      <c r="A6" s="747"/>
      <c r="B6" s="750"/>
      <c r="C6" s="750"/>
      <c r="D6" s="750"/>
      <c r="E6" s="750"/>
    </row>
    <row r="7" spans="1:7" s="194" customFormat="1" x14ac:dyDescent="0.25">
      <c r="A7" s="1263" t="s">
        <v>250</v>
      </c>
      <c r="B7" s="1264"/>
      <c r="C7" s="1267" t="s">
        <v>802</v>
      </c>
      <c r="D7" s="1267" t="s">
        <v>400</v>
      </c>
      <c r="E7" s="1269" t="s">
        <v>803</v>
      </c>
    </row>
    <row r="8" spans="1:7" s="194" customFormat="1" ht="17.25" thickBot="1" x14ac:dyDescent="0.3">
      <c r="A8" s="1265"/>
      <c r="B8" s="1266"/>
      <c r="C8" s="1268"/>
      <c r="D8" s="1268"/>
      <c r="E8" s="1270"/>
    </row>
    <row r="9" spans="1:7" s="194" customFormat="1" ht="20.25" customHeight="1" x14ac:dyDescent="0.25">
      <c r="A9" s="373" t="s">
        <v>804</v>
      </c>
      <c r="B9" s="322"/>
      <c r="C9" s="332">
        <f>C10+C11</f>
        <v>66184901</v>
      </c>
      <c r="D9" s="332">
        <f>D10+D11</f>
        <v>50583677.990000002</v>
      </c>
      <c r="E9" s="379">
        <f>E10+E11</f>
        <v>50583677.990000002</v>
      </c>
      <c r="F9" s="406" t="str">
        <f>IF((C9-'ETCA-II-01'!C45)&gt;0.9,"ERROR!!!!! EL MONTO NO COINCIDE CON LO REPORTADO EN EL FORMATO ETCA-II-01 EN EL TOTAL DEVENGADO DEL ANALÍTICO DE INGRESOS","")</f>
        <v/>
      </c>
    </row>
    <row r="10" spans="1:7" s="194" customFormat="1" ht="20.25" customHeight="1" x14ac:dyDescent="0.25">
      <c r="A10" s="321"/>
      <c r="B10" s="375" t="s">
        <v>805</v>
      </c>
      <c r="C10" s="323"/>
      <c r="D10" s="323"/>
      <c r="E10" s="374"/>
    </row>
    <row r="11" spans="1:7" s="194" customFormat="1" ht="20.25" customHeight="1" x14ac:dyDescent="0.25">
      <c r="A11" s="321"/>
      <c r="B11" s="375" t="s">
        <v>806</v>
      </c>
      <c r="C11" s="323">
        <f>'ETCA-II-01'!C36</f>
        <v>66184901</v>
      </c>
      <c r="D11" s="323">
        <f>'ETCA-II-01'!F36</f>
        <v>50583677.990000002</v>
      </c>
      <c r="E11" s="374">
        <f>'ETCA-II-01'!G36</f>
        <v>50583677.990000002</v>
      </c>
    </row>
    <row r="12" spans="1:7" s="194" customFormat="1" ht="20.25" customHeight="1" x14ac:dyDescent="0.25">
      <c r="A12" s="373" t="s">
        <v>807</v>
      </c>
      <c r="B12" s="375"/>
      <c r="C12" s="332">
        <f>C13+C14</f>
        <v>66184900.999999993</v>
      </c>
      <c r="D12" s="332">
        <f>D13+D14</f>
        <v>50758777.640000001</v>
      </c>
      <c r="E12" s="379">
        <f>E13+E14</f>
        <v>48570710.470000006</v>
      </c>
      <c r="F12" s="406" t="str">
        <f>IF((C12-'ETCA II-04'!B81)&gt;0.9,"ERROR!!!!! EL MONTO NO COINCIDE CON LO REPORTADO EN EL FORMATO ETCA-II-04 EN EL TOTAL DEVENGADO DEL ANALÍTICO DE INGRESOS","")</f>
        <v/>
      </c>
    </row>
    <row r="13" spans="1:7" s="194" customFormat="1" ht="20.25" customHeight="1" x14ac:dyDescent="0.25">
      <c r="A13" s="321"/>
      <c r="B13" s="375" t="s">
        <v>808</v>
      </c>
      <c r="C13" s="323"/>
      <c r="D13" s="323"/>
      <c r="E13" s="374"/>
    </row>
    <row r="14" spans="1:7" s="194" customFormat="1" ht="20.25" customHeight="1" x14ac:dyDescent="0.25">
      <c r="A14" s="321"/>
      <c r="B14" s="375" t="s">
        <v>809</v>
      </c>
      <c r="C14" s="323">
        <f>'ETCA-II-10'!B10</f>
        <v>66184900.999999993</v>
      </c>
      <c r="D14" s="323">
        <f>'ETCA-II-10'!E10</f>
        <v>50758777.640000001</v>
      </c>
      <c r="E14" s="374">
        <f>'ETCA-II-10'!F10</f>
        <v>48570710.470000006</v>
      </c>
    </row>
    <row r="15" spans="1:7" s="194" customFormat="1" ht="20.25" customHeight="1" x14ac:dyDescent="0.25">
      <c r="A15" s="373" t="s">
        <v>810</v>
      </c>
      <c r="B15" s="375"/>
      <c r="C15" s="332">
        <f>C9-C12</f>
        <v>0</v>
      </c>
      <c r="D15" s="332">
        <f>D9-D12</f>
        <v>-175099.64999999851</v>
      </c>
      <c r="E15" s="379">
        <f>E9-E12</f>
        <v>2012967.5199999958</v>
      </c>
    </row>
    <row r="16" spans="1:7" s="194" customFormat="1" ht="20.25" customHeight="1" thickBot="1" x14ac:dyDescent="0.3">
      <c r="A16" s="321"/>
      <c r="B16" s="322"/>
      <c r="C16" s="323"/>
      <c r="D16" s="323"/>
      <c r="E16" s="325"/>
    </row>
    <row r="17" spans="1:6" s="194" customFormat="1" x14ac:dyDescent="0.25">
      <c r="A17" s="1263" t="s">
        <v>250</v>
      </c>
      <c r="B17" s="1264"/>
      <c r="C17" s="1267" t="s">
        <v>802</v>
      </c>
      <c r="D17" s="1267" t="s">
        <v>400</v>
      </c>
      <c r="E17" s="1271" t="s">
        <v>803</v>
      </c>
    </row>
    <row r="18" spans="1:6" s="194" customFormat="1" ht="12" customHeight="1" thickBot="1" x14ac:dyDescent="0.3">
      <c r="A18" s="1265"/>
      <c r="B18" s="1266"/>
      <c r="C18" s="1268"/>
      <c r="D18" s="1268"/>
      <c r="E18" s="1272"/>
    </row>
    <row r="19" spans="1:6" s="194" customFormat="1" ht="20.25" customHeight="1" x14ac:dyDescent="0.25">
      <c r="A19" s="373" t="s">
        <v>811</v>
      </c>
      <c r="B19" s="322"/>
      <c r="C19" s="332">
        <f>C15</f>
        <v>0</v>
      </c>
      <c r="D19" s="332">
        <f>D15</f>
        <v>-175099.64999999851</v>
      </c>
      <c r="E19" s="578">
        <f>E15</f>
        <v>2012967.5199999958</v>
      </c>
    </row>
    <row r="20" spans="1:6" s="194" customFormat="1" ht="20.25" customHeight="1" x14ac:dyDescent="0.25">
      <c r="A20" s="373" t="s">
        <v>812</v>
      </c>
      <c r="B20" s="322"/>
      <c r="C20" s="323"/>
      <c r="D20" s="323"/>
      <c r="E20" s="374"/>
      <c r="F20" s="406" t="str">
        <f>IF((D20-'ETCA-I-03'!C46)&gt;0.9,"ERROR!!!!! EL MONTO NO COINCIDE CON LO REPORTADO EN EL FORMATO ETCA-I-03 POR CONCEPTO DE INTERESES, COMISIONES Y GASTOS DE LA DEUDA","")</f>
        <v/>
      </c>
    </row>
    <row r="21" spans="1:6" s="194" customFormat="1" ht="20.25" customHeight="1" x14ac:dyDescent="0.25">
      <c r="A21" s="373" t="s">
        <v>813</v>
      </c>
      <c r="B21" s="322"/>
      <c r="C21" s="332">
        <f>C19-C20</f>
        <v>0</v>
      </c>
      <c r="D21" s="332">
        <f>D19-D20</f>
        <v>-175099.64999999851</v>
      </c>
      <c r="E21" s="379">
        <f>E19-E20</f>
        <v>2012967.5199999958</v>
      </c>
    </row>
    <row r="22" spans="1:6" s="194" customFormat="1" ht="20.25" customHeight="1" thickBot="1" x14ac:dyDescent="0.3">
      <c r="A22" s="321"/>
      <c r="B22" s="322"/>
      <c r="C22" s="338"/>
      <c r="D22" s="338"/>
      <c r="E22" s="781"/>
    </row>
    <row r="23" spans="1:6" s="194" customFormat="1" ht="28.5" customHeight="1" x14ac:dyDescent="0.25">
      <c r="A23" s="1263" t="s">
        <v>250</v>
      </c>
      <c r="B23" s="1264"/>
      <c r="C23" s="1267" t="s">
        <v>802</v>
      </c>
      <c r="D23" s="376" t="s">
        <v>400</v>
      </c>
      <c r="E23" s="1271" t="s">
        <v>803</v>
      </c>
    </row>
    <row r="24" spans="1:6" s="194" customFormat="1" ht="0.75" customHeight="1" thickBot="1" x14ac:dyDescent="0.3">
      <c r="A24" s="1265"/>
      <c r="B24" s="1266"/>
      <c r="C24" s="1268"/>
      <c r="D24" s="377"/>
      <c r="E24" s="1272"/>
    </row>
    <row r="25" spans="1:6" s="194" customFormat="1" ht="20.25" customHeight="1" x14ac:dyDescent="0.25">
      <c r="A25" s="373" t="s">
        <v>814</v>
      </c>
      <c r="B25" s="322"/>
      <c r="C25" s="323"/>
      <c r="D25" s="323"/>
      <c r="E25" s="325"/>
    </row>
    <row r="26" spans="1:6" s="194" customFormat="1" ht="20.25" customHeight="1" x14ac:dyDescent="0.25">
      <c r="A26" s="373" t="s">
        <v>815</v>
      </c>
      <c r="B26" s="322"/>
      <c r="C26" s="323"/>
      <c r="D26" s="323"/>
      <c r="E26" s="325"/>
    </row>
    <row r="27" spans="1:6" s="194" customFormat="1" ht="20.25" customHeight="1" x14ac:dyDescent="0.25">
      <c r="A27" s="373" t="s">
        <v>816</v>
      </c>
      <c r="B27" s="322"/>
      <c r="C27" s="332">
        <f>C25-C26</f>
        <v>0</v>
      </c>
      <c r="D27" s="332">
        <f>D25-D26</f>
        <v>0</v>
      </c>
      <c r="E27" s="379">
        <f>E25-E26</f>
        <v>0</v>
      </c>
    </row>
    <row r="28" spans="1:6" s="194" customFormat="1" ht="20.25" customHeight="1" thickBot="1" x14ac:dyDescent="0.3">
      <c r="A28" s="778"/>
      <c r="B28" s="779"/>
      <c r="C28" s="780"/>
      <c r="D28" s="780"/>
      <c r="E28" s="378"/>
    </row>
    <row r="29" spans="1:6" s="194" customFormat="1" ht="18" customHeight="1" x14ac:dyDescent="0.25">
      <c r="A29" s="751" t="s">
        <v>84</v>
      </c>
      <c r="B29" s="752"/>
      <c r="C29" s="752"/>
      <c r="D29" s="752"/>
      <c r="E29" s="752"/>
    </row>
    <row r="30" spans="1:6" s="194" customFormat="1" ht="18" customHeight="1" x14ac:dyDescent="0.25">
      <c r="A30" s="492"/>
      <c r="B30" s="492"/>
      <c r="C30" s="492"/>
      <c r="D30" s="492"/>
      <c r="E30" s="492"/>
    </row>
    <row r="31" spans="1:6" s="194" customFormat="1" ht="18" customHeight="1" x14ac:dyDescent="0.25">
      <c r="A31" s="492"/>
      <c r="B31" s="492"/>
      <c r="C31" s="492"/>
      <c r="D31" s="492"/>
      <c r="E31" s="492"/>
    </row>
    <row r="32" spans="1:6" s="194" customFormat="1" ht="18" customHeight="1" x14ac:dyDescent="0.25">
      <c r="A32" s="492"/>
      <c r="B32" s="492"/>
      <c r="C32" s="492"/>
      <c r="D32" s="492"/>
      <c r="E32" s="492"/>
    </row>
    <row r="33" spans="1:10" ht="18" customHeight="1" x14ac:dyDescent="0.3">
      <c r="A33" s="751" t="s">
        <v>248</v>
      </c>
      <c r="B33" s="758" t="s">
        <v>817</v>
      </c>
      <c r="C33" s="752"/>
      <c r="D33" s="752"/>
      <c r="E33" s="752"/>
      <c r="J33" s="331"/>
    </row>
    <row r="34" spans="1:10" ht="49.5" customHeight="1" x14ac:dyDescent="0.3">
      <c r="A34" s="1273" t="s">
        <v>818</v>
      </c>
      <c r="B34" s="1273"/>
      <c r="C34" s="1273"/>
      <c r="D34" s="1273"/>
      <c r="E34" s="1273"/>
    </row>
    <row r="35" spans="1:10" x14ac:dyDescent="0.3">
      <c r="A35" s="748"/>
      <c r="B35" s="752"/>
      <c r="C35" s="752"/>
      <c r="D35" s="752"/>
      <c r="E35" s="752"/>
    </row>
    <row r="36" spans="1:10" ht="75" customHeight="1" x14ac:dyDescent="0.3">
      <c r="A36" s="1273" t="s">
        <v>819</v>
      </c>
      <c r="B36" s="1273"/>
      <c r="C36" s="1273"/>
      <c r="D36" s="1273"/>
      <c r="E36" s="1273"/>
    </row>
    <row r="37" spans="1:10" ht="5.25" customHeight="1" x14ac:dyDescent="0.3">
      <c r="A37" s="748"/>
      <c r="B37" s="752"/>
      <c r="C37" s="752"/>
      <c r="D37" s="752"/>
      <c r="E37" s="752"/>
    </row>
    <row r="38" spans="1:10" ht="13.5" customHeight="1" x14ac:dyDescent="0.3">
      <c r="A38" s="1273" t="s">
        <v>820</v>
      </c>
      <c r="B38" s="1273"/>
      <c r="C38" s="1273"/>
      <c r="D38" s="1273"/>
      <c r="E38" s="1273"/>
    </row>
  </sheetData>
  <sheetProtection insertHyperlinks="0"/>
  <mergeCells count="19">
    <mergeCell ref="B1:E1"/>
    <mergeCell ref="B2:E2"/>
    <mergeCell ref="B3:E3"/>
    <mergeCell ref="B5:C5"/>
    <mergeCell ref="A4:E4"/>
    <mergeCell ref="A34:E34"/>
    <mergeCell ref="A36:E36"/>
    <mergeCell ref="A38:E38"/>
    <mergeCell ref="A23:B24"/>
    <mergeCell ref="C23:C24"/>
    <mergeCell ref="E23:E24"/>
    <mergeCell ref="A7:B8"/>
    <mergeCell ref="C7:C8"/>
    <mergeCell ref="E7:E8"/>
    <mergeCell ref="C17:C18"/>
    <mergeCell ref="E17:E18"/>
    <mergeCell ref="A17:B18"/>
    <mergeCell ref="D7:D8"/>
    <mergeCell ref="D17:D18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topLeftCell="A88" zoomScaleNormal="100" zoomScaleSheetLayoutView="100" workbookViewId="0">
      <selection sqref="A1:E93"/>
    </sheetView>
  </sheetViews>
  <sheetFormatPr baseColWidth="10" defaultColWidth="11.42578125" defaultRowHeight="15" x14ac:dyDescent="0.2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</cols>
  <sheetData>
    <row r="1" spans="1:6" ht="15.75" x14ac:dyDescent="0.25">
      <c r="A1" s="1001" t="s">
        <v>23</v>
      </c>
      <c r="B1" s="1001"/>
      <c r="C1" s="1001"/>
      <c r="D1" s="1001"/>
      <c r="E1" s="1001"/>
    </row>
    <row r="2" spans="1:6" ht="15.75" customHeight="1" x14ac:dyDescent="0.25">
      <c r="A2" s="1002" t="s">
        <v>821</v>
      </c>
      <c r="B2" s="1002"/>
      <c r="C2" s="1002"/>
      <c r="D2" s="1002"/>
      <c r="E2" s="1002"/>
    </row>
    <row r="3" spans="1:6" ht="16.5" customHeight="1" x14ac:dyDescent="0.25">
      <c r="A3" s="1002" t="str">
        <f>'ETCA-I-01'!A3:G3</f>
        <v>Instituto Tecnológico Superior de Cajeme</v>
      </c>
      <c r="B3" s="1002"/>
      <c r="C3" s="1002"/>
      <c r="D3" s="1002"/>
      <c r="E3" s="1002"/>
    </row>
    <row r="4" spans="1:6" ht="15.75" customHeight="1" x14ac:dyDescent="0.25">
      <c r="A4" s="1057" t="str">
        <f>'ETCA-I-03'!A4:D4</f>
        <v>Del 01 de Enero al 30 de Junio de 2019</v>
      </c>
      <c r="B4" s="1057"/>
      <c r="C4" s="1057"/>
      <c r="D4" s="1057"/>
      <c r="E4" s="1057"/>
    </row>
    <row r="5" spans="1:6" ht="15.75" customHeight="1" x14ac:dyDescent="0.25">
      <c r="A5" s="1286" t="s">
        <v>87</v>
      </c>
      <c r="B5" s="1286"/>
      <c r="C5" s="1286"/>
      <c r="D5" s="1286"/>
      <c r="E5" s="1286"/>
    </row>
    <row r="6" spans="1:6" ht="15.75" customHeight="1" thickBot="1" x14ac:dyDescent="0.3">
      <c r="A6" s="789"/>
      <c r="B6" s="789"/>
      <c r="C6" s="789"/>
      <c r="D6" s="789"/>
      <c r="E6" s="789"/>
    </row>
    <row r="7" spans="1:6" x14ac:dyDescent="0.25">
      <c r="A7" s="1279" t="s">
        <v>88</v>
      </c>
      <c r="B7" s="1280"/>
      <c r="C7" s="775" t="s">
        <v>822</v>
      </c>
      <c r="D7" s="1233" t="s">
        <v>400</v>
      </c>
      <c r="E7" s="664" t="s">
        <v>823</v>
      </c>
    </row>
    <row r="8" spans="1:6" ht="15.75" thickBot="1" x14ac:dyDescent="0.3">
      <c r="A8" s="1281"/>
      <c r="B8" s="1282"/>
      <c r="C8" s="776" t="s">
        <v>531</v>
      </c>
      <c r="D8" s="1234"/>
      <c r="E8" s="611" t="s">
        <v>534</v>
      </c>
    </row>
    <row r="9" spans="1:6" ht="7.5" customHeight="1" x14ac:dyDescent="0.25">
      <c r="A9" s="790"/>
      <c r="B9" s="612"/>
      <c r="C9" s="612"/>
      <c r="D9" s="612"/>
      <c r="E9" s="612"/>
    </row>
    <row r="10" spans="1:6" x14ac:dyDescent="0.25">
      <c r="A10" s="790"/>
      <c r="B10" s="613" t="s">
        <v>824</v>
      </c>
      <c r="C10" s="739">
        <f>SUM(C11:C13)</f>
        <v>66184901</v>
      </c>
      <c r="D10" s="739">
        <f>SUM(D11:D13)</f>
        <v>50583677.990000002</v>
      </c>
      <c r="E10" s="739">
        <f>SUM(E11:E13)</f>
        <v>50583677.990000002</v>
      </c>
      <c r="F10" s="499" t="str">
        <f>IF(C10&lt;&gt;'ETCA-IV-01'!C9,"ERROR!!!!! EL MONTO NO COINCIDE CON LO REPORTADO EN EL FORMATO ETCA-IV-01 ","")</f>
        <v/>
      </c>
    </row>
    <row r="11" spans="1:6" ht="14.25" customHeight="1" x14ac:dyDescent="0.25">
      <c r="A11" s="790"/>
      <c r="B11" s="612" t="s">
        <v>825</v>
      </c>
      <c r="C11" s="727">
        <f>'ETCA-II-02'!D44</f>
        <v>66184901</v>
      </c>
      <c r="D11" s="727">
        <f>'ETCA-II-02'!G44</f>
        <v>28498933.640000001</v>
      </c>
      <c r="E11" s="727">
        <f>'ETCA-II-02'!H44</f>
        <v>28498933.640000001</v>
      </c>
      <c r="F11" s="499" t="str">
        <f>IF(D10&lt;&gt;'ETCA-IV-01'!D9,"ERROR!!!!! EL MONTO NO COINCIDE CON LO REPORTADO EN EL FORMATO ETCA-IV-01 ","")</f>
        <v/>
      </c>
    </row>
    <row r="12" spans="1:6" ht="14.25" customHeight="1" x14ac:dyDescent="0.25">
      <c r="A12" s="790"/>
      <c r="B12" s="612" t="s">
        <v>826</v>
      </c>
      <c r="C12" s="727">
        <f>'ETCA-II-02'!D70</f>
        <v>0</v>
      </c>
      <c r="D12" s="727">
        <f>'ETCA-II-02'!G70</f>
        <v>22084744.350000001</v>
      </c>
      <c r="E12" s="727">
        <f>'ETCA-II-02'!H70</f>
        <v>22084744.350000001</v>
      </c>
      <c r="F12" s="499" t="str">
        <f>IF(E10&lt;&gt;'ETCA-IV-01'!E9,"ERROR!!!!! EL MONTO NO COINCIDE CON LO REPORTADO EN EL FORMATO ETCA-IV-01 ","")</f>
        <v/>
      </c>
    </row>
    <row r="13" spans="1:6" ht="14.25" customHeight="1" x14ac:dyDescent="0.25">
      <c r="A13" s="790"/>
      <c r="B13" s="612" t="s">
        <v>827</v>
      </c>
      <c r="C13" s="727">
        <v>0</v>
      </c>
      <c r="D13" s="727">
        <v>0</v>
      </c>
      <c r="E13" s="727">
        <v>0</v>
      </c>
    </row>
    <row r="14" spans="1:6" ht="3.75" customHeight="1" x14ac:dyDescent="0.25">
      <c r="A14" s="788"/>
      <c r="B14" s="613"/>
      <c r="C14" s="734"/>
      <c r="D14" s="734"/>
      <c r="E14" s="734"/>
    </row>
    <row r="15" spans="1:6" x14ac:dyDescent="0.25">
      <c r="A15" s="788"/>
      <c r="B15" s="613" t="s">
        <v>828</v>
      </c>
      <c r="C15" s="739">
        <f>SUM(C16:C17)</f>
        <v>66184900.999999993</v>
      </c>
      <c r="D15" s="739">
        <f>SUM(D16:D17)</f>
        <v>50758777.640000001</v>
      </c>
      <c r="E15" s="739">
        <f>SUM(E16:E17)</f>
        <v>48570710.469999999</v>
      </c>
      <c r="F15" s="499" t="str">
        <f>IF(C15&lt;&gt;'ETCA-IV-01'!C12,"ERROR!!!!! EL MONTO NO COINCIDE CON LO REPORTADO EN EL FORMATO ETCA-IV-01 ","")</f>
        <v/>
      </c>
    </row>
    <row r="16" spans="1:6" ht="21" customHeight="1" x14ac:dyDescent="0.25">
      <c r="A16" s="790"/>
      <c r="B16" s="612" t="s">
        <v>829</v>
      </c>
      <c r="C16" s="727">
        <f>'ETCA-II-12'!C10</f>
        <v>66184900.999999993</v>
      </c>
      <c r="D16" s="727">
        <f>'ETCA-II-12'!F10</f>
        <v>28614240.160000004</v>
      </c>
      <c r="E16" s="727">
        <f>'ETCA-II-12'!G10</f>
        <v>27478898.919999998</v>
      </c>
      <c r="F16" s="499" t="str">
        <f>IF(D15&lt;&gt;'ETCA-IV-01'!D12,"ERROR!!!!! EL MONTO NO COINCIDE CON LO REPORTADO EN EL FORMATO ETCA-IV-01 ","")</f>
        <v/>
      </c>
    </row>
    <row r="17" spans="1:6" ht="21" customHeight="1" x14ac:dyDescent="0.25">
      <c r="A17" s="790"/>
      <c r="B17" s="612" t="s">
        <v>830</v>
      </c>
      <c r="C17" s="727">
        <f>'ETCA-II-12'!C47</f>
        <v>0</v>
      </c>
      <c r="D17" s="727">
        <f>'ETCA-II-12'!F47</f>
        <v>22144537.48</v>
      </c>
      <c r="E17" s="727">
        <f>'ETCA-II-12'!G47</f>
        <v>21091811.550000001</v>
      </c>
      <c r="F17" s="499" t="str">
        <f>IF(E15&lt;&gt;'ETCA-IV-01'!E12,"ERROR!!!!! EL MONTO NO COINCIDE CON LO REPORTADO EN EL FORMATO ETCA-IV-01 ","")</f>
        <v/>
      </c>
    </row>
    <row r="18" spans="1:6" ht="8.25" customHeight="1" x14ac:dyDescent="0.25">
      <c r="A18" s="790"/>
      <c r="B18" s="612"/>
      <c r="C18" s="734"/>
      <c r="D18" s="734"/>
      <c r="E18" s="734"/>
    </row>
    <row r="19" spans="1:6" x14ac:dyDescent="0.25">
      <c r="A19" s="790"/>
      <c r="B19" s="613" t="s">
        <v>831</v>
      </c>
      <c r="C19" s="739">
        <f>SUM(C20:C21)</f>
        <v>0</v>
      </c>
      <c r="D19" s="739">
        <f t="shared" ref="D19:E19" si="0">SUM(D20:D21)</f>
        <v>0</v>
      </c>
      <c r="E19" s="739">
        <f t="shared" si="0"/>
        <v>0</v>
      </c>
      <c r="F19" s="499" t="s">
        <v>248</v>
      </c>
    </row>
    <row r="20" spans="1:6" ht="19.5" customHeight="1" x14ac:dyDescent="0.25">
      <c r="A20" s="790"/>
      <c r="B20" s="612" t="s">
        <v>832</v>
      </c>
      <c r="C20" s="741"/>
      <c r="D20" s="727">
        <v>0</v>
      </c>
      <c r="E20" s="727">
        <v>0</v>
      </c>
      <c r="F20" s="499" t="s">
        <v>248</v>
      </c>
    </row>
    <row r="21" spans="1:6" ht="19.5" customHeight="1" x14ac:dyDescent="0.25">
      <c r="A21" s="790"/>
      <c r="B21" s="612" t="s">
        <v>833</v>
      </c>
      <c r="C21" s="741"/>
      <c r="D21" s="727">
        <v>0</v>
      </c>
      <c r="E21" s="727">
        <v>0</v>
      </c>
      <c r="F21" s="499" t="s">
        <v>248</v>
      </c>
    </row>
    <row r="22" spans="1:6" ht="6.75" customHeight="1" x14ac:dyDescent="0.25">
      <c r="A22" s="790"/>
      <c r="B22" s="612"/>
      <c r="C22" s="734"/>
      <c r="D22" s="734"/>
      <c r="E22" s="734"/>
      <c r="F22" s="499" t="s">
        <v>248</v>
      </c>
    </row>
    <row r="23" spans="1:6" x14ac:dyDescent="0.25">
      <c r="A23" s="1287"/>
      <c r="B23" s="613" t="s">
        <v>834</v>
      </c>
      <c r="C23" s="739">
        <f>+C10-C15+C19</f>
        <v>7.4505805969238281E-9</v>
      </c>
      <c r="D23" s="739">
        <f>+D10-D15+D19</f>
        <v>-175099.64999999851</v>
      </c>
      <c r="E23" s="739">
        <f>+E10-E15+E19</f>
        <v>2012967.5200000033</v>
      </c>
    </row>
    <row r="24" spans="1:6" ht="6.75" customHeight="1" x14ac:dyDescent="0.25">
      <c r="A24" s="1287"/>
      <c r="B24" s="613"/>
      <c r="C24" s="734" t="s">
        <v>248</v>
      </c>
      <c r="D24" s="734" t="s">
        <v>248</v>
      </c>
      <c r="E24" s="734" t="s">
        <v>248</v>
      </c>
    </row>
    <row r="25" spans="1:6" ht="16.5" customHeight="1" x14ac:dyDescent="0.25">
      <c r="A25" s="1287"/>
      <c r="B25" s="613" t="s">
        <v>835</v>
      </c>
      <c r="C25" s="739">
        <f>+C23-C13</f>
        <v>7.4505805969238281E-9</v>
      </c>
      <c r="D25" s="739">
        <f>+D23-D13</f>
        <v>-175099.64999999851</v>
      </c>
      <c r="E25" s="739">
        <f>+E23-E13</f>
        <v>2012967.5200000033</v>
      </c>
    </row>
    <row r="26" spans="1:6" ht="6" customHeight="1" x14ac:dyDescent="0.25">
      <c r="A26" s="1287"/>
      <c r="B26" s="613"/>
      <c r="C26" s="734" t="s">
        <v>248</v>
      </c>
      <c r="D26" s="734" t="s">
        <v>248</v>
      </c>
      <c r="E26" s="734" t="s">
        <v>248</v>
      </c>
    </row>
    <row r="27" spans="1:6" ht="30" customHeight="1" x14ac:dyDescent="0.25">
      <c r="A27" s="790"/>
      <c r="B27" s="613" t="s">
        <v>836</v>
      </c>
      <c r="C27" s="739">
        <f>+C25-C19</f>
        <v>7.4505805969238281E-9</v>
      </c>
      <c r="D27" s="739">
        <f>+D25-D19</f>
        <v>-175099.64999999851</v>
      </c>
      <c r="E27" s="739">
        <f>+E25-E19</f>
        <v>2012967.5200000033</v>
      </c>
    </row>
    <row r="28" spans="1:6" ht="6" customHeight="1" thickBot="1" x14ac:dyDescent="0.3">
      <c r="A28" s="615"/>
      <c r="B28" s="616"/>
      <c r="C28" s="617"/>
      <c r="D28" s="617"/>
      <c r="E28" s="617"/>
    </row>
    <row r="29" spans="1:6" ht="12" customHeight="1" thickBot="1" x14ac:dyDescent="0.3">
      <c r="A29" s="1288"/>
      <c r="B29" s="1288"/>
      <c r="C29" s="1288"/>
      <c r="D29" s="1288"/>
      <c r="E29" s="1288"/>
    </row>
    <row r="30" spans="1:6" ht="15.75" thickBot="1" x14ac:dyDescent="0.3">
      <c r="A30" s="1289" t="s">
        <v>250</v>
      </c>
      <c r="B30" s="1290"/>
      <c r="C30" s="774" t="s">
        <v>837</v>
      </c>
      <c r="D30" s="774" t="s">
        <v>400</v>
      </c>
      <c r="E30" s="774" t="s">
        <v>631</v>
      </c>
    </row>
    <row r="31" spans="1:6" ht="6" customHeight="1" x14ac:dyDescent="0.25">
      <c r="A31" s="790"/>
      <c r="B31" s="612"/>
      <c r="C31" s="612"/>
      <c r="D31" s="612"/>
      <c r="E31" s="612"/>
    </row>
    <row r="32" spans="1:6" ht="18" customHeight="1" x14ac:dyDescent="0.25">
      <c r="A32" s="1285"/>
      <c r="B32" s="613" t="s">
        <v>838</v>
      </c>
      <c r="C32" s="739">
        <f>SUM(C33:C34)</f>
        <v>0</v>
      </c>
      <c r="D32" s="739">
        <f>SUM(D33:D34)</f>
        <v>0</v>
      </c>
      <c r="E32" s="739">
        <f>SUM(E33:E34)</f>
        <v>0</v>
      </c>
      <c r="F32" s="499" t="str">
        <f>IF(C32&lt;&gt;'ETCA-IV-01'!C20,"ERROR!!!!! EL MONTO NO COINCIDE CON LO REPORTADO EN EL FORMATO ETCA-IV-01 ","")</f>
        <v/>
      </c>
    </row>
    <row r="33" spans="1:6" ht="26.25" customHeight="1" x14ac:dyDescent="0.25">
      <c r="A33" s="1285"/>
      <c r="B33" s="614" t="s">
        <v>839</v>
      </c>
      <c r="C33" s="727">
        <v>0</v>
      </c>
      <c r="D33" s="727">
        <v>0</v>
      </c>
      <c r="E33" s="727">
        <v>0</v>
      </c>
      <c r="F33" s="499" t="str">
        <f>IF(D32&lt;&gt;'ETCA-IV-01'!D20,"ERROR!!!!! EL MONTO NO COINCIDE CON LO REPORTADO EN EL FORMATO ETCA-IV-01 ","")</f>
        <v/>
      </c>
    </row>
    <row r="34" spans="1:6" ht="26.25" customHeight="1" x14ac:dyDescent="0.25">
      <c r="A34" s="1285"/>
      <c r="B34" s="614" t="s">
        <v>840</v>
      </c>
      <c r="C34" s="734">
        <v>0</v>
      </c>
      <c r="D34" s="734">
        <v>0</v>
      </c>
      <c r="E34" s="734">
        <v>0</v>
      </c>
      <c r="F34" s="499" t="str">
        <f>IF(E32&lt;&gt;'ETCA-IV-01'!E20,"ERROR!!!!! EL MONTO NO COINCIDE CON LO REPORTADO EN EL FORMATO ETCA-IV-01 ","")</f>
        <v/>
      </c>
    </row>
    <row r="35" spans="1:6" ht="4.5" customHeight="1" x14ac:dyDescent="0.25">
      <c r="A35" s="788"/>
      <c r="B35" s="613"/>
      <c r="C35" s="727"/>
      <c r="D35" s="727"/>
      <c r="E35" s="727"/>
    </row>
    <row r="36" spans="1:6" x14ac:dyDescent="0.25">
      <c r="A36" s="788"/>
      <c r="B36" s="613" t="s">
        <v>841</v>
      </c>
      <c r="C36" s="739">
        <f>+C27+C32</f>
        <v>7.4505805969238281E-9</v>
      </c>
      <c r="D36" s="739">
        <f>+D27+D32</f>
        <v>-175099.64999999851</v>
      </c>
      <c r="E36" s="739">
        <f>+E27+E32</f>
        <v>2012967.5200000033</v>
      </c>
    </row>
    <row r="37" spans="1:6" ht="6.75" customHeight="1" thickBot="1" x14ac:dyDescent="0.3">
      <c r="A37" s="610"/>
      <c r="B37" s="609"/>
      <c r="C37" s="609"/>
      <c r="D37" s="609"/>
      <c r="E37" s="609"/>
    </row>
    <row r="38" spans="1:6" ht="9" customHeight="1" thickBot="1" x14ac:dyDescent="0.3"/>
    <row r="39" spans="1:6" x14ac:dyDescent="0.25">
      <c r="A39" s="1279" t="s">
        <v>250</v>
      </c>
      <c r="B39" s="1280"/>
      <c r="C39" s="1283" t="s">
        <v>842</v>
      </c>
      <c r="D39" s="1228" t="s">
        <v>400</v>
      </c>
      <c r="E39" s="620" t="s">
        <v>823</v>
      </c>
    </row>
    <row r="40" spans="1:6" ht="15.75" thickBot="1" x14ac:dyDescent="0.3">
      <c r="A40" s="1281"/>
      <c r="B40" s="1282"/>
      <c r="C40" s="1284"/>
      <c r="D40" s="1229"/>
      <c r="E40" s="621" t="s">
        <v>631</v>
      </c>
    </row>
    <row r="41" spans="1:6" ht="5.25" customHeight="1" x14ac:dyDescent="0.25">
      <c r="A41" s="785"/>
      <c r="B41" s="622"/>
      <c r="C41" s="622"/>
      <c r="D41" s="622"/>
      <c r="E41" s="622"/>
    </row>
    <row r="42" spans="1:6" x14ac:dyDescent="0.25">
      <c r="A42" s="784"/>
      <c r="B42" s="787" t="s">
        <v>843</v>
      </c>
      <c r="C42" s="740">
        <f>SUM(C43:C44)</f>
        <v>0</v>
      </c>
      <c r="D42" s="740">
        <f>SUM(D43:D44)</f>
        <v>0</v>
      </c>
      <c r="E42" s="740">
        <f>SUM(E43:E44)</f>
        <v>0</v>
      </c>
      <c r="F42" s="499" t="str">
        <f>IF(C42&lt;&gt;'ETCA-IV-01'!C25,"ERROR!!!!! EL MONTO NO COINCIDE CON LO REPORTADO EN EL FORMATO ETCA-IV-01 ","")</f>
        <v/>
      </c>
    </row>
    <row r="43" spans="1:6" x14ac:dyDescent="0.25">
      <c r="A43" s="1277"/>
      <c r="B43" s="623" t="s">
        <v>844</v>
      </c>
      <c r="C43" s="727">
        <v>0</v>
      </c>
      <c r="D43" s="727">
        <v>0</v>
      </c>
      <c r="E43" s="727">
        <v>0</v>
      </c>
      <c r="F43" s="499" t="str">
        <f>IF(D42&lt;&gt;'ETCA-IV-01'!D25,"ERROR!!!!! EL MONTO NO COINCIDE CON LO REPORTADO EN EL FORMATO ETCA-IV-01 ","")</f>
        <v/>
      </c>
    </row>
    <row r="44" spans="1:6" x14ac:dyDescent="0.25">
      <c r="A44" s="1277"/>
      <c r="B44" s="623" t="s">
        <v>845</v>
      </c>
      <c r="C44" s="727">
        <v>0</v>
      </c>
      <c r="D44" s="727" t="s">
        <v>248</v>
      </c>
      <c r="E44" s="727">
        <v>0</v>
      </c>
      <c r="F44" s="499" t="str">
        <f>IF(E42&lt;&gt;'ETCA-IV-01'!E25,"ERROR!!!!! EL MONTO NO COINCIDE CON LO REPORTADO EN EL FORMATO ETCA-IV-01 ","")</f>
        <v/>
      </c>
    </row>
    <row r="45" spans="1:6" x14ac:dyDescent="0.25">
      <c r="A45" s="1278"/>
      <c r="B45" s="787" t="s">
        <v>846</v>
      </c>
      <c r="C45" s="740">
        <f>SUM(C46:C47)</f>
        <v>0</v>
      </c>
      <c r="D45" s="740">
        <f>SUM(D46:D47)</f>
        <v>0</v>
      </c>
      <c r="E45" s="740">
        <f>SUM(E46:E47)</f>
        <v>0</v>
      </c>
      <c r="F45" s="499" t="str">
        <f>IF(C45&lt;&gt;'ETCA-IV-01'!C26,"ERROR!!!!! EL MONTO NO COINCIDE CON LO REPORTADO EN EL FORMATO ETCA-IV-01 ","")</f>
        <v/>
      </c>
    </row>
    <row r="46" spans="1:6" x14ac:dyDescent="0.25">
      <c r="A46" s="1278"/>
      <c r="B46" s="623" t="s">
        <v>847</v>
      </c>
      <c r="C46" s="727">
        <v>0</v>
      </c>
      <c r="D46" s="727">
        <v>0</v>
      </c>
      <c r="E46" s="727">
        <v>0</v>
      </c>
      <c r="F46" s="499" t="str">
        <f>IF(D45&lt;&gt;'ETCA-IV-01'!D26,"ERROR!!!!! EL MONTO NO COINCIDE CON LO REPORTADO EN EL FORMATO ETCA-IV-01 ","")</f>
        <v/>
      </c>
    </row>
    <row r="47" spans="1:6" x14ac:dyDescent="0.25">
      <c r="A47" s="1278"/>
      <c r="B47" s="623" t="s">
        <v>848</v>
      </c>
      <c r="C47" s="727">
        <v>0</v>
      </c>
      <c r="D47" s="727">
        <v>0</v>
      </c>
      <c r="E47" s="727">
        <v>0</v>
      </c>
      <c r="F47" s="499" t="str">
        <f>IF(E45&lt;&gt;'ETCA-IV-01'!E26,"ERROR!!!!! EL MONTO NO COINCIDE CON LO REPORTADO EN EL FORMATO ETCA-IV-01 ","")</f>
        <v/>
      </c>
    </row>
    <row r="48" spans="1:6" ht="6.75" customHeight="1" x14ac:dyDescent="0.25">
      <c r="A48" s="784"/>
      <c r="B48" s="787"/>
      <c r="C48" s="639"/>
      <c r="D48" s="639"/>
      <c r="E48" s="639"/>
    </row>
    <row r="49" spans="1:5" x14ac:dyDescent="0.25">
      <c r="A49" s="1278"/>
      <c r="B49" s="1292" t="s">
        <v>849</v>
      </c>
      <c r="C49" s="1294">
        <f>+C42-C45</f>
        <v>0</v>
      </c>
      <c r="D49" s="1294">
        <f>+D42-D45</f>
        <v>0</v>
      </c>
      <c r="E49" s="1294">
        <f>+E42-E45</f>
        <v>0</v>
      </c>
    </row>
    <row r="50" spans="1:5" ht="15.75" thickBot="1" x14ac:dyDescent="0.3">
      <c r="A50" s="1291"/>
      <c r="B50" s="1293"/>
      <c r="C50" s="1295"/>
      <c r="D50" s="1295"/>
      <c r="E50" s="1295"/>
    </row>
    <row r="51" spans="1:5" x14ac:dyDescent="0.25">
      <c r="A51" s="627"/>
      <c r="B51" s="627"/>
      <c r="C51" s="627"/>
      <c r="D51" s="627"/>
      <c r="E51" s="627"/>
    </row>
    <row r="52" spans="1:5" x14ac:dyDescent="0.25">
      <c r="A52" s="627"/>
      <c r="B52" s="627"/>
      <c r="C52" s="627"/>
      <c r="D52" s="627"/>
      <c r="E52" s="627"/>
    </row>
    <row r="53" spans="1:5" x14ac:dyDescent="0.25">
      <c r="A53" s="627"/>
      <c r="B53" s="627"/>
      <c r="C53" s="627"/>
      <c r="D53" s="627"/>
      <c r="E53" s="627"/>
    </row>
    <row r="54" spans="1:5" ht="15.75" thickBot="1" x14ac:dyDescent="0.3">
      <c r="A54" s="627"/>
      <c r="B54" s="627"/>
      <c r="C54" s="627"/>
      <c r="D54" s="627"/>
      <c r="E54" s="627"/>
    </row>
    <row r="55" spans="1:5" x14ac:dyDescent="0.25">
      <c r="A55" s="1279" t="s">
        <v>250</v>
      </c>
      <c r="B55" s="1280"/>
      <c r="C55" s="620" t="s">
        <v>822</v>
      </c>
      <c r="D55" s="1228" t="s">
        <v>400</v>
      </c>
      <c r="E55" s="620" t="s">
        <v>823</v>
      </c>
    </row>
    <row r="56" spans="1:5" ht="15.75" thickBot="1" x14ac:dyDescent="0.3">
      <c r="A56" s="1281"/>
      <c r="B56" s="1282"/>
      <c r="C56" s="621" t="s">
        <v>837</v>
      </c>
      <c r="D56" s="1229"/>
      <c r="E56" s="621" t="s">
        <v>631</v>
      </c>
    </row>
    <row r="57" spans="1:5" ht="6" customHeight="1" x14ac:dyDescent="0.25">
      <c r="A57" s="1296"/>
      <c r="B57" s="1297"/>
      <c r="C57" s="622"/>
      <c r="D57" s="622"/>
      <c r="E57" s="622"/>
    </row>
    <row r="58" spans="1:5" x14ac:dyDescent="0.25">
      <c r="A58" s="1277"/>
      <c r="B58" s="1298" t="s">
        <v>850</v>
      </c>
      <c r="C58" s="1299">
        <f>+C11</f>
        <v>66184901</v>
      </c>
      <c r="D58" s="1299">
        <f>+D11</f>
        <v>28498933.640000001</v>
      </c>
      <c r="E58" s="1299">
        <f>+E11</f>
        <v>28498933.640000001</v>
      </c>
    </row>
    <row r="59" spans="1:5" x14ac:dyDescent="0.25">
      <c r="A59" s="1277"/>
      <c r="B59" s="1298"/>
      <c r="C59" s="1299"/>
      <c r="D59" s="1299"/>
      <c r="E59" s="1299"/>
    </row>
    <row r="60" spans="1:5" ht="19.5" x14ac:dyDescent="0.25">
      <c r="A60" s="1277"/>
      <c r="B60" s="624" t="s">
        <v>851</v>
      </c>
      <c r="C60" s="735">
        <f>+C61-C62</f>
        <v>0</v>
      </c>
      <c r="D60" s="735">
        <f>+D61-D62</f>
        <v>0</v>
      </c>
      <c r="E60" s="735">
        <f>+E61-E62</f>
        <v>0</v>
      </c>
    </row>
    <row r="61" spans="1:5" x14ac:dyDescent="0.25">
      <c r="A61" s="1277"/>
      <c r="B61" s="623" t="s">
        <v>844</v>
      </c>
      <c r="C61" s="735">
        <f>+C43</f>
        <v>0</v>
      </c>
      <c r="D61" s="735">
        <f>+D43</f>
        <v>0</v>
      </c>
      <c r="E61" s="735">
        <f>+E43</f>
        <v>0</v>
      </c>
    </row>
    <row r="62" spans="1:5" x14ac:dyDescent="0.25">
      <c r="A62" s="1277"/>
      <c r="B62" s="623" t="s">
        <v>847</v>
      </c>
      <c r="C62" s="735">
        <f>+C46</f>
        <v>0</v>
      </c>
      <c r="D62" s="735">
        <f>+D46</f>
        <v>0</v>
      </c>
      <c r="E62" s="735">
        <f>+E46</f>
        <v>0</v>
      </c>
    </row>
    <row r="63" spans="1:5" ht="5.25" customHeight="1" x14ac:dyDescent="0.25">
      <c r="A63" s="1277"/>
      <c r="B63" s="786"/>
      <c r="C63" s="735"/>
      <c r="D63" s="735"/>
      <c r="E63" s="735"/>
    </row>
    <row r="64" spans="1:5" x14ac:dyDescent="0.25">
      <c r="A64" s="785"/>
      <c r="B64" s="786" t="s">
        <v>829</v>
      </c>
      <c r="C64" s="735">
        <f>+C16</f>
        <v>66184900.999999993</v>
      </c>
      <c r="D64" s="735">
        <f>+D16</f>
        <v>28614240.160000004</v>
      </c>
      <c r="E64" s="735">
        <f>+E16</f>
        <v>27478898.919999998</v>
      </c>
    </row>
    <row r="65" spans="1:5" ht="6.75" customHeight="1" x14ac:dyDescent="0.25">
      <c r="A65" s="785"/>
      <c r="B65" s="786"/>
      <c r="C65" s="735"/>
      <c r="D65" s="735"/>
      <c r="E65" s="735"/>
    </row>
    <row r="66" spans="1:5" x14ac:dyDescent="0.25">
      <c r="A66" s="785"/>
      <c r="B66" s="786" t="s">
        <v>832</v>
      </c>
      <c r="C66" s="736"/>
      <c r="D66" s="742">
        <f>+D20</f>
        <v>0</v>
      </c>
      <c r="E66" s="742">
        <f>+E20</f>
        <v>0</v>
      </c>
    </row>
    <row r="67" spans="1:5" x14ac:dyDescent="0.25">
      <c r="A67" s="785"/>
      <c r="B67" s="786"/>
      <c r="C67" s="735"/>
      <c r="D67" s="735"/>
      <c r="E67" s="735"/>
    </row>
    <row r="68" spans="1:5" ht="19.5" x14ac:dyDescent="0.25">
      <c r="A68" s="1278"/>
      <c r="B68" s="613" t="s">
        <v>852</v>
      </c>
      <c r="C68" s="738">
        <f>+C11+C60-C16+C20</f>
        <v>7.4505805969238281E-9</v>
      </c>
      <c r="D68" s="738">
        <f>+D11+D60-D16+D20</f>
        <v>-115306.52000000328</v>
      </c>
      <c r="E68" s="738">
        <f>+E11+E60-E16+E20</f>
        <v>1020034.7200000025</v>
      </c>
    </row>
    <row r="69" spans="1:5" x14ac:dyDescent="0.25">
      <c r="A69" s="1278"/>
      <c r="B69" s="625"/>
      <c r="C69" s="735" t="s">
        <v>248</v>
      </c>
      <c r="D69" s="735" t="s">
        <v>248</v>
      </c>
      <c r="E69" s="735" t="s">
        <v>248</v>
      </c>
    </row>
    <row r="70" spans="1:5" ht="19.5" x14ac:dyDescent="0.25">
      <c r="A70" s="1278"/>
      <c r="B70" s="613" t="s">
        <v>853</v>
      </c>
      <c r="C70" s="738">
        <f>+C68-C60</f>
        <v>7.4505805969238281E-9</v>
      </c>
      <c r="D70" s="738">
        <f>+D68-D60</f>
        <v>-115306.52000000328</v>
      </c>
      <c r="E70" s="738">
        <f>+E68-E60</f>
        <v>1020034.7200000025</v>
      </c>
    </row>
    <row r="71" spans="1:5" ht="15.75" thickBot="1" x14ac:dyDescent="0.3">
      <c r="A71" s="1291"/>
      <c r="B71" s="626"/>
      <c r="C71" s="640" t="s">
        <v>248</v>
      </c>
      <c r="D71" s="641" t="s">
        <v>248</v>
      </c>
      <c r="E71" s="640" t="s">
        <v>248</v>
      </c>
    </row>
    <row r="72" spans="1:5" ht="5.25" customHeight="1" thickBot="1" x14ac:dyDescent="0.3"/>
    <row r="73" spans="1:5" x14ac:dyDescent="0.25">
      <c r="A73" s="1279" t="s">
        <v>250</v>
      </c>
      <c r="B73" s="1280"/>
      <c r="C73" s="1283" t="s">
        <v>842</v>
      </c>
      <c r="D73" s="1228" t="s">
        <v>400</v>
      </c>
      <c r="E73" s="620" t="s">
        <v>823</v>
      </c>
    </row>
    <row r="74" spans="1:5" ht="15.75" thickBot="1" x14ac:dyDescent="0.3">
      <c r="A74" s="1281"/>
      <c r="B74" s="1282"/>
      <c r="C74" s="1284"/>
      <c r="D74" s="1229"/>
      <c r="E74" s="621" t="s">
        <v>631</v>
      </c>
    </row>
    <row r="75" spans="1:5" x14ac:dyDescent="0.25">
      <c r="A75" s="1296"/>
      <c r="B75" s="1297"/>
      <c r="C75" s="622"/>
      <c r="D75" s="622"/>
      <c r="E75" s="622"/>
    </row>
    <row r="76" spans="1:5" x14ac:dyDescent="0.25">
      <c r="A76" s="1277"/>
      <c r="B76" s="1298" t="s">
        <v>826</v>
      </c>
      <c r="C76" s="1299">
        <f>+C12</f>
        <v>0</v>
      </c>
      <c r="D76" s="1299">
        <f>+D12</f>
        <v>22084744.350000001</v>
      </c>
      <c r="E76" s="1299">
        <f>+E12</f>
        <v>22084744.350000001</v>
      </c>
    </row>
    <row r="77" spans="1:5" x14ac:dyDescent="0.25">
      <c r="A77" s="1277"/>
      <c r="B77" s="1298"/>
      <c r="C77" s="1299"/>
      <c r="D77" s="1299"/>
      <c r="E77" s="1299"/>
    </row>
    <row r="78" spans="1:5" ht="19.5" x14ac:dyDescent="0.25">
      <c r="A78" s="1277"/>
      <c r="B78" s="624" t="s">
        <v>854</v>
      </c>
      <c r="C78" s="735">
        <f>+C79-C80</f>
        <v>0</v>
      </c>
      <c r="D78" s="735">
        <f>+D79-D80</f>
        <v>0</v>
      </c>
      <c r="E78" s="735">
        <f>+E79-E80</f>
        <v>0</v>
      </c>
    </row>
    <row r="79" spans="1:5" x14ac:dyDescent="0.25">
      <c r="A79" s="1277"/>
      <c r="B79" s="623" t="s">
        <v>845</v>
      </c>
      <c r="C79" s="735">
        <f>+C44</f>
        <v>0</v>
      </c>
      <c r="D79" s="735">
        <v>0</v>
      </c>
      <c r="E79" s="735">
        <v>0</v>
      </c>
    </row>
    <row r="80" spans="1:5" x14ac:dyDescent="0.25">
      <c r="A80" s="1277"/>
      <c r="B80" s="623" t="s">
        <v>848</v>
      </c>
      <c r="C80" s="735">
        <f>+C47</f>
        <v>0</v>
      </c>
      <c r="D80" s="735">
        <v>0</v>
      </c>
      <c r="E80" s="735">
        <v>0</v>
      </c>
    </row>
    <row r="81" spans="1:5" x14ac:dyDescent="0.25">
      <c r="A81" s="1277"/>
      <c r="B81" s="786"/>
      <c r="C81" s="735"/>
      <c r="D81" s="735"/>
      <c r="E81" s="735"/>
    </row>
    <row r="82" spans="1:5" x14ac:dyDescent="0.25">
      <c r="A82" s="785"/>
      <c r="B82" s="786" t="s">
        <v>855</v>
      </c>
      <c r="C82" s="735">
        <f>+C17</f>
        <v>0</v>
      </c>
      <c r="D82" s="735">
        <f>+D17</f>
        <v>22144537.48</v>
      </c>
      <c r="E82" s="735">
        <f>+E17</f>
        <v>21091811.550000001</v>
      </c>
    </row>
    <row r="83" spans="1:5" x14ac:dyDescent="0.25">
      <c r="A83" s="785"/>
      <c r="B83" s="786"/>
      <c r="C83" s="735" t="s">
        <v>248</v>
      </c>
      <c r="D83" s="735" t="s">
        <v>248</v>
      </c>
      <c r="E83" s="735" t="s">
        <v>248</v>
      </c>
    </row>
    <row r="84" spans="1:5" x14ac:dyDescent="0.25">
      <c r="A84" s="785"/>
      <c r="B84" s="786" t="s">
        <v>833</v>
      </c>
      <c r="C84" s="736"/>
      <c r="D84" s="742">
        <f>+D21</f>
        <v>0</v>
      </c>
      <c r="E84" s="742">
        <f>+E21</f>
        <v>0</v>
      </c>
    </row>
    <row r="85" spans="1:5" x14ac:dyDescent="0.25">
      <c r="A85" s="785"/>
      <c r="B85" s="786"/>
      <c r="C85" s="735"/>
      <c r="D85" s="735"/>
      <c r="E85" s="735"/>
    </row>
    <row r="86" spans="1:5" ht="19.5" x14ac:dyDescent="0.25">
      <c r="A86" s="1278"/>
      <c r="B86" s="613" t="s">
        <v>856</v>
      </c>
      <c r="C86" s="737">
        <f>+C76+C78-C82+C84</f>
        <v>0</v>
      </c>
      <c r="D86" s="737">
        <f>+D76+D78-D82+D84</f>
        <v>-59793.129999998957</v>
      </c>
      <c r="E86" s="737">
        <f>+E76+E78-E82+E84</f>
        <v>992932.80000000075</v>
      </c>
    </row>
    <row r="87" spans="1:5" x14ac:dyDescent="0.25">
      <c r="A87" s="1278"/>
      <c r="B87" s="625"/>
      <c r="C87" s="738"/>
      <c r="D87" s="738"/>
      <c r="E87" s="738"/>
    </row>
    <row r="88" spans="1:5" ht="19.5" x14ac:dyDescent="0.25">
      <c r="A88" s="1278"/>
      <c r="B88" s="613" t="s">
        <v>857</v>
      </c>
      <c r="C88" s="739">
        <f>+C86-C78</f>
        <v>0</v>
      </c>
      <c r="D88" s="739">
        <f>+D86-D78</f>
        <v>-59793.129999998957</v>
      </c>
      <c r="E88" s="739">
        <f>+E86-E78</f>
        <v>992932.80000000075</v>
      </c>
    </row>
    <row r="89" spans="1:5" ht="15.75" thickBot="1" x14ac:dyDescent="0.3">
      <c r="A89" s="1291"/>
      <c r="B89" s="626"/>
      <c r="C89" s="626"/>
      <c r="D89" s="626"/>
      <c r="E89" s="626"/>
    </row>
  </sheetData>
  <sheetProtection formatColumns="0" formatRows="0" insertHyperlinks="0"/>
  <mergeCells count="42">
    <mergeCell ref="A86:A89"/>
    <mergeCell ref="E76:E77"/>
    <mergeCell ref="A78:A81"/>
    <mergeCell ref="A75:B75"/>
    <mergeCell ref="A76:A77"/>
    <mergeCell ref="B76:B77"/>
    <mergeCell ref="C76:C77"/>
    <mergeCell ref="D76:D77"/>
    <mergeCell ref="A68:A71"/>
    <mergeCell ref="A73:B74"/>
    <mergeCell ref="C73:C74"/>
    <mergeCell ref="D73:D74"/>
    <mergeCell ref="E58:E59"/>
    <mergeCell ref="A60:A63"/>
    <mergeCell ref="A55:B56"/>
    <mergeCell ref="D55:D56"/>
    <mergeCell ref="A57:B57"/>
    <mergeCell ref="A58:A59"/>
    <mergeCell ref="B58:B59"/>
    <mergeCell ref="C58:C59"/>
    <mergeCell ref="D58:D59"/>
    <mergeCell ref="A49:A50"/>
    <mergeCell ref="B49:B50"/>
    <mergeCell ref="C49:C50"/>
    <mergeCell ref="D49:D50"/>
    <mergeCell ref="E49:E50"/>
    <mergeCell ref="A43:A44"/>
    <mergeCell ref="A45:A47"/>
    <mergeCell ref="A1:E1"/>
    <mergeCell ref="A39:B40"/>
    <mergeCell ref="C39:C40"/>
    <mergeCell ref="D39:D40"/>
    <mergeCell ref="A32:A34"/>
    <mergeCell ref="A5:E5"/>
    <mergeCell ref="A23:A26"/>
    <mergeCell ref="A29:E29"/>
    <mergeCell ref="A30:B30"/>
    <mergeCell ref="A7:B8"/>
    <mergeCell ref="D7:D8"/>
    <mergeCell ref="A4:E4"/>
    <mergeCell ref="A3:E3"/>
    <mergeCell ref="A2:E2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rowBreaks count="1" manualBreakCount="1">
    <brk id="52" max="4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D29"/>
  <sheetViews>
    <sheetView view="pageBreakPreview" topLeftCell="A16" zoomScale="90" zoomScaleNormal="100" zoomScaleSheetLayoutView="90" workbookViewId="0">
      <selection sqref="A1:D27"/>
    </sheetView>
  </sheetViews>
  <sheetFormatPr baseColWidth="10" defaultColWidth="11.28515625" defaultRowHeight="16.5" x14ac:dyDescent="0.3"/>
  <cols>
    <col min="1" max="1" width="2.85546875" style="7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 x14ac:dyDescent="0.3">
      <c r="A1" s="1304" t="s">
        <v>23</v>
      </c>
      <c r="B1" s="1304"/>
      <c r="C1" s="1304"/>
      <c r="D1" s="1304"/>
    </row>
    <row r="2" spans="1:4" x14ac:dyDescent="0.3">
      <c r="A2" s="1305" t="s">
        <v>20</v>
      </c>
      <c r="B2" s="1305"/>
      <c r="C2" s="1305"/>
      <c r="D2" s="1305"/>
    </row>
    <row r="3" spans="1:4" x14ac:dyDescent="0.3">
      <c r="A3" s="1304" t="str">
        <f>'ETCA-I-01'!A3:G3</f>
        <v>Instituto Tecnológico Superior de Cajeme</v>
      </c>
      <c r="B3" s="1304"/>
      <c r="C3" s="1304"/>
      <c r="D3" s="1304"/>
    </row>
    <row r="4" spans="1:4" x14ac:dyDescent="0.3">
      <c r="A4" s="1305" t="str">
        <f>'ETCA-I-03'!A4:D4</f>
        <v>Del 01 de Enero al 30 de Junio de 2019</v>
      </c>
      <c r="B4" s="1305"/>
      <c r="C4" s="1305"/>
      <c r="D4" s="1305"/>
    </row>
    <row r="5" spans="1:4" x14ac:dyDescent="0.3">
      <c r="A5" s="26"/>
      <c r="B5" s="1305" t="s">
        <v>858</v>
      </c>
      <c r="C5" s="1305"/>
      <c r="D5" s="35"/>
    </row>
    <row r="6" spans="1:4" ht="6.75" customHeight="1" thickBot="1" x14ac:dyDescent="0.35"/>
    <row r="7" spans="1:4" s="21" customFormat="1" ht="30" customHeight="1" x14ac:dyDescent="0.25">
      <c r="A7" s="1308" t="s">
        <v>859</v>
      </c>
      <c r="B7" s="1309"/>
      <c r="C7" s="1306" t="s">
        <v>860</v>
      </c>
      <c r="D7" s="1307"/>
    </row>
    <row r="8" spans="1:4" s="21" customFormat="1" ht="32.25" customHeight="1" thickBot="1" x14ac:dyDescent="0.3">
      <c r="A8" s="1310"/>
      <c r="B8" s="1311"/>
      <c r="C8" s="27" t="s">
        <v>861</v>
      </c>
      <c r="D8" s="28" t="s">
        <v>862</v>
      </c>
    </row>
    <row r="9" spans="1:4" s="21" customFormat="1" ht="31.5" customHeight="1" x14ac:dyDescent="0.25">
      <c r="A9" s="23">
        <v>1</v>
      </c>
      <c r="B9" s="32" t="s">
        <v>1600</v>
      </c>
      <c r="C9" s="24" t="s">
        <v>1601</v>
      </c>
      <c r="D9" s="25">
        <v>159596291</v>
      </c>
    </row>
    <row r="10" spans="1:4" s="21" customFormat="1" ht="31.5" customHeight="1" x14ac:dyDescent="0.25">
      <c r="A10" s="23">
        <v>2</v>
      </c>
      <c r="B10" s="32" t="s">
        <v>1602</v>
      </c>
      <c r="C10" s="24" t="s">
        <v>1601</v>
      </c>
      <c r="D10" s="25">
        <v>171491563</v>
      </c>
    </row>
    <row r="11" spans="1:4" s="21" customFormat="1" ht="31.5" customHeight="1" x14ac:dyDescent="0.25">
      <c r="A11" s="23">
        <v>3</v>
      </c>
      <c r="B11" s="32" t="s">
        <v>1603</v>
      </c>
      <c r="C11" s="24" t="s">
        <v>1604</v>
      </c>
      <c r="D11" s="25">
        <v>65500580152</v>
      </c>
    </row>
    <row r="12" spans="1:4" s="21" customFormat="1" ht="31.5" customHeight="1" x14ac:dyDescent="0.25">
      <c r="A12" s="23">
        <v>4</v>
      </c>
      <c r="B12" s="32" t="s">
        <v>1605</v>
      </c>
      <c r="C12" s="24" t="s">
        <v>1601</v>
      </c>
      <c r="D12" s="25">
        <v>187459270</v>
      </c>
    </row>
    <row r="13" spans="1:4" s="21" customFormat="1" ht="31.5" customHeight="1" x14ac:dyDescent="0.25">
      <c r="A13" s="23">
        <v>5</v>
      </c>
      <c r="B13" s="32" t="s">
        <v>1606</v>
      </c>
      <c r="C13" s="24" t="s">
        <v>1601</v>
      </c>
      <c r="D13" s="25">
        <v>198379947</v>
      </c>
    </row>
    <row r="14" spans="1:4" s="21" customFormat="1" ht="31.5" customHeight="1" x14ac:dyDescent="0.25">
      <c r="A14" s="23">
        <v>6</v>
      </c>
      <c r="B14" s="32" t="s">
        <v>1600</v>
      </c>
      <c r="C14" s="24" t="s">
        <v>1607</v>
      </c>
      <c r="D14" s="25">
        <v>4240043979</v>
      </c>
    </row>
    <row r="15" spans="1:4" s="21" customFormat="1" ht="31.5" customHeight="1" x14ac:dyDescent="0.25">
      <c r="A15" s="23">
        <v>7</v>
      </c>
      <c r="B15" s="32" t="s">
        <v>1608</v>
      </c>
      <c r="C15" s="24" t="s">
        <v>1601</v>
      </c>
      <c r="D15" s="25">
        <v>112198177</v>
      </c>
    </row>
    <row r="16" spans="1:4" s="21" customFormat="1" ht="31.5" customHeight="1" x14ac:dyDescent="0.25">
      <c r="A16" s="23">
        <v>8</v>
      </c>
      <c r="B16" s="32" t="s">
        <v>1609</v>
      </c>
      <c r="C16" s="24" t="s">
        <v>1601</v>
      </c>
      <c r="D16" s="361">
        <v>112426676</v>
      </c>
    </row>
    <row r="17" spans="1:4" s="21" customFormat="1" ht="31.5" customHeight="1" x14ac:dyDescent="0.25">
      <c r="A17" s="23">
        <v>9</v>
      </c>
      <c r="B17" s="32" t="s">
        <v>1610</v>
      </c>
      <c r="C17" s="24" t="s">
        <v>1601</v>
      </c>
      <c r="D17" s="25">
        <v>113193225</v>
      </c>
    </row>
    <row r="18" spans="1:4" s="21" customFormat="1" ht="31.5" customHeight="1" x14ac:dyDescent="0.25">
      <c r="A18" s="23"/>
      <c r="B18" s="32"/>
      <c r="C18" s="24"/>
      <c r="D18" s="25"/>
    </row>
    <row r="19" spans="1:4" s="21" customFormat="1" ht="31.5" customHeight="1" x14ac:dyDescent="0.25">
      <c r="A19" s="23"/>
      <c r="B19" s="32"/>
      <c r="C19" s="24"/>
      <c r="D19" s="25"/>
    </row>
    <row r="20" spans="1:4" s="21" customFormat="1" ht="31.5" customHeight="1" x14ac:dyDescent="0.25">
      <c r="A20" s="23"/>
      <c r="B20" s="32"/>
      <c r="C20" s="24"/>
      <c r="D20" s="25"/>
    </row>
    <row r="21" spans="1:4" s="21" customFormat="1" ht="31.5" customHeight="1" x14ac:dyDescent="0.25">
      <c r="A21" s="23"/>
      <c r="B21" s="32"/>
      <c r="C21" s="24"/>
      <c r="D21" s="25"/>
    </row>
    <row r="22" spans="1:4" s="21" customFormat="1" ht="31.5" customHeight="1" x14ac:dyDescent="0.25">
      <c r="A22" s="23">
        <v>10</v>
      </c>
      <c r="B22" s="32"/>
      <c r="C22" s="24"/>
      <c r="D22" s="25"/>
    </row>
    <row r="23" spans="1:4" s="21" customFormat="1" ht="31.5" customHeight="1" x14ac:dyDescent="0.25">
      <c r="A23" s="1300"/>
      <c r="B23" s="1301"/>
      <c r="C23" s="1302"/>
      <c r="D23" s="1303"/>
    </row>
    <row r="24" spans="1:4" x14ac:dyDescent="0.3">
      <c r="A24" s="428" t="s">
        <v>84</v>
      </c>
      <c r="B24" s="33"/>
    </row>
    <row r="25" spans="1:4" x14ac:dyDescent="0.3">
      <c r="A25" s="428"/>
      <c r="B25" s="33"/>
    </row>
    <row r="26" spans="1:4" x14ac:dyDescent="0.3">
      <c r="A26" s="428"/>
      <c r="B26" s="33"/>
    </row>
    <row r="27" spans="1:4" x14ac:dyDescent="0.3">
      <c r="A27" s="428"/>
      <c r="B27" s="33"/>
    </row>
    <row r="28" spans="1:4" x14ac:dyDescent="0.3">
      <c r="A28" s="3"/>
    </row>
    <row r="29" spans="1:4" ht="18.75" x14ac:dyDescent="0.3">
      <c r="B29" s="380" t="s">
        <v>863</v>
      </c>
    </row>
  </sheetData>
  <mergeCells count="8">
    <mergeCell ref="A23:D23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XFD486"/>
  <sheetViews>
    <sheetView view="pageBreakPreview" topLeftCell="A473" zoomScaleNormal="100" zoomScaleSheetLayoutView="100" workbookViewId="0">
      <selection sqref="A1:D485"/>
    </sheetView>
  </sheetViews>
  <sheetFormatPr baseColWidth="10" defaultColWidth="11.28515625" defaultRowHeight="16.5" x14ac:dyDescent="0.3"/>
  <cols>
    <col min="1" max="1" width="4.85546875" style="7" customWidth="1"/>
    <col min="2" max="2" width="37" style="3" customWidth="1"/>
    <col min="3" max="3" width="36.28515625" style="3" customWidth="1"/>
    <col min="4" max="4" width="21.28515625" style="3" customWidth="1"/>
    <col min="5" max="16384" width="11.28515625" style="3"/>
  </cols>
  <sheetData>
    <row r="1" spans="1:4" x14ac:dyDescent="0.3">
      <c r="A1" s="1304" t="s">
        <v>23</v>
      </c>
      <c r="B1" s="1304"/>
      <c r="C1" s="1304"/>
      <c r="D1" s="1304"/>
    </row>
    <row r="2" spans="1:4" x14ac:dyDescent="0.3">
      <c r="A2" s="1305" t="s">
        <v>864</v>
      </c>
      <c r="B2" s="1305"/>
      <c r="C2" s="1305"/>
      <c r="D2" s="1305"/>
    </row>
    <row r="3" spans="1:4" x14ac:dyDescent="0.3">
      <c r="A3" s="1314" t="str">
        <f>'ETCA-I-01'!A3:G3</f>
        <v>Instituto Tecnológico Superior de Cajeme</v>
      </c>
      <c r="B3" s="1314"/>
      <c r="C3" s="1314"/>
      <c r="D3" s="1314"/>
    </row>
    <row r="4" spans="1:4" x14ac:dyDescent="0.3">
      <c r="A4" s="1305" t="str">
        <f>'ETCA-I-01'!A4:G4</f>
        <v>Al 30 de Junio de 2019</v>
      </c>
      <c r="B4" s="1305"/>
      <c r="C4" s="1305"/>
      <c r="D4" s="1305"/>
    </row>
    <row r="5" spans="1:4" x14ac:dyDescent="0.3">
      <c r="A5" s="26"/>
      <c r="B5" s="1305" t="s">
        <v>865</v>
      </c>
      <c r="C5" s="1305"/>
      <c r="D5" s="35"/>
    </row>
    <row r="6" spans="1:4" ht="6.75" customHeight="1" x14ac:dyDescent="0.3"/>
    <row r="7" spans="1:4" s="21" customFormat="1" ht="11.25" customHeight="1" x14ac:dyDescent="0.25">
      <c r="A7" s="1313" t="s">
        <v>866</v>
      </c>
      <c r="B7" s="1313"/>
      <c r="C7" s="1313" t="s">
        <v>867</v>
      </c>
      <c r="D7" s="1313" t="s">
        <v>868</v>
      </c>
    </row>
    <row r="8" spans="1:4" s="21" customFormat="1" ht="11.25" customHeight="1" x14ac:dyDescent="0.25">
      <c r="A8" s="1313"/>
      <c r="B8" s="1313"/>
      <c r="C8" s="1313"/>
      <c r="D8" s="1313"/>
    </row>
    <row r="9" spans="1:4" s="21" customFormat="1" ht="24" customHeight="1" x14ac:dyDescent="0.25">
      <c r="A9" s="817"/>
      <c r="B9" s="818" t="s">
        <v>869</v>
      </c>
      <c r="C9" s="817"/>
      <c r="D9" s="817"/>
    </row>
    <row r="10" spans="1:4" s="21" customFormat="1" x14ac:dyDescent="0.25">
      <c r="A10" s="982">
        <v>1</v>
      </c>
      <c r="B10" s="978" t="s">
        <v>1716</v>
      </c>
      <c r="C10" s="979" t="s">
        <v>1717</v>
      </c>
      <c r="D10" s="980">
        <v>1972</v>
      </c>
    </row>
    <row r="11" spans="1:4" s="21" customFormat="1" x14ac:dyDescent="0.25">
      <c r="A11" s="982">
        <v>2</v>
      </c>
      <c r="B11" s="978" t="s">
        <v>1718</v>
      </c>
      <c r="C11" s="979" t="s">
        <v>1717</v>
      </c>
      <c r="D11" s="980">
        <v>1972</v>
      </c>
    </row>
    <row r="12" spans="1:4" s="21" customFormat="1" x14ac:dyDescent="0.25">
      <c r="A12" s="982">
        <v>3</v>
      </c>
      <c r="B12" s="978" t="s">
        <v>1719</v>
      </c>
      <c r="C12" s="979" t="s">
        <v>1717</v>
      </c>
      <c r="D12" s="980">
        <v>1972</v>
      </c>
    </row>
    <row r="13" spans="1:4" s="21" customFormat="1" x14ac:dyDescent="0.25">
      <c r="A13" s="982">
        <v>4</v>
      </c>
      <c r="B13" s="978" t="s">
        <v>1720</v>
      </c>
      <c r="C13" s="979" t="s">
        <v>1717</v>
      </c>
      <c r="D13" s="980">
        <v>1972</v>
      </c>
    </row>
    <row r="14" spans="1:4" s="21" customFormat="1" x14ac:dyDescent="0.25">
      <c r="A14" s="982">
        <v>5</v>
      </c>
      <c r="B14" s="978" t="s">
        <v>1721</v>
      </c>
      <c r="C14" s="979" t="s">
        <v>1717</v>
      </c>
      <c r="D14" s="980">
        <v>1972</v>
      </c>
    </row>
    <row r="15" spans="1:4" s="21" customFormat="1" x14ac:dyDescent="0.25">
      <c r="A15" s="982">
        <v>6</v>
      </c>
      <c r="B15" s="978" t="s">
        <v>1722</v>
      </c>
      <c r="C15" s="979" t="s">
        <v>1717</v>
      </c>
      <c r="D15" s="980">
        <v>1972</v>
      </c>
    </row>
    <row r="16" spans="1:4" s="21" customFormat="1" x14ac:dyDescent="0.25">
      <c r="A16" s="982">
        <v>7</v>
      </c>
      <c r="B16" s="978" t="s">
        <v>1723</v>
      </c>
      <c r="C16" s="979" t="s">
        <v>1717</v>
      </c>
      <c r="D16" s="980">
        <v>1972</v>
      </c>
    </row>
    <row r="17" spans="1:16384" s="21" customFormat="1" ht="30" customHeight="1" x14ac:dyDescent="0.25">
      <c r="A17" s="982">
        <v>8</v>
      </c>
      <c r="B17" s="978" t="s">
        <v>1724</v>
      </c>
      <c r="C17" s="979" t="s">
        <v>1717</v>
      </c>
      <c r="D17" s="980">
        <v>1972</v>
      </c>
    </row>
    <row r="18" spans="1:16384" s="21" customFormat="1" ht="30" customHeight="1" x14ac:dyDescent="0.25">
      <c r="A18" s="982">
        <v>9</v>
      </c>
      <c r="B18" s="978" t="s">
        <v>1725</v>
      </c>
      <c r="C18" s="979" t="s">
        <v>1717</v>
      </c>
      <c r="D18" s="980">
        <v>1972</v>
      </c>
    </row>
    <row r="19" spans="1:16384" s="21" customFormat="1" ht="30" customHeight="1" x14ac:dyDescent="0.25">
      <c r="A19" s="982">
        <v>10</v>
      </c>
      <c r="B19" s="978" t="s">
        <v>1726</v>
      </c>
      <c r="C19" s="979" t="s">
        <v>1727</v>
      </c>
      <c r="D19" s="980">
        <v>2587.5</v>
      </c>
    </row>
    <row r="20" spans="1:16384" s="21" customFormat="1" ht="30" customHeight="1" x14ac:dyDescent="0.25">
      <c r="A20" s="982">
        <v>11</v>
      </c>
      <c r="B20" s="978" t="s">
        <v>1728</v>
      </c>
      <c r="C20" s="979" t="s">
        <v>1729</v>
      </c>
      <c r="D20" s="980">
        <v>1</v>
      </c>
    </row>
    <row r="21" spans="1:16384" s="21" customFormat="1" ht="30" customHeight="1" x14ac:dyDescent="0.25">
      <c r="A21" s="982">
        <v>12</v>
      </c>
      <c r="B21" s="978" t="s">
        <v>1730</v>
      </c>
      <c r="C21" s="979" t="s">
        <v>1729</v>
      </c>
      <c r="D21" s="980">
        <v>1</v>
      </c>
    </row>
    <row r="22" spans="1:16384" s="21" customFormat="1" ht="30" customHeight="1" x14ac:dyDescent="0.25">
      <c r="A22" s="982">
        <v>13</v>
      </c>
      <c r="B22" s="978" t="s">
        <v>1731</v>
      </c>
      <c r="C22" s="979" t="s">
        <v>1732</v>
      </c>
      <c r="D22" s="980">
        <v>4245.6000000000004</v>
      </c>
    </row>
    <row r="23" spans="1:16384" s="21" customFormat="1" x14ac:dyDescent="0.3">
      <c r="A23" s="982">
        <v>14</v>
      </c>
      <c r="B23" s="978" t="s">
        <v>1733</v>
      </c>
      <c r="C23" s="979" t="s">
        <v>1732</v>
      </c>
      <c r="D23" s="980">
        <v>4245.6000000000004</v>
      </c>
      <c r="E23" s="428"/>
      <c r="F23" s="3"/>
      <c r="G23" s="567"/>
      <c r="H23" s="3"/>
      <c r="I23" s="428"/>
      <c r="J23" s="3"/>
      <c r="K23" s="567"/>
      <c r="L23" s="3"/>
      <c r="M23" s="428"/>
      <c r="N23" s="3"/>
      <c r="O23" s="567"/>
      <c r="P23" s="3"/>
      <c r="Q23" s="428"/>
      <c r="R23" s="3"/>
      <c r="S23" s="567"/>
      <c r="T23" s="3"/>
      <c r="U23" s="428"/>
      <c r="V23" s="3"/>
      <c r="W23" s="567"/>
      <c r="X23" s="3"/>
      <c r="Y23" s="428"/>
      <c r="Z23" s="3"/>
      <c r="AA23" s="567"/>
      <c r="AB23" s="3"/>
      <c r="AC23" s="428"/>
      <c r="AD23" s="3"/>
      <c r="AE23" s="567"/>
      <c r="AF23" s="3"/>
      <c r="AG23" s="428"/>
      <c r="AH23" s="3"/>
      <c r="AI23" s="567"/>
      <c r="AJ23" s="3"/>
      <c r="AK23" s="428"/>
      <c r="AL23" s="3"/>
      <c r="AM23" s="567"/>
      <c r="AN23" s="3"/>
      <c r="AO23" s="428"/>
      <c r="AP23" s="3"/>
      <c r="AQ23" s="567"/>
      <c r="AR23" s="3"/>
      <c r="AS23" s="428"/>
      <c r="AT23" s="3"/>
      <c r="AU23" s="567"/>
      <c r="AV23" s="3"/>
      <c r="AW23" s="428"/>
      <c r="AX23" s="3"/>
      <c r="AY23" s="567"/>
      <c r="AZ23" s="3"/>
      <c r="BA23" s="428"/>
      <c r="BB23" s="3"/>
      <c r="BC23" s="567"/>
      <c r="BD23" s="3"/>
      <c r="BE23" s="428"/>
      <c r="BF23" s="3"/>
      <c r="BG23" s="567"/>
      <c r="BH23" s="3"/>
      <c r="BI23" s="428"/>
      <c r="BJ23" s="3"/>
      <c r="BK23" s="567"/>
      <c r="BL23" s="3"/>
      <c r="BM23" s="428"/>
      <c r="BN23" s="3"/>
      <c r="BO23" s="567"/>
      <c r="BP23" s="3"/>
      <c r="BQ23" s="428"/>
      <c r="BR23" s="3"/>
      <c r="BS23" s="567"/>
      <c r="BT23" s="3"/>
      <c r="BU23" s="428"/>
      <c r="BV23" s="3"/>
      <c r="BW23" s="567"/>
      <c r="BX23" s="3"/>
      <c r="BY23" s="428"/>
      <c r="BZ23" s="3"/>
      <c r="CA23" s="567"/>
      <c r="CB23" s="3"/>
      <c r="CC23" s="428"/>
      <c r="CD23" s="3"/>
      <c r="CE23" s="567"/>
      <c r="CF23" s="3"/>
      <c r="CG23" s="428"/>
      <c r="CH23" s="3"/>
      <c r="CI23" s="567"/>
      <c r="CJ23" s="3"/>
      <c r="CK23" s="428"/>
      <c r="CL23" s="3"/>
      <c r="CM23" s="567"/>
      <c r="CN23" s="3"/>
      <c r="CO23" s="428"/>
      <c r="CP23" s="3"/>
      <c r="CQ23" s="567"/>
      <c r="CR23" s="3"/>
      <c r="CS23" s="428"/>
      <c r="CT23" s="3"/>
      <c r="CU23" s="567"/>
      <c r="CV23" s="3"/>
      <c r="CW23" s="428"/>
      <c r="CX23" s="3"/>
      <c r="CY23" s="567"/>
      <c r="CZ23" s="3"/>
      <c r="DA23" s="428"/>
      <c r="DB23" s="3"/>
      <c r="DC23" s="567"/>
      <c r="DD23" s="3"/>
      <c r="DE23" s="428"/>
      <c r="DF23" s="3"/>
      <c r="DG23" s="567"/>
      <c r="DH23" s="3"/>
      <c r="DI23" s="428"/>
      <c r="DJ23" s="3"/>
      <c r="DK23" s="567"/>
      <c r="DL23" s="3"/>
      <c r="DM23" s="428"/>
      <c r="DN23" s="3"/>
      <c r="DO23" s="567"/>
      <c r="DP23" s="3"/>
      <c r="DQ23" s="428"/>
      <c r="DR23" s="3"/>
      <c r="DS23" s="567"/>
      <c r="DT23" s="3"/>
      <c r="DU23" s="428"/>
      <c r="DV23" s="3"/>
      <c r="DW23" s="567"/>
      <c r="DX23" s="3"/>
      <c r="DY23" s="428"/>
      <c r="DZ23" s="3"/>
      <c r="EA23" s="567"/>
      <c r="EB23" s="3"/>
      <c r="EC23" s="428"/>
      <c r="ED23" s="3"/>
      <c r="EE23" s="567"/>
      <c r="EF23" s="3"/>
      <c r="EG23" s="428"/>
      <c r="EH23" s="3"/>
      <c r="EI23" s="567"/>
      <c r="EJ23" s="3"/>
      <c r="EK23" s="428"/>
      <c r="EL23" s="3"/>
      <c r="EM23" s="567"/>
      <c r="EN23" s="3"/>
      <c r="EO23" s="428"/>
      <c r="EP23" s="3"/>
      <c r="EQ23" s="567"/>
      <c r="ER23" s="3"/>
      <c r="ES23" s="428"/>
      <c r="ET23" s="3"/>
      <c r="EU23" s="567"/>
      <c r="EV23" s="3"/>
      <c r="EW23" s="428"/>
      <c r="EX23" s="3"/>
      <c r="EY23" s="567"/>
      <c r="EZ23" s="3"/>
      <c r="FA23" s="428"/>
      <c r="FB23" s="3"/>
      <c r="FC23" s="567"/>
      <c r="FD23" s="3"/>
      <c r="FE23" s="428"/>
      <c r="FF23" s="3"/>
      <c r="FG23" s="567"/>
      <c r="FH23" s="3"/>
      <c r="FI23" s="428"/>
      <c r="FJ23" s="3"/>
      <c r="FK23" s="567"/>
      <c r="FL23" s="3"/>
      <c r="FM23" s="428"/>
      <c r="FN23" s="3"/>
      <c r="FO23" s="567"/>
      <c r="FP23" s="3"/>
      <c r="FQ23" s="428"/>
      <c r="FR23" s="3"/>
      <c r="FS23" s="567"/>
      <c r="FT23" s="3"/>
      <c r="FU23" s="428"/>
      <c r="FV23" s="3"/>
      <c r="FW23" s="567"/>
      <c r="FX23" s="3"/>
      <c r="FY23" s="428"/>
      <c r="FZ23" s="3"/>
      <c r="GA23" s="567"/>
      <c r="GB23" s="3"/>
      <c r="GC23" s="428"/>
      <c r="GD23" s="3"/>
      <c r="GE23" s="567"/>
      <c r="GF23" s="3"/>
      <c r="GG23" s="428"/>
      <c r="GH23" s="3"/>
      <c r="GI23" s="567"/>
      <c r="GJ23" s="3"/>
      <c r="GK23" s="428"/>
      <c r="GL23" s="3"/>
      <c r="GM23" s="567"/>
      <c r="GN23" s="3"/>
      <c r="GO23" s="428"/>
      <c r="GP23" s="3"/>
      <c r="GQ23" s="567"/>
      <c r="GR23" s="3"/>
      <c r="GS23" s="428"/>
      <c r="GT23" s="3"/>
      <c r="GU23" s="567"/>
      <c r="GV23" s="3"/>
      <c r="GW23" s="428"/>
      <c r="GX23" s="3"/>
      <c r="GY23" s="567"/>
      <c r="GZ23" s="3"/>
      <c r="HA23" s="428"/>
      <c r="HB23" s="3"/>
      <c r="HC23" s="567"/>
      <c r="HD23" s="3"/>
      <c r="HE23" s="428"/>
      <c r="HF23" s="3"/>
      <c r="HG23" s="567"/>
      <c r="HH23" s="3"/>
      <c r="HI23" s="428"/>
      <c r="HJ23" s="3"/>
      <c r="HK23" s="567"/>
      <c r="HL23" s="3"/>
      <c r="HM23" s="428"/>
      <c r="HN23" s="3"/>
      <c r="HO23" s="567"/>
      <c r="HP23" s="3"/>
      <c r="HQ23" s="428"/>
      <c r="HR23" s="3"/>
      <c r="HS23" s="567"/>
      <c r="HT23" s="3"/>
      <c r="HU23" s="428"/>
      <c r="HV23" s="3"/>
      <c r="HW23" s="567"/>
      <c r="HX23" s="3"/>
      <c r="HY23" s="428"/>
      <c r="HZ23" s="3"/>
      <c r="IA23" s="567"/>
      <c r="IB23" s="3"/>
      <c r="IC23" s="428"/>
      <c r="ID23" s="3"/>
      <c r="IE23" s="567"/>
      <c r="IF23" s="3"/>
      <c r="IG23" s="428"/>
      <c r="IH23" s="3"/>
      <c r="II23" s="567"/>
      <c r="IJ23" s="3"/>
      <c r="IK23" s="428"/>
      <c r="IL23" s="3"/>
      <c r="IM23" s="567"/>
      <c r="IN23" s="3"/>
      <c r="IO23" s="428"/>
      <c r="IP23" s="3"/>
      <c r="IQ23" s="567"/>
      <c r="IR23" s="3"/>
      <c r="IS23" s="428"/>
      <c r="IT23" s="3"/>
      <c r="IU23" s="567"/>
      <c r="IV23" s="3"/>
      <c r="IW23" s="428"/>
      <c r="IX23" s="3"/>
      <c r="IY23" s="567"/>
      <c r="IZ23" s="3"/>
      <c r="JA23" s="428"/>
      <c r="JB23" s="3"/>
      <c r="JC23" s="567"/>
      <c r="JD23" s="3"/>
      <c r="JE23" s="428"/>
      <c r="JF23" s="3"/>
      <c r="JG23" s="567"/>
      <c r="JH23" s="3"/>
      <c r="JI23" s="428"/>
      <c r="JJ23" s="3"/>
      <c r="JK23" s="567"/>
      <c r="JL23" s="3"/>
      <c r="JM23" s="428"/>
      <c r="JN23" s="3"/>
      <c r="JO23" s="567"/>
      <c r="JP23" s="3"/>
      <c r="JQ23" s="428"/>
      <c r="JR23" s="3"/>
      <c r="JS23" s="567"/>
      <c r="JT23" s="3"/>
      <c r="JU23" s="428"/>
      <c r="JV23" s="3"/>
      <c r="JW23" s="567"/>
      <c r="JX23" s="3"/>
      <c r="JY23" s="428"/>
      <c r="JZ23" s="3"/>
      <c r="KA23" s="567"/>
      <c r="KB23" s="3"/>
      <c r="KC23" s="428"/>
      <c r="KD23" s="3"/>
      <c r="KE23" s="567"/>
      <c r="KF23" s="3"/>
      <c r="KG23" s="428"/>
      <c r="KH23" s="3"/>
      <c r="KI23" s="567"/>
      <c r="KJ23" s="3"/>
      <c r="KK23" s="428"/>
      <c r="KL23" s="3"/>
      <c r="KM23" s="567"/>
      <c r="KN23" s="3"/>
      <c r="KO23" s="428"/>
      <c r="KP23" s="3"/>
      <c r="KQ23" s="567"/>
      <c r="KR23" s="3"/>
      <c r="KS23" s="428"/>
      <c r="KT23" s="3"/>
      <c r="KU23" s="567"/>
      <c r="KV23" s="3"/>
      <c r="KW23" s="428"/>
      <c r="KX23" s="3"/>
      <c r="KY23" s="567"/>
      <c r="KZ23" s="3"/>
      <c r="LA23" s="428"/>
      <c r="LB23" s="3"/>
      <c r="LC23" s="567"/>
      <c r="LD23" s="3"/>
      <c r="LE23" s="428"/>
      <c r="LF23" s="3"/>
      <c r="LG23" s="567"/>
      <c r="LH23" s="3"/>
      <c r="LI23" s="428"/>
      <c r="LJ23" s="3"/>
      <c r="LK23" s="567"/>
      <c r="LL23" s="3"/>
      <c r="LM23" s="428"/>
      <c r="LN23" s="3"/>
      <c r="LO23" s="567"/>
      <c r="LP23" s="3"/>
      <c r="LQ23" s="428"/>
      <c r="LR23" s="3"/>
      <c r="LS23" s="567"/>
      <c r="LT23" s="3"/>
      <c r="LU23" s="428"/>
      <c r="LV23" s="3"/>
      <c r="LW23" s="567"/>
      <c r="LX23" s="3"/>
      <c r="LY23" s="428"/>
      <c r="LZ23" s="3"/>
      <c r="MA23" s="567"/>
      <c r="MB23" s="3"/>
      <c r="MC23" s="428"/>
      <c r="MD23" s="3"/>
      <c r="ME23" s="567"/>
      <c r="MF23" s="3"/>
      <c r="MG23" s="428"/>
      <c r="MH23" s="3"/>
      <c r="MI23" s="567"/>
      <c r="MJ23" s="3"/>
      <c r="MK23" s="428"/>
      <c r="ML23" s="3"/>
      <c r="MM23" s="567"/>
      <c r="MN23" s="3"/>
      <c r="MO23" s="428"/>
      <c r="MP23" s="3"/>
      <c r="MQ23" s="567"/>
      <c r="MR23" s="3"/>
      <c r="MS23" s="428"/>
      <c r="MT23" s="3"/>
      <c r="MU23" s="567"/>
      <c r="MV23" s="3"/>
      <c r="MW23" s="428"/>
      <c r="MX23" s="3"/>
      <c r="MY23" s="567"/>
      <c r="MZ23" s="3"/>
      <c r="NA23" s="428"/>
      <c r="NB23" s="3"/>
      <c r="NC23" s="567"/>
      <c r="ND23" s="3"/>
      <c r="NE23" s="428"/>
      <c r="NF23" s="3"/>
      <c r="NG23" s="567"/>
      <c r="NH23" s="3"/>
      <c r="NI23" s="428"/>
      <c r="NJ23" s="3"/>
      <c r="NK23" s="567"/>
      <c r="NL23" s="3"/>
      <c r="NM23" s="428"/>
      <c r="NN23" s="3"/>
      <c r="NO23" s="567"/>
      <c r="NP23" s="3"/>
      <c r="NQ23" s="428"/>
      <c r="NR23" s="3"/>
      <c r="NS23" s="567"/>
      <c r="NT23" s="3"/>
      <c r="NU23" s="428"/>
      <c r="NV23" s="3"/>
      <c r="NW23" s="567"/>
      <c r="NX23" s="3"/>
      <c r="NY23" s="428"/>
      <c r="NZ23" s="3"/>
      <c r="OA23" s="567"/>
      <c r="OB23" s="3"/>
      <c r="OC23" s="428"/>
      <c r="OD23" s="3"/>
      <c r="OE23" s="567"/>
      <c r="OF23" s="3"/>
      <c r="OG23" s="428"/>
      <c r="OH23" s="3"/>
      <c r="OI23" s="567"/>
      <c r="OJ23" s="3"/>
      <c r="OK23" s="428"/>
      <c r="OL23" s="3"/>
      <c r="OM23" s="567"/>
      <c r="ON23" s="3"/>
      <c r="OO23" s="428"/>
      <c r="OP23" s="3"/>
      <c r="OQ23" s="567"/>
      <c r="OR23" s="3"/>
      <c r="OS23" s="428"/>
      <c r="OT23" s="3"/>
      <c r="OU23" s="567"/>
      <c r="OV23" s="3"/>
      <c r="OW23" s="428"/>
      <c r="OX23" s="3"/>
      <c r="OY23" s="567"/>
      <c r="OZ23" s="3"/>
      <c r="PA23" s="428"/>
      <c r="PB23" s="3"/>
      <c r="PC23" s="567"/>
      <c r="PD23" s="3"/>
      <c r="PE23" s="428"/>
      <c r="PF23" s="3"/>
      <c r="PG23" s="567"/>
      <c r="PH23" s="3"/>
      <c r="PI23" s="428"/>
      <c r="PJ23" s="3"/>
      <c r="PK23" s="567"/>
      <c r="PL23" s="3"/>
      <c r="PM23" s="428"/>
      <c r="PN23" s="3"/>
      <c r="PO23" s="567"/>
      <c r="PP23" s="3"/>
      <c r="PQ23" s="428"/>
      <c r="PR23" s="3"/>
      <c r="PS23" s="567"/>
      <c r="PT23" s="3"/>
      <c r="PU23" s="428"/>
      <c r="PV23" s="3"/>
      <c r="PW23" s="567"/>
      <c r="PX23" s="3"/>
      <c r="PY23" s="428"/>
      <c r="PZ23" s="3"/>
      <c r="QA23" s="567"/>
      <c r="QB23" s="3"/>
      <c r="QC23" s="428"/>
      <c r="QD23" s="3"/>
      <c r="QE23" s="567"/>
      <c r="QF23" s="3"/>
      <c r="QG23" s="428"/>
      <c r="QH23" s="3"/>
      <c r="QI23" s="567"/>
      <c r="QJ23" s="3"/>
      <c r="QK23" s="428"/>
      <c r="QL23" s="3"/>
      <c r="QM23" s="567"/>
      <c r="QN23" s="3"/>
      <c r="QO23" s="428"/>
      <c r="QP23" s="3"/>
      <c r="QQ23" s="567"/>
      <c r="QR23" s="3"/>
      <c r="QS23" s="428"/>
      <c r="QT23" s="3"/>
      <c r="QU23" s="567"/>
      <c r="QV23" s="3"/>
      <c r="QW23" s="428"/>
      <c r="QX23" s="3"/>
      <c r="QY23" s="567"/>
      <c r="QZ23" s="3"/>
      <c r="RA23" s="428"/>
      <c r="RB23" s="3"/>
      <c r="RC23" s="567"/>
      <c r="RD23" s="3"/>
      <c r="RE23" s="428"/>
      <c r="RF23" s="3"/>
      <c r="RG23" s="567"/>
      <c r="RH23" s="3"/>
      <c r="RI23" s="428"/>
      <c r="RJ23" s="3"/>
      <c r="RK23" s="567"/>
      <c r="RL23" s="3"/>
      <c r="RM23" s="428"/>
      <c r="RN23" s="3"/>
      <c r="RO23" s="567"/>
      <c r="RP23" s="3"/>
      <c r="RQ23" s="428"/>
      <c r="RR23" s="3"/>
      <c r="RS23" s="567"/>
      <c r="RT23" s="3"/>
      <c r="RU23" s="428"/>
      <c r="RV23" s="3"/>
      <c r="RW23" s="567"/>
      <c r="RX23" s="3"/>
      <c r="RY23" s="428"/>
      <c r="RZ23" s="3"/>
      <c r="SA23" s="567"/>
      <c r="SB23" s="3"/>
      <c r="SC23" s="428"/>
      <c r="SD23" s="3"/>
      <c r="SE23" s="567"/>
      <c r="SF23" s="3"/>
      <c r="SG23" s="428"/>
      <c r="SH23" s="3"/>
      <c r="SI23" s="567"/>
      <c r="SJ23" s="3"/>
      <c r="SK23" s="428"/>
      <c r="SL23" s="3"/>
      <c r="SM23" s="567"/>
      <c r="SN23" s="3"/>
      <c r="SO23" s="428"/>
      <c r="SP23" s="3"/>
      <c r="SQ23" s="567"/>
      <c r="SR23" s="3"/>
      <c r="SS23" s="428"/>
      <c r="ST23" s="3"/>
      <c r="SU23" s="567"/>
      <c r="SV23" s="3"/>
      <c r="SW23" s="428"/>
      <c r="SX23" s="3"/>
      <c r="SY23" s="567"/>
      <c r="SZ23" s="3"/>
      <c r="TA23" s="428"/>
      <c r="TB23" s="3"/>
      <c r="TC23" s="567"/>
      <c r="TD23" s="3"/>
      <c r="TE23" s="428"/>
      <c r="TF23" s="3"/>
      <c r="TG23" s="567"/>
      <c r="TH23" s="3"/>
      <c r="TI23" s="428"/>
      <c r="TJ23" s="3"/>
      <c r="TK23" s="567"/>
      <c r="TL23" s="3"/>
      <c r="TM23" s="428"/>
      <c r="TN23" s="3"/>
      <c r="TO23" s="567"/>
      <c r="TP23" s="3"/>
      <c r="TQ23" s="428"/>
      <c r="TR23" s="3"/>
      <c r="TS23" s="567"/>
      <c r="TT23" s="3"/>
      <c r="TU23" s="428"/>
      <c r="TV23" s="3"/>
      <c r="TW23" s="567"/>
      <c r="TX23" s="3"/>
      <c r="TY23" s="428"/>
      <c r="TZ23" s="3"/>
      <c r="UA23" s="567"/>
      <c r="UB23" s="3"/>
      <c r="UC23" s="428"/>
      <c r="UD23" s="3"/>
      <c r="UE23" s="567"/>
      <c r="UF23" s="3"/>
      <c r="UG23" s="428"/>
      <c r="UH23" s="3"/>
      <c r="UI23" s="567"/>
      <c r="UJ23" s="3"/>
      <c r="UK23" s="428"/>
      <c r="UL23" s="3"/>
      <c r="UM23" s="567"/>
      <c r="UN23" s="3"/>
      <c r="UO23" s="428"/>
      <c r="UP23" s="3"/>
      <c r="UQ23" s="567"/>
      <c r="UR23" s="3"/>
      <c r="US23" s="428"/>
      <c r="UT23" s="3"/>
      <c r="UU23" s="567"/>
      <c r="UV23" s="3"/>
      <c r="UW23" s="428"/>
      <c r="UX23" s="3"/>
      <c r="UY23" s="567"/>
      <c r="UZ23" s="3"/>
      <c r="VA23" s="428"/>
      <c r="VB23" s="3"/>
      <c r="VC23" s="567"/>
      <c r="VD23" s="3"/>
      <c r="VE23" s="428"/>
      <c r="VF23" s="3"/>
      <c r="VG23" s="567"/>
      <c r="VH23" s="3"/>
      <c r="VI23" s="428"/>
      <c r="VJ23" s="3"/>
      <c r="VK23" s="567"/>
      <c r="VL23" s="3"/>
      <c r="VM23" s="428"/>
      <c r="VN23" s="3"/>
      <c r="VO23" s="567"/>
      <c r="VP23" s="3"/>
      <c r="VQ23" s="428"/>
      <c r="VR23" s="3"/>
      <c r="VS23" s="567"/>
      <c r="VT23" s="3"/>
      <c r="VU23" s="428"/>
      <c r="VV23" s="3"/>
      <c r="VW23" s="567"/>
      <c r="VX23" s="3"/>
      <c r="VY23" s="428"/>
      <c r="VZ23" s="3"/>
      <c r="WA23" s="567"/>
      <c r="WB23" s="3"/>
      <c r="WC23" s="428"/>
      <c r="WD23" s="3"/>
      <c r="WE23" s="567"/>
      <c r="WF23" s="3"/>
      <c r="WG23" s="428"/>
      <c r="WH23" s="3"/>
      <c r="WI23" s="567"/>
      <c r="WJ23" s="3"/>
      <c r="WK23" s="428"/>
      <c r="WL23" s="3"/>
      <c r="WM23" s="567"/>
      <c r="WN23" s="3"/>
      <c r="WO23" s="428"/>
      <c r="WP23" s="3"/>
      <c r="WQ23" s="567"/>
      <c r="WR23" s="3"/>
      <c r="WS23" s="428"/>
      <c r="WT23" s="3"/>
      <c r="WU23" s="567"/>
      <c r="WV23" s="3"/>
      <c r="WW23" s="428"/>
      <c r="WX23" s="3"/>
      <c r="WY23" s="567"/>
      <c r="WZ23" s="3"/>
      <c r="XA23" s="428"/>
      <c r="XB23" s="3"/>
      <c r="XC23" s="567"/>
      <c r="XD23" s="3"/>
      <c r="XE23" s="428"/>
      <c r="XF23" s="3"/>
      <c r="XG23" s="567"/>
      <c r="XH23" s="3"/>
      <c r="XI23" s="428"/>
      <c r="XJ23" s="3"/>
      <c r="XK23" s="567"/>
      <c r="XL23" s="3"/>
      <c r="XM23" s="428"/>
      <c r="XN23" s="3"/>
      <c r="XO23" s="567"/>
      <c r="XP23" s="3"/>
      <c r="XQ23" s="428"/>
      <c r="XR23" s="3"/>
      <c r="XS23" s="567"/>
      <c r="XT23" s="3"/>
      <c r="XU23" s="428"/>
      <c r="XV23" s="3"/>
      <c r="XW23" s="567"/>
      <c r="XX23" s="3"/>
      <c r="XY23" s="428"/>
      <c r="XZ23" s="3"/>
      <c r="YA23" s="567"/>
      <c r="YB23" s="3"/>
      <c r="YC23" s="428"/>
      <c r="YD23" s="3"/>
      <c r="YE23" s="567"/>
      <c r="YF23" s="3"/>
      <c r="YG23" s="428"/>
      <c r="YH23" s="3"/>
      <c r="YI23" s="567"/>
      <c r="YJ23" s="3"/>
      <c r="YK23" s="428"/>
      <c r="YL23" s="3"/>
      <c r="YM23" s="567"/>
      <c r="YN23" s="3"/>
      <c r="YO23" s="428"/>
      <c r="YP23" s="3"/>
      <c r="YQ23" s="567"/>
      <c r="YR23" s="3"/>
      <c r="YS23" s="428"/>
      <c r="YT23" s="3"/>
      <c r="YU23" s="567"/>
      <c r="YV23" s="3"/>
      <c r="YW23" s="428"/>
      <c r="YX23" s="3"/>
      <c r="YY23" s="567"/>
      <c r="YZ23" s="3"/>
      <c r="ZA23" s="428"/>
      <c r="ZB23" s="3"/>
      <c r="ZC23" s="567"/>
      <c r="ZD23" s="3"/>
      <c r="ZE23" s="428"/>
      <c r="ZF23" s="3"/>
      <c r="ZG23" s="567"/>
      <c r="ZH23" s="3"/>
      <c r="ZI23" s="428"/>
      <c r="ZJ23" s="3"/>
      <c r="ZK23" s="567"/>
      <c r="ZL23" s="3"/>
      <c r="ZM23" s="428"/>
      <c r="ZN23" s="3"/>
      <c r="ZO23" s="567"/>
      <c r="ZP23" s="3"/>
      <c r="ZQ23" s="428"/>
      <c r="ZR23" s="3"/>
      <c r="ZS23" s="567"/>
      <c r="ZT23" s="3"/>
      <c r="ZU23" s="428"/>
      <c r="ZV23" s="3"/>
      <c r="ZW23" s="567"/>
      <c r="ZX23" s="3"/>
      <c r="ZY23" s="428"/>
      <c r="ZZ23" s="3"/>
      <c r="AAA23" s="567"/>
      <c r="AAB23" s="3"/>
      <c r="AAC23" s="428"/>
      <c r="AAD23" s="3"/>
      <c r="AAE23" s="567"/>
      <c r="AAF23" s="3"/>
      <c r="AAG23" s="428"/>
      <c r="AAH23" s="3"/>
      <c r="AAI23" s="567"/>
      <c r="AAJ23" s="3"/>
      <c r="AAK23" s="428"/>
      <c r="AAL23" s="3"/>
      <c r="AAM23" s="567"/>
      <c r="AAN23" s="3"/>
      <c r="AAO23" s="428"/>
      <c r="AAP23" s="3"/>
      <c r="AAQ23" s="567"/>
      <c r="AAR23" s="3"/>
      <c r="AAS23" s="428"/>
      <c r="AAT23" s="3"/>
      <c r="AAU23" s="567"/>
      <c r="AAV23" s="3"/>
      <c r="AAW23" s="428"/>
      <c r="AAX23" s="3"/>
      <c r="AAY23" s="567"/>
      <c r="AAZ23" s="3"/>
      <c r="ABA23" s="428"/>
      <c r="ABB23" s="3"/>
      <c r="ABC23" s="567"/>
      <c r="ABD23" s="3"/>
      <c r="ABE23" s="428"/>
      <c r="ABF23" s="3"/>
      <c r="ABG23" s="567"/>
      <c r="ABH23" s="3"/>
      <c r="ABI23" s="428"/>
      <c r="ABJ23" s="3"/>
      <c r="ABK23" s="567"/>
      <c r="ABL23" s="3"/>
      <c r="ABM23" s="428"/>
      <c r="ABN23" s="3"/>
      <c r="ABO23" s="567"/>
      <c r="ABP23" s="3"/>
      <c r="ABQ23" s="428"/>
      <c r="ABR23" s="3"/>
      <c r="ABS23" s="567"/>
      <c r="ABT23" s="3"/>
      <c r="ABU23" s="428"/>
      <c r="ABV23" s="3"/>
      <c r="ABW23" s="567"/>
      <c r="ABX23" s="3"/>
      <c r="ABY23" s="428"/>
      <c r="ABZ23" s="3"/>
      <c r="ACA23" s="567"/>
      <c r="ACB23" s="3"/>
      <c r="ACC23" s="428"/>
      <c r="ACD23" s="3"/>
      <c r="ACE23" s="567"/>
      <c r="ACF23" s="3"/>
      <c r="ACG23" s="428"/>
      <c r="ACH23" s="3"/>
      <c r="ACI23" s="567"/>
      <c r="ACJ23" s="3"/>
      <c r="ACK23" s="428"/>
      <c r="ACL23" s="3"/>
      <c r="ACM23" s="567"/>
      <c r="ACN23" s="3"/>
      <c r="ACO23" s="428"/>
      <c r="ACP23" s="3"/>
      <c r="ACQ23" s="567"/>
      <c r="ACR23" s="3"/>
      <c r="ACS23" s="428"/>
      <c r="ACT23" s="3"/>
      <c r="ACU23" s="567"/>
      <c r="ACV23" s="3"/>
      <c r="ACW23" s="428"/>
      <c r="ACX23" s="3"/>
      <c r="ACY23" s="567"/>
      <c r="ACZ23" s="3"/>
      <c r="ADA23" s="428"/>
      <c r="ADB23" s="3"/>
      <c r="ADC23" s="567"/>
      <c r="ADD23" s="3"/>
      <c r="ADE23" s="428"/>
      <c r="ADF23" s="3"/>
      <c r="ADG23" s="567"/>
      <c r="ADH23" s="3"/>
      <c r="ADI23" s="428"/>
      <c r="ADJ23" s="3"/>
      <c r="ADK23" s="567"/>
      <c r="ADL23" s="3"/>
      <c r="ADM23" s="428"/>
      <c r="ADN23" s="3"/>
      <c r="ADO23" s="567"/>
      <c r="ADP23" s="3"/>
      <c r="ADQ23" s="428"/>
      <c r="ADR23" s="3"/>
      <c r="ADS23" s="567"/>
      <c r="ADT23" s="3"/>
      <c r="ADU23" s="428"/>
      <c r="ADV23" s="3"/>
      <c r="ADW23" s="567"/>
      <c r="ADX23" s="3"/>
      <c r="ADY23" s="428"/>
      <c r="ADZ23" s="3"/>
      <c r="AEA23" s="567"/>
      <c r="AEB23" s="3"/>
      <c r="AEC23" s="428"/>
      <c r="AED23" s="3"/>
      <c r="AEE23" s="567"/>
      <c r="AEF23" s="3"/>
      <c r="AEG23" s="428"/>
      <c r="AEH23" s="3"/>
      <c r="AEI23" s="567"/>
      <c r="AEJ23" s="3"/>
      <c r="AEK23" s="428"/>
      <c r="AEL23" s="3"/>
      <c r="AEM23" s="567"/>
      <c r="AEN23" s="3"/>
      <c r="AEO23" s="428"/>
      <c r="AEP23" s="3"/>
      <c r="AEQ23" s="567"/>
      <c r="AER23" s="3"/>
      <c r="AES23" s="428"/>
      <c r="AET23" s="3"/>
      <c r="AEU23" s="567"/>
      <c r="AEV23" s="3"/>
      <c r="AEW23" s="428"/>
      <c r="AEX23" s="3"/>
      <c r="AEY23" s="567"/>
      <c r="AEZ23" s="3"/>
      <c r="AFA23" s="428"/>
      <c r="AFB23" s="3"/>
      <c r="AFC23" s="567"/>
      <c r="AFD23" s="3"/>
      <c r="AFE23" s="428"/>
      <c r="AFF23" s="3"/>
      <c r="AFG23" s="567"/>
      <c r="AFH23" s="3"/>
      <c r="AFI23" s="428"/>
      <c r="AFJ23" s="3"/>
      <c r="AFK23" s="567"/>
      <c r="AFL23" s="3"/>
      <c r="AFM23" s="428"/>
      <c r="AFN23" s="3"/>
      <c r="AFO23" s="567"/>
      <c r="AFP23" s="3"/>
      <c r="AFQ23" s="428"/>
      <c r="AFR23" s="3"/>
      <c r="AFS23" s="567"/>
      <c r="AFT23" s="3"/>
      <c r="AFU23" s="428"/>
      <c r="AFV23" s="3"/>
      <c r="AFW23" s="567"/>
      <c r="AFX23" s="3"/>
      <c r="AFY23" s="428"/>
      <c r="AFZ23" s="3"/>
      <c r="AGA23" s="567"/>
      <c r="AGB23" s="3"/>
      <c r="AGC23" s="428"/>
      <c r="AGD23" s="3"/>
      <c r="AGE23" s="567"/>
      <c r="AGF23" s="3"/>
      <c r="AGG23" s="428"/>
      <c r="AGH23" s="3"/>
      <c r="AGI23" s="567"/>
      <c r="AGJ23" s="3"/>
      <c r="AGK23" s="428"/>
      <c r="AGL23" s="3"/>
      <c r="AGM23" s="567"/>
      <c r="AGN23" s="3"/>
      <c r="AGO23" s="428"/>
      <c r="AGP23" s="3"/>
      <c r="AGQ23" s="567"/>
      <c r="AGR23" s="3"/>
      <c r="AGS23" s="428"/>
      <c r="AGT23" s="3"/>
      <c r="AGU23" s="567"/>
      <c r="AGV23" s="3"/>
      <c r="AGW23" s="428"/>
      <c r="AGX23" s="3"/>
      <c r="AGY23" s="567"/>
      <c r="AGZ23" s="3"/>
      <c r="AHA23" s="428"/>
      <c r="AHB23" s="3"/>
      <c r="AHC23" s="567"/>
      <c r="AHD23" s="3"/>
      <c r="AHE23" s="428"/>
      <c r="AHF23" s="3"/>
      <c r="AHG23" s="567"/>
      <c r="AHH23" s="3"/>
      <c r="AHI23" s="428"/>
      <c r="AHJ23" s="3"/>
      <c r="AHK23" s="567"/>
      <c r="AHL23" s="3"/>
      <c r="AHM23" s="428"/>
      <c r="AHN23" s="3"/>
      <c r="AHO23" s="567"/>
      <c r="AHP23" s="3"/>
      <c r="AHQ23" s="428"/>
      <c r="AHR23" s="3"/>
      <c r="AHS23" s="567"/>
      <c r="AHT23" s="3"/>
      <c r="AHU23" s="428"/>
      <c r="AHV23" s="3"/>
      <c r="AHW23" s="567"/>
      <c r="AHX23" s="3"/>
      <c r="AHY23" s="428"/>
      <c r="AHZ23" s="3"/>
      <c r="AIA23" s="567"/>
      <c r="AIB23" s="3"/>
      <c r="AIC23" s="428"/>
      <c r="AID23" s="3"/>
      <c r="AIE23" s="567"/>
      <c r="AIF23" s="3"/>
      <c r="AIG23" s="428"/>
      <c r="AIH23" s="3"/>
      <c r="AII23" s="567"/>
      <c r="AIJ23" s="3"/>
      <c r="AIK23" s="428"/>
      <c r="AIL23" s="3"/>
      <c r="AIM23" s="567"/>
      <c r="AIN23" s="3"/>
      <c r="AIO23" s="428"/>
      <c r="AIP23" s="3"/>
      <c r="AIQ23" s="567"/>
      <c r="AIR23" s="3"/>
      <c r="AIS23" s="428"/>
      <c r="AIT23" s="3"/>
      <c r="AIU23" s="567"/>
      <c r="AIV23" s="3"/>
      <c r="AIW23" s="428"/>
      <c r="AIX23" s="3"/>
      <c r="AIY23" s="567"/>
      <c r="AIZ23" s="3"/>
      <c r="AJA23" s="428"/>
      <c r="AJB23" s="3"/>
      <c r="AJC23" s="567"/>
      <c r="AJD23" s="3"/>
      <c r="AJE23" s="428"/>
      <c r="AJF23" s="3"/>
      <c r="AJG23" s="567"/>
      <c r="AJH23" s="3"/>
      <c r="AJI23" s="428"/>
      <c r="AJJ23" s="3"/>
      <c r="AJK23" s="567"/>
      <c r="AJL23" s="3"/>
      <c r="AJM23" s="428"/>
      <c r="AJN23" s="3"/>
      <c r="AJO23" s="567"/>
      <c r="AJP23" s="3"/>
      <c r="AJQ23" s="428"/>
      <c r="AJR23" s="3"/>
      <c r="AJS23" s="567"/>
      <c r="AJT23" s="3"/>
      <c r="AJU23" s="428"/>
      <c r="AJV23" s="3"/>
      <c r="AJW23" s="567"/>
      <c r="AJX23" s="3"/>
      <c r="AJY23" s="428"/>
      <c r="AJZ23" s="3"/>
      <c r="AKA23" s="567"/>
      <c r="AKB23" s="3"/>
      <c r="AKC23" s="428"/>
      <c r="AKD23" s="3"/>
      <c r="AKE23" s="567"/>
      <c r="AKF23" s="3"/>
      <c r="AKG23" s="428"/>
      <c r="AKH23" s="3"/>
      <c r="AKI23" s="567"/>
      <c r="AKJ23" s="3"/>
      <c r="AKK23" s="428"/>
      <c r="AKL23" s="3"/>
      <c r="AKM23" s="567"/>
      <c r="AKN23" s="3"/>
      <c r="AKO23" s="428"/>
      <c r="AKP23" s="3"/>
      <c r="AKQ23" s="567"/>
      <c r="AKR23" s="3"/>
      <c r="AKS23" s="428"/>
      <c r="AKT23" s="3"/>
      <c r="AKU23" s="567"/>
      <c r="AKV23" s="3"/>
      <c r="AKW23" s="428"/>
      <c r="AKX23" s="3"/>
      <c r="AKY23" s="567"/>
      <c r="AKZ23" s="3"/>
      <c r="ALA23" s="428"/>
      <c r="ALB23" s="3"/>
      <c r="ALC23" s="567"/>
      <c r="ALD23" s="3"/>
      <c r="ALE23" s="428"/>
      <c r="ALF23" s="3"/>
      <c r="ALG23" s="567"/>
      <c r="ALH23" s="3"/>
      <c r="ALI23" s="428"/>
      <c r="ALJ23" s="3"/>
      <c r="ALK23" s="567"/>
      <c r="ALL23" s="3"/>
      <c r="ALM23" s="428"/>
      <c r="ALN23" s="3"/>
      <c r="ALO23" s="567"/>
      <c r="ALP23" s="3"/>
      <c r="ALQ23" s="428"/>
      <c r="ALR23" s="3"/>
      <c r="ALS23" s="567"/>
      <c r="ALT23" s="3"/>
      <c r="ALU23" s="428"/>
      <c r="ALV23" s="3"/>
      <c r="ALW23" s="567"/>
      <c r="ALX23" s="3"/>
      <c r="ALY23" s="428"/>
      <c r="ALZ23" s="3"/>
      <c r="AMA23" s="567"/>
      <c r="AMB23" s="3"/>
      <c r="AMC23" s="428"/>
      <c r="AMD23" s="3"/>
      <c r="AME23" s="567"/>
      <c r="AMF23" s="3"/>
      <c r="AMG23" s="428"/>
      <c r="AMH23" s="3"/>
      <c r="AMI23" s="567"/>
      <c r="AMJ23" s="3"/>
      <c r="AMK23" s="428"/>
      <c r="AML23" s="3"/>
      <c r="AMM23" s="567"/>
      <c r="AMN23" s="3"/>
      <c r="AMO23" s="428"/>
      <c r="AMP23" s="3"/>
      <c r="AMQ23" s="567"/>
      <c r="AMR23" s="3"/>
      <c r="AMS23" s="428"/>
      <c r="AMT23" s="3"/>
      <c r="AMU23" s="567"/>
      <c r="AMV23" s="3"/>
      <c r="AMW23" s="428"/>
      <c r="AMX23" s="3"/>
      <c r="AMY23" s="567"/>
      <c r="AMZ23" s="3"/>
      <c r="ANA23" s="428"/>
      <c r="ANB23" s="3"/>
      <c r="ANC23" s="567"/>
      <c r="AND23" s="3"/>
      <c r="ANE23" s="428"/>
      <c r="ANF23" s="3"/>
      <c r="ANG23" s="567"/>
      <c r="ANH23" s="3"/>
      <c r="ANI23" s="428"/>
      <c r="ANJ23" s="3"/>
      <c r="ANK23" s="567"/>
      <c r="ANL23" s="3"/>
      <c r="ANM23" s="428"/>
      <c r="ANN23" s="3"/>
      <c r="ANO23" s="567"/>
      <c r="ANP23" s="3"/>
      <c r="ANQ23" s="428"/>
      <c r="ANR23" s="3"/>
      <c r="ANS23" s="567"/>
      <c r="ANT23" s="3"/>
      <c r="ANU23" s="428"/>
      <c r="ANV23" s="3"/>
      <c r="ANW23" s="567"/>
      <c r="ANX23" s="3"/>
      <c r="ANY23" s="428"/>
      <c r="ANZ23" s="3"/>
      <c r="AOA23" s="567"/>
      <c r="AOB23" s="3"/>
      <c r="AOC23" s="428"/>
      <c r="AOD23" s="3"/>
      <c r="AOE23" s="567"/>
      <c r="AOF23" s="3"/>
      <c r="AOG23" s="428"/>
      <c r="AOH23" s="3"/>
      <c r="AOI23" s="567"/>
      <c r="AOJ23" s="3"/>
      <c r="AOK23" s="428"/>
      <c r="AOL23" s="3"/>
      <c r="AOM23" s="567"/>
      <c r="AON23" s="3"/>
      <c r="AOO23" s="428"/>
      <c r="AOP23" s="3"/>
      <c r="AOQ23" s="567"/>
      <c r="AOR23" s="3"/>
      <c r="AOS23" s="428"/>
      <c r="AOT23" s="3"/>
      <c r="AOU23" s="567"/>
      <c r="AOV23" s="3"/>
      <c r="AOW23" s="428"/>
      <c r="AOX23" s="3"/>
      <c r="AOY23" s="567"/>
      <c r="AOZ23" s="3"/>
      <c r="APA23" s="428"/>
      <c r="APB23" s="3"/>
      <c r="APC23" s="567"/>
      <c r="APD23" s="3"/>
      <c r="APE23" s="428"/>
      <c r="APF23" s="3"/>
      <c r="APG23" s="567"/>
      <c r="APH23" s="3"/>
      <c r="API23" s="428"/>
      <c r="APJ23" s="3"/>
      <c r="APK23" s="567"/>
      <c r="APL23" s="3"/>
      <c r="APM23" s="428"/>
      <c r="APN23" s="3"/>
      <c r="APO23" s="567"/>
      <c r="APP23" s="3"/>
      <c r="APQ23" s="428"/>
      <c r="APR23" s="3"/>
      <c r="APS23" s="567"/>
      <c r="APT23" s="3"/>
      <c r="APU23" s="428"/>
      <c r="APV23" s="3"/>
      <c r="APW23" s="567"/>
      <c r="APX23" s="3"/>
      <c r="APY23" s="428"/>
      <c r="APZ23" s="3"/>
      <c r="AQA23" s="567"/>
      <c r="AQB23" s="3"/>
      <c r="AQC23" s="428"/>
      <c r="AQD23" s="3"/>
      <c r="AQE23" s="567"/>
      <c r="AQF23" s="3"/>
      <c r="AQG23" s="428"/>
      <c r="AQH23" s="3"/>
      <c r="AQI23" s="567"/>
      <c r="AQJ23" s="3"/>
      <c r="AQK23" s="428"/>
      <c r="AQL23" s="3"/>
      <c r="AQM23" s="567"/>
      <c r="AQN23" s="3"/>
      <c r="AQO23" s="428"/>
      <c r="AQP23" s="3"/>
      <c r="AQQ23" s="567"/>
      <c r="AQR23" s="3"/>
      <c r="AQS23" s="428"/>
      <c r="AQT23" s="3"/>
      <c r="AQU23" s="567"/>
      <c r="AQV23" s="3"/>
      <c r="AQW23" s="428"/>
      <c r="AQX23" s="3"/>
      <c r="AQY23" s="567"/>
      <c r="AQZ23" s="3"/>
      <c r="ARA23" s="428"/>
      <c r="ARB23" s="3"/>
      <c r="ARC23" s="567"/>
      <c r="ARD23" s="3"/>
      <c r="ARE23" s="428"/>
      <c r="ARF23" s="3"/>
      <c r="ARG23" s="567"/>
      <c r="ARH23" s="3"/>
      <c r="ARI23" s="428"/>
      <c r="ARJ23" s="3"/>
      <c r="ARK23" s="567"/>
      <c r="ARL23" s="3"/>
      <c r="ARM23" s="428"/>
      <c r="ARN23" s="3"/>
      <c r="ARO23" s="567"/>
      <c r="ARP23" s="3"/>
      <c r="ARQ23" s="428"/>
      <c r="ARR23" s="3"/>
      <c r="ARS23" s="567"/>
      <c r="ART23" s="3"/>
      <c r="ARU23" s="428"/>
      <c r="ARV23" s="3"/>
      <c r="ARW23" s="567"/>
      <c r="ARX23" s="3"/>
      <c r="ARY23" s="428"/>
      <c r="ARZ23" s="3"/>
      <c r="ASA23" s="567"/>
      <c r="ASB23" s="3"/>
      <c r="ASC23" s="428"/>
      <c r="ASD23" s="3"/>
      <c r="ASE23" s="567"/>
      <c r="ASF23" s="3"/>
      <c r="ASG23" s="428"/>
      <c r="ASH23" s="3"/>
      <c r="ASI23" s="567"/>
      <c r="ASJ23" s="3"/>
      <c r="ASK23" s="428"/>
      <c r="ASL23" s="3"/>
      <c r="ASM23" s="567"/>
      <c r="ASN23" s="3"/>
      <c r="ASO23" s="428"/>
      <c r="ASP23" s="3"/>
      <c r="ASQ23" s="567"/>
      <c r="ASR23" s="3"/>
      <c r="ASS23" s="428"/>
      <c r="AST23" s="3"/>
      <c r="ASU23" s="567"/>
      <c r="ASV23" s="3"/>
      <c r="ASW23" s="428"/>
      <c r="ASX23" s="3"/>
      <c r="ASY23" s="567"/>
      <c r="ASZ23" s="3"/>
      <c r="ATA23" s="428"/>
      <c r="ATB23" s="3"/>
      <c r="ATC23" s="567"/>
      <c r="ATD23" s="3"/>
      <c r="ATE23" s="428"/>
      <c r="ATF23" s="3"/>
      <c r="ATG23" s="567"/>
      <c r="ATH23" s="3"/>
      <c r="ATI23" s="428"/>
      <c r="ATJ23" s="3"/>
      <c r="ATK23" s="567"/>
      <c r="ATL23" s="3"/>
      <c r="ATM23" s="428"/>
      <c r="ATN23" s="3"/>
      <c r="ATO23" s="567"/>
      <c r="ATP23" s="3"/>
      <c r="ATQ23" s="428"/>
      <c r="ATR23" s="3"/>
      <c r="ATS23" s="567"/>
      <c r="ATT23" s="3"/>
      <c r="ATU23" s="428"/>
      <c r="ATV23" s="3"/>
      <c r="ATW23" s="567"/>
      <c r="ATX23" s="3"/>
      <c r="ATY23" s="428"/>
      <c r="ATZ23" s="3"/>
      <c r="AUA23" s="567"/>
      <c r="AUB23" s="3"/>
      <c r="AUC23" s="428"/>
      <c r="AUD23" s="3"/>
      <c r="AUE23" s="567"/>
      <c r="AUF23" s="3"/>
      <c r="AUG23" s="428"/>
      <c r="AUH23" s="3"/>
      <c r="AUI23" s="567"/>
      <c r="AUJ23" s="3"/>
      <c r="AUK23" s="428"/>
      <c r="AUL23" s="3"/>
      <c r="AUM23" s="567"/>
      <c r="AUN23" s="3"/>
      <c r="AUO23" s="428"/>
      <c r="AUP23" s="3"/>
      <c r="AUQ23" s="567"/>
      <c r="AUR23" s="3"/>
      <c r="AUS23" s="428"/>
      <c r="AUT23" s="3"/>
      <c r="AUU23" s="567"/>
      <c r="AUV23" s="3"/>
      <c r="AUW23" s="428"/>
      <c r="AUX23" s="3"/>
      <c r="AUY23" s="567"/>
      <c r="AUZ23" s="3"/>
      <c r="AVA23" s="428"/>
      <c r="AVB23" s="3"/>
      <c r="AVC23" s="567"/>
      <c r="AVD23" s="3"/>
      <c r="AVE23" s="428"/>
      <c r="AVF23" s="3"/>
      <c r="AVG23" s="567"/>
      <c r="AVH23" s="3"/>
      <c r="AVI23" s="428"/>
      <c r="AVJ23" s="3"/>
      <c r="AVK23" s="567"/>
      <c r="AVL23" s="3"/>
      <c r="AVM23" s="428"/>
      <c r="AVN23" s="3"/>
      <c r="AVO23" s="567"/>
      <c r="AVP23" s="3"/>
      <c r="AVQ23" s="428"/>
      <c r="AVR23" s="3"/>
      <c r="AVS23" s="567"/>
      <c r="AVT23" s="3"/>
      <c r="AVU23" s="428"/>
      <c r="AVV23" s="3"/>
      <c r="AVW23" s="567"/>
      <c r="AVX23" s="3"/>
      <c r="AVY23" s="428"/>
      <c r="AVZ23" s="3"/>
      <c r="AWA23" s="567"/>
      <c r="AWB23" s="3"/>
      <c r="AWC23" s="428"/>
      <c r="AWD23" s="3"/>
      <c r="AWE23" s="567"/>
      <c r="AWF23" s="3"/>
      <c r="AWG23" s="428"/>
      <c r="AWH23" s="3"/>
      <c r="AWI23" s="567"/>
      <c r="AWJ23" s="3"/>
      <c r="AWK23" s="428"/>
      <c r="AWL23" s="3"/>
      <c r="AWM23" s="567"/>
      <c r="AWN23" s="3"/>
      <c r="AWO23" s="428"/>
      <c r="AWP23" s="3"/>
      <c r="AWQ23" s="567"/>
      <c r="AWR23" s="3"/>
      <c r="AWS23" s="428"/>
      <c r="AWT23" s="3"/>
      <c r="AWU23" s="567"/>
      <c r="AWV23" s="3"/>
      <c r="AWW23" s="428"/>
      <c r="AWX23" s="3"/>
      <c r="AWY23" s="567"/>
      <c r="AWZ23" s="3"/>
      <c r="AXA23" s="428"/>
      <c r="AXB23" s="3"/>
      <c r="AXC23" s="567"/>
      <c r="AXD23" s="3"/>
      <c r="AXE23" s="428"/>
      <c r="AXF23" s="3"/>
      <c r="AXG23" s="567"/>
      <c r="AXH23" s="3"/>
      <c r="AXI23" s="428"/>
      <c r="AXJ23" s="3"/>
      <c r="AXK23" s="567"/>
      <c r="AXL23" s="3"/>
      <c r="AXM23" s="428"/>
      <c r="AXN23" s="3"/>
      <c r="AXO23" s="567"/>
      <c r="AXP23" s="3"/>
      <c r="AXQ23" s="428"/>
      <c r="AXR23" s="3"/>
      <c r="AXS23" s="567"/>
      <c r="AXT23" s="3"/>
      <c r="AXU23" s="428"/>
      <c r="AXV23" s="3"/>
      <c r="AXW23" s="567"/>
      <c r="AXX23" s="3"/>
      <c r="AXY23" s="428"/>
      <c r="AXZ23" s="3"/>
      <c r="AYA23" s="567"/>
      <c r="AYB23" s="3"/>
      <c r="AYC23" s="428"/>
      <c r="AYD23" s="3"/>
      <c r="AYE23" s="567"/>
      <c r="AYF23" s="3"/>
      <c r="AYG23" s="428"/>
      <c r="AYH23" s="3"/>
      <c r="AYI23" s="567"/>
      <c r="AYJ23" s="3"/>
      <c r="AYK23" s="428"/>
      <c r="AYL23" s="3"/>
      <c r="AYM23" s="567"/>
      <c r="AYN23" s="3"/>
      <c r="AYO23" s="428"/>
      <c r="AYP23" s="3"/>
      <c r="AYQ23" s="567"/>
      <c r="AYR23" s="3"/>
      <c r="AYS23" s="428"/>
      <c r="AYT23" s="3"/>
      <c r="AYU23" s="567"/>
      <c r="AYV23" s="3"/>
      <c r="AYW23" s="428"/>
      <c r="AYX23" s="3"/>
      <c r="AYY23" s="567"/>
      <c r="AYZ23" s="3"/>
      <c r="AZA23" s="428"/>
      <c r="AZB23" s="3"/>
      <c r="AZC23" s="567"/>
      <c r="AZD23" s="3"/>
      <c r="AZE23" s="428"/>
      <c r="AZF23" s="3"/>
      <c r="AZG23" s="567"/>
      <c r="AZH23" s="3"/>
      <c r="AZI23" s="428"/>
      <c r="AZJ23" s="3"/>
      <c r="AZK23" s="567"/>
      <c r="AZL23" s="3"/>
      <c r="AZM23" s="428"/>
      <c r="AZN23" s="3"/>
      <c r="AZO23" s="567"/>
      <c r="AZP23" s="3"/>
      <c r="AZQ23" s="428"/>
      <c r="AZR23" s="3"/>
      <c r="AZS23" s="567"/>
      <c r="AZT23" s="3"/>
      <c r="AZU23" s="428"/>
      <c r="AZV23" s="3"/>
      <c r="AZW23" s="567"/>
      <c r="AZX23" s="3"/>
      <c r="AZY23" s="428"/>
      <c r="AZZ23" s="3"/>
      <c r="BAA23" s="567"/>
      <c r="BAB23" s="3"/>
      <c r="BAC23" s="428"/>
      <c r="BAD23" s="3"/>
      <c r="BAE23" s="567"/>
      <c r="BAF23" s="3"/>
      <c r="BAG23" s="428"/>
      <c r="BAH23" s="3"/>
      <c r="BAI23" s="567"/>
      <c r="BAJ23" s="3"/>
      <c r="BAK23" s="428"/>
      <c r="BAL23" s="3"/>
      <c r="BAM23" s="567"/>
      <c r="BAN23" s="3"/>
      <c r="BAO23" s="428"/>
      <c r="BAP23" s="3"/>
      <c r="BAQ23" s="567"/>
      <c r="BAR23" s="3"/>
      <c r="BAS23" s="428"/>
      <c r="BAT23" s="3"/>
      <c r="BAU23" s="567"/>
      <c r="BAV23" s="3"/>
      <c r="BAW23" s="428"/>
      <c r="BAX23" s="3"/>
      <c r="BAY23" s="567"/>
      <c r="BAZ23" s="3"/>
      <c r="BBA23" s="428"/>
      <c r="BBB23" s="3"/>
      <c r="BBC23" s="567"/>
      <c r="BBD23" s="3"/>
      <c r="BBE23" s="428"/>
      <c r="BBF23" s="3"/>
      <c r="BBG23" s="567"/>
      <c r="BBH23" s="3"/>
      <c r="BBI23" s="428"/>
      <c r="BBJ23" s="3"/>
      <c r="BBK23" s="567"/>
      <c r="BBL23" s="3"/>
      <c r="BBM23" s="428"/>
      <c r="BBN23" s="3"/>
      <c r="BBO23" s="567"/>
      <c r="BBP23" s="3"/>
      <c r="BBQ23" s="428"/>
      <c r="BBR23" s="3"/>
      <c r="BBS23" s="567"/>
      <c r="BBT23" s="3"/>
      <c r="BBU23" s="428"/>
      <c r="BBV23" s="3"/>
      <c r="BBW23" s="567"/>
      <c r="BBX23" s="3"/>
      <c r="BBY23" s="428"/>
      <c r="BBZ23" s="3"/>
      <c r="BCA23" s="567"/>
      <c r="BCB23" s="3"/>
      <c r="BCC23" s="428"/>
      <c r="BCD23" s="3"/>
      <c r="BCE23" s="567"/>
      <c r="BCF23" s="3"/>
      <c r="BCG23" s="428"/>
      <c r="BCH23" s="3"/>
      <c r="BCI23" s="567"/>
      <c r="BCJ23" s="3"/>
      <c r="BCK23" s="428"/>
      <c r="BCL23" s="3"/>
      <c r="BCM23" s="567"/>
      <c r="BCN23" s="3"/>
      <c r="BCO23" s="428"/>
      <c r="BCP23" s="3"/>
      <c r="BCQ23" s="567"/>
      <c r="BCR23" s="3"/>
      <c r="BCS23" s="428"/>
      <c r="BCT23" s="3"/>
      <c r="BCU23" s="567"/>
      <c r="BCV23" s="3"/>
      <c r="BCW23" s="428"/>
      <c r="BCX23" s="3"/>
      <c r="BCY23" s="567"/>
      <c r="BCZ23" s="3"/>
      <c r="BDA23" s="428"/>
      <c r="BDB23" s="3"/>
      <c r="BDC23" s="567"/>
      <c r="BDD23" s="3"/>
      <c r="BDE23" s="428"/>
      <c r="BDF23" s="3"/>
      <c r="BDG23" s="567"/>
      <c r="BDH23" s="3"/>
      <c r="BDI23" s="428"/>
      <c r="BDJ23" s="3"/>
      <c r="BDK23" s="567"/>
      <c r="BDL23" s="3"/>
      <c r="BDM23" s="428"/>
      <c r="BDN23" s="3"/>
      <c r="BDO23" s="567"/>
      <c r="BDP23" s="3"/>
      <c r="BDQ23" s="428"/>
      <c r="BDR23" s="3"/>
      <c r="BDS23" s="567"/>
      <c r="BDT23" s="3"/>
      <c r="BDU23" s="428"/>
      <c r="BDV23" s="3"/>
      <c r="BDW23" s="567"/>
      <c r="BDX23" s="3"/>
      <c r="BDY23" s="428"/>
      <c r="BDZ23" s="3"/>
      <c r="BEA23" s="567"/>
      <c r="BEB23" s="3"/>
      <c r="BEC23" s="428"/>
      <c r="BED23" s="3"/>
      <c r="BEE23" s="567"/>
      <c r="BEF23" s="3"/>
      <c r="BEG23" s="428"/>
      <c r="BEH23" s="3"/>
      <c r="BEI23" s="567"/>
      <c r="BEJ23" s="3"/>
      <c r="BEK23" s="428"/>
      <c r="BEL23" s="3"/>
      <c r="BEM23" s="567"/>
      <c r="BEN23" s="3"/>
      <c r="BEO23" s="428"/>
      <c r="BEP23" s="3"/>
      <c r="BEQ23" s="567"/>
      <c r="BER23" s="3"/>
      <c r="BES23" s="428"/>
      <c r="BET23" s="3"/>
      <c r="BEU23" s="567"/>
      <c r="BEV23" s="3"/>
      <c r="BEW23" s="428"/>
      <c r="BEX23" s="3"/>
      <c r="BEY23" s="567"/>
      <c r="BEZ23" s="3"/>
      <c r="BFA23" s="428"/>
      <c r="BFB23" s="3"/>
      <c r="BFC23" s="567"/>
      <c r="BFD23" s="3"/>
      <c r="BFE23" s="428"/>
      <c r="BFF23" s="3"/>
      <c r="BFG23" s="567"/>
      <c r="BFH23" s="3"/>
      <c r="BFI23" s="428"/>
      <c r="BFJ23" s="3"/>
      <c r="BFK23" s="567"/>
      <c r="BFL23" s="3"/>
      <c r="BFM23" s="428"/>
      <c r="BFN23" s="3"/>
      <c r="BFO23" s="567"/>
      <c r="BFP23" s="3"/>
      <c r="BFQ23" s="428"/>
      <c r="BFR23" s="3"/>
      <c r="BFS23" s="567"/>
      <c r="BFT23" s="3"/>
      <c r="BFU23" s="428"/>
      <c r="BFV23" s="3"/>
      <c r="BFW23" s="567"/>
      <c r="BFX23" s="3"/>
      <c r="BFY23" s="428"/>
      <c r="BFZ23" s="3"/>
      <c r="BGA23" s="567"/>
      <c r="BGB23" s="3"/>
      <c r="BGC23" s="428"/>
      <c r="BGD23" s="3"/>
      <c r="BGE23" s="567"/>
      <c r="BGF23" s="3"/>
      <c r="BGG23" s="428"/>
      <c r="BGH23" s="3"/>
      <c r="BGI23" s="567"/>
      <c r="BGJ23" s="3"/>
      <c r="BGK23" s="428"/>
      <c r="BGL23" s="3"/>
      <c r="BGM23" s="567"/>
      <c r="BGN23" s="3"/>
      <c r="BGO23" s="428"/>
      <c r="BGP23" s="3"/>
      <c r="BGQ23" s="567"/>
      <c r="BGR23" s="3"/>
      <c r="BGS23" s="428"/>
      <c r="BGT23" s="3"/>
      <c r="BGU23" s="567"/>
      <c r="BGV23" s="3"/>
      <c r="BGW23" s="428"/>
      <c r="BGX23" s="3"/>
      <c r="BGY23" s="567"/>
      <c r="BGZ23" s="3"/>
      <c r="BHA23" s="428"/>
      <c r="BHB23" s="3"/>
      <c r="BHC23" s="567"/>
      <c r="BHD23" s="3"/>
      <c r="BHE23" s="428"/>
      <c r="BHF23" s="3"/>
      <c r="BHG23" s="567"/>
      <c r="BHH23" s="3"/>
      <c r="BHI23" s="428"/>
      <c r="BHJ23" s="3"/>
      <c r="BHK23" s="567"/>
      <c r="BHL23" s="3"/>
      <c r="BHM23" s="428"/>
      <c r="BHN23" s="3"/>
      <c r="BHO23" s="567"/>
      <c r="BHP23" s="3"/>
      <c r="BHQ23" s="428"/>
      <c r="BHR23" s="3"/>
      <c r="BHS23" s="567"/>
      <c r="BHT23" s="3"/>
      <c r="BHU23" s="428"/>
      <c r="BHV23" s="3"/>
      <c r="BHW23" s="567"/>
      <c r="BHX23" s="3"/>
      <c r="BHY23" s="428"/>
      <c r="BHZ23" s="3"/>
      <c r="BIA23" s="567"/>
      <c r="BIB23" s="3"/>
      <c r="BIC23" s="428"/>
      <c r="BID23" s="3"/>
      <c r="BIE23" s="567"/>
      <c r="BIF23" s="3"/>
      <c r="BIG23" s="428"/>
      <c r="BIH23" s="3"/>
      <c r="BII23" s="567"/>
      <c r="BIJ23" s="3"/>
      <c r="BIK23" s="428"/>
      <c r="BIL23" s="3"/>
      <c r="BIM23" s="567"/>
      <c r="BIN23" s="3"/>
      <c r="BIO23" s="428"/>
      <c r="BIP23" s="3"/>
      <c r="BIQ23" s="567"/>
      <c r="BIR23" s="3"/>
      <c r="BIS23" s="428"/>
      <c r="BIT23" s="3"/>
      <c r="BIU23" s="567"/>
      <c r="BIV23" s="3"/>
      <c r="BIW23" s="428"/>
      <c r="BIX23" s="3"/>
      <c r="BIY23" s="567"/>
      <c r="BIZ23" s="3"/>
      <c r="BJA23" s="428"/>
      <c r="BJB23" s="3"/>
      <c r="BJC23" s="567"/>
      <c r="BJD23" s="3"/>
      <c r="BJE23" s="428"/>
      <c r="BJF23" s="3"/>
      <c r="BJG23" s="567"/>
      <c r="BJH23" s="3"/>
      <c r="BJI23" s="428"/>
      <c r="BJJ23" s="3"/>
      <c r="BJK23" s="567"/>
      <c r="BJL23" s="3"/>
      <c r="BJM23" s="428"/>
      <c r="BJN23" s="3"/>
      <c r="BJO23" s="567"/>
      <c r="BJP23" s="3"/>
      <c r="BJQ23" s="428"/>
      <c r="BJR23" s="3"/>
      <c r="BJS23" s="567"/>
      <c r="BJT23" s="3"/>
      <c r="BJU23" s="428"/>
      <c r="BJV23" s="3"/>
      <c r="BJW23" s="567"/>
      <c r="BJX23" s="3"/>
      <c r="BJY23" s="428"/>
      <c r="BJZ23" s="3"/>
      <c r="BKA23" s="567"/>
      <c r="BKB23" s="3"/>
      <c r="BKC23" s="428"/>
      <c r="BKD23" s="3"/>
      <c r="BKE23" s="567"/>
      <c r="BKF23" s="3"/>
      <c r="BKG23" s="428"/>
      <c r="BKH23" s="3"/>
      <c r="BKI23" s="567"/>
      <c r="BKJ23" s="3"/>
      <c r="BKK23" s="428"/>
      <c r="BKL23" s="3"/>
      <c r="BKM23" s="567"/>
      <c r="BKN23" s="3"/>
      <c r="BKO23" s="428"/>
      <c r="BKP23" s="3"/>
      <c r="BKQ23" s="567"/>
      <c r="BKR23" s="3"/>
      <c r="BKS23" s="428"/>
      <c r="BKT23" s="3"/>
      <c r="BKU23" s="567"/>
      <c r="BKV23" s="3"/>
      <c r="BKW23" s="428"/>
      <c r="BKX23" s="3"/>
      <c r="BKY23" s="567"/>
      <c r="BKZ23" s="3"/>
      <c r="BLA23" s="428"/>
      <c r="BLB23" s="3"/>
      <c r="BLC23" s="567"/>
      <c r="BLD23" s="3"/>
      <c r="BLE23" s="428"/>
      <c r="BLF23" s="3"/>
      <c r="BLG23" s="567"/>
      <c r="BLH23" s="3"/>
      <c r="BLI23" s="428"/>
      <c r="BLJ23" s="3"/>
      <c r="BLK23" s="567"/>
      <c r="BLL23" s="3"/>
      <c r="BLM23" s="428"/>
      <c r="BLN23" s="3"/>
      <c r="BLO23" s="567"/>
      <c r="BLP23" s="3"/>
      <c r="BLQ23" s="428"/>
      <c r="BLR23" s="3"/>
      <c r="BLS23" s="567"/>
      <c r="BLT23" s="3"/>
      <c r="BLU23" s="428"/>
      <c r="BLV23" s="3"/>
      <c r="BLW23" s="567"/>
      <c r="BLX23" s="3"/>
      <c r="BLY23" s="428"/>
      <c r="BLZ23" s="3"/>
      <c r="BMA23" s="567"/>
      <c r="BMB23" s="3"/>
      <c r="BMC23" s="428"/>
      <c r="BMD23" s="3"/>
      <c r="BME23" s="567"/>
      <c r="BMF23" s="3"/>
      <c r="BMG23" s="428"/>
      <c r="BMH23" s="3"/>
      <c r="BMI23" s="567"/>
      <c r="BMJ23" s="3"/>
      <c r="BMK23" s="428"/>
      <c r="BML23" s="3"/>
      <c r="BMM23" s="567"/>
      <c r="BMN23" s="3"/>
      <c r="BMO23" s="428"/>
      <c r="BMP23" s="3"/>
      <c r="BMQ23" s="567"/>
      <c r="BMR23" s="3"/>
      <c r="BMS23" s="428"/>
      <c r="BMT23" s="3"/>
      <c r="BMU23" s="567"/>
      <c r="BMV23" s="3"/>
      <c r="BMW23" s="428"/>
      <c r="BMX23" s="3"/>
      <c r="BMY23" s="567"/>
      <c r="BMZ23" s="3"/>
      <c r="BNA23" s="428"/>
      <c r="BNB23" s="3"/>
      <c r="BNC23" s="567"/>
      <c r="BND23" s="3"/>
      <c r="BNE23" s="428"/>
      <c r="BNF23" s="3"/>
      <c r="BNG23" s="567"/>
      <c r="BNH23" s="3"/>
      <c r="BNI23" s="428"/>
      <c r="BNJ23" s="3"/>
      <c r="BNK23" s="567"/>
      <c r="BNL23" s="3"/>
      <c r="BNM23" s="428"/>
      <c r="BNN23" s="3"/>
      <c r="BNO23" s="567"/>
      <c r="BNP23" s="3"/>
      <c r="BNQ23" s="428"/>
      <c r="BNR23" s="3"/>
      <c r="BNS23" s="567"/>
      <c r="BNT23" s="3"/>
      <c r="BNU23" s="428"/>
      <c r="BNV23" s="3"/>
      <c r="BNW23" s="567"/>
      <c r="BNX23" s="3"/>
      <c r="BNY23" s="428"/>
      <c r="BNZ23" s="3"/>
      <c r="BOA23" s="567"/>
      <c r="BOB23" s="3"/>
      <c r="BOC23" s="428"/>
      <c r="BOD23" s="3"/>
      <c r="BOE23" s="567"/>
      <c r="BOF23" s="3"/>
      <c r="BOG23" s="428"/>
      <c r="BOH23" s="3"/>
      <c r="BOI23" s="567"/>
      <c r="BOJ23" s="3"/>
      <c r="BOK23" s="428"/>
      <c r="BOL23" s="3"/>
      <c r="BOM23" s="567"/>
      <c r="BON23" s="3"/>
      <c r="BOO23" s="428"/>
      <c r="BOP23" s="3"/>
      <c r="BOQ23" s="567"/>
      <c r="BOR23" s="3"/>
      <c r="BOS23" s="428"/>
      <c r="BOT23" s="3"/>
      <c r="BOU23" s="567"/>
      <c r="BOV23" s="3"/>
      <c r="BOW23" s="428"/>
      <c r="BOX23" s="3"/>
      <c r="BOY23" s="567"/>
      <c r="BOZ23" s="3"/>
      <c r="BPA23" s="428"/>
      <c r="BPB23" s="3"/>
      <c r="BPC23" s="567"/>
      <c r="BPD23" s="3"/>
      <c r="BPE23" s="428"/>
      <c r="BPF23" s="3"/>
      <c r="BPG23" s="567"/>
      <c r="BPH23" s="3"/>
      <c r="BPI23" s="428"/>
      <c r="BPJ23" s="3"/>
      <c r="BPK23" s="567"/>
      <c r="BPL23" s="3"/>
      <c r="BPM23" s="428"/>
      <c r="BPN23" s="3"/>
      <c r="BPO23" s="567"/>
      <c r="BPP23" s="3"/>
      <c r="BPQ23" s="428"/>
      <c r="BPR23" s="3"/>
      <c r="BPS23" s="567"/>
      <c r="BPT23" s="3"/>
      <c r="BPU23" s="428"/>
      <c r="BPV23" s="3"/>
      <c r="BPW23" s="567"/>
      <c r="BPX23" s="3"/>
      <c r="BPY23" s="428"/>
      <c r="BPZ23" s="3"/>
      <c r="BQA23" s="567"/>
      <c r="BQB23" s="3"/>
      <c r="BQC23" s="428"/>
      <c r="BQD23" s="3"/>
      <c r="BQE23" s="567"/>
      <c r="BQF23" s="3"/>
      <c r="BQG23" s="428"/>
      <c r="BQH23" s="3"/>
      <c r="BQI23" s="567"/>
      <c r="BQJ23" s="3"/>
      <c r="BQK23" s="428"/>
      <c r="BQL23" s="3"/>
      <c r="BQM23" s="567"/>
      <c r="BQN23" s="3"/>
      <c r="BQO23" s="428"/>
      <c r="BQP23" s="3"/>
      <c r="BQQ23" s="567"/>
      <c r="BQR23" s="3"/>
      <c r="BQS23" s="428"/>
      <c r="BQT23" s="3"/>
      <c r="BQU23" s="567"/>
      <c r="BQV23" s="3"/>
      <c r="BQW23" s="428"/>
      <c r="BQX23" s="3"/>
      <c r="BQY23" s="567"/>
      <c r="BQZ23" s="3"/>
      <c r="BRA23" s="428"/>
      <c r="BRB23" s="3"/>
      <c r="BRC23" s="567"/>
      <c r="BRD23" s="3"/>
      <c r="BRE23" s="428"/>
      <c r="BRF23" s="3"/>
      <c r="BRG23" s="567"/>
      <c r="BRH23" s="3"/>
      <c r="BRI23" s="428"/>
      <c r="BRJ23" s="3"/>
      <c r="BRK23" s="567"/>
      <c r="BRL23" s="3"/>
      <c r="BRM23" s="428"/>
      <c r="BRN23" s="3"/>
      <c r="BRO23" s="567"/>
      <c r="BRP23" s="3"/>
      <c r="BRQ23" s="428"/>
      <c r="BRR23" s="3"/>
      <c r="BRS23" s="567"/>
      <c r="BRT23" s="3"/>
      <c r="BRU23" s="428"/>
      <c r="BRV23" s="3"/>
      <c r="BRW23" s="567"/>
      <c r="BRX23" s="3"/>
      <c r="BRY23" s="428"/>
      <c r="BRZ23" s="3"/>
      <c r="BSA23" s="567"/>
      <c r="BSB23" s="3"/>
      <c r="BSC23" s="428"/>
      <c r="BSD23" s="3"/>
      <c r="BSE23" s="567"/>
      <c r="BSF23" s="3"/>
      <c r="BSG23" s="428"/>
      <c r="BSH23" s="3"/>
      <c r="BSI23" s="567"/>
      <c r="BSJ23" s="3"/>
      <c r="BSK23" s="428"/>
      <c r="BSL23" s="3"/>
      <c r="BSM23" s="567"/>
      <c r="BSN23" s="3"/>
      <c r="BSO23" s="428"/>
      <c r="BSP23" s="3"/>
      <c r="BSQ23" s="567"/>
      <c r="BSR23" s="3"/>
      <c r="BSS23" s="428"/>
      <c r="BST23" s="3"/>
      <c r="BSU23" s="567"/>
      <c r="BSV23" s="3"/>
      <c r="BSW23" s="428"/>
      <c r="BSX23" s="3"/>
      <c r="BSY23" s="567"/>
      <c r="BSZ23" s="3"/>
      <c r="BTA23" s="428"/>
      <c r="BTB23" s="3"/>
      <c r="BTC23" s="567"/>
      <c r="BTD23" s="3"/>
      <c r="BTE23" s="428"/>
      <c r="BTF23" s="3"/>
      <c r="BTG23" s="567"/>
      <c r="BTH23" s="3"/>
      <c r="BTI23" s="428"/>
      <c r="BTJ23" s="3"/>
      <c r="BTK23" s="567"/>
      <c r="BTL23" s="3"/>
      <c r="BTM23" s="428"/>
      <c r="BTN23" s="3"/>
      <c r="BTO23" s="567"/>
      <c r="BTP23" s="3"/>
      <c r="BTQ23" s="428"/>
      <c r="BTR23" s="3"/>
      <c r="BTS23" s="567"/>
      <c r="BTT23" s="3"/>
      <c r="BTU23" s="428"/>
      <c r="BTV23" s="3"/>
      <c r="BTW23" s="567"/>
      <c r="BTX23" s="3"/>
      <c r="BTY23" s="428"/>
      <c r="BTZ23" s="3"/>
      <c r="BUA23" s="567"/>
      <c r="BUB23" s="3"/>
      <c r="BUC23" s="428"/>
      <c r="BUD23" s="3"/>
      <c r="BUE23" s="567"/>
      <c r="BUF23" s="3"/>
      <c r="BUG23" s="428"/>
      <c r="BUH23" s="3"/>
      <c r="BUI23" s="567"/>
      <c r="BUJ23" s="3"/>
      <c r="BUK23" s="428"/>
      <c r="BUL23" s="3"/>
      <c r="BUM23" s="567"/>
      <c r="BUN23" s="3"/>
      <c r="BUO23" s="428"/>
      <c r="BUP23" s="3"/>
      <c r="BUQ23" s="567"/>
      <c r="BUR23" s="3"/>
      <c r="BUS23" s="428"/>
      <c r="BUT23" s="3"/>
      <c r="BUU23" s="567"/>
      <c r="BUV23" s="3"/>
      <c r="BUW23" s="428"/>
      <c r="BUX23" s="3"/>
      <c r="BUY23" s="567"/>
      <c r="BUZ23" s="3"/>
      <c r="BVA23" s="428"/>
      <c r="BVB23" s="3"/>
      <c r="BVC23" s="567"/>
      <c r="BVD23" s="3"/>
      <c r="BVE23" s="428"/>
      <c r="BVF23" s="3"/>
      <c r="BVG23" s="567"/>
      <c r="BVH23" s="3"/>
      <c r="BVI23" s="428"/>
      <c r="BVJ23" s="3"/>
      <c r="BVK23" s="567"/>
      <c r="BVL23" s="3"/>
      <c r="BVM23" s="428"/>
      <c r="BVN23" s="3"/>
      <c r="BVO23" s="567"/>
      <c r="BVP23" s="3"/>
      <c r="BVQ23" s="428"/>
      <c r="BVR23" s="3"/>
      <c r="BVS23" s="567"/>
      <c r="BVT23" s="3"/>
      <c r="BVU23" s="428"/>
      <c r="BVV23" s="3"/>
      <c r="BVW23" s="567"/>
      <c r="BVX23" s="3"/>
      <c r="BVY23" s="428"/>
      <c r="BVZ23" s="3"/>
      <c r="BWA23" s="567"/>
      <c r="BWB23" s="3"/>
      <c r="BWC23" s="428"/>
      <c r="BWD23" s="3"/>
      <c r="BWE23" s="567"/>
      <c r="BWF23" s="3"/>
      <c r="BWG23" s="428"/>
      <c r="BWH23" s="3"/>
      <c r="BWI23" s="567"/>
      <c r="BWJ23" s="3"/>
      <c r="BWK23" s="428"/>
      <c r="BWL23" s="3"/>
      <c r="BWM23" s="567"/>
      <c r="BWN23" s="3"/>
      <c r="BWO23" s="428"/>
      <c r="BWP23" s="3"/>
      <c r="BWQ23" s="567"/>
      <c r="BWR23" s="3"/>
      <c r="BWS23" s="428"/>
      <c r="BWT23" s="3"/>
      <c r="BWU23" s="567"/>
      <c r="BWV23" s="3"/>
      <c r="BWW23" s="428"/>
      <c r="BWX23" s="3"/>
      <c r="BWY23" s="567"/>
      <c r="BWZ23" s="3"/>
      <c r="BXA23" s="428"/>
      <c r="BXB23" s="3"/>
      <c r="BXC23" s="567"/>
      <c r="BXD23" s="3"/>
      <c r="BXE23" s="428"/>
      <c r="BXF23" s="3"/>
      <c r="BXG23" s="567"/>
      <c r="BXH23" s="3"/>
      <c r="BXI23" s="428"/>
      <c r="BXJ23" s="3"/>
      <c r="BXK23" s="567"/>
      <c r="BXL23" s="3"/>
      <c r="BXM23" s="428"/>
      <c r="BXN23" s="3"/>
      <c r="BXO23" s="567"/>
      <c r="BXP23" s="3"/>
      <c r="BXQ23" s="428"/>
      <c r="BXR23" s="3"/>
      <c r="BXS23" s="567"/>
      <c r="BXT23" s="3"/>
      <c r="BXU23" s="428"/>
      <c r="BXV23" s="3"/>
      <c r="BXW23" s="567"/>
      <c r="BXX23" s="3"/>
      <c r="BXY23" s="428"/>
      <c r="BXZ23" s="3"/>
      <c r="BYA23" s="567"/>
      <c r="BYB23" s="3"/>
      <c r="BYC23" s="428"/>
      <c r="BYD23" s="3"/>
      <c r="BYE23" s="567"/>
      <c r="BYF23" s="3"/>
      <c r="BYG23" s="428"/>
      <c r="BYH23" s="3"/>
      <c r="BYI23" s="567"/>
      <c r="BYJ23" s="3"/>
      <c r="BYK23" s="428"/>
      <c r="BYL23" s="3"/>
      <c r="BYM23" s="567"/>
      <c r="BYN23" s="3"/>
      <c r="BYO23" s="428"/>
      <c r="BYP23" s="3"/>
      <c r="BYQ23" s="567"/>
      <c r="BYR23" s="3"/>
      <c r="BYS23" s="428"/>
      <c r="BYT23" s="3"/>
      <c r="BYU23" s="567"/>
      <c r="BYV23" s="3"/>
      <c r="BYW23" s="428"/>
      <c r="BYX23" s="3"/>
      <c r="BYY23" s="567"/>
      <c r="BYZ23" s="3"/>
      <c r="BZA23" s="428"/>
      <c r="BZB23" s="3"/>
      <c r="BZC23" s="567"/>
      <c r="BZD23" s="3"/>
      <c r="BZE23" s="428"/>
      <c r="BZF23" s="3"/>
      <c r="BZG23" s="567"/>
      <c r="BZH23" s="3"/>
      <c r="BZI23" s="428"/>
      <c r="BZJ23" s="3"/>
      <c r="BZK23" s="567"/>
      <c r="BZL23" s="3"/>
      <c r="BZM23" s="428"/>
      <c r="BZN23" s="3"/>
      <c r="BZO23" s="567"/>
      <c r="BZP23" s="3"/>
      <c r="BZQ23" s="428"/>
      <c r="BZR23" s="3"/>
      <c r="BZS23" s="567"/>
      <c r="BZT23" s="3"/>
      <c r="BZU23" s="428"/>
      <c r="BZV23" s="3"/>
      <c r="BZW23" s="567"/>
      <c r="BZX23" s="3"/>
      <c r="BZY23" s="428"/>
      <c r="BZZ23" s="3"/>
      <c r="CAA23" s="567"/>
      <c r="CAB23" s="3"/>
      <c r="CAC23" s="428"/>
      <c r="CAD23" s="3"/>
      <c r="CAE23" s="567"/>
      <c r="CAF23" s="3"/>
      <c r="CAG23" s="428"/>
      <c r="CAH23" s="3"/>
      <c r="CAI23" s="567"/>
      <c r="CAJ23" s="3"/>
      <c r="CAK23" s="428"/>
      <c r="CAL23" s="3"/>
      <c r="CAM23" s="567"/>
      <c r="CAN23" s="3"/>
      <c r="CAO23" s="428"/>
      <c r="CAP23" s="3"/>
      <c r="CAQ23" s="567"/>
      <c r="CAR23" s="3"/>
      <c r="CAS23" s="428"/>
      <c r="CAT23" s="3"/>
      <c r="CAU23" s="567"/>
      <c r="CAV23" s="3"/>
      <c r="CAW23" s="428"/>
      <c r="CAX23" s="3"/>
      <c r="CAY23" s="567"/>
      <c r="CAZ23" s="3"/>
      <c r="CBA23" s="428"/>
      <c r="CBB23" s="3"/>
      <c r="CBC23" s="567"/>
      <c r="CBD23" s="3"/>
      <c r="CBE23" s="428"/>
      <c r="CBF23" s="3"/>
      <c r="CBG23" s="567"/>
      <c r="CBH23" s="3"/>
      <c r="CBI23" s="428"/>
      <c r="CBJ23" s="3"/>
      <c r="CBK23" s="567"/>
      <c r="CBL23" s="3"/>
      <c r="CBM23" s="428"/>
      <c r="CBN23" s="3"/>
      <c r="CBO23" s="567"/>
      <c r="CBP23" s="3"/>
      <c r="CBQ23" s="428"/>
      <c r="CBR23" s="3"/>
      <c r="CBS23" s="567"/>
      <c r="CBT23" s="3"/>
      <c r="CBU23" s="428"/>
      <c r="CBV23" s="3"/>
      <c r="CBW23" s="567"/>
      <c r="CBX23" s="3"/>
      <c r="CBY23" s="428"/>
      <c r="CBZ23" s="3"/>
      <c r="CCA23" s="567"/>
      <c r="CCB23" s="3"/>
      <c r="CCC23" s="428"/>
      <c r="CCD23" s="3"/>
      <c r="CCE23" s="567"/>
      <c r="CCF23" s="3"/>
      <c r="CCG23" s="428"/>
      <c r="CCH23" s="3"/>
      <c r="CCI23" s="567"/>
      <c r="CCJ23" s="3"/>
      <c r="CCK23" s="428"/>
      <c r="CCL23" s="3"/>
      <c r="CCM23" s="567"/>
      <c r="CCN23" s="3"/>
      <c r="CCO23" s="428"/>
      <c r="CCP23" s="3"/>
      <c r="CCQ23" s="567"/>
      <c r="CCR23" s="3"/>
      <c r="CCS23" s="428"/>
      <c r="CCT23" s="3"/>
      <c r="CCU23" s="567"/>
      <c r="CCV23" s="3"/>
      <c r="CCW23" s="428"/>
      <c r="CCX23" s="3"/>
      <c r="CCY23" s="567"/>
      <c r="CCZ23" s="3"/>
      <c r="CDA23" s="428"/>
      <c r="CDB23" s="3"/>
      <c r="CDC23" s="567"/>
      <c r="CDD23" s="3"/>
      <c r="CDE23" s="428"/>
      <c r="CDF23" s="3"/>
      <c r="CDG23" s="567"/>
      <c r="CDH23" s="3"/>
      <c r="CDI23" s="428"/>
      <c r="CDJ23" s="3"/>
      <c r="CDK23" s="567"/>
      <c r="CDL23" s="3"/>
      <c r="CDM23" s="428"/>
      <c r="CDN23" s="3"/>
      <c r="CDO23" s="567"/>
      <c r="CDP23" s="3"/>
      <c r="CDQ23" s="428"/>
      <c r="CDR23" s="3"/>
      <c r="CDS23" s="567"/>
      <c r="CDT23" s="3"/>
      <c r="CDU23" s="428"/>
      <c r="CDV23" s="3"/>
      <c r="CDW23" s="567"/>
      <c r="CDX23" s="3"/>
      <c r="CDY23" s="428"/>
      <c r="CDZ23" s="3"/>
      <c r="CEA23" s="567"/>
      <c r="CEB23" s="3"/>
      <c r="CEC23" s="428"/>
      <c r="CED23" s="3"/>
      <c r="CEE23" s="567"/>
      <c r="CEF23" s="3"/>
      <c r="CEG23" s="428"/>
      <c r="CEH23" s="3"/>
      <c r="CEI23" s="567"/>
      <c r="CEJ23" s="3"/>
      <c r="CEK23" s="428"/>
      <c r="CEL23" s="3"/>
      <c r="CEM23" s="567"/>
      <c r="CEN23" s="3"/>
      <c r="CEO23" s="428"/>
      <c r="CEP23" s="3"/>
      <c r="CEQ23" s="567"/>
      <c r="CER23" s="3"/>
      <c r="CES23" s="428"/>
      <c r="CET23" s="3"/>
      <c r="CEU23" s="567"/>
      <c r="CEV23" s="3"/>
      <c r="CEW23" s="428"/>
      <c r="CEX23" s="3"/>
      <c r="CEY23" s="567"/>
      <c r="CEZ23" s="3"/>
      <c r="CFA23" s="428"/>
      <c r="CFB23" s="3"/>
      <c r="CFC23" s="567"/>
      <c r="CFD23" s="3"/>
      <c r="CFE23" s="428"/>
      <c r="CFF23" s="3"/>
      <c r="CFG23" s="567"/>
      <c r="CFH23" s="3"/>
      <c r="CFI23" s="428"/>
      <c r="CFJ23" s="3"/>
      <c r="CFK23" s="567"/>
      <c r="CFL23" s="3"/>
      <c r="CFM23" s="428"/>
      <c r="CFN23" s="3"/>
      <c r="CFO23" s="567"/>
      <c r="CFP23" s="3"/>
      <c r="CFQ23" s="428"/>
      <c r="CFR23" s="3"/>
      <c r="CFS23" s="567"/>
      <c r="CFT23" s="3"/>
      <c r="CFU23" s="428"/>
      <c r="CFV23" s="3"/>
      <c r="CFW23" s="567"/>
      <c r="CFX23" s="3"/>
      <c r="CFY23" s="428"/>
      <c r="CFZ23" s="3"/>
      <c r="CGA23" s="567"/>
      <c r="CGB23" s="3"/>
      <c r="CGC23" s="428"/>
      <c r="CGD23" s="3"/>
      <c r="CGE23" s="567"/>
      <c r="CGF23" s="3"/>
      <c r="CGG23" s="428"/>
      <c r="CGH23" s="3"/>
      <c r="CGI23" s="567"/>
      <c r="CGJ23" s="3"/>
      <c r="CGK23" s="428"/>
      <c r="CGL23" s="3"/>
      <c r="CGM23" s="567"/>
      <c r="CGN23" s="3"/>
      <c r="CGO23" s="428"/>
      <c r="CGP23" s="3"/>
      <c r="CGQ23" s="567"/>
      <c r="CGR23" s="3"/>
      <c r="CGS23" s="428"/>
      <c r="CGT23" s="3"/>
      <c r="CGU23" s="567"/>
      <c r="CGV23" s="3"/>
      <c r="CGW23" s="428"/>
      <c r="CGX23" s="3"/>
      <c r="CGY23" s="567"/>
      <c r="CGZ23" s="3"/>
      <c r="CHA23" s="428"/>
      <c r="CHB23" s="3"/>
      <c r="CHC23" s="567"/>
      <c r="CHD23" s="3"/>
      <c r="CHE23" s="428"/>
      <c r="CHF23" s="3"/>
      <c r="CHG23" s="567"/>
      <c r="CHH23" s="3"/>
      <c r="CHI23" s="428"/>
      <c r="CHJ23" s="3"/>
      <c r="CHK23" s="567"/>
      <c r="CHL23" s="3"/>
      <c r="CHM23" s="428"/>
      <c r="CHN23" s="3"/>
      <c r="CHO23" s="567"/>
      <c r="CHP23" s="3"/>
      <c r="CHQ23" s="428"/>
      <c r="CHR23" s="3"/>
      <c r="CHS23" s="567"/>
      <c r="CHT23" s="3"/>
      <c r="CHU23" s="428"/>
      <c r="CHV23" s="3"/>
      <c r="CHW23" s="567"/>
      <c r="CHX23" s="3"/>
      <c r="CHY23" s="428"/>
      <c r="CHZ23" s="3"/>
      <c r="CIA23" s="567"/>
      <c r="CIB23" s="3"/>
      <c r="CIC23" s="428"/>
      <c r="CID23" s="3"/>
      <c r="CIE23" s="567"/>
      <c r="CIF23" s="3"/>
      <c r="CIG23" s="428"/>
      <c r="CIH23" s="3"/>
      <c r="CII23" s="567"/>
      <c r="CIJ23" s="3"/>
      <c r="CIK23" s="428"/>
      <c r="CIL23" s="3"/>
      <c r="CIM23" s="567"/>
      <c r="CIN23" s="3"/>
      <c r="CIO23" s="428"/>
      <c r="CIP23" s="3"/>
      <c r="CIQ23" s="567"/>
      <c r="CIR23" s="3"/>
      <c r="CIS23" s="428"/>
      <c r="CIT23" s="3"/>
      <c r="CIU23" s="567"/>
      <c r="CIV23" s="3"/>
      <c r="CIW23" s="428"/>
      <c r="CIX23" s="3"/>
      <c r="CIY23" s="567"/>
      <c r="CIZ23" s="3"/>
      <c r="CJA23" s="428"/>
      <c r="CJB23" s="3"/>
      <c r="CJC23" s="567"/>
      <c r="CJD23" s="3"/>
      <c r="CJE23" s="428"/>
      <c r="CJF23" s="3"/>
      <c r="CJG23" s="567"/>
      <c r="CJH23" s="3"/>
      <c r="CJI23" s="428"/>
      <c r="CJJ23" s="3"/>
      <c r="CJK23" s="567"/>
      <c r="CJL23" s="3"/>
      <c r="CJM23" s="428"/>
      <c r="CJN23" s="3"/>
      <c r="CJO23" s="567"/>
      <c r="CJP23" s="3"/>
      <c r="CJQ23" s="428"/>
      <c r="CJR23" s="3"/>
      <c r="CJS23" s="567"/>
      <c r="CJT23" s="3"/>
      <c r="CJU23" s="428"/>
      <c r="CJV23" s="3"/>
      <c r="CJW23" s="567"/>
      <c r="CJX23" s="3"/>
      <c r="CJY23" s="428"/>
      <c r="CJZ23" s="3"/>
      <c r="CKA23" s="567"/>
      <c r="CKB23" s="3"/>
      <c r="CKC23" s="428"/>
      <c r="CKD23" s="3"/>
      <c r="CKE23" s="567"/>
      <c r="CKF23" s="3"/>
      <c r="CKG23" s="428"/>
      <c r="CKH23" s="3"/>
      <c r="CKI23" s="567"/>
      <c r="CKJ23" s="3"/>
      <c r="CKK23" s="428"/>
      <c r="CKL23" s="3"/>
      <c r="CKM23" s="567"/>
      <c r="CKN23" s="3"/>
      <c r="CKO23" s="428"/>
      <c r="CKP23" s="3"/>
      <c r="CKQ23" s="567"/>
      <c r="CKR23" s="3"/>
      <c r="CKS23" s="428"/>
      <c r="CKT23" s="3"/>
      <c r="CKU23" s="567"/>
      <c r="CKV23" s="3"/>
      <c r="CKW23" s="428"/>
      <c r="CKX23" s="3"/>
      <c r="CKY23" s="567"/>
      <c r="CKZ23" s="3"/>
      <c r="CLA23" s="428"/>
      <c r="CLB23" s="3"/>
      <c r="CLC23" s="567"/>
      <c r="CLD23" s="3"/>
      <c r="CLE23" s="428"/>
      <c r="CLF23" s="3"/>
      <c r="CLG23" s="567"/>
      <c r="CLH23" s="3"/>
      <c r="CLI23" s="428"/>
      <c r="CLJ23" s="3"/>
      <c r="CLK23" s="567"/>
      <c r="CLL23" s="3"/>
      <c r="CLM23" s="428"/>
      <c r="CLN23" s="3"/>
      <c r="CLO23" s="567"/>
      <c r="CLP23" s="3"/>
      <c r="CLQ23" s="428"/>
      <c r="CLR23" s="3"/>
      <c r="CLS23" s="567"/>
      <c r="CLT23" s="3"/>
      <c r="CLU23" s="428"/>
      <c r="CLV23" s="3"/>
      <c r="CLW23" s="567"/>
      <c r="CLX23" s="3"/>
      <c r="CLY23" s="428"/>
      <c r="CLZ23" s="3"/>
      <c r="CMA23" s="567"/>
      <c r="CMB23" s="3"/>
      <c r="CMC23" s="428"/>
      <c r="CMD23" s="3"/>
      <c r="CME23" s="567"/>
      <c r="CMF23" s="3"/>
      <c r="CMG23" s="428"/>
      <c r="CMH23" s="3"/>
      <c r="CMI23" s="567"/>
      <c r="CMJ23" s="3"/>
      <c r="CMK23" s="428"/>
      <c r="CML23" s="3"/>
      <c r="CMM23" s="567"/>
      <c r="CMN23" s="3"/>
      <c r="CMO23" s="428"/>
      <c r="CMP23" s="3"/>
      <c r="CMQ23" s="567"/>
      <c r="CMR23" s="3"/>
      <c r="CMS23" s="428"/>
      <c r="CMT23" s="3"/>
      <c r="CMU23" s="567"/>
      <c r="CMV23" s="3"/>
      <c r="CMW23" s="428"/>
      <c r="CMX23" s="3"/>
      <c r="CMY23" s="567"/>
      <c r="CMZ23" s="3"/>
      <c r="CNA23" s="428"/>
      <c r="CNB23" s="3"/>
      <c r="CNC23" s="567"/>
      <c r="CND23" s="3"/>
      <c r="CNE23" s="428"/>
      <c r="CNF23" s="3"/>
      <c r="CNG23" s="567"/>
      <c r="CNH23" s="3"/>
      <c r="CNI23" s="428"/>
      <c r="CNJ23" s="3"/>
      <c r="CNK23" s="567"/>
      <c r="CNL23" s="3"/>
      <c r="CNM23" s="428"/>
      <c r="CNN23" s="3"/>
      <c r="CNO23" s="567"/>
      <c r="CNP23" s="3"/>
      <c r="CNQ23" s="428"/>
      <c r="CNR23" s="3"/>
      <c r="CNS23" s="567"/>
      <c r="CNT23" s="3"/>
      <c r="CNU23" s="428"/>
      <c r="CNV23" s="3"/>
      <c r="CNW23" s="567"/>
      <c r="CNX23" s="3"/>
      <c r="CNY23" s="428"/>
      <c r="CNZ23" s="3"/>
      <c r="COA23" s="567"/>
      <c r="COB23" s="3"/>
      <c r="COC23" s="428"/>
      <c r="COD23" s="3"/>
      <c r="COE23" s="567"/>
      <c r="COF23" s="3"/>
      <c r="COG23" s="428"/>
      <c r="COH23" s="3"/>
      <c r="COI23" s="567"/>
      <c r="COJ23" s="3"/>
      <c r="COK23" s="428"/>
      <c r="COL23" s="3"/>
      <c r="COM23" s="567"/>
      <c r="CON23" s="3"/>
      <c r="COO23" s="428"/>
      <c r="COP23" s="3"/>
      <c r="COQ23" s="567"/>
      <c r="COR23" s="3"/>
      <c r="COS23" s="428"/>
      <c r="COT23" s="3"/>
      <c r="COU23" s="567"/>
      <c r="COV23" s="3"/>
      <c r="COW23" s="428"/>
      <c r="COX23" s="3"/>
      <c r="COY23" s="567"/>
      <c r="COZ23" s="3"/>
      <c r="CPA23" s="428"/>
      <c r="CPB23" s="3"/>
      <c r="CPC23" s="567"/>
      <c r="CPD23" s="3"/>
      <c r="CPE23" s="428"/>
      <c r="CPF23" s="3"/>
      <c r="CPG23" s="567"/>
      <c r="CPH23" s="3"/>
      <c r="CPI23" s="428"/>
      <c r="CPJ23" s="3"/>
      <c r="CPK23" s="567"/>
      <c r="CPL23" s="3"/>
      <c r="CPM23" s="428"/>
      <c r="CPN23" s="3"/>
      <c r="CPO23" s="567"/>
      <c r="CPP23" s="3"/>
      <c r="CPQ23" s="428"/>
      <c r="CPR23" s="3"/>
      <c r="CPS23" s="567"/>
      <c r="CPT23" s="3"/>
      <c r="CPU23" s="428"/>
      <c r="CPV23" s="3"/>
      <c r="CPW23" s="567"/>
      <c r="CPX23" s="3"/>
      <c r="CPY23" s="428"/>
      <c r="CPZ23" s="3"/>
      <c r="CQA23" s="567"/>
      <c r="CQB23" s="3"/>
      <c r="CQC23" s="428"/>
      <c r="CQD23" s="3"/>
      <c r="CQE23" s="567"/>
      <c r="CQF23" s="3"/>
      <c r="CQG23" s="428"/>
      <c r="CQH23" s="3"/>
      <c r="CQI23" s="567"/>
      <c r="CQJ23" s="3"/>
      <c r="CQK23" s="428"/>
      <c r="CQL23" s="3"/>
      <c r="CQM23" s="567"/>
      <c r="CQN23" s="3"/>
      <c r="CQO23" s="428"/>
      <c r="CQP23" s="3"/>
      <c r="CQQ23" s="567"/>
      <c r="CQR23" s="3"/>
      <c r="CQS23" s="428"/>
      <c r="CQT23" s="3"/>
      <c r="CQU23" s="567"/>
      <c r="CQV23" s="3"/>
      <c r="CQW23" s="428"/>
      <c r="CQX23" s="3"/>
      <c r="CQY23" s="567"/>
      <c r="CQZ23" s="3"/>
      <c r="CRA23" s="428"/>
      <c r="CRB23" s="3"/>
      <c r="CRC23" s="567"/>
      <c r="CRD23" s="3"/>
      <c r="CRE23" s="428"/>
      <c r="CRF23" s="3"/>
      <c r="CRG23" s="567"/>
      <c r="CRH23" s="3"/>
      <c r="CRI23" s="428"/>
      <c r="CRJ23" s="3"/>
      <c r="CRK23" s="567"/>
      <c r="CRL23" s="3"/>
      <c r="CRM23" s="428"/>
      <c r="CRN23" s="3"/>
      <c r="CRO23" s="567"/>
      <c r="CRP23" s="3"/>
      <c r="CRQ23" s="428"/>
      <c r="CRR23" s="3"/>
      <c r="CRS23" s="567"/>
      <c r="CRT23" s="3"/>
      <c r="CRU23" s="428"/>
      <c r="CRV23" s="3"/>
      <c r="CRW23" s="567"/>
      <c r="CRX23" s="3"/>
      <c r="CRY23" s="428"/>
      <c r="CRZ23" s="3"/>
      <c r="CSA23" s="567"/>
      <c r="CSB23" s="3"/>
      <c r="CSC23" s="428"/>
      <c r="CSD23" s="3"/>
      <c r="CSE23" s="567"/>
      <c r="CSF23" s="3"/>
      <c r="CSG23" s="428"/>
      <c r="CSH23" s="3"/>
      <c r="CSI23" s="567"/>
      <c r="CSJ23" s="3"/>
      <c r="CSK23" s="428"/>
      <c r="CSL23" s="3"/>
      <c r="CSM23" s="567"/>
      <c r="CSN23" s="3"/>
      <c r="CSO23" s="428"/>
      <c r="CSP23" s="3"/>
      <c r="CSQ23" s="567"/>
      <c r="CSR23" s="3"/>
      <c r="CSS23" s="428"/>
      <c r="CST23" s="3"/>
      <c r="CSU23" s="567"/>
      <c r="CSV23" s="3"/>
      <c r="CSW23" s="428"/>
      <c r="CSX23" s="3"/>
      <c r="CSY23" s="567"/>
      <c r="CSZ23" s="3"/>
      <c r="CTA23" s="428"/>
      <c r="CTB23" s="3"/>
      <c r="CTC23" s="567"/>
      <c r="CTD23" s="3"/>
      <c r="CTE23" s="428"/>
      <c r="CTF23" s="3"/>
      <c r="CTG23" s="567"/>
      <c r="CTH23" s="3"/>
      <c r="CTI23" s="428"/>
      <c r="CTJ23" s="3"/>
      <c r="CTK23" s="567"/>
      <c r="CTL23" s="3"/>
      <c r="CTM23" s="428"/>
      <c r="CTN23" s="3"/>
      <c r="CTO23" s="567"/>
      <c r="CTP23" s="3"/>
      <c r="CTQ23" s="428"/>
      <c r="CTR23" s="3"/>
      <c r="CTS23" s="567"/>
      <c r="CTT23" s="3"/>
      <c r="CTU23" s="428"/>
      <c r="CTV23" s="3"/>
      <c r="CTW23" s="567"/>
      <c r="CTX23" s="3"/>
      <c r="CTY23" s="428"/>
      <c r="CTZ23" s="3"/>
      <c r="CUA23" s="567"/>
      <c r="CUB23" s="3"/>
      <c r="CUC23" s="428"/>
      <c r="CUD23" s="3"/>
      <c r="CUE23" s="567"/>
      <c r="CUF23" s="3"/>
      <c r="CUG23" s="428"/>
      <c r="CUH23" s="3"/>
      <c r="CUI23" s="567"/>
      <c r="CUJ23" s="3"/>
      <c r="CUK23" s="428"/>
      <c r="CUL23" s="3"/>
      <c r="CUM23" s="567"/>
      <c r="CUN23" s="3"/>
      <c r="CUO23" s="428"/>
      <c r="CUP23" s="3"/>
      <c r="CUQ23" s="567"/>
      <c r="CUR23" s="3"/>
      <c r="CUS23" s="428"/>
      <c r="CUT23" s="3"/>
      <c r="CUU23" s="567"/>
      <c r="CUV23" s="3"/>
      <c r="CUW23" s="428"/>
      <c r="CUX23" s="3"/>
      <c r="CUY23" s="567"/>
      <c r="CUZ23" s="3"/>
      <c r="CVA23" s="428"/>
      <c r="CVB23" s="3"/>
      <c r="CVC23" s="567"/>
      <c r="CVD23" s="3"/>
      <c r="CVE23" s="428"/>
      <c r="CVF23" s="3"/>
      <c r="CVG23" s="567"/>
      <c r="CVH23" s="3"/>
      <c r="CVI23" s="428"/>
      <c r="CVJ23" s="3"/>
      <c r="CVK23" s="567"/>
      <c r="CVL23" s="3"/>
      <c r="CVM23" s="428"/>
      <c r="CVN23" s="3"/>
      <c r="CVO23" s="567"/>
      <c r="CVP23" s="3"/>
      <c r="CVQ23" s="428"/>
      <c r="CVR23" s="3"/>
      <c r="CVS23" s="567"/>
      <c r="CVT23" s="3"/>
      <c r="CVU23" s="428"/>
      <c r="CVV23" s="3"/>
      <c r="CVW23" s="567"/>
      <c r="CVX23" s="3"/>
      <c r="CVY23" s="428"/>
      <c r="CVZ23" s="3"/>
      <c r="CWA23" s="567"/>
      <c r="CWB23" s="3"/>
      <c r="CWC23" s="428"/>
      <c r="CWD23" s="3"/>
      <c r="CWE23" s="567"/>
      <c r="CWF23" s="3"/>
      <c r="CWG23" s="428"/>
      <c r="CWH23" s="3"/>
      <c r="CWI23" s="567"/>
      <c r="CWJ23" s="3"/>
      <c r="CWK23" s="428"/>
      <c r="CWL23" s="3"/>
      <c r="CWM23" s="567"/>
      <c r="CWN23" s="3"/>
      <c r="CWO23" s="428"/>
      <c r="CWP23" s="3"/>
      <c r="CWQ23" s="567"/>
      <c r="CWR23" s="3"/>
      <c r="CWS23" s="428"/>
      <c r="CWT23" s="3"/>
      <c r="CWU23" s="567"/>
      <c r="CWV23" s="3"/>
      <c r="CWW23" s="428"/>
      <c r="CWX23" s="3"/>
      <c r="CWY23" s="567"/>
      <c r="CWZ23" s="3"/>
      <c r="CXA23" s="428"/>
      <c r="CXB23" s="3"/>
      <c r="CXC23" s="567"/>
      <c r="CXD23" s="3"/>
      <c r="CXE23" s="428"/>
      <c r="CXF23" s="3"/>
      <c r="CXG23" s="567"/>
      <c r="CXH23" s="3"/>
      <c r="CXI23" s="428"/>
      <c r="CXJ23" s="3"/>
      <c r="CXK23" s="567"/>
      <c r="CXL23" s="3"/>
      <c r="CXM23" s="428"/>
      <c r="CXN23" s="3"/>
      <c r="CXO23" s="567"/>
      <c r="CXP23" s="3"/>
      <c r="CXQ23" s="428"/>
      <c r="CXR23" s="3"/>
      <c r="CXS23" s="567"/>
      <c r="CXT23" s="3"/>
      <c r="CXU23" s="428"/>
      <c r="CXV23" s="3"/>
      <c r="CXW23" s="567"/>
      <c r="CXX23" s="3"/>
      <c r="CXY23" s="428"/>
      <c r="CXZ23" s="3"/>
      <c r="CYA23" s="567"/>
      <c r="CYB23" s="3"/>
      <c r="CYC23" s="428"/>
      <c r="CYD23" s="3"/>
      <c r="CYE23" s="567"/>
      <c r="CYF23" s="3"/>
      <c r="CYG23" s="428"/>
      <c r="CYH23" s="3"/>
      <c r="CYI23" s="567"/>
      <c r="CYJ23" s="3"/>
      <c r="CYK23" s="428"/>
      <c r="CYL23" s="3"/>
      <c r="CYM23" s="567"/>
      <c r="CYN23" s="3"/>
      <c r="CYO23" s="428"/>
      <c r="CYP23" s="3"/>
      <c r="CYQ23" s="567"/>
      <c r="CYR23" s="3"/>
      <c r="CYS23" s="428"/>
      <c r="CYT23" s="3"/>
      <c r="CYU23" s="567"/>
      <c r="CYV23" s="3"/>
      <c r="CYW23" s="428"/>
      <c r="CYX23" s="3"/>
      <c r="CYY23" s="567"/>
      <c r="CYZ23" s="3"/>
      <c r="CZA23" s="428"/>
      <c r="CZB23" s="3"/>
      <c r="CZC23" s="567"/>
      <c r="CZD23" s="3"/>
      <c r="CZE23" s="428"/>
      <c r="CZF23" s="3"/>
      <c r="CZG23" s="567"/>
      <c r="CZH23" s="3"/>
      <c r="CZI23" s="428"/>
      <c r="CZJ23" s="3"/>
      <c r="CZK23" s="567"/>
      <c r="CZL23" s="3"/>
      <c r="CZM23" s="428"/>
      <c r="CZN23" s="3"/>
      <c r="CZO23" s="567"/>
      <c r="CZP23" s="3"/>
      <c r="CZQ23" s="428"/>
      <c r="CZR23" s="3"/>
      <c r="CZS23" s="567"/>
      <c r="CZT23" s="3"/>
      <c r="CZU23" s="428"/>
      <c r="CZV23" s="3"/>
      <c r="CZW23" s="567"/>
      <c r="CZX23" s="3"/>
      <c r="CZY23" s="428"/>
      <c r="CZZ23" s="3"/>
      <c r="DAA23" s="567"/>
      <c r="DAB23" s="3"/>
      <c r="DAC23" s="428"/>
      <c r="DAD23" s="3"/>
      <c r="DAE23" s="567"/>
      <c r="DAF23" s="3"/>
      <c r="DAG23" s="428"/>
      <c r="DAH23" s="3"/>
      <c r="DAI23" s="567"/>
      <c r="DAJ23" s="3"/>
      <c r="DAK23" s="428"/>
      <c r="DAL23" s="3"/>
      <c r="DAM23" s="567"/>
      <c r="DAN23" s="3"/>
      <c r="DAO23" s="428"/>
      <c r="DAP23" s="3"/>
      <c r="DAQ23" s="567"/>
      <c r="DAR23" s="3"/>
      <c r="DAS23" s="428"/>
      <c r="DAT23" s="3"/>
      <c r="DAU23" s="567"/>
      <c r="DAV23" s="3"/>
      <c r="DAW23" s="428"/>
      <c r="DAX23" s="3"/>
      <c r="DAY23" s="567"/>
      <c r="DAZ23" s="3"/>
      <c r="DBA23" s="428"/>
      <c r="DBB23" s="3"/>
      <c r="DBC23" s="567"/>
      <c r="DBD23" s="3"/>
      <c r="DBE23" s="428"/>
      <c r="DBF23" s="3"/>
      <c r="DBG23" s="567"/>
      <c r="DBH23" s="3"/>
      <c r="DBI23" s="428"/>
      <c r="DBJ23" s="3"/>
      <c r="DBK23" s="567"/>
      <c r="DBL23" s="3"/>
      <c r="DBM23" s="428"/>
      <c r="DBN23" s="3"/>
      <c r="DBO23" s="567"/>
      <c r="DBP23" s="3"/>
      <c r="DBQ23" s="428"/>
      <c r="DBR23" s="3"/>
      <c r="DBS23" s="567"/>
      <c r="DBT23" s="3"/>
      <c r="DBU23" s="428"/>
      <c r="DBV23" s="3"/>
      <c r="DBW23" s="567"/>
      <c r="DBX23" s="3"/>
      <c r="DBY23" s="428"/>
      <c r="DBZ23" s="3"/>
      <c r="DCA23" s="567"/>
      <c r="DCB23" s="3"/>
      <c r="DCC23" s="428"/>
      <c r="DCD23" s="3"/>
      <c r="DCE23" s="567"/>
      <c r="DCF23" s="3"/>
      <c r="DCG23" s="428"/>
      <c r="DCH23" s="3"/>
      <c r="DCI23" s="567"/>
      <c r="DCJ23" s="3"/>
      <c r="DCK23" s="428"/>
      <c r="DCL23" s="3"/>
      <c r="DCM23" s="567"/>
      <c r="DCN23" s="3"/>
      <c r="DCO23" s="428"/>
      <c r="DCP23" s="3"/>
      <c r="DCQ23" s="567"/>
      <c r="DCR23" s="3"/>
      <c r="DCS23" s="428"/>
      <c r="DCT23" s="3"/>
      <c r="DCU23" s="567"/>
      <c r="DCV23" s="3"/>
      <c r="DCW23" s="428"/>
      <c r="DCX23" s="3"/>
      <c r="DCY23" s="567"/>
      <c r="DCZ23" s="3"/>
      <c r="DDA23" s="428"/>
      <c r="DDB23" s="3"/>
      <c r="DDC23" s="567"/>
      <c r="DDD23" s="3"/>
      <c r="DDE23" s="428"/>
      <c r="DDF23" s="3"/>
      <c r="DDG23" s="567"/>
      <c r="DDH23" s="3"/>
      <c r="DDI23" s="428"/>
      <c r="DDJ23" s="3"/>
      <c r="DDK23" s="567"/>
      <c r="DDL23" s="3"/>
      <c r="DDM23" s="428"/>
      <c r="DDN23" s="3"/>
      <c r="DDO23" s="567"/>
      <c r="DDP23" s="3"/>
      <c r="DDQ23" s="428"/>
      <c r="DDR23" s="3"/>
      <c r="DDS23" s="567"/>
      <c r="DDT23" s="3"/>
      <c r="DDU23" s="428"/>
      <c r="DDV23" s="3"/>
      <c r="DDW23" s="567"/>
      <c r="DDX23" s="3"/>
      <c r="DDY23" s="428"/>
      <c r="DDZ23" s="3"/>
      <c r="DEA23" s="567"/>
      <c r="DEB23" s="3"/>
      <c r="DEC23" s="428"/>
      <c r="DED23" s="3"/>
      <c r="DEE23" s="567"/>
      <c r="DEF23" s="3"/>
      <c r="DEG23" s="428"/>
      <c r="DEH23" s="3"/>
      <c r="DEI23" s="567"/>
      <c r="DEJ23" s="3"/>
      <c r="DEK23" s="428"/>
      <c r="DEL23" s="3"/>
      <c r="DEM23" s="567"/>
      <c r="DEN23" s="3"/>
      <c r="DEO23" s="428"/>
      <c r="DEP23" s="3"/>
      <c r="DEQ23" s="567"/>
      <c r="DER23" s="3"/>
      <c r="DES23" s="428"/>
      <c r="DET23" s="3"/>
      <c r="DEU23" s="567"/>
      <c r="DEV23" s="3"/>
      <c r="DEW23" s="428"/>
      <c r="DEX23" s="3"/>
      <c r="DEY23" s="567"/>
      <c r="DEZ23" s="3"/>
      <c r="DFA23" s="428"/>
      <c r="DFB23" s="3"/>
      <c r="DFC23" s="567"/>
      <c r="DFD23" s="3"/>
      <c r="DFE23" s="428"/>
      <c r="DFF23" s="3"/>
      <c r="DFG23" s="567"/>
      <c r="DFH23" s="3"/>
      <c r="DFI23" s="428"/>
      <c r="DFJ23" s="3"/>
      <c r="DFK23" s="567"/>
      <c r="DFL23" s="3"/>
      <c r="DFM23" s="428"/>
      <c r="DFN23" s="3"/>
      <c r="DFO23" s="567"/>
      <c r="DFP23" s="3"/>
      <c r="DFQ23" s="428"/>
      <c r="DFR23" s="3"/>
      <c r="DFS23" s="567"/>
      <c r="DFT23" s="3"/>
      <c r="DFU23" s="428"/>
      <c r="DFV23" s="3"/>
      <c r="DFW23" s="567"/>
      <c r="DFX23" s="3"/>
      <c r="DFY23" s="428"/>
      <c r="DFZ23" s="3"/>
      <c r="DGA23" s="567"/>
      <c r="DGB23" s="3"/>
      <c r="DGC23" s="428"/>
      <c r="DGD23" s="3"/>
      <c r="DGE23" s="567"/>
      <c r="DGF23" s="3"/>
      <c r="DGG23" s="428"/>
      <c r="DGH23" s="3"/>
      <c r="DGI23" s="567"/>
      <c r="DGJ23" s="3"/>
      <c r="DGK23" s="428"/>
      <c r="DGL23" s="3"/>
      <c r="DGM23" s="567"/>
      <c r="DGN23" s="3"/>
      <c r="DGO23" s="428"/>
      <c r="DGP23" s="3"/>
      <c r="DGQ23" s="567"/>
      <c r="DGR23" s="3"/>
      <c r="DGS23" s="428"/>
      <c r="DGT23" s="3"/>
      <c r="DGU23" s="567"/>
      <c r="DGV23" s="3"/>
      <c r="DGW23" s="428"/>
      <c r="DGX23" s="3"/>
      <c r="DGY23" s="567"/>
      <c r="DGZ23" s="3"/>
      <c r="DHA23" s="428"/>
      <c r="DHB23" s="3"/>
      <c r="DHC23" s="567"/>
      <c r="DHD23" s="3"/>
      <c r="DHE23" s="428"/>
      <c r="DHF23" s="3"/>
      <c r="DHG23" s="567"/>
      <c r="DHH23" s="3"/>
      <c r="DHI23" s="428"/>
      <c r="DHJ23" s="3"/>
      <c r="DHK23" s="567"/>
      <c r="DHL23" s="3"/>
      <c r="DHM23" s="428"/>
      <c r="DHN23" s="3"/>
      <c r="DHO23" s="567"/>
      <c r="DHP23" s="3"/>
      <c r="DHQ23" s="428"/>
      <c r="DHR23" s="3"/>
      <c r="DHS23" s="567"/>
      <c r="DHT23" s="3"/>
      <c r="DHU23" s="428"/>
      <c r="DHV23" s="3"/>
      <c r="DHW23" s="567"/>
      <c r="DHX23" s="3"/>
      <c r="DHY23" s="428"/>
      <c r="DHZ23" s="3"/>
      <c r="DIA23" s="567"/>
      <c r="DIB23" s="3"/>
      <c r="DIC23" s="428"/>
      <c r="DID23" s="3"/>
      <c r="DIE23" s="567"/>
      <c r="DIF23" s="3"/>
      <c r="DIG23" s="428"/>
      <c r="DIH23" s="3"/>
      <c r="DII23" s="567"/>
      <c r="DIJ23" s="3"/>
      <c r="DIK23" s="428"/>
      <c r="DIL23" s="3"/>
      <c r="DIM23" s="567"/>
      <c r="DIN23" s="3"/>
      <c r="DIO23" s="428"/>
      <c r="DIP23" s="3"/>
      <c r="DIQ23" s="567"/>
      <c r="DIR23" s="3"/>
      <c r="DIS23" s="428"/>
      <c r="DIT23" s="3"/>
      <c r="DIU23" s="567"/>
      <c r="DIV23" s="3"/>
      <c r="DIW23" s="428"/>
      <c r="DIX23" s="3"/>
      <c r="DIY23" s="567"/>
      <c r="DIZ23" s="3"/>
      <c r="DJA23" s="428"/>
      <c r="DJB23" s="3"/>
      <c r="DJC23" s="567"/>
      <c r="DJD23" s="3"/>
      <c r="DJE23" s="428"/>
      <c r="DJF23" s="3"/>
      <c r="DJG23" s="567"/>
      <c r="DJH23" s="3"/>
      <c r="DJI23" s="428"/>
      <c r="DJJ23" s="3"/>
      <c r="DJK23" s="567"/>
      <c r="DJL23" s="3"/>
      <c r="DJM23" s="428"/>
      <c r="DJN23" s="3"/>
      <c r="DJO23" s="567"/>
      <c r="DJP23" s="3"/>
      <c r="DJQ23" s="428"/>
      <c r="DJR23" s="3"/>
      <c r="DJS23" s="567"/>
      <c r="DJT23" s="3"/>
      <c r="DJU23" s="428"/>
      <c r="DJV23" s="3"/>
      <c r="DJW23" s="567"/>
      <c r="DJX23" s="3"/>
      <c r="DJY23" s="428"/>
      <c r="DJZ23" s="3"/>
      <c r="DKA23" s="567"/>
      <c r="DKB23" s="3"/>
      <c r="DKC23" s="428"/>
      <c r="DKD23" s="3"/>
      <c r="DKE23" s="567"/>
      <c r="DKF23" s="3"/>
      <c r="DKG23" s="428"/>
      <c r="DKH23" s="3"/>
      <c r="DKI23" s="567"/>
      <c r="DKJ23" s="3"/>
      <c r="DKK23" s="428"/>
      <c r="DKL23" s="3"/>
      <c r="DKM23" s="567"/>
      <c r="DKN23" s="3"/>
      <c r="DKO23" s="428"/>
      <c r="DKP23" s="3"/>
      <c r="DKQ23" s="567"/>
      <c r="DKR23" s="3"/>
      <c r="DKS23" s="428"/>
      <c r="DKT23" s="3"/>
      <c r="DKU23" s="567"/>
      <c r="DKV23" s="3"/>
      <c r="DKW23" s="428"/>
      <c r="DKX23" s="3"/>
      <c r="DKY23" s="567"/>
      <c r="DKZ23" s="3"/>
      <c r="DLA23" s="428"/>
      <c r="DLB23" s="3"/>
      <c r="DLC23" s="567"/>
      <c r="DLD23" s="3"/>
      <c r="DLE23" s="428"/>
      <c r="DLF23" s="3"/>
      <c r="DLG23" s="567"/>
      <c r="DLH23" s="3"/>
      <c r="DLI23" s="428"/>
      <c r="DLJ23" s="3"/>
      <c r="DLK23" s="567"/>
      <c r="DLL23" s="3"/>
      <c r="DLM23" s="428"/>
      <c r="DLN23" s="3"/>
      <c r="DLO23" s="567"/>
      <c r="DLP23" s="3"/>
      <c r="DLQ23" s="428"/>
      <c r="DLR23" s="3"/>
      <c r="DLS23" s="567"/>
      <c r="DLT23" s="3"/>
      <c r="DLU23" s="428"/>
      <c r="DLV23" s="3"/>
      <c r="DLW23" s="567"/>
      <c r="DLX23" s="3"/>
      <c r="DLY23" s="428"/>
      <c r="DLZ23" s="3"/>
      <c r="DMA23" s="567"/>
      <c r="DMB23" s="3"/>
      <c r="DMC23" s="428"/>
      <c r="DMD23" s="3"/>
      <c r="DME23" s="567"/>
      <c r="DMF23" s="3"/>
      <c r="DMG23" s="428"/>
      <c r="DMH23" s="3"/>
      <c r="DMI23" s="567"/>
      <c r="DMJ23" s="3"/>
      <c r="DMK23" s="428"/>
      <c r="DML23" s="3"/>
      <c r="DMM23" s="567"/>
      <c r="DMN23" s="3"/>
      <c r="DMO23" s="428"/>
      <c r="DMP23" s="3"/>
      <c r="DMQ23" s="567"/>
      <c r="DMR23" s="3"/>
      <c r="DMS23" s="428"/>
      <c r="DMT23" s="3"/>
      <c r="DMU23" s="567"/>
      <c r="DMV23" s="3"/>
      <c r="DMW23" s="428"/>
      <c r="DMX23" s="3"/>
      <c r="DMY23" s="567"/>
      <c r="DMZ23" s="3"/>
      <c r="DNA23" s="428"/>
      <c r="DNB23" s="3"/>
      <c r="DNC23" s="567"/>
      <c r="DND23" s="3"/>
      <c r="DNE23" s="428"/>
      <c r="DNF23" s="3"/>
      <c r="DNG23" s="567"/>
      <c r="DNH23" s="3"/>
      <c r="DNI23" s="428"/>
      <c r="DNJ23" s="3"/>
      <c r="DNK23" s="567"/>
      <c r="DNL23" s="3"/>
      <c r="DNM23" s="428"/>
      <c r="DNN23" s="3"/>
      <c r="DNO23" s="567"/>
      <c r="DNP23" s="3"/>
      <c r="DNQ23" s="428"/>
      <c r="DNR23" s="3"/>
      <c r="DNS23" s="567"/>
      <c r="DNT23" s="3"/>
      <c r="DNU23" s="428"/>
      <c r="DNV23" s="3"/>
      <c r="DNW23" s="567"/>
      <c r="DNX23" s="3"/>
      <c r="DNY23" s="428"/>
      <c r="DNZ23" s="3"/>
      <c r="DOA23" s="567"/>
      <c r="DOB23" s="3"/>
      <c r="DOC23" s="428"/>
      <c r="DOD23" s="3"/>
      <c r="DOE23" s="567"/>
      <c r="DOF23" s="3"/>
      <c r="DOG23" s="428"/>
      <c r="DOH23" s="3"/>
      <c r="DOI23" s="567"/>
      <c r="DOJ23" s="3"/>
      <c r="DOK23" s="428"/>
      <c r="DOL23" s="3"/>
      <c r="DOM23" s="567"/>
      <c r="DON23" s="3"/>
      <c r="DOO23" s="428"/>
      <c r="DOP23" s="3"/>
      <c r="DOQ23" s="567"/>
      <c r="DOR23" s="3"/>
      <c r="DOS23" s="428"/>
      <c r="DOT23" s="3"/>
      <c r="DOU23" s="567"/>
      <c r="DOV23" s="3"/>
      <c r="DOW23" s="428"/>
      <c r="DOX23" s="3"/>
      <c r="DOY23" s="567"/>
      <c r="DOZ23" s="3"/>
      <c r="DPA23" s="428"/>
      <c r="DPB23" s="3"/>
      <c r="DPC23" s="567"/>
      <c r="DPD23" s="3"/>
      <c r="DPE23" s="428"/>
      <c r="DPF23" s="3"/>
      <c r="DPG23" s="567"/>
      <c r="DPH23" s="3"/>
      <c r="DPI23" s="428"/>
      <c r="DPJ23" s="3"/>
      <c r="DPK23" s="567"/>
      <c r="DPL23" s="3"/>
      <c r="DPM23" s="428"/>
      <c r="DPN23" s="3"/>
      <c r="DPO23" s="567"/>
      <c r="DPP23" s="3"/>
      <c r="DPQ23" s="428"/>
      <c r="DPR23" s="3"/>
      <c r="DPS23" s="567"/>
      <c r="DPT23" s="3"/>
      <c r="DPU23" s="428"/>
      <c r="DPV23" s="3"/>
      <c r="DPW23" s="567"/>
      <c r="DPX23" s="3"/>
      <c r="DPY23" s="428"/>
      <c r="DPZ23" s="3"/>
      <c r="DQA23" s="567"/>
      <c r="DQB23" s="3"/>
      <c r="DQC23" s="428"/>
      <c r="DQD23" s="3"/>
      <c r="DQE23" s="567"/>
      <c r="DQF23" s="3"/>
      <c r="DQG23" s="428"/>
      <c r="DQH23" s="3"/>
      <c r="DQI23" s="567"/>
      <c r="DQJ23" s="3"/>
      <c r="DQK23" s="428"/>
      <c r="DQL23" s="3"/>
      <c r="DQM23" s="567"/>
      <c r="DQN23" s="3"/>
      <c r="DQO23" s="428"/>
      <c r="DQP23" s="3"/>
      <c r="DQQ23" s="567"/>
      <c r="DQR23" s="3"/>
      <c r="DQS23" s="428"/>
      <c r="DQT23" s="3"/>
      <c r="DQU23" s="567"/>
      <c r="DQV23" s="3"/>
      <c r="DQW23" s="428"/>
      <c r="DQX23" s="3"/>
      <c r="DQY23" s="567"/>
      <c r="DQZ23" s="3"/>
      <c r="DRA23" s="428"/>
      <c r="DRB23" s="3"/>
      <c r="DRC23" s="567"/>
      <c r="DRD23" s="3"/>
      <c r="DRE23" s="428"/>
      <c r="DRF23" s="3"/>
      <c r="DRG23" s="567"/>
      <c r="DRH23" s="3"/>
      <c r="DRI23" s="428"/>
      <c r="DRJ23" s="3"/>
      <c r="DRK23" s="567"/>
      <c r="DRL23" s="3"/>
      <c r="DRM23" s="428"/>
      <c r="DRN23" s="3"/>
      <c r="DRO23" s="567"/>
      <c r="DRP23" s="3"/>
      <c r="DRQ23" s="428"/>
      <c r="DRR23" s="3"/>
      <c r="DRS23" s="567"/>
      <c r="DRT23" s="3"/>
      <c r="DRU23" s="428"/>
      <c r="DRV23" s="3"/>
      <c r="DRW23" s="567"/>
      <c r="DRX23" s="3"/>
      <c r="DRY23" s="428"/>
      <c r="DRZ23" s="3"/>
      <c r="DSA23" s="567"/>
      <c r="DSB23" s="3"/>
      <c r="DSC23" s="428"/>
      <c r="DSD23" s="3"/>
      <c r="DSE23" s="567"/>
      <c r="DSF23" s="3"/>
      <c r="DSG23" s="428"/>
      <c r="DSH23" s="3"/>
      <c r="DSI23" s="567"/>
      <c r="DSJ23" s="3"/>
      <c r="DSK23" s="428"/>
      <c r="DSL23" s="3"/>
      <c r="DSM23" s="567"/>
      <c r="DSN23" s="3"/>
      <c r="DSO23" s="428"/>
      <c r="DSP23" s="3"/>
      <c r="DSQ23" s="567"/>
      <c r="DSR23" s="3"/>
      <c r="DSS23" s="428"/>
      <c r="DST23" s="3"/>
      <c r="DSU23" s="567"/>
      <c r="DSV23" s="3"/>
      <c r="DSW23" s="428"/>
      <c r="DSX23" s="3"/>
      <c r="DSY23" s="567"/>
      <c r="DSZ23" s="3"/>
      <c r="DTA23" s="428"/>
      <c r="DTB23" s="3"/>
      <c r="DTC23" s="567"/>
      <c r="DTD23" s="3"/>
      <c r="DTE23" s="428"/>
      <c r="DTF23" s="3"/>
      <c r="DTG23" s="567"/>
      <c r="DTH23" s="3"/>
      <c r="DTI23" s="428"/>
      <c r="DTJ23" s="3"/>
      <c r="DTK23" s="567"/>
      <c r="DTL23" s="3"/>
      <c r="DTM23" s="428"/>
      <c r="DTN23" s="3"/>
      <c r="DTO23" s="567"/>
      <c r="DTP23" s="3"/>
      <c r="DTQ23" s="428"/>
      <c r="DTR23" s="3"/>
      <c r="DTS23" s="567"/>
      <c r="DTT23" s="3"/>
      <c r="DTU23" s="428"/>
      <c r="DTV23" s="3"/>
      <c r="DTW23" s="567"/>
      <c r="DTX23" s="3"/>
      <c r="DTY23" s="428"/>
      <c r="DTZ23" s="3"/>
      <c r="DUA23" s="567"/>
      <c r="DUB23" s="3"/>
      <c r="DUC23" s="428"/>
      <c r="DUD23" s="3"/>
      <c r="DUE23" s="567"/>
      <c r="DUF23" s="3"/>
      <c r="DUG23" s="428"/>
      <c r="DUH23" s="3"/>
      <c r="DUI23" s="567"/>
      <c r="DUJ23" s="3"/>
      <c r="DUK23" s="428"/>
      <c r="DUL23" s="3"/>
      <c r="DUM23" s="567"/>
      <c r="DUN23" s="3"/>
      <c r="DUO23" s="428"/>
      <c r="DUP23" s="3"/>
      <c r="DUQ23" s="567"/>
      <c r="DUR23" s="3"/>
      <c r="DUS23" s="428"/>
      <c r="DUT23" s="3"/>
      <c r="DUU23" s="567"/>
      <c r="DUV23" s="3"/>
      <c r="DUW23" s="428"/>
      <c r="DUX23" s="3"/>
      <c r="DUY23" s="567"/>
      <c r="DUZ23" s="3"/>
      <c r="DVA23" s="428"/>
      <c r="DVB23" s="3"/>
      <c r="DVC23" s="567"/>
      <c r="DVD23" s="3"/>
      <c r="DVE23" s="428"/>
      <c r="DVF23" s="3"/>
      <c r="DVG23" s="567"/>
      <c r="DVH23" s="3"/>
      <c r="DVI23" s="428"/>
      <c r="DVJ23" s="3"/>
      <c r="DVK23" s="567"/>
      <c r="DVL23" s="3"/>
      <c r="DVM23" s="428"/>
      <c r="DVN23" s="3"/>
      <c r="DVO23" s="567"/>
      <c r="DVP23" s="3"/>
      <c r="DVQ23" s="428"/>
      <c r="DVR23" s="3"/>
      <c r="DVS23" s="567"/>
      <c r="DVT23" s="3"/>
      <c r="DVU23" s="428"/>
      <c r="DVV23" s="3"/>
      <c r="DVW23" s="567"/>
      <c r="DVX23" s="3"/>
      <c r="DVY23" s="428"/>
      <c r="DVZ23" s="3"/>
      <c r="DWA23" s="567"/>
      <c r="DWB23" s="3"/>
      <c r="DWC23" s="428"/>
      <c r="DWD23" s="3"/>
      <c r="DWE23" s="567"/>
      <c r="DWF23" s="3"/>
      <c r="DWG23" s="428"/>
      <c r="DWH23" s="3"/>
      <c r="DWI23" s="567"/>
      <c r="DWJ23" s="3"/>
      <c r="DWK23" s="428"/>
      <c r="DWL23" s="3"/>
      <c r="DWM23" s="567"/>
      <c r="DWN23" s="3"/>
      <c r="DWO23" s="428"/>
      <c r="DWP23" s="3"/>
      <c r="DWQ23" s="567"/>
      <c r="DWR23" s="3"/>
      <c r="DWS23" s="428"/>
      <c r="DWT23" s="3"/>
      <c r="DWU23" s="567"/>
      <c r="DWV23" s="3"/>
      <c r="DWW23" s="428"/>
      <c r="DWX23" s="3"/>
      <c r="DWY23" s="567"/>
      <c r="DWZ23" s="3"/>
      <c r="DXA23" s="428"/>
      <c r="DXB23" s="3"/>
      <c r="DXC23" s="567"/>
      <c r="DXD23" s="3"/>
      <c r="DXE23" s="428"/>
      <c r="DXF23" s="3"/>
      <c r="DXG23" s="567"/>
      <c r="DXH23" s="3"/>
      <c r="DXI23" s="428"/>
      <c r="DXJ23" s="3"/>
      <c r="DXK23" s="567"/>
      <c r="DXL23" s="3"/>
      <c r="DXM23" s="428"/>
      <c r="DXN23" s="3"/>
      <c r="DXO23" s="567"/>
      <c r="DXP23" s="3"/>
      <c r="DXQ23" s="428"/>
      <c r="DXR23" s="3"/>
      <c r="DXS23" s="567"/>
      <c r="DXT23" s="3"/>
      <c r="DXU23" s="428"/>
      <c r="DXV23" s="3"/>
      <c r="DXW23" s="567"/>
      <c r="DXX23" s="3"/>
      <c r="DXY23" s="428"/>
      <c r="DXZ23" s="3"/>
      <c r="DYA23" s="567"/>
      <c r="DYB23" s="3"/>
      <c r="DYC23" s="428"/>
      <c r="DYD23" s="3"/>
      <c r="DYE23" s="567"/>
      <c r="DYF23" s="3"/>
      <c r="DYG23" s="428"/>
      <c r="DYH23" s="3"/>
      <c r="DYI23" s="567"/>
      <c r="DYJ23" s="3"/>
      <c r="DYK23" s="428"/>
      <c r="DYL23" s="3"/>
      <c r="DYM23" s="567"/>
      <c r="DYN23" s="3"/>
      <c r="DYO23" s="428"/>
      <c r="DYP23" s="3"/>
      <c r="DYQ23" s="567"/>
      <c r="DYR23" s="3"/>
      <c r="DYS23" s="428"/>
      <c r="DYT23" s="3"/>
      <c r="DYU23" s="567"/>
      <c r="DYV23" s="3"/>
      <c r="DYW23" s="428"/>
      <c r="DYX23" s="3"/>
      <c r="DYY23" s="567"/>
      <c r="DYZ23" s="3"/>
      <c r="DZA23" s="428"/>
      <c r="DZB23" s="3"/>
      <c r="DZC23" s="567"/>
      <c r="DZD23" s="3"/>
      <c r="DZE23" s="428"/>
      <c r="DZF23" s="3"/>
      <c r="DZG23" s="567"/>
      <c r="DZH23" s="3"/>
      <c r="DZI23" s="428"/>
      <c r="DZJ23" s="3"/>
      <c r="DZK23" s="567"/>
      <c r="DZL23" s="3"/>
      <c r="DZM23" s="428"/>
      <c r="DZN23" s="3"/>
      <c r="DZO23" s="567"/>
      <c r="DZP23" s="3"/>
      <c r="DZQ23" s="428"/>
      <c r="DZR23" s="3"/>
      <c r="DZS23" s="567"/>
      <c r="DZT23" s="3"/>
      <c r="DZU23" s="428"/>
      <c r="DZV23" s="3"/>
      <c r="DZW23" s="567"/>
      <c r="DZX23" s="3"/>
      <c r="DZY23" s="428"/>
      <c r="DZZ23" s="3"/>
      <c r="EAA23" s="567"/>
      <c r="EAB23" s="3"/>
      <c r="EAC23" s="428"/>
      <c r="EAD23" s="3"/>
      <c r="EAE23" s="567"/>
      <c r="EAF23" s="3"/>
      <c r="EAG23" s="428"/>
      <c r="EAH23" s="3"/>
      <c r="EAI23" s="567"/>
      <c r="EAJ23" s="3"/>
      <c r="EAK23" s="428"/>
      <c r="EAL23" s="3"/>
      <c r="EAM23" s="567"/>
      <c r="EAN23" s="3"/>
      <c r="EAO23" s="428"/>
      <c r="EAP23" s="3"/>
      <c r="EAQ23" s="567"/>
      <c r="EAR23" s="3"/>
      <c r="EAS23" s="428"/>
      <c r="EAT23" s="3"/>
      <c r="EAU23" s="567"/>
      <c r="EAV23" s="3"/>
      <c r="EAW23" s="428"/>
      <c r="EAX23" s="3"/>
      <c r="EAY23" s="567"/>
      <c r="EAZ23" s="3"/>
      <c r="EBA23" s="428"/>
      <c r="EBB23" s="3"/>
      <c r="EBC23" s="567"/>
      <c r="EBD23" s="3"/>
      <c r="EBE23" s="428"/>
      <c r="EBF23" s="3"/>
      <c r="EBG23" s="567"/>
      <c r="EBH23" s="3"/>
      <c r="EBI23" s="428"/>
      <c r="EBJ23" s="3"/>
      <c r="EBK23" s="567"/>
      <c r="EBL23" s="3"/>
      <c r="EBM23" s="428"/>
      <c r="EBN23" s="3"/>
      <c r="EBO23" s="567"/>
      <c r="EBP23" s="3"/>
      <c r="EBQ23" s="428"/>
      <c r="EBR23" s="3"/>
      <c r="EBS23" s="567"/>
      <c r="EBT23" s="3"/>
      <c r="EBU23" s="428"/>
      <c r="EBV23" s="3"/>
      <c r="EBW23" s="567"/>
      <c r="EBX23" s="3"/>
      <c r="EBY23" s="428"/>
      <c r="EBZ23" s="3"/>
      <c r="ECA23" s="567"/>
      <c r="ECB23" s="3"/>
      <c r="ECC23" s="428"/>
      <c r="ECD23" s="3"/>
      <c r="ECE23" s="567"/>
      <c r="ECF23" s="3"/>
      <c r="ECG23" s="428"/>
      <c r="ECH23" s="3"/>
      <c r="ECI23" s="567"/>
      <c r="ECJ23" s="3"/>
      <c r="ECK23" s="428"/>
      <c r="ECL23" s="3"/>
      <c r="ECM23" s="567"/>
      <c r="ECN23" s="3"/>
      <c r="ECO23" s="428"/>
      <c r="ECP23" s="3"/>
      <c r="ECQ23" s="567"/>
      <c r="ECR23" s="3"/>
      <c r="ECS23" s="428"/>
      <c r="ECT23" s="3"/>
      <c r="ECU23" s="567"/>
      <c r="ECV23" s="3"/>
      <c r="ECW23" s="428"/>
      <c r="ECX23" s="3"/>
      <c r="ECY23" s="567"/>
      <c r="ECZ23" s="3"/>
      <c r="EDA23" s="428"/>
      <c r="EDB23" s="3"/>
      <c r="EDC23" s="567"/>
      <c r="EDD23" s="3"/>
      <c r="EDE23" s="428"/>
      <c r="EDF23" s="3"/>
      <c r="EDG23" s="567"/>
      <c r="EDH23" s="3"/>
      <c r="EDI23" s="428"/>
      <c r="EDJ23" s="3"/>
      <c r="EDK23" s="567"/>
      <c r="EDL23" s="3"/>
      <c r="EDM23" s="428"/>
      <c r="EDN23" s="3"/>
      <c r="EDO23" s="567"/>
      <c r="EDP23" s="3"/>
      <c r="EDQ23" s="428"/>
      <c r="EDR23" s="3"/>
      <c r="EDS23" s="567"/>
      <c r="EDT23" s="3"/>
      <c r="EDU23" s="428"/>
      <c r="EDV23" s="3"/>
      <c r="EDW23" s="567"/>
      <c r="EDX23" s="3"/>
      <c r="EDY23" s="428"/>
      <c r="EDZ23" s="3"/>
      <c r="EEA23" s="567"/>
      <c r="EEB23" s="3"/>
      <c r="EEC23" s="428"/>
      <c r="EED23" s="3"/>
      <c r="EEE23" s="567"/>
      <c r="EEF23" s="3"/>
      <c r="EEG23" s="428"/>
      <c r="EEH23" s="3"/>
      <c r="EEI23" s="567"/>
      <c r="EEJ23" s="3"/>
      <c r="EEK23" s="428"/>
      <c r="EEL23" s="3"/>
      <c r="EEM23" s="567"/>
      <c r="EEN23" s="3"/>
      <c r="EEO23" s="428"/>
      <c r="EEP23" s="3"/>
      <c r="EEQ23" s="567"/>
      <c r="EER23" s="3"/>
      <c r="EES23" s="428"/>
      <c r="EET23" s="3"/>
      <c r="EEU23" s="567"/>
      <c r="EEV23" s="3"/>
      <c r="EEW23" s="428"/>
      <c r="EEX23" s="3"/>
      <c r="EEY23" s="567"/>
      <c r="EEZ23" s="3"/>
      <c r="EFA23" s="428"/>
      <c r="EFB23" s="3"/>
      <c r="EFC23" s="567"/>
      <c r="EFD23" s="3"/>
      <c r="EFE23" s="428"/>
      <c r="EFF23" s="3"/>
      <c r="EFG23" s="567"/>
      <c r="EFH23" s="3"/>
      <c r="EFI23" s="428"/>
      <c r="EFJ23" s="3"/>
      <c r="EFK23" s="567"/>
      <c r="EFL23" s="3"/>
      <c r="EFM23" s="428"/>
      <c r="EFN23" s="3"/>
      <c r="EFO23" s="567"/>
      <c r="EFP23" s="3"/>
      <c r="EFQ23" s="428"/>
      <c r="EFR23" s="3"/>
      <c r="EFS23" s="567"/>
      <c r="EFT23" s="3"/>
      <c r="EFU23" s="428"/>
      <c r="EFV23" s="3"/>
      <c r="EFW23" s="567"/>
      <c r="EFX23" s="3"/>
      <c r="EFY23" s="428"/>
      <c r="EFZ23" s="3"/>
      <c r="EGA23" s="567"/>
      <c r="EGB23" s="3"/>
      <c r="EGC23" s="428"/>
      <c r="EGD23" s="3"/>
      <c r="EGE23" s="567"/>
      <c r="EGF23" s="3"/>
      <c r="EGG23" s="428"/>
      <c r="EGH23" s="3"/>
      <c r="EGI23" s="567"/>
      <c r="EGJ23" s="3"/>
      <c r="EGK23" s="428"/>
      <c r="EGL23" s="3"/>
      <c r="EGM23" s="567"/>
      <c r="EGN23" s="3"/>
      <c r="EGO23" s="428"/>
      <c r="EGP23" s="3"/>
      <c r="EGQ23" s="567"/>
      <c r="EGR23" s="3"/>
      <c r="EGS23" s="428"/>
      <c r="EGT23" s="3"/>
      <c r="EGU23" s="567"/>
      <c r="EGV23" s="3"/>
      <c r="EGW23" s="428"/>
      <c r="EGX23" s="3"/>
      <c r="EGY23" s="567"/>
      <c r="EGZ23" s="3"/>
      <c r="EHA23" s="428"/>
      <c r="EHB23" s="3"/>
      <c r="EHC23" s="567"/>
      <c r="EHD23" s="3"/>
      <c r="EHE23" s="428"/>
      <c r="EHF23" s="3"/>
      <c r="EHG23" s="567"/>
      <c r="EHH23" s="3"/>
      <c r="EHI23" s="428"/>
      <c r="EHJ23" s="3"/>
      <c r="EHK23" s="567"/>
      <c r="EHL23" s="3"/>
      <c r="EHM23" s="428"/>
      <c r="EHN23" s="3"/>
      <c r="EHO23" s="567"/>
      <c r="EHP23" s="3"/>
      <c r="EHQ23" s="428"/>
      <c r="EHR23" s="3"/>
      <c r="EHS23" s="567"/>
      <c r="EHT23" s="3"/>
      <c r="EHU23" s="428"/>
      <c r="EHV23" s="3"/>
      <c r="EHW23" s="567"/>
      <c r="EHX23" s="3"/>
      <c r="EHY23" s="428"/>
      <c r="EHZ23" s="3"/>
      <c r="EIA23" s="567"/>
      <c r="EIB23" s="3"/>
      <c r="EIC23" s="428"/>
      <c r="EID23" s="3"/>
      <c r="EIE23" s="567"/>
      <c r="EIF23" s="3"/>
      <c r="EIG23" s="428"/>
      <c r="EIH23" s="3"/>
      <c r="EII23" s="567"/>
      <c r="EIJ23" s="3"/>
      <c r="EIK23" s="428"/>
      <c r="EIL23" s="3"/>
      <c r="EIM23" s="567"/>
      <c r="EIN23" s="3"/>
      <c r="EIO23" s="428"/>
      <c r="EIP23" s="3"/>
      <c r="EIQ23" s="567"/>
      <c r="EIR23" s="3"/>
      <c r="EIS23" s="428"/>
      <c r="EIT23" s="3"/>
      <c r="EIU23" s="567"/>
      <c r="EIV23" s="3"/>
      <c r="EIW23" s="428"/>
      <c r="EIX23" s="3"/>
      <c r="EIY23" s="567"/>
      <c r="EIZ23" s="3"/>
      <c r="EJA23" s="428"/>
      <c r="EJB23" s="3"/>
      <c r="EJC23" s="567"/>
      <c r="EJD23" s="3"/>
      <c r="EJE23" s="428"/>
      <c r="EJF23" s="3"/>
      <c r="EJG23" s="567"/>
      <c r="EJH23" s="3"/>
      <c r="EJI23" s="428"/>
      <c r="EJJ23" s="3"/>
      <c r="EJK23" s="567"/>
      <c r="EJL23" s="3"/>
      <c r="EJM23" s="428"/>
      <c r="EJN23" s="3"/>
      <c r="EJO23" s="567"/>
      <c r="EJP23" s="3"/>
      <c r="EJQ23" s="428"/>
      <c r="EJR23" s="3"/>
      <c r="EJS23" s="567"/>
      <c r="EJT23" s="3"/>
      <c r="EJU23" s="428"/>
      <c r="EJV23" s="3"/>
      <c r="EJW23" s="567"/>
      <c r="EJX23" s="3"/>
      <c r="EJY23" s="428"/>
      <c r="EJZ23" s="3"/>
      <c r="EKA23" s="567"/>
      <c r="EKB23" s="3"/>
      <c r="EKC23" s="428"/>
      <c r="EKD23" s="3"/>
      <c r="EKE23" s="567"/>
      <c r="EKF23" s="3"/>
      <c r="EKG23" s="428"/>
      <c r="EKH23" s="3"/>
      <c r="EKI23" s="567"/>
      <c r="EKJ23" s="3"/>
      <c r="EKK23" s="428"/>
      <c r="EKL23" s="3"/>
      <c r="EKM23" s="567"/>
      <c r="EKN23" s="3"/>
      <c r="EKO23" s="428"/>
      <c r="EKP23" s="3"/>
      <c r="EKQ23" s="567"/>
      <c r="EKR23" s="3"/>
      <c r="EKS23" s="428"/>
      <c r="EKT23" s="3"/>
      <c r="EKU23" s="567"/>
      <c r="EKV23" s="3"/>
      <c r="EKW23" s="428"/>
      <c r="EKX23" s="3"/>
      <c r="EKY23" s="567"/>
      <c r="EKZ23" s="3"/>
      <c r="ELA23" s="428"/>
      <c r="ELB23" s="3"/>
      <c r="ELC23" s="567"/>
      <c r="ELD23" s="3"/>
      <c r="ELE23" s="428"/>
      <c r="ELF23" s="3"/>
      <c r="ELG23" s="567"/>
      <c r="ELH23" s="3"/>
      <c r="ELI23" s="428"/>
      <c r="ELJ23" s="3"/>
      <c r="ELK23" s="567"/>
      <c r="ELL23" s="3"/>
      <c r="ELM23" s="428"/>
      <c r="ELN23" s="3"/>
      <c r="ELO23" s="567"/>
      <c r="ELP23" s="3"/>
      <c r="ELQ23" s="428"/>
      <c r="ELR23" s="3"/>
      <c r="ELS23" s="567"/>
      <c r="ELT23" s="3"/>
      <c r="ELU23" s="428"/>
      <c r="ELV23" s="3"/>
      <c r="ELW23" s="567"/>
      <c r="ELX23" s="3"/>
      <c r="ELY23" s="428"/>
      <c r="ELZ23" s="3"/>
      <c r="EMA23" s="567"/>
      <c r="EMB23" s="3"/>
      <c r="EMC23" s="428"/>
      <c r="EMD23" s="3"/>
      <c r="EME23" s="567"/>
      <c r="EMF23" s="3"/>
      <c r="EMG23" s="428"/>
      <c r="EMH23" s="3"/>
      <c r="EMI23" s="567"/>
      <c r="EMJ23" s="3"/>
      <c r="EMK23" s="428"/>
      <c r="EML23" s="3"/>
      <c r="EMM23" s="567"/>
      <c r="EMN23" s="3"/>
      <c r="EMO23" s="428"/>
      <c r="EMP23" s="3"/>
      <c r="EMQ23" s="567"/>
      <c r="EMR23" s="3"/>
      <c r="EMS23" s="428"/>
      <c r="EMT23" s="3"/>
      <c r="EMU23" s="567"/>
      <c r="EMV23" s="3"/>
      <c r="EMW23" s="428"/>
      <c r="EMX23" s="3"/>
      <c r="EMY23" s="567"/>
      <c r="EMZ23" s="3"/>
      <c r="ENA23" s="428"/>
      <c r="ENB23" s="3"/>
      <c r="ENC23" s="567"/>
      <c r="END23" s="3"/>
      <c r="ENE23" s="428"/>
      <c r="ENF23" s="3"/>
      <c r="ENG23" s="567"/>
      <c r="ENH23" s="3"/>
      <c r="ENI23" s="428"/>
      <c r="ENJ23" s="3"/>
      <c r="ENK23" s="567"/>
      <c r="ENL23" s="3"/>
      <c r="ENM23" s="428"/>
      <c r="ENN23" s="3"/>
      <c r="ENO23" s="567"/>
      <c r="ENP23" s="3"/>
      <c r="ENQ23" s="428"/>
      <c r="ENR23" s="3"/>
      <c r="ENS23" s="567"/>
      <c r="ENT23" s="3"/>
      <c r="ENU23" s="428"/>
      <c r="ENV23" s="3"/>
      <c r="ENW23" s="567"/>
      <c r="ENX23" s="3"/>
      <c r="ENY23" s="428"/>
      <c r="ENZ23" s="3"/>
      <c r="EOA23" s="567"/>
      <c r="EOB23" s="3"/>
      <c r="EOC23" s="428"/>
      <c r="EOD23" s="3"/>
      <c r="EOE23" s="567"/>
      <c r="EOF23" s="3"/>
      <c r="EOG23" s="428"/>
      <c r="EOH23" s="3"/>
      <c r="EOI23" s="567"/>
      <c r="EOJ23" s="3"/>
      <c r="EOK23" s="428"/>
      <c r="EOL23" s="3"/>
      <c r="EOM23" s="567"/>
      <c r="EON23" s="3"/>
      <c r="EOO23" s="428"/>
      <c r="EOP23" s="3"/>
      <c r="EOQ23" s="567"/>
      <c r="EOR23" s="3"/>
      <c r="EOS23" s="428"/>
      <c r="EOT23" s="3"/>
      <c r="EOU23" s="567"/>
      <c r="EOV23" s="3"/>
      <c r="EOW23" s="428"/>
      <c r="EOX23" s="3"/>
      <c r="EOY23" s="567"/>
      <c r="EOZ23" s="3"/>
      <c r="EPA23" s="428"/>
      <c r="EPB23" s="3"/>
      <c r="EPC23" s="567"/>
      <c r="EPD23" s="3"/>
      <c r="EPE23" s="428"/>
      <c r="EPF23" s="3"/>
      <c r="EPG23" s="567"/>
      <c r="EPH23" s="3"/>
      <c r="EPI23" s="428"/>
      <c r="EPJ23" s="3"/>
      <c r="EPK23" s="567"/>
      <c r="EPL23" s="3"/>
      <c r="EPM23" s="428"/>
      <c r="EPN23" s="3"/>
      <c r="EPO23" s="567"/>
      <c r="EPP23" s="3"/>
      <c r="EPQ23" s="428"/>
      <c r="EPR23" s="3"/>
      <c r="EPS23" s="567"/>
      <c r="EPT23" s="3"/>
      <c r="EPU23" s="428"/>
      <c r="EPV23" s="3"/>
      <c r="EPW23" s="567"/>
      <c r="EPX23" s="3"/>
      <c r="EPY23" s="428"/>
      <c r="EPZ23" s="3"/>
      <c r="EQA23" s="567"/>
      <c r="EQB23" s="3"/>
      <c r="EQC23" s="428"/>
      <c r="EQD23" s="3"/>
      <c r="EQE23" s="567"/>
      <c r="EQF23" s="3"/>
      <c r="EQG23" s="428"/>
      <c r="EQH23" s="3"/>
      <c r="EQI23" s="567"/>
      <c r="EQJ23" s="3"/>
      <c r="EQK23" s="428"/>
      <c r="EQL23" s="3"/>
      <c r="EQM23" s="567"/>
      <c r="EQN23" s="3"/>
      <c r="EQO23" s="428"/>
      <c r="EQP23" s="3"/>
      <c r="EQQ23" s="567"/>
      <c r="EQR23" s="3"/>
      <c r="EQS23" s="428"/>
      <c r="EQT23" s="3"/>
      <c r="EQU23" s="567"/>
      <c r="EQV23" s="3"/>
      <c r="EQW23" s="428"/>
      <c r="EQX23" s="3"/>
      <c r="EQY23" s="567"/>
      <c r="EQZ23" s="3"/>
      <c r="ERA23" s="428"/>
      <c r="ERB23" s="3"/>
      <c r="ERC23" s="567"/>
      <c r="ERD23" s="3"/>
      <c r="ERE23" s="428"/>
      <c r="ERF23" s="3"/>
      <c r="ERG23" s="567"/>
      <c r="ERH23" s="3"/>
      <c r="ERI23" s="428"/>
      <c r="ERJ23" s="3"/>
      <c r="ERK23" s="567"/>
      <c r="ERL23" s="3"/>
      <c r="ERM23" s="428"/>
      <c r="ERN23" s="3"/>
      <c r="ERO23" s="567"/>
      <c r="ERP23" s="3"/>
      <c r="ERQ23" s="428"/>
      <c r="ERR23" s="3"/>
      <c r="ERS23" s="567"/>
      <c r="ERT23" s="3"/>
      <c r="ERU23" s="428"/>
      <c r="ERV23" s="3"/>
      <c r="ERW23" s="567"/>
      <c r="ERX23" s="3"/>
      <c r="ERY23" s="428"/>
      <c r="ERZ23" s="3"/>
      <c r="ESA23" s="567"/>
      <c r="ESB23" s="3"/>
      <c r="ESC23" s="428"/>
      <c r="ESD23" s="3"/>
      <c r="ESE23" s="567"/>
      <c r="ESF23" s="3"/>
      <c r="ESG23" s="428"/>
      <c r="ESH23" s="3"/>
      <c r="ESI23" s="567"/>
      <c r="ESJ23" s="3"/>
      <c r="ESK23" s="428"/>
      <c r="ESL23" s="3"/>
      <c r="ESM23" s="567"/>
      <c r="ESN23" s="3"/>
      <c r="ESO23" s="428"/>
      <c r="ESP23" s="3"/>
      <c r="ESQ23" s="567"/>
      <c r="ESR23" s="3"/>
      <c r="ESS23" s="428"/>
      <c r="EST23" s="3"/>
      <c r="ESU23" s="567"/>
      <c r="ESV23" s="3"/>
      <c r="ESW23" s="428"/>
      <c r="ESX23" s="3"/>
      <c r="ESY23" s="567"/>
      <c r="ESZ23" s="3"/>
      <c r="ETA23" s="428"/>
      <c r="ETB23" s="3"/>
      <c r="ETC23" s="567"/>
      <c r="ETD23" s="3"/>
      <c r="ETE23" s="428"/>
      <c r="ETF23" s="3"/>
      <c r="ETG23" s="567"/>
      <c r="ETH23" s="3"/>
      <c r="ETI23" s="428"/>
      <c r="ETJ23" s="3"/>
      <c r="ETK23" s="567"/>
      <c r="ETL23" s="3"/>
      <c r="ETM23" s="428"/>
      <c r="ETN23" s="3"/>
      <c r="ETO23" s="567"/>
      <c r="ETP23" s="3"/>
      <c r="ETQ23" s="428"/>
      <c r="ETR23" s="3"/>
      <c r="ETS23" s="567"/>
      <c r="ETT23" s="3"/>
      <c r="ETU23" s="428"/>
      <c r="ETV23" s="3"/>
      <c r="ETW23" s="567"/>
      <c r="ETX23" s="3"/>
      <c r="ETY23" s="428"/>
      <c r="ETZ23" s="3"/>
      <c r="EUA23" s="567"/>
      <c r="EUB23" s="3"/>
      <c r="EUC23" s="428"/>
      <c r="EUD23" s="3"/>
      <c r="EUE23" s="567"/>
      <c r="EUF23" s="3"/>
      <c r="EUG23" s="428"/>
      <c r="EUH23" s="3"/>
      <c r="EUI23" s="567"/>
      <c r="EUJ23" s="3"/>
      <c r="EUK23" s="428"/>
      <c r="EUL23" s="3"/>
      <c r="EUM23" s="567"/>
      <c r="EUN23" s="3"/>
      <c r="EUO23" s="428"/>
      <c r="EUP23" s="3"/>
      <c r="EUQ23" s="567"/>
      <c r="EUR23" s="3"/>
      <c r="EUS23" s="428"/>
      <c r="EUT23" s="3"/>
      <c r="EUU23" s="567"/>
      <c r="EUV23" s="3"/>
      <c r="EUW23" s="428"/>
      <c r="EUX23" s="3"/>
      <c r="EUY23" s="567"/>
      <c r="EUZ23" s="3"/>
      <c r="EVA23" s="428"/>
      <c r="EVB23" s="3"/>
      <c r="EVC23" s="567"/>
      <c r="EVD23" s="3"/>
      <c r="EVE23" s="428"/>
      <c r="EVF23" s="3"/>
      <c r="EVG23" s="567"/>
      <c r="EVH23" s="3"/>
      <c r="EVI23" s="428"/>
      <c r="EVJ23" s="3"/>
      <c r="EVK23" s="567"/>
      <c r="EVL23" s="3"/>
      <c r="EVM23" s="428"/>
      <c r="EVN23" s="3"/>
      <c r="EVO23" s="567"/>
      <c r="EVP23" s="3"/>
      <c r="EVQ23" s="428"/>
      <c r="EVR23" s="3"/>
      <c r="EVS23" s="567"/>
      <c r="EVT23" s="3"/>
      <c r="EVU23" s="428"/>
      <c r="EVV23" s="3"/>
      <c r="EVW23" s="567"/>
      <c r="EVX23" s="3"/>
      <c r="EVY23" s="428"/>
      <c r="EVZ23" s="3"/>
      <c r="EWA23" s="567"/>
      <c r="EWB23" s="3"/>
      <c r="EWC23" s="428"/>
      <c r="EWD23" s="3"/>
      <c r="EWE23" s="567"/>
      <c r="EWF23" s="3"/>
      <c r="EWG23" s="428"/>
      <c r="EWH23" s="3"/>
      <c r="EWI23" s="567"/>
      <c r="EWJ23" s="3"/>
      <c r="EWK23" s="428"/>
      <c r="EWL23" s="3"/>
      <c r="EWM23" s="567"/>
      <c r="EWN23" s="3"/>
      <c r="EWO23" s="428"/>
      <c r="EWP23" s="3"/>
      <c r="EWQ23" s="567"/>
      <c r="EWR23" s="3"/>
      <c r="EWS23" s="428"/>
      <c r="EWT23" s="3"/>
      <c r="EWU23" s="567"/>
      <c r="EWV23" s="3"/>
      <c r="EWW23" s="428"/>
      <c r="EWX23" s="3"/>
      <c r="EWY23" s="567"/>
      <c r="EWZ23" s="3"/>
      <c r="EXA23" s="428"/>
      <c r="EXB23" s="3"/>
      <c r="EXC23" s="567"/>
      <c r="EXD23" s="3"/>
      <c r="EXE23" s="428"/>
      <c r="EXF23" s="3"/>
      <c r="EXG23" s="567"/>
      <c r="EXH23" s="3"/>
      <c r="EXI23" s="428"/>
      <c r="EXJ23" s="3"/>
      <c r="EXK23" s="567"/>
      <c r="EXL23" s="3"/>
      <c r="EXM23" s="428"/>
      <c r="EXN23" s="3"/>
      <c r="EXO23" s="567"/>
      <c r="EXP23" s="3"/>
      <c r="EXQ23" s="428"/>
      <c r="EXR23" s="3"/>
      <c r="EXS23" s="567"/>
      <c r="EXT23" s="3"/>
      <c r="EXU23" s="428"/>
      <c r="EXV23" s="3"/>
      <c r="EXW23" s="567"/>
      <c r="EXX23" s="3"/>
      <c r="EXY23" s="428"/>
      <c r="EXZ23" s="3"/>
      <c r="EYA23" s="567"/>
      <c r="EYB23" s="3"/>
      <c r="EYC23" s="428"/>
      <c r="EYD23" s="3"/>
      <c r="EYE23" s="567"/>
      <c r="EYF23" s="3"/>
      <c r="EYG23" s="428"/>
      <c r="EYH23" s="3"/>
      <c r="EYI23" s="567"/>
      <c r="EYJ23" s="3"/>
      <c r="EYK23" s="428"/>
      <c r="EYL23" s="3"/>
      <c r="EYM23" s="567"/>
      <c r="EYN23" s="3"/>
      <c r="EYO23" s="428"/>
      <c r="EYP23" s="3"/>
      <c r="EYQ23" s="567"/>
      <c r="EYR23" s="3"/>
      <c r="EYS23" s="428"/>
      <c r="EYT23" s="3"/>
      <c r="EYU23" s="567"/>
      <c r="EYV23" s="3"/>
      <c r="EYW23" s="428"/>
      <c r="EYX23" s="3"/>
      <c r="EYY23" s="567"/>
      <c r="EYZ23" s="3"/>
      <c r="EZA23" s="428"/>
      <c r="EZB23" s="3"/>
      <c r="EZC23" s="567"/>
      <c r="EZD23" s="3"/>
      <c r="EZE23" s="428"/>
      <c r="EZF23" s="3"/>
      <c r="EZG23" s="567"/>
      <c r="EZH23" s="3"/>
      <c r="EZI23" s="428"/>
      <c r="EZJ23" s="3"/>
      <c r="EZK23" s="567"/>
      <c r="EZL23" s="3"/>
      <c r="EZM23" s="428"/>
      <c r="EZN23" s="3"/>
      <c r="EZO23" s="567"/>
      <c r="EZP23" s="3"/>
      <c r="EZQ23" s="428"/>
      <c r="EZR23" s="3"/>
      <c r="EZS23" s="567"/>
      <c r="EZT23" s="3"/>
      <c r="EZU23" s="428"/>
      <c r="EZV23" s="3"/>
      <c r="EZW23" s="567"/>
      <c r="EZX23" s="3"/>
      <c r="EZY23" s="428"/>
      <c r="EZZ23" s="3"/>
      <c r="FAA23" s="567"/>
      <c r="FAB23" s="3"/>
      <c r="FAC23" s="428"/>
      <c r="FAD23" s="3"/>
      <c r="FAE23" s="567"/>
      <c r="FAF23" s="3"/>
      <c r="FAG23" s="428"/>
      <c r="FAH23" s="3"/>
      <c r="FAI23" s="567"/>
      <c r="FAJ23" s="3"/>
      <c r="FAK23" s="428"/>
      <c r="FAL23" s="3"/>
      <c r="FAM23" s="567"/>
      <c r="FAN23" s="3"/>
      <c r="FAO23" s="428"/>
      <c r="FAP23" s="3"/>
      <c r="FAQ23" s="567"/>
      <c r="FAR23" s="3"/>
      <c r="FAS23" s="428"/>
      <c r="FAT23" s="3"/>
      <c r="FAU23" s="567"/>
      <c r="FAV23" s="3"/>
      <c r="FAW23" s="428"/>
      <c r="FAX23" s="3"/>
      <c r="FAY23" s="567"/>
      <c r="FAZ23" s="3"/>
      <c r="FBA23" s="428"/>
      <c r="FBB23" s="3"/>
      <c r="FBC23" s="567"/>
      <c r="FBD23" s="3"/>
      <c r="FBE23" s="428"/>
      <c r="FBF23" s="3"/>
      <c r="FBG23" s="567"/>
      <c r="FBH23" s="3"/>
      <c r="FBI23" s="428"/>
      <c r="FBJ23" s="3"/>
      <c r="FBK23" s="567"/>
      <c r="FBL23" s="3"/>
      <c r="FBM23" s="428"/>
      <c r="FBN23" s="3"/>
      <c r="FBO23" s="567"/>
      <c r="FBP23" s="3"/>
      <c r="FBQ23" s="428"/>
      <c r="FBR23" s="3"/>
      <c r="FBS23" s="567"/>
      <c r="FBT23" s="3"/>
      <c r="FBU23" s="428"/>
      <c r="FBV23" s="3"/>
      <c r="FBW23" s="567"/>
      <c r="FBX23" s="3"/>
      <c r="FBY23" s="428"/>
      <c r="FBZ23" s="3"/>
      <c r="FCA23" s="567"/>
      <c r="FCB23" s="3"/>
      <c r="FCC23" s="428"/>
      <c r="FCD23" s="3"/>
      <c r="FCE23" s="567"/>
      <c r="FCF23" s="3"/>
      <c r="FCG23" s="428"/>
      <c r="FCH23" s="3"/>
      <c r="FCI23" s="567"/>
      <c r="FCJ23" s="3"/>
      <c r="FCK23" s="428"/>
      <c r="FCL23" s="3"/>
      <c r="FCM23" s="567"/>
      <c r="FCN23" s="3"/>
      <c r="FCO23" s="428"/>
      <c r="FCP23" s="3"/>
      <c r="FCQ23" s="567"/>
      <c r="FCR23" s="3"/>
      <c r="FCS23" s="428"/>
      <c r="FCT23" s="3"/>
      <c r="FCU23" s="567"/>
      <c r="FCV23" s="3"/>
      <c r="FCW23" s="428"/>
      <c r="FCX23" s="3"/>
      <c r="FCY23" s="567"/>
      <c r="FCZ23" s="3"/>
      <c r="FDA23" s="428"/>
      <c r="FDB23" s="3"/>
      <c r="FDC23" s="567"/>
      <c r="FDD23" s="3"/>
      <c r="FDE23" s="428"/>
      <c r="FDF23" s="3"/>
      <c r="FDG23" s="567"/>
      <c r="FDH23" s="3"/>
      <c r="FDI23" s="428"/>
      <c r="FDJ23" s="3"/>
      <c r="FDK23" s="567"/>
      <c r="FDL23" s="3"/>
      <c r="FDM23" s="428"/>
      <c r="FDN23" s="3"/>
      <c r="FDO23" s="567"/>
      <c r="FDP23" s="3"/>
      <c r="FDQ23" s="428"/>
      <c r="FDR23" s="3"/>
      <c r="FDS23" s="567"/>
      <c r="FDT23" s="3"/>
      <c r="FDU23" s="428"/>
      <c r="FDV23" s="3"/>
      <c r="FDW23" s="567"/>
      <c r="FDX23" s="3"/>
      <c r="FDY23" s="428"/>
      <c r="FDZ23" s="3"/>
      <c r="FEA23" s="567"/>
      <c r="FEB23" s="3"/>
      <c r="FEC23" s="428"/>
      <c r="FED23" s="3"/>
      <c r="FEE23" s="567"/>
      <c r="FEF23" s="3"/>
      <c r="FEG23" s="428"/>
      <c r="FEH23" s="3"/>
      <c r="FEI23" s="567"/>
      <c r="FEJ23" s="3"/>
      <c r="FEK23" s="428"/>
      <c r="FEL23" s="3"/>
      <c r="FEM23" s="567"/>
      <c r="FEN23" s="3"/>
      <c r="FEO23" s="428"/>
      <c r="FEP23" s="3"/>
      <c r="FEQ23" s="567"/>
      <c r="FER23" s="3"/>
      <c r="FES23" s="428"/>
      <c r="FET23" s="3"/>
      <c r="FEU23" s="567"/>
      <c r="FEV23" s="3"/>
      <c r="FEW23" s="428"/>
      <c r="FEX23" s="3"/>
      <c r="FEY23" s="567"/>
      <c r="FEZ23" s="3"/>
      <c r="FFA23" s="428"/>
      <c r="FFB23" s="3"/>
      <c r="FFC23" s="567"/>
      <c r="FFD23" s="3"/>
      <c r="FFE23" s="428"/>
      <c r="FFF23" s="3"/>
      <c r="FFG23" s="567"/>
      <c r="FFH23" s="3"/>
      <c r="FFI23" s="428"/>
      <c r="FFJ23" s="3"/>
      <c r="FFK23" s="567"/>
      <c r="FFL23" s="3"/>
      <c r="FFM23" s="428"/>
      <c r="FFN23" s="3"/>
      <c r="FFO23" s="567"/>
      <c r="FFP23" s="3"/>
      <c r="FFQ23" s="428"/>
      <c r="FFR23" s="3"/>
      <c r="FFS23" s="567"/>
      <c r="FFT23" s="3"/>
      <c r="FFU23" s="428"/>
      <c r="FFV23" s="3"/>
      <c r="FFW23" s="567"/>
      <c r="FFX23" s="3"/>
      <c r="FFY23" s="428"/>
      <c r="FFZ23" s="3"/>
      <c r="FGA23" s="567"/>
      <c r="FGB23" s="3"/>
      <c r="FGC23" s="428"/>
      <c r="FGD23" s="3"/>
      <c r="FGE23" s="567"/>
      <c r="FGF23" s="3"/>
      <c r="FGG23" s="428"/>
      <c r="FGH23" s="3"/>
      <c r="FGI23" s="567"/>
      <c r="FGJ23" s="3"/>
      <c r="FGK23" s="428"/>
      <c r="FGL23" s="3"/>
      <c r="FGM23" s="567"/>
      <c r="FGN23" s="3"/>
      <c r="FGO23" s="428"/>
      <c r="FGP23" s="3"/>
      <c r="FGQ23" s="567"/>
      <c r="FGR23" s="3"/>
      <c r="FGS23" s="428"/>
      <c r="FGT23" s="3"/>
      <c r="FGU23" s="567"/>
      <c r="FGV23" s="3"/>
      <c r="FGW23" s="428"/>
      <c r="FGX23" s="3"/>
      <c r="FGY23" s="567"/>
      <c r="FGZ23" s="3"/>
      <c r="FHA23" s="428"/>
      <c r="FHB23" s="3"/>
      <c r="FHC23" s="567"/>
      <c r="FHD23" s="3"/>
      <c r="FHE23" s="428"/>
      <c r="FHF23" s="3"/>
      <c r="FHG23" s="567"/>
      <c r="FHH23" s="3"/>
      <c r="FHI23" s="428"/>
      <c r="FHJ23" s="3"/>
      <c r="FHK23" s="567"/>
      <c r="FHL23" s="3"/>
      <c r="FHM23" s="428"/>
      <c r="FHN23" s="3"/>
      <c r="FHO23" s="567"/>
      <c r="FHP23" s="3"/>
      <c r="FHQ23" s="428"/>
      <c r="FHR23" s="3"/>
      <c r="FHS23" s="567"/>
      <c r="FHT23" s="3"/>
      <c r="FHU23" s="428"/>
      <c r="FHV23" s="3"/>
      <c r="FHW23" s="567"/>
      <c r="FHX23" s="3"/>
      <c r="FHY23" s="428"/>
      <c r="FHZ23" s="3"/>
      <c r="FIA23" s="567"/>
      <c r="FIB23" s="3"/>
      <c r="FIC23" s="428"/>
      <c r="FID23" s="3"/>
      <c r="FIE23" s="567"/>
      <c r="FIF23" s="3"/>
      <c r="FIG23" s="428"/>
      <c r="FIH23" s="3"/>
      <c r="FII23" s="567"/>
      <c r="FIJ23" s="3"/>
      <c r="FIK23" s="428"/>
      <c r="FIL23" s="3"/>
      <c r="FIM23" s="567"/>
      <c r="FIN23" s="3"/>
      <c r="FIO23" s="428"/>
      <c r="FIP23" s="3"/>
      <c r="FIQ23" s="567"/>
      <c r="FIR23" s="3"/>
      <c r="FIS23" s="428"/>
      <c r="FIT23" s="3"/>
      <c r="FIU23" s="567"/>
      <c r="FIV23" s="3"/>
      <c r="FIW23" s="428"/>
      <c r="FIX23" s="3"/>
      <c r="FIY23" s="567"/>
      <c r="FIZ23" s="3"/>
      <c r="FJA23" s="428"/>
      <c r="FJB23" s="3"/>
      <c r="FJC23" s="567"/>
      <c r="FJD23" s="3"/>
      <c r="FJE23" s="428"/>
      <c r="FJF23" s="3"/>
      <c r="FJG23" s="567"/>
      <c r="FJH23" s="3"/>
      <c r="FJI23" s="428"/>
      <c r="FJJ23" s="3"/>
      <c r="FJK23" s="567"/>
      <c r="FJL23" s="3"/>
      <c r="FJM23" s="428"/>
      <c r="FJN23" s="3"/>
      <c r="FJO23" s="567"/>
      <c r="FJP23" s="3"/>
      <c r="FJQ23" s="428"/>
      <c r="FJR23" s="3"/>
      <c r="FJS23" s="567"/>
      <c r="FJT23" s="3"/>
      <c r="FJU23" s="428"/>
      <c r="FJV23" s="3"/>
      <c r="FJW23" s="567"/>
      <c r="FJX23" s="3"/>
      <c r="FJY23" s="428"/>
      <c r="FJZ23" s="3"/>
      <c r="FKA23" s="567"/>
      <c r="FKB23" s="3"/>
      <c r="FKC23" s="428"/>
      <c r="FKD23" s="3"/>
      <c r="FKE23" s="567"/>
      <c r="FKF23" s="3"/>
      <c r="FKG23" s="428"/>
      <c r="FKH23" s="3"/>
      <c r="FKI23" s="567"/>
      <c r="FKJ23" s="3"/>
      <c r="FKK23" s="428"/>
      <c r="FKL23" s="3"/>
      <c r="FKM23" s="567"/>
      <c r="FKN23" s="3"/>
      <c r="FKO23" s="428"/>
      <c r="FKP23" s="3"/>
      <c r="FKQ23" s="567"/>
      <c r="FKR23" s="3"/>
      <c r="FKS23" s="428"/>
      <c r="FKT23" s="3"/>
      <c r="FKU23" s="567"/>
      <c r="FKV23" s="3"/>
      <c r="FKW23" s="428"/>
      <c r="FKX23" s="3"/>
      <c r="FKY23" s="567"/>
      <c r="FKZ23" s="3"/>
      <c r="FLA23" s="428"/>
      <c r="FLB23" s="3"/>
      <c r="FLC23" s="567"/>
      <c r="FLD23" s="3"/>
      <c r="FLE23" s="428"/>
      <c r="FLF23" s="3"/>
      <c r="FLG23" s="567"/>
      <c r="FLH23" s="3"/>
      <c r="FLI23" s="428"/>
      <c r="FLJ23" s="3"/>
      <c r="FLK23" s="567"/>
      <c r="FLL23" s="3"/>
      <c r="FLM23" s="428"/>
      <c r="FLN23" s="3"/>
      <c r="FLO23" s="567"/>
      <c r="FLP23" s="3"/>
      <c r="FLQ23" s="428"/>
      <c r="FLR23" s="3"/>
      <c r="FLS23" s="567"/>
      <c r="FLT23" s="3"/>
      <c r="FLU23" s="428"/>
      <c r="FLV23" s="3"/>
      <c r="FLW23" s="567"/>
      <c r="FLX23" s="3"/>
      <c r="FLY23" s="428"/>
      <c r="FLZ23" s="3"/>
      <c r="FMA23" s="567"/>
      <c r="FMB23" s="3"/>
      <c r="FMC23" s="428"/>
      <c r="FMD23" s="3"/>
      <c r="FME23" s="567"/>
      <c r="FMF23" s="3"/>
      <c r="FMG23" s="428"/>
      <c r="FMH23" s="3"/>
      <c r="FMI23" s="567"/>
      <c r="FMJ23" s="3"/>
      <c r="FMK23" s="428"/>
      <c r="FML23" s="3"/>
      <c r="FMM23" s="567"/>
      <c r="FMN23" s="3"/>
      <c r="FMO23" s="428"/>
      <c r="FMP23" s="3"/>
      <c r="FMQ23" s="567"/>
      <c r="FMR23" s="3"/>
      <c r="FMS23" s="428"/>
      <c r="FMT23" s="3"/>
      <c r="FMU23" s="567"/>
      <c r="FMV23" s="3"/>
      <c r="FMW23" s="428"/>
      <c r="FMX23" s="3"/>
      <c r="FMY23" s="567"/>
      <c r="FMZ23" s="3"/>
      <c r="FNA23" s="428"/>
      <c r="FNB23" s="3"/>
      <c r="FNC23" s="567"/>
      <c r="FND23" s="3"/>
      <c r="FNE23" s="428"/>
      <c r="FNF23" s="3"/>
      <c r="FNG23" s="567"/>
      <c r="FNH23" s="3"/>
      <c r="FNI23" s="428"/>
      <c r="FNJ23" s="3"/>
      <c r="FNK23" s="567"/>
      <c r="FNL23" s="3"/>
      <c r="FNM23" s="428"/>
      <c r="FNN23" s="3"/>
      <c r="FNO23" s="567"/>
      <c r="FNP23" s="3"/>
      <c r="FNQ23" s="428"/>
      <c r="FNR23" s="3"/>
      <c r="FNS23" s="567"/>
      <c r="FNT23" s="3"/>
      <c r="FNU23" s="428"/>
      <c r="FNV23" s="3"/>
      <c r="FNW23" s="567"/>
      <c r="FNX23" s="3"/>
      <c r="FNY23" s="428"/>
      <c r="FNZ23" s="3"/>
      <c r="FOA23" s="567"/>
      <c r="FOB23" s="3"/>
      <c r="FOC23" s="428"/>
      <c r="FOD23" s="3"/>
      <c r="FOE23" s="567"/>
      <c r="FOF23" s="3"/>
      <c r="FOG23" s="428"/>
      <c r="FOH23" s="3"/>
      <c r="FOI23" s="567"/>
      <c r="FOJ23" s="3"/>
      <c r="FOK23" s="428"/>
      <c r="FOL23" s="3"/>
      <c r="FOM23" s="567"/>
      <c r="FON23" s="3"/>
      <c r="FOO23" s="428"/>
      <c r="FOP23" s="3"/>
      <c r="FOQ23" s="567"/>
      <c r="FOR23" s="3"/>
      <c r="FOS23" s="428"/>
      <c r="FOT23" s="3"/>
      <c r="FOU23" s="567"/>
      <c r="FOV23" s="3"/>
      <c r="FOW23" s="428"/>
      <c r="FOX23" s="3"/>
      <c r="FOY23" s="567"/>
      <c r="FOZ23" s="3"/>
      <c r="FPA23" s="428"/>
      <c r="FPB23" s="3"/>
      <c r="FPC23" s="567"/>
      <c r="FPD23" s="3"/>
      <c r="FPE23" s="428"/>
      <c r="FPF23" s="3"/>
      <c r="FPG23" s="567"/>
      <c r="FPH23" s="3"/>
      <c r="FPI23" s="428"/>
      <c r="FPJ23" s="3"/>
      <c r="FPK23" s="567"/>
      <c r="FPL23" s="3"/>
      <c r="FPM23" s="428"/>
      <c r="FPN23" s="3"/>
      <c r="FPO23" s="567"/>
      <c r="FPP23" s="3"/>
      <c r="FPQ23" s="428"/>
      <c r="FPR23" s="3"/>
      <c r="FPS23" s="567"/>
      <c r="FPT23" s="3"/>
      <c r="FPU23" s="428"/>
      <c r="FPV23" s="3"/>
      <c r="FPW23" s="567"/>
      <c r="FPX23" s="3"/>
      <c r="FPY23" s="428"/>
      <c r="FPZ23" s="3"/>
      <c r="FQA23" s="567"/>
      <c r="FQB23" s="3"/>
      <c r="FQC23" s="428"/>
      <c r="FQD23" s="3"/>
      <c r="FQE23" s="567"/>
      <c r="FQF23" s="3"/>
      <c r="FQG23" s="428"/>
      <c r="FQH23" s="3"/>
      <c r="FQI23" s="567"/>
      <c r="FQJ23" s="3"/>
      <c r="FQK23" s="428"/>
      <c r="FQL23" s="3"/>
      <c r="FQM23" s="567"/>
      <c r="FQN23" s="3"/>
      <c r="FQO23" s="428"/>
      <c r="FQP23" s="3"/>
      <c r="FQQ23" s="567"/>
      <c r="FQR23" s="3"/>
      <c r="FQS23" s="428"/>
      <c r="FQT23" s="3"/>
      <c r="FQU23" s="567"/>
      <c r="FQV23" s="3"/>
      <c r="FQW23" s="428"/>
      <c r="FQX23" s="3"/>
      <c r="FQY23" s="567"/>
      <c r="FQZ23" s="3"/>
      <c r="FRA23" s="428"/>
      <c r="FRB23" s="3"/>
      <c r="FRC23" s="567"/>
      <c r="FRD23" s="3"/>
      <c r="FRE23" s="428"/>
      <c r="FRF23" s="3"/>
      <c r="FRG23" s="567"/>
      <c r="FRH23" s="3"/>
      <c r="FRI23" s="428"/>
      <c r="FRJ23" s="3"/>
      <c r="FRK23" s="567"/>
      <c r="FRL23" s="3"/>
      <c r="FRM23" s="428"/>
      <c r="FRN23" s="3"/>
      <c r="FRO23" s="567"/>
      <c r="FRP23" s="3"/>
      <c r="FRQ23" s="428"/>
      <c r="FRR23" s="3"/>
      <c r="FRS23" s="567"/>
      <c r="FRT23" s="3"/>
      <c r="FRU23" s="428"/>
      <c r="FRV23" s="3"/>
      <c r="FRW23" s="567"/>
      <c r="FRX23" s="3"/>
      <c r="FRY23" s="428"/>
      <c r="FRZ23" s="3"/>
      <c r="FSA23" s="567"/>
      <c r="FSB23" s="3"/>
      <c r="FSC23" s="428"/>
      <c r="FSD23" s="3"/>
      <c r="FSE23" s="567"/>
      <c r="FSF23" s="3"/>
      <c r="FSG23" s="428"/>
      <c r="FSH23" s="3"/>
      <c r="FSI23" s="567"/>
      <c r="FSJ23" s="3"/>
      <c r="FSK23" s="428"/>
      <c r="FSL23" s="3"/>
      <c r="FSM23" s="567"/>
      <c r="FSN23" s="3"/>
      <c r="FSO23" s="428"/>
      <c r="FSP23" s="3"/>
      <c r="FSQ23" s="567"/>
      <c r="FSR23" s="3"/>
      <c r="FSS23" s="428"/>
      <c r="FST23" s="3"/>
      <c r="FSU23" s="567"/>
      <c r="FSV23" s="3"/>
      <c r="FSW23" s="428"/>
      <c r="FSX23" s="3"/>
      <c r="FSY23" s="567"/>
      <c r="FSZ23" s="3"/>
      <c r="FTA23" s="428"/>
      <c r="FTB23" s="3"/>
      <c r="FTC23" s="567"/>
      <c r="FTD23" s="3"/>
      <c r="FTE23" s="428"/>
      <c r="FTF23" s="3"/>
      <c r="FTG23" s="567"/>
      <c r="FTH23" s="3"/>
      <c r="FTI23" s="428"/>
      <c r="FTJ23" s="3"/>
      <c r="FTK23" s="567"/>
      <c r="FTL23" s="3"/>
      <c r="FTM23" s="428"/>
      <c r="FTN23" s="3"/>
      <c r="FTO23" s="567"/>
      <c r="FTP23" s="3"/>
      <c r="FTQ23" s="428"/>
      <c r="FTR23" s="3"/>
      <c r="FTS23" s="567"/>
      <c r="FTT23" s="3"/>
      <c r="FTU23" s="428"/>
      <c r="FTV23" s="3"/>
      <c r="FTW23" s="567"/>
      <c r="FTX23" s="3"/>
      <c r="FTY23" s="428"/>
      <c r="FTZ23" s="3"/>
      <c r="FUA23" s="567"/>
      <c r="FUB23" s="3"/>
      <c r="FUC23" s="428"/>
      <c r="FUD23" s="3"/>
      <c r="FUE23" s="567"/>
      <c r="FUF23" s="3"/>
      <c r="FUG23" s="428"/>
      <c r="FUH23" s="3"/>
      <c r="FUI23" s="567"/>
      <c r="FUJ23" s="3"/>
      <c r="FUK23" s="428"/>
      <c r="FUL23" s="3"/>
      <c r="FUM23" s="567"/>
      <c r="FUN23" s="3"/>
      <c r="FUO23" s="428"/>
      <c r="FUP23" s="3"/>
      <c r="FUQ23" s="567"/>
      <c r="FUR23" s="3"/>
      <c r="FUS23" s="428"/>
      <c r="FUT23" s="3"/>
      <c r="FUU23" s="567"/>
      <c r="FUV23" s="3"/>
      <c r="FUW23" s="428"/>
      <c r="FUX23" s="3"/>
      <c r="FUY23" s="567"/>
      <c r="FUZ23" s="3"/>
      <c r="FVA23" s="428"/>
      <c r="FVB23" s="3"/>
      <c r="FVC23" s="567"/>
      <c r="FVD23" s="3"/>
      <c r="FVE23" s="428"/>
      <c r="FVF23" s="3"/>
      <c r="FVG23" s="567"/>
      <c r="FVH23" s="3"/>
      <c r="FVI23" s="428"/>
      <c r="FVJ23" s="3"/>
      <c r="FVK23" s="567"/>
      <c r="FVL23" s="3"/>
      <c r="FVM23" s="428"/>
      <c r="FVN23" s="3"/>
      <c r="FVO23" s="567"/>
      <c r="FVP23" s="3"/>
      <c r="FVQ23" s="428"/>
      <c r="FVR23" s="3"/>
      <c r="FVS23" s="567"/>
      <c r="FVT23" s="3"/>
      <c r="FVU23" s="428"/>
      <c r="FVV23" s="3"/>
      <c r="FVW23" s="567"/>
      <c r="FVX23" s="3"/>
      <c r="FVY23" s="428"/>
      <c r="FVZ23" s="3"/>
      <c r="FWA23" s="567"/>
      <c r="FWB23" s="3"/>
      <c r="FWC23" s="428"/>
      <c r="FWD23" s="3"/>
      <c r="FWE23" s="567"/>
      <c r="FWF23" s="3"/>
      <c r="FWG23" s="428"/>
      <c r="FWH23" s="3"/>
      <c r="FWI23" s="567"/>
      <c r="FWJ23" s="3"/>
      <c r="FWK23" s="428"/>
      <c r="FWL23" s="3"/>
      <c r="FWM23" s="567"/>
      <c r="FWN23" s="3"/>
      <c r="FWO23" s="428"/>
      <c r="FWP23" s="3"/>
      <c r="FWQ23" s="567"/>
      <c r="FWR23" s="3"/>
      <c r="FWS23" s="428"/>
      <c r="FWT23" s="3"/>
      <c r="FWU23" s="567"/>
      <c r="FWV23" s="3"/>
      <c r="FWW23" s="428"/>
      <c r="FWX23" s="3"/>
      <c r="FWY23" s="567"/>
      <c r="FWZ23" s="3"/>
      <c r="FXA23" s="428"/>
      <c r="FXB23" s="3"/>
      <c r="FXC23" s="567"/>
      <c r="FXD23" s="3"/>
      <c r="FXE23" s="428"/>
      <c r="FXF23" s="3"/>
      <c r="FXG23" s="567"/>
      <c r="FXH23" s="3"/>
      <c r="FXI23" s="428"/>
      <c r="FXJ23" s="3"/>
      <c r="FXK23" s="567"/>
      <c r="FXL23" s="3"/>
      <c r="FXM23" s="428"/>
      <c r="FXN23" s="3"/>
      <c r="FXO23" s="567"/>
      <c r="FXP23" s="3"/>
      <c r="FXQ23" s="428"/>
      <c r="FXR23" s="3"/>
      <c r="FXS23" s="567"/>
      <c r="FXT23" s="3"/>
      <c r="FXU23" s="428"/>
      <c r="FXV23" s="3"/>
      <c r="FXW23" s="567"/>
      <c r="FXX23" s="3"/>
      <c r="FXY23" s="428"/>
      <c r="FXZ23" s="3"/>
      <c r="FYA23" s="567"/>
      <c r="FYB23" s="3"/>
      <c r="FYC23" s="428"/>
      <c r="FYD23" s="3"/>
      <c r="FYE23" s="567"/>
      <c r="FYF23" s="3"/>
      <c r="FYG23" s="428"/>
      <c r="FYH23" s="3"/>
      <c r="FYI23" s="567"/>
      <c r="FYJ23" s="3"/>
      <c r="FYK23" s="428"/>
      <c r="FYL23" s="3"/>
      <c r="FYM23" s="567"/>
      <c r="FYN23" s="3"/>
      <c r="FYO23" s="428"/>
      <c r="FYP23" s="3"/>
      <c r="FYQ23" s="567"/>
      <c r="FYR23" s="3"/>
      <c r="FYS23" s="428"/>
      <c r="FYT23" s="3"/>
      <c r="FYU23" s="567"/>
      <c r="FYV23" s="3"/>
      <c r="FYW23" s="428"/>
      <c r="FYX23" s="3"/>
      <c r="FYY23" s="567"/>
      <c r="FYZ23" s="3"/>
      <c r="FZA23" s="428"/>
      <c r="FZB23" s="3"/>
      <c r="FZC23" s="567"/>
      <c r="FZD23" s="3"/>
      <c r="FZE23" s="428"/>
      <c r="FZF23" s="3"/>
      <c r="FZG23" s="567"/>
      <c r="FZH23" s="3"/>
      <c r="FZI23" s="428"/>
      <c r="FZJ23" s="3"/>
      <c r="FZK23" s="567"/>
      <c r="FZL23" s="3"/>
      <c r="FZM23" s="428"/>
      <c r="FZN23" s="3"/>
      <c r="FZO23" s="567"/>
      <c r="FZP23" s="3"/>
      <c r="FZQ23" s="428"/>
      <c r="FZR23" s="3"/>
      <c r="FZS23" s="567"/>
      <c r="FZT23" s="3"/>
      <c r="FZU23" s="428"/>
      <c r="FZV23" s="3"/>
      <c r="FZW23" s="567"/>
      <c r="FZX23" s="3"/>
      <c r="FZY23" s="428"/>
      <c r="FZZ23" s="3"/>
      <c r="GAA23" s="567"/>
      <c r="GAB23" s="3"/>
      <c r="GAC23" s="428"/>
      <c r="GAD23" s="3"/>
      <c r="GAE23" s="567"/>
      <c r="GAF23" s="3"/>
      <c r="GAG23" s="428"/>
      <c r="GAH23" s="3"/>
      <c r="GAI23" s="567"/>
      <c r="GAJ23" s="3"/>
      <c r="GAK23" s="428"/>
      <c r="GAL23" s="3"/>
      <c r="GAM23" s="567"/>
      <c r="GAN23" s="3"/>
      <c r="GAO23" s="428"/>
      <c r="GAP23" s="3"/>
      <c r="GAQ23" s="567"/>
      <c r="GAR23" s="3"/>
      <c r="GAS23" s="428"/>
      <c r="GAT23" s="3"/>
      <c r="GAU23" s="567"/>
      <c r="GAV23" s="3"/>
      <c r="GAW23" s="428"/>
      <c r="GAX23" s="3"/>
      <c r="GAY23" s="567"/>
      <c r="GAZ23" s="3"/>
      <c r="GBA23" s="428"/>
      <c r="GBB23" s="3"/>
      <c r="GBC23" s="567"/>
      <c r="GBD23" s="3"/>
      <c r="GBE23" s="428"/>
      <c r="GBF23" s="3"/>
      <c r="GBG23" s="567"/>
      <c r="GBH23" s="3"/>
      <c r="GBI23" s="428"/>
      <c r="GBJ23" s="3"/>
      <c r="GBK23" s="567"/>
      <c r="GBL23" s="3"/>
      <c r="GBM23" s="428"/>
      <c r="GBN23" s="3"/>
      <c r="GBO23" s="567"/>
      <c r="GBP23" s="3"/>
      <c r="GBQ23" s="428"/>
      <c r="GBR23" s="3"/>
      <c r="GBS23" s="567"/>
      <c r="GBT23" s="3"/>
      <c r="GBU23" s="428"/>
      <c r="GBV23" s="3"/>
      <c r="GBW23" s="567"/>
      <c r="GBX23" s="3"/>
      <c r="GBY23" s="428"/>
      <c r="GBZ23" s="3"/>
      <c r="GCA23" s="567"/>
      <c r="GCB23" s="3"/>
      <c r="GCC23" s="428"/>
      <c r="GCD23" s="3"/>
      <c r="GCE23" s="567"/>
      <c r="GCF23" s="3"/>
      <c r="GCG23" s="428"/>
      <c r="GCH23" s="3"/>
      <c r="GCI23" s="567"/>
      <c r="GCJ23" s="3"/>
      <c r="GCK23" s="428"/>
      <c r="GCL23" s="3"/>
      <c r="GCM23" s="567"/>
      <c r="GCN23" s="3"/>
      <c r="GCO23" s="428"/>
      <c r="GCP23" s="3"/>
      <c r="GCQ23" s="567"/>
      <c r="GCR23" s="3"/>
      <c r="GCS23" s="428"/>
      <c r="GCT23" s="3"/>
      <c r="GCU23" s="567"/>
      <c r="GCV23" s="3"/>
      <c r="GCW23" s="428"/>
      <c r="GCX23" s="3"/>
      <c r="GCY23" s="567"/>
      <c r="GCZ23" s="3"/>
      <c r="GDA23" s="428"/>
      <c r="GDB23" s="3"/>
      <c r="GDC23" s="567"/>
      <c r="GDD23" s="3"/>
      <c r="GDE23" s="428"/>
      <c r="GDF23" s="3"/>
      <c r="GDG23" s="567"/>
      <c r="GDH23" s="3"/>
      <c r="GDI23" s="428"/>
      <c r="GDJ23" s="3"/>
      <c r="GDK23" s="567"/>
      <c r="GDL23" s="3"/>
      <c r="GDM23" s="428"/>
      <c r="GDN23" s="3"/>
      <c r="GDO23" s="567"/>
      <c r="GDP23" s="3"/>
      <c r="GDQ23" s="428"/>
      <c r="GDR23" s="3"/>
      <c r="GDS23" s="567"/>
      <c r="GDT23" s="3"/>
      <c r="GDU23" s="428"/>
      <c r="GDV23" s="3"/>
      <c r="GDW23" s="567"/>
      <c r="GDX23" s="3"/>
      <c r="GDY23" s="428"/>
      <c r="GDZ23" s="3"/>
      <c r="GEA23" s="567"/>
      <c r="GEB23" s="3"/>
      <c r="GEC23" s="428"/>
      <c r="GED23" s="3"/>
      <c r="GEE23" s="567"/>
      <c r="GEF23" s="3"/>
      <c r="GEG23" s="428"/>
      <c r="GEH23" s="3"/>
      <c r="GEI23" s="567"/>
      <c r="GEJ23" s="3"/>
      <c r="GEK23" s="428"/>
      <c r="GEL23" s="3"/>
      <c r="GEM23" s="567"/>
      <c r="GEN23" s="3"/>
      <c r="GEO23" s="428"/>
      <c r="GEP23" s="3"/>
      <c r="GEQ23" s="567"/>
      <c r="GER23" s="3"/>
      <c r="GES23" s="428"/>
      <c r="GET23" s="3"/>
      <c r="GEU23" s="567"/>
      <c r="GEV23" s="3"/>
      <c r="GEW23" s="428"/>
      <c r="GEX23" s="3"/>
      <c r="GEY23" s="567"/>
      <c r="GEZ23" s="3"/>
      <c r="GFA23" s="428"/>
      <c r="GFB23" s="3"/>
      <c r="GFC23" s="567"/>
      <c r="GFD23" s="3"/>
      <c r="GFE23" s="428"/>
      <c r="GFF23" s="3"/>
      <c r="GFG23" s="567"/>
      <c r="GFH23" s="3"/>
      <c r="GFI23" s="428"/>
      <c r="GFJ23" s="3"/>
      <c r="GFK23" s="567"/>
      <c r="GFL23" s="3"/>
      <c r="GFM23" s="428"/>
      <c r="GFN23" s="3"/>
      <c r="GFO23" s="567"/>
      <c r="GFP23" s="3"/>
      <c r="GFQ23" s="428"/>
      <c r="GFR23" s="3"/>
      <c r="GFS23" s="567"/>
      <c r="GFT23" s="3"/>
      <c r="GFU23" s="428"/>
      <c r="GFV23" s="3"/>
      <c r="GFW23" s="567"/>
      <c r="GFX23" s="3"/>
      <c r="GFY23" s="428"/>
      <c r="GFZ23" s="3"/>
      <c r="GGA23" s="567"/>
      <c r="GGB23" s="3"/>
      <c r="GGC23" s="428"/>
      <c r="GGD23" s="3"/>
      <c r="GGE23" s="567"/>
      <c r="GGF23" s="3"/>
      <c r="GGG23" s="428"/>
      <c r="GGH23" s="3"/>
      <c r="GGI23" s="567"/>
      <c r="GGJ23" s="3"/>
      <c r="GGK23" s="428"/>
      <c r="GGL23" s="3"/>
      <c r="GGM23" s="567"/>
      <c r="GGN23" s="3"/>
      <c r="GGO23" s="428"/>
      <c r="GGP23" s="3"/>
      <c r="GGQ23" s="567"/>
      <c r="GGR23" s="3"/>
      <c r="GGS23" s="428"/>
      <c r="GGT23" s="3"/>
      <c r="GGU23" s="567"/>
      <c r="GGV23" s="3"/>
      <c r="GGW23" s="428"/>
      <c r="GGX23" s="3"/>
      <c r="GGY23" s="567"/>
      <c r="GGZ23" s="3"/>
      <c r="GHA23" s="428"/>
      <c r="GHB23" s="3"/>
      <c r="GHC23" s="567"/>
      <c r="GHD23" s="3"/>
      <c r="GHE23" s="428"/>
      <c r="GHF23" s="3"/>
      <c r="GHG23" s="567"/>
      <c r="GHH23" s="3"/>
      <c r="GHI23" s="428"/>
      <c r="GHJ23" s="3"/>
      <c r="GHK23" s="567"/>
      <c r="GHL23" s="3"/>
      <c r="GHM23" s="428"/>
      <c r="GHN23" s="3"/>
      <c r="GHO23" s="567"/>
      <c r="GHP23" s="3"/>
      <c r="GHQ23" s="428"/>
      <c r="GHR23" s="3"/>
      <c r="GHS23" s="567"/>
      <c r="GHT23" s="3"/>
      <c r="GHU23" s="428"/>
      <c r="GHV23" s="3"/>
      <c r="GHW23" s="567"/>
      <c r="GHX23" s="3"/>
      <c r="GHY23" s="428"/>
      <c r="GHZ23" s="3"/>
      <c r="GIA23" s="567"/>
      <c r="GIB23" s="3"/>
      <c r="GIC23" s="428"/>
      <c r="GID23" s="3"/>
      <c r="GIE23" s="567"/>
      <c r="GIF23" s="3"/>
      <c r="GIG23" s="428"/>
      <c r="GIH23" s="3"/>
      <c r="GII23" s="567"/>
      <c r="GIJ23" s="3"/>
      <c r="GIK23" s="428"/>
      <c r="GIL23" s="3"/>
      <c r="GIM23" s="567"/>
      <c r="GIN23" s="3"/>
      <c r="GIO23" s="428"/>
      <c r="GIP23" s="3"/>
      <c r="GIQ23" s="567"/>
      <c r="GIR23" s="3"/>
      <c r="GIS23" s="428"/>
      <c r="GIT23" s="3"/>
      <c r="GIU23" s="567"/>
      <c r="GIV23" s="3"/>
      <c r="GIW23" s="428"/>
      <c r="GIX23" s="3"/>
      <c r="GIY23" s="567"/>
      <c r="GIZ23" s="3"/>
      <c r="GJA23" s="428"/>
      <c r="GJB23" s="3"/>
      <c r="GJC23" s="567"/>
      <c r="GJD23" s="3"/>
      <c r="GJE23" s="428"/>
      <c r="GJF23" s="3"/>
      <c r="GJG23" s="567"/>
      <c r="GJH23" s="3"/>
      <c r="GJI23" s="428"/>
      <c r="GJJ23" s="3"/>
      <c r="GJK23" s="567"/>
      <c r="GJL23" s="3"/>
      <c r="GJM23" s="428"/>
      <c r="GJN23" s="3"/>
      <c r="GJO23" s="567"/>
      <c r="GJP23" s="3"/>
      <c r="GJQ23" s="428"/>
      <c r="GJR23" s="3"/>
      <c r="GJS23" s="567"/>
      <c r="GJT23" s="3"/>
      <c r="GJU23" s="428"/>
      <c r="GJV23" s="3"/>
      <c r="GJW23" s="567"/>
      <c r="GJX23" s="3"/>
      <c r="GJY23" s="428"/>
      <c r="GJZ23" s="3"/>
      <c r="GKA23" s="567"/>
      <c r="GKB23" s="3"/>
      <c r="GKC23" s="428"/>
      <c r="GKD23" s="3"/>
      <c r="GKE23" s="567"/>
      <c r="GKF23" s="3"/>
      <c r="GKG23" s="428"/>
      <c r="GKH23" s="3"/>
      <c r="GKI23" s="567"/>
      <c r="GKJ23" s="3"/>
      <c r="GKK23" s="428"/>
      <c r="GKL23" s="3"/>
      <c r="GKM23" s="567"/>
      <c r="GKN23" s="3"/>
      <c r="GKO23" s="428"/>
      <c r="GKP23" s="3"/>
      <c r="GKQ23" s="567"/>
      <c r="GKR23" s="3"/>
      <c r="GKS23" s="428"/>
      <c r="GKT23" s="3"/>
      <c r="GKU23" s="567"/>
      <c r="GKV23" s="3"/>
      <c r="GKW23" s="428"/>
      <c r="GKX23" s="3"/>
      <c r="GKY23" s="567"/>
      <c r="GKZ23" s="3"/>
      <c r="GLA23" s="428"/>
      <c r="GLB23" s="3"/>
      <c r="GLC23" s="567"/>
      <c r="GLD23" s="3"/>
      <c r="GLE23" s="428"/>
      <c r="GLF23" s="3"/>
      <c r="GLG23" s="567"/>
      <c r="GLH23" s="3"/>
      <c r="GLI23" s="428"/>
      <c r="GLJ23" s="3"/>
      <c r="GLK23" s="567"/>
      <c r="GLL23" s="3"/>
      <c r="GLM23" s="428"/>
      <c r="GLN23" s="3"/>
      <c r="GLO23" s="567"/>
      <c r="GLP23" s="3"/>
      <c r="GLQ23" s="428"/>
      <c r="GLR23" s="3"/>
      <c r="GLS23" s="567"/>
      <c r="GLT23" s="3"/>
      <c r="GLU23" s="428"/>
      <c r="GLV23" s="3"/>
      <c r="GLW23" s="567"/>
      <c r="GLX23" s="3"/>
      <c r="GLY23" s="428"/>
      <c r="GLZ23" s="3"/>
      <c r="GMA23" s="567"/>
      <c r="GMB23" s="3"/>
      <c r="GMC23" s="428"/>
      <c r="GMD23" s="3"/>
      <c r="GME23" s="567"/>
      <c r="GMF23" s="3"/>
      <c r="GMG23" s="428"/>
      <c r="GMH23" s="3"/>
      <c r="GMI23" s="567"/>
      <c r="GMJ23" s="3"/>
      <c r="GMK23" s="428"/>
      <c r="GML23" s="3"/>
      <c r="GMM23" s="567"/>
      <c r="GMN23" s="3"/>
      <c r="GMO23" s="428"/>
      <c r="GMP23" s="3"/>
      <c r="GMQ23" s="567"/>
      <c r="GMR23" s="3"/>
      <c r="GMS23" s="428"/>
      <c r="GMT23" s="3"/>
      <c r="GMU23" s="567"/>
      <c r="GMV23" s="3"/>
      <c r="GMW23" s="428"/>
      <c r="GMX23" s="3"/>
      <c r="GMY23" s="567"/>
      <c r="GMZ23" s="3"/>
      <c r="GNA23" s="428"/>
      <c r="GNB23" s="3"/>
      <c r="GNC23" s="567"/>
      <c r="GND23" s="3"/>
      <c r="GNE23" s="428"/>
      <c r="GNF23" s="3"/>
      <c r="GNG23" s="567"/>
      <c r="GNH23" s="3"/>
      <c r="GNI23" s="428"/>
      <c r="GNJ23" s="3"/>
      <c r="GNK23" s="567"/>
      <c r="GNL23" s="3"/>
      <c r="GNM23" s="428"/>
      <c r="GNN23" s="3"/>
      <c r="GNO23" s="567"/>
      <c r="GNP23" s="3"/>
      <c r="GNQ23" s="428"/>
      <c r="GNR23" s="3"/>
      <c r="GNS23" s="567"/>
      <c r="GNT23" s="3"/>
      <c r="GNU23" s="428"/>
      <c r="GNV23" s="3"/>
      <c r="GNW23" s="567"/>
      <c r="GNX23" s="3"/>
      <c r="GNY23" s="428"/>
      <c r="GNZ23" s="3"/>
      <c r="GOA23" s="567"/>
      <c r="GOB23" s="3"/>
      <c r="GOC23" s="428"/>
      <c r="GOD23" s="3"/>
      <c r="GOE23" s="567"/>
      <c r="GOF23" s="3"/>
      <c r="GOG23" s="428"/>
      <c r="GOH23" s="3"/>
      <c r="GOI23" s="567"/>
      <c r="GOJ23" s="3"/>
      <c r="GOK23" s="428"/>
      <c r="GOL23" s="3"/>
      <c r="GOM23" s="567"/>
      <c r="GON23" s="3"/>
      <c r="GOO23" s="428"/>
      <c r="GOP23" s="3"/>
      <c r="GOQ23" s="567"/>
      <c r="GOR23" s="3"/>
      <c r="GOS23" s="428"/>
      <c r="GOT23" s="3"/>
      <c r="GOU23" s="567"/>
      <c r="GOV23" s="3"/>
      <c r="GOW23" s="428"/>
      <c r="GOX23" s="3"/>
      <c r="GOY23" s="567"/>
      <c r="GOZ23" s="3"/>
      <c r="GPA23" s="428"/>
      <c r="GPB23" s="3"/>
      <c r="GPC23" s="567"/>
      <c r="GPD23" s="3"/>
      <c r="GPE23" s="428"/>
      <c r="GPF23" s="3"/>
      <c r="GPG23" s="567"/>
      <c r="GPH23" s="3"/>
      <c r="GPI23" s="428"/>
      <c r="GPJ23" s="3"/>
      <c r="GPK23" s="567"/>
      <c r="GPL23" s="3"/>
      <c r="GPM23" s="428"/>
      <c r="GPN23" s="3"/>
      <c r="GPO23" s="567"/>
      <c r="GPP23" s="3"/>
      <c r="GPQ23" s="428"/>
      <c r="GPR23" s="3"/>
      <c r="GPS23" s="567"/>
      <c r="GPT23" s="3"/>
      <c r="GPU23" s="428"/>
      <c r="GPV23" s="3"/>
      <c r="GPW23" s="567"/>
      <c r="GPX23" s="3"/>
      <c r="GPY23" s="428"/>
      <c r="GPZ23" s="3"/>
      <c r="GQA23" s="567"/>
      <c r="GQB23" s="3"/>
      <c r="GQC23" s="428"/>
      <c r="GQD23" s="3"/>
      <c r="GQE23" s="567"/>
      <c r="GQF23" s="3"/>
      <c r="GQG23" s="428"/>
      <c r="GQH23" s="3"/>
      <c r="GQI23" s="567"/>
      <c r="GQJ23" s="3"/>
      <c r="GQK23" s="428"/>
      <c r="GQL23" s="3"/>
      <c r="GQM23" s="567"/>
      <c r="GQN23" s="3"/>
      <c r="GQO23" s="428"/>
      <c r="GQP23" s="3"/>
      <c r="GQQ23" s="567"/>
      <c r="GQR23" s="3"/>
      <c r="GQS23" s="428"/>
      <c r="GQT23" s="3"/>
      <c r="GQU23" s="567"/>
      <c r="GQV23" s="3"/>
      <c r="GQW23" s="428"/>
      <c r="GQX23" s="3"/>
      <c r="GQY23" s="567"/>
      <c r="GQZ23" s="3"/>
      <c r="GRA23" s="428"/>
      <c r="GRB23" s="3"/>
      <c r="GRC23" s="567"/>
      <c r="GRD23" s="3"/>
      <c r="GRE23" s="428"/>
      <c r="GRF23" s="3"/>
      <c r="GRG23" s="567"/>
      <c r="GRH23" s="3"/>
      <c r="GRI23" s="428"/>
      <c r="GRJ23" s="3"/>
      <c r="GRK23" s="567"/>
      <c r="GRL23" s="3"/>
      <c r="GRM23" s="428"/>
      <c r="GRN23" s="3"/>
      <c r="GRO23" s="567"/>
      <c r="GRP23" s="3"/>
      <c r="GRQ23" s="428"/>
      <c r="GRR23" s="3"/>
      <c r="GRS23" s="567"/>
      <c r="GRT23" s="3"/>
      <c r="GRU23" s="428"/>
      <c r="GRV23" s="3"/>
      <c r="GRW23" s="567"/>
      <c r="GRX23" s="3"/>
      <c r="GRY23" s="428"/>
      <c r="GRZ23" s="3"/>
      <c r="GSA23" s="567"/>
      <c r="GSB23" s="3"/>
      <c r="GSC23" s="428"/>
      <c r="GSD23" s="3"/>
      <c r="GSE23" s="567"/>
      <c r="GSF23" s="3"/>
      <c r="GSG23" s="428"/>
      <c r="GSH23" s="3"/>
      <c r="GSI23" s="567"/>
      <c r="GSJ23" s="3"/>
      <c r="GSK23" s="428"/>
      <c r="GSL23" s="3"/>
      <c r="GSM23" s="567"/>
      <c r="GSN23" s="3"/>
      <c r="GSO23" s="428"/>
      <c r="GSP23" s="3"/>
      <c r="GSQ23" s="567"/>
      <c r="GSR23" s="3"/>
      <c r="GSS23" s="428"/>
      <c r="GST23" s="3"/>
      <c r="GSU23" s="567"/>
      <c r="GSV23" s="3"/>
      <c r="GSW23" s="428"/>
      <c r="GSX23" s="3"/>
      <c r="GSY23" s="567"/>
      <c r="GSZ23" s="3"/>
      <c r="GTA23" s="428"/>
      <c r="GTB23" s="3"/>
      <c r="GTC23" s="567"/>
      <c r="GTD23" s="3"/>
      <c r="GTE23" s="428"/>
      <c r="GTF23" s="3"/>
      <c r="GTG23" s="567"/>
      <c r="GTH23" s="3"/>
      <c r="GTI23" s="428"/>
      <c r="GTJ23" s="3"/>
      <c r="GTK23" s="567"/>
      <c r="GTL23" s="3"/>
      <c r="GTM23" s="428"/>
      <c r="GTN23" s="3"/>
      <c r="GTO23" s="567"/>
      <c r="GTP23" s="3"/>
      <c r="GTQ23" s="428"/>
      <c r="GTR23" s="3"/>
      <c r="GTS23" s="567"/>
      <c r="GTT23" s="3"/>
      <c r="GTU23" s="428"/>
      <c r="GTV23" s="3"/>
      <c r="GTW23" s="567"/>
      <c r="GTX23" s="3"/>
      <c r="GTY23" s="428"/>
      <c r="GTZ23" s="3"/>
      <c r="GUA23" s="567"/>
      <c r="GUB23" s="3"/>
      <c r="GUC23" s="428"/>
      <c r="GUD23" s="3"/>
      <c r="GUE23" s="567"/>
      <c r="GUF23" s="3"/>
      <c r="GUG23" s="428"/>
      <c r="GUH23" s="3"/>
      <c r="GUI23" s="567"/>
      <c r="GUJ23" s="3"/>
      <c r="GUK23" s="428"/>
      <c r="GUL23" s="3"/>
      <c r="GUM23" s="567"/>
      <c r="GUN23" s="3"/>
      <c r="GUO23" s="428"/>
      <c r="GUP23" s="3"/>
      <c r="GUQ23" s="567"/>
      <c r="GUR23" s="3"/>
      <c r="GUS23" s="428"/>
      <c r="GUT23" s="3"/>
      <c r="GUU23" s="567"/>
      <c r="GUV23" s="3"/>
      <c r="GUW23" s="428"/>
      <c r="GUX23" s="3"/>
      <c r="GUY23" s="567"/>
      <c r="GUZ23" s="3"/>
      <c r="GVA23" s="428"/>
      <c r="GVB23" s="3"/>
      <c r="GVC23" s="567"/>
      <c r="GVD23" s="3"/>
      <c r="GVE23" s="428"/>
      <c r="GVF23" s="3"/>
      <c r="GVG23" s="567"/>
      <c r="GVH23" s="3"/>
      <c r="GVI23" s="428"/>
      <c r="GVJ23" s="3"/>
      <c r="GVK23" s="567"/>
      <c r="GVL23" s="3"/>
      <c r="GVM23" s="428"/>
      <c r="GVN23" s="3"/>
      <c r="GVO23" s="567"/>
      <c r="GVP23" s="3"/>
      <c r="GVQ23" s="428"/>
      <c r="GVR23" s="3"/>
      <c r="GVS23" s="567"/>
      <c r="GVT23" s="3"/>
      <c r="GVU23" s="428"/>
      <c r="GVV23" s="3"/>
      <c r="GVW23" s="567"/>
      <c r="GVX23" s="3"/>
      <c r="GVY23" s="428"/>
      <c r="GVZ23" s="3"/>
      <c r="GWA23" s="567"/>
      <c r="GWB23" s="3"/>
      <c r="GWC23" s="428"/>
      <c r="GWD23" s="3"/>
      <c r="GWE23" s="567"/>
      <c r="GWF23" s="3"/>
      <c r="GWG23" s="428"/>
      <c r="GWH23" s="3"/>
      <c r="GWI23" s="567"/>
      <c r="GWJ23" s="3"/>
      <c r="GWK23" s="428"/>
      <c r="GWL23" s="3"/>
      <c r="GWM23" s="567"/>
      <c r="GWN23" s="3"/>
      <c r="GWO23" s="428"/>
      <c r="GWP23" s="3"/>
      <c r="GWQ23" s="567"/>
      <c r="GWR23" s="3"/>
      <c r="GWS23" s="428"/>
      <c r="GWT23" s="3"/>
      <c r="GWU23" s="567"/>
      <c r="GWV23" s="3"/>
      <c r="GWW23" s="428"/>
      <c r="GWX23" s="3"/>
      <c r="GWY23" s="567"/>
      <c r="GWZ23" s="3"/>
      <c r="GXA23" s="428"/>
      <c r="GXB23" s="3"/>
      <c r="GXC23" s="567"/>
      <c r="GXD23" s="3"/>
      <c r="GXE23" s="428"/>
      <c r="GXF23" s="3"/>
      <c r="GXG23" s="567"/>
      <c r="GXH23" s="3"/>
      <c r="GXI23" s="428"/>
      <c r="GXJ23" s="3"/>
      <c r="GXK23" s="567"/>
      <c r="GXL23" s="3"/>
      <c r="GXM23" s="428"/>
      <c r="GXN23" s="3"/>
      <c r="GXO23" s="567"/>
      <c r="GXP23" s="3"/>
      <c r="GXQ23" s="428"/>
      <c r="GXR23" s="3"/>
      <c r="GXS23" s="567"/>
      <c r="GXT23" s="3"/>
      <c r="GXU23" s="428"/>
      <c r="GXV23" s="3"/>
      <c r="GXW23" s="567"/>
      <c r="GXX23" s="3"/>
      <c r="GXY23" s="428"/>
      <c r="GXZ23" s="3"/>
      <c r="GYA23" s="567"/>
      <c r="GYB23" s="3"/>
      <c r="GYC23" s="428"/>
      <c r="GYD23" s="3"/>
      <c r="GYE23" s="567"/>
      <c r="GYF23" s="3"/>
      <c r="GYG23" s="428"/>
      <c r="GYH23" s="3"/>
      <c r="GYI23" s="567"/>
      <c r="GYJ23" s="3"/>
      <c r="GYK23" s="428"/>
      <c r="GYL23" s="3"/>
      <c r="GYM23" s="567"/>
      <c r="GYN23" s="3"/>
      <c r="GYO23" s="428"/>
      <c r="GYP23" s="3"/>
      <c r="GYQ23" s="567"/>
      <c r="GYR23" s="3"/>
      <c r="GYS23" s="428"/>
      <c r="GYT23" s="3"/>
      <c r="GYU23" s="567"/>
      <c r="GYV23" s="3"/>
      <c r="GYW23" s="428"/>
      <c r="GYX23" s="3"/>
      <c r="GYY23" s="567"/>
      <c r="GYZ23" s="3"/>
      <c r="GZA23" s="428"/>
      <c r="GZB23" s="3"/>
      <c r="GZC23" s="567"/>
      <c r="GZD23" s="3"/>
      <c r="GZE23" s="428"/>
      <c r="GZF23" s="3"/>
      <c r="GZG23" s="567"/>
      <c r="GZH23" s="3"/>
      <c r="GZI23" s="428"/>
      <c r="GZJ23" s="3"/>
      <c r="GZK23" s="567"/>
      <c r="GZL23" s="3"/>
      <c r="GZM23" s="428"/>
      <c r="GZN23" s="3"/>
      <c r="GZO23" s="567"/>
      <c r="GZP23" s="3"/>
      <c r="GZQ23" s="428"/>
      <c r="GZR23" s="3"/>
      <c r="GZS23" s="567"/>
      <c r="GZT23" s="3"/>
      <c r="GZU23" s="428"/>
      <c r="GZV23" s="3"/>
      <c r="GZW23" s="567"/>
      <c r="GZX23" s="3"/>
      <c r="GZY23" s="428"/>
      <c r="GZZ23" s="3"/>
      <c r="HAA23" s="567"/>
      <c r="HAB23" s="3"/>
      <c r="HAC23" s="428"/>
      <c r="HAD23" s="3"/>
      <c r="HAE23" s="567"/>
      <c r="HAF23" s="3"/>
      <c r="HAG23" s="428"/>
      <c r="HAH23" s="3"/>
      <c r="HAI23" s="567"/>
      <c r="HAJ23" s="3"/>
      <c r="HAK23" s="428"/>
      <c r="HAL23" s="3"/>
      <c r="HAM23" s="567"/>
      <c r="HAN23" s="3"/>
      <c r="HAO23" s="428"/>
      <c r="HAP23" s="3"/>
      <c r="HAQ23" s="567"/>
      <c r="HAR23" s="3"/>
      <c r="HAS23" s="428"/>
      <c r="HAT23" s="3"/>
      <c r="HAU23" s="567"/>
      <c r="HAV23" s="3"/>
      <c r="HAW23" s="428"/>
      <c r="HAX23" s="3"/>
      <c r="HAY23" s="567"/>
      <c r="HAZ23" s="3"/>
      <c r="HBA23" s="428"/>
      <c r="HBB23" s="3"/>
      <c r="HBC23" s="567"/>
      <c r="HBD23" s="3"/>
      <c r="HBE23" s="428"/>
      <c r="HBF23" s="3"/>
      <c r="HBG23" s="567"/>
      <c r="HBH23" s="3"/>
      <c r="HBI23" s="428"/>
      <c r="HBJ23" s="3"/>
      <c r="HBK23" s="567"/>
      <c r="HBL23" s="3"/>
      <c r="HBM23" s="428"/>
      <c r="HBN23" s="3"/>
      <c r="HBO23" s="567"/>
      <c r="HBP23" s="3"/>
      <c r="HBQ23" s="428"/>
      <c r="HBR23" s="3"/>
      <c r="HBS23" s="567"/>
      <c r="HBT23" s="3"/>
      <c r="HBU23" s="428"/>
      <c r="HBV23" s="3"/>
      <c r="HBW23" s="567"/>
      <c r="HBX23" s="3"/>
      <c r="HBY23" s="428"/>
      <c r="HBZ23" s="3"/>
      <c r="HCA23" s="567"/>
      <c r="HCB23" s="3"/>
      <c r="HCC23" s="428"/>
      <c r="HCD23" s="3"/>
      <c r="HCE23" s="567"/>
      <c r="HCF23" s="3"/>
      <c r="HCG23" s="428"/>
      <c r="HCH23" s="3"/>
      <c r="HCI23" s="567"/>
      <c r="HCJ23" s="3"/>
      <c r="HCK23" s="428"/>
      <c r="HCL23" s="3"/>
      <c r="HCM23" s="567"/>
      <c r="HCN23" s="3"/>
      <c r="HCO23" s="428"/>
      <c r="HCP23" s="3"/>
      <c r="HCQ23" s="567"/>
      <c r="HCR23" s="3"/>
      <c r="HCS23" s="428"/>
      <c r="HCT23" s="3"/>
      <c r="HCU23" s="567"/>
      <c r="HCV23" s="3"/>
      <c r="HCW23" s="428"/>
      <c r="HCX23" s="3"/>
      <c r="HCY23" s="567"/>
      <c r="HCZ23" s="3"/>
      <c r="HDA23" s="428"/>
      <c r="HDB23" s="3"/>
      <c r="HDC23" s="567"/>
      <c r="HDD23" s="3"/>
      <c r="HDE23" s="428"/>
      <c r="HDF23" s="3"/>
      <c r="HDG23" s="567"/>
      <c r="HDH23" s="3"/>
      <c r="HDI23" s="428"/>
      <c r="HDJ23" s="3"/>
      <c r="HDK23" s="567"/>
      <c r="HDL23" s="3"/>
      <c r="HDM23" s="428"/>
      <c r="HDN23" s="3"/>
      <c r="HDO23" s="567"/>
      <c r="HDP23" s="3"/>
      <c r="HDQ23" s="428"/>
      <c r="HDR23" s="3"/>
      <c r="HDS23" s="567"/>
      <c r="HDT23" s="3"/>
      <c r="HDU23" s="428"/>
      <c r="HDV23" s="3"/>
      <c r="HDW23" s="567"/>
      <c r="HDX23" s="3"/>
      <c r="HDY23" s="428"/>
      <c r="HDZ23" s="3"/>
      <c r="HEA23" s="567"/>
      <c r="HEB23" s="3"/>
      <c r="HEC23" s="428"/>
      <c r="HED23" s="3"/>
      <c r="HEE23" s="567"/>
      <c r="HEF23" s="3"/>
      <c r="HEG23" s="428"/>
      <c r="HEH23" s="3"/>
      <c r="HEI23" s="567"/>
      <c r="HEJ23" s="3"/>
      <c r="HEK23" s="428"/>
      <c r="HEL23" s="3"/>
      <c r="HEM23" s="567"/>
      <c r="HEN23" s="3"/>
      <c r="HEO23" s="428"/>
      <c r="HEP23" s="3"/>
      <c r="HEQ23" s="567"/>
      <c r="HER23" s="3"/>
      <c r="HES23" s="428"/>
      <c r="HET23" s="3"/>
      <c r="HEU23" s="567"/>
      <c r="HEV23" s="3"/>
      <c r="HEW23" s="428"/>
      <c r="HEX23" s="3"/>
      <c r="HEY23" s="567"/>
      <c r="HEZ23" s="3"/>
      <c r="HFA23" s="428"/>
      <c r="HFB23" s="3"/>
      <c r="HFC23" s="567"/>
      <c r="HFD23" s="3"/>
      <c r="HFE23" s="428"/>
      <c r="HFF23" s="3"/>
      <c r="HFG23" s="567"/>
      <c r="HFH23" s="3"/>
      <c r="HFI23" s="428"/>
      <c r="HFJ23" s="3"/>
      <c r="HFK23" s="567"/>
      <c r="HFL23" s="3"/>
      <c r="HFM23" s="428"/>
      <c r="HFN23" s="3"/>
      <c r="HFO23" s="567"/>
      <c r="HFP23" s="3"/>
      <c r="HFQ23" s="428"/>
      <c r="HFR23" s="3"/>
      <c r="HFS23" s="567"/>
      <c r="HFT23" s="3"/>
      <c r="HFU23" s="428"/>
      <c r="HFV23" s="3"/>
      <c r="HFW23" s="567"/>
      <c r="HFX23" s="3"/>
      <c r="HFY23" s="428"/>
      <c r="HFZ23" s="3"/>
      <c r="HGA23" s="567"/>
      <c r="HGB23" s="3"/>
      <c r="HGC23" s="428"/>
      <c r="HGD23" s="3"/>
      <c r="HGE23" s="567"/>
      <c r="HGF23" s="3"/>
      <c r="HGG23" s="428"/>
      <c r="HGH23" s="3"/>
      <c r="HGI23" s="567"/>
      <c r="HGJ23" s="3"/>
      <c r="HGK23" s="428"/>
      <c r="HGL23" s="3"/>
      <c r="HGM23" s="567"/>
      <c r="HGN23" s="3"/>
      <c r="HGO23" s="428"/>
      <c r="HGP23" s="3"/>
      <c r="HGQ23" s="567"/>
      <c r="HGR23" s="3"/>
      <c r="HGS23" s="428"/>
      <c r="HGT23" s="3"/>
      <c r="HGU23" s="567"/>
      <c r="HGV23" s="3"/>
      <c r="HGW23" s="428"/>
      <c r="HGX23" s="3"/>
      <c r="HGY23" s="567"/>
      <c r="HGZ23" s="3"/>
      <c r="HHA23" s="428"/>
      <c r="HHB23" s="3"/>
      <c r="HHC23" s="567"/>
      <c r="HHD23" s="3"/>
      <c r="HHE23" s="428"/>
      <c r="HHF23" s="3"/>
      <c r="HHG23" s="567"/>
      <c r="HHH23" s="3"/>
      <c r="HHI23" s="428"/>
      <c r="HHJ23" s="3"/>
      <c r="HHK23" s="567"/>
      <c r="HHL23" s="3"/>
      <c r="HHM23" s="428"/>
      <c r="HHN23" s="3"/>
      <c r="HHO23" s="567"/>
      <c r="HHP23" s="3"/>
      <c r="HHQ23" s="428"/>
      <c r="HHR23" s="3"/>
      <c r="HHS23" s="567"/>
      <c r="HHT23" s="3"/>
      <c r="HHU23" s="428"/>
      <c r="HHV23" s="3"/>
      <c r="HHW23" s="567"/>
      <c r="HHX23" s="3"/>
      <c r="HHY23" s="428"/>
      <c r="HHZ23" s="3"/>
      <c r="HIA23" s="567"/>
      <c r="HIB23" s="3"/>
      <c r="HIC23" s="428"/>
      <c r="HID23" s="3"/>
      <c r="HIE23" s="567"/>
      <c r="HIF23" s="3"/>
      <c r="HIG23" s="428"/>
      <c r="HIH23" s="3"/>
      <c r="HII23" s="567"/>
      <c r="HIJ23" s="3"/>
      <c r="HIK23" s="428"/>
      <c r="HIL23" s="3"/>
      <c r="HIM23" s="567"/>
      <c r="HIN23" s="3"/>
      <c r="HIO23" s="428"/>
      <c r="HIP23" s="3"/>
      <c r="HIQ23" s="567"/>
      <c r="HIR23" s="3"/>
      <c r="HIS23" s="428"/>
      <c r="HIT23" s="3"/>
      <c r="HIU23" s="567"/>
      <c r="HIV23" s="3"/>
      <c r="HIW23" s="428"/>
      <c r="HIX23" s="3"/>
      <c r="HIY23" s="567"/>
      <c r="HIZ23" s="3"/>
      <c r="HJA23" s="428"/>
      <c r="HJB23" s="3"/>
      <c r="HJC23" s="567"/>
      <c r="HJD23" s="3"/>
      <c r="HJE23" s="428"/>
      <c r="HJF23" s="3"/>
      <c r="HJG23" s="567"/>
      <c r="HJH23" s="3"/>
      <c r="HJI23" s="428"/>
      <c r="HJJ23" s="3"/>
      <c r="HJK23" s="567"/>
      <c r="HJL23" s="3"/>
      <c r="HJM23" s="428"/>
      <c r="HJN23" s="3"/>
      <c r="HJO23" s="567"/>
      <c r="HJP23" s="3"/>
      <c r="HJQ23" s="428"/>
      <c r="HJR23" s="3"/>
      <c r="HJS23" s="567"/>
      <c r="HJT23" s="3"/>
      <c r="HJU23" s="428"/>
      <c r="HJV23" s="3"/>
      <c r="HJW23" s="567"/>
      <c r="HJX23" s="3"/>
      <c r="HJY23" s="428"/>
      <c r="HJZ23" s="3"/>
      <c r="HKA23" s="567"/>
      <c r="HKB23" s="3"/>
      <c r="HKC23" s="428"/>
      <c r="HKD23" s="3"/>
      <c r="HKE23" s="567"/>
      <c r="HKF23" s="3"/>
      <c r="HKG23" s="428"/>
      <c r="HKH23" s="3"/>
      <c r="HKI23" s="567"/>
      <c r="HKJ23" s="3"/>
      <c r="HKK23" s="428"/>
      <c r="HKL23" s="3"/>
      <c r="HKM23" s="567"/>
      <c r="HKN23" s="3"/>
      <c r="HKO23" s="428"/>
      <c r="HKP23" s="3"/>
      <c r="HKQ23" s="567"/>
      <c r="HKR23" s="3"/>
      <c r="HKS23" s="428"/>
      <c r="HKT23" s="3"/>
      <c r="HKU23" s="567"/>
      <c r="HKV23" s="3"/>
      <c r="HKW23" s="428"/>
      <c r="HKX23" s="3"/>
      <c r="HKY23" s="567"/>
      <c r="HKZ23" s="3"/>
      <c r="HLA23" s="428"/>
      <c r="HLB23" s="3"/>
      <c r="HLC23" s="567"/>
      <c r="HLD23" s="3"/>
      <c r="HLE23" s="428"/>
      <c r="HLF23" s="3"/>
      <c r="HLG23" s="567"/>
      <c r="HLH23" s="3"/>
      <c r="HLI23" s="428"/>
      <c r="HLJ23" s="3"/>
      <c r="HLK23" s="567"/>
      <c r="HLL23" s="3"/>
      <c r="HLM23" s="428"/>
      <c r="HLN23" s="3"/>
      <c r="HLO23" s="567"/>
      <c r="HLP23" s="3"/>
      <c r="HLQ23" s="428"/>
      <c r="HLR23" s="3"/>
      <c r="HLS23" s="567"/>
      <c r="HLT23" s="3"/>
      <c r="HLU23" s="428"/>
      <c r="HLV23" s="3"/>
      <c r="HLW23" s="567"/>
      <c r="HLX23" s="3"/>
      <c r="HLY23" s="428"/>
      <c r="HLZ23" s="3"/>
      <c r="HMA23" s="567"/>
      <c r="HMB23" s="3"/>
      <c r="HMC23" s="428"/>
      <c r="HMD23" s="3"/>
      <c r="HME23" s="567"/>
      <c r="HMF23" s="3"/>
      <c r="HMG23" s="428"/>
      <c r="HMH23" s="3"/>
      <c r="HMI23" s="567"/>
      <c r="HMJ23" s="3"/>
      <c r="HMK23" s="428"/>
      <c r="HML23" s="3"/>
      <c r="HMM23" s="567"/>
      <c r="HMN23" s="3"/>
      <c r="HMO23" s="428"/>
      <c r="HMP23" s="3"/>
      <c r="HMQ23" s="567"/>
      <c r="HMR23" s="3"/>
      <c r="HMS23" s="428"/>
      <c r="HMT23" s="3"/>
      <c r="HMU23" s="567"/>
      <c r="HMV23" s="3"/>
      <c r="HMW23" s="428"/>
      <c r="HMX23" s="3"/>
      <c r="HMY23" s="567"/>
      <c r="HMZ23" s="3"/>
      <c r="HNA23" s="428"/>
      <c r="HNB23" s="3"/>
      <c r="HNC23" s="567"/>
      <c r="HND23" s="3"/>
      <c r="HNE23" s="428"/>
      <c r="HNF23" s="3"/>
      <c r="HNG23" s="567"/>
      <c r="HNH23" s="3"/>
      <c r="HNI23" s="428"/>
      <c r="HNJ23" s="3"/>
      <c r="HNK23" s="567"/>
      <c r="HNL23" s="3"/>
      <c r="HNM23" s="428"/>
      <c r="HNN23" s="3"/>
      <c r="HNO23" s="567"/>
      <c r="HNP23" s="3"/>
      <c r="HNQ23" s="428"/>
      <c r="HNR23" s="3"/>
      <c r="HNS23" s="567"/>
      <c r="HNT23" s="3"/>
      <c r="HNU23" s="428"/>
      <c r="HNV23" s="3"/>
      <c r="HNW23" s="567"/>
      <c r="HNX23" s="3"/>
      <c r="HNY23" s="428"/>
      <c r="HNZ23" s="3"/>
      <c r="HOA23" s="567"/>
      <c r="HOB23" s="3"/>
      <c r="HOC23" s="428"/>
      <c r="HOD23" s="3"/>
      <c r="HOE23" s="567"/>
      <c r="HOF23" s="3"/>
      <c r="HOG23" s="428"/>
      <c r="HOH23" s="3"/>
      <c r="HOI23" s="567"/>
      <c r="HOJ23" s="3"/>
      <c r="HOK23" s="428"/>
      <c r="HOL23" s="3"/>
      <c r="HOM23" s="567"/>
      <c r="HON23" s="3"/>
      <c r="HOO23" s="428"/>
      <c r="HOP23" s="3"/>
      <c r="HOQ23" s="567"/>
      <c r="HOR23" s="3"/>
      <c r="HOS23" s="428"/>
      <c r="HOT23" s="3"/>
      <c r="HOU23" s="567"/>
      <c r="HOV23" s="3"/>
      <c r="HOW23" s="428"/>
      <c r="HOX23" s="3"/>
      <c r="HOY23" s="567"/>
      <c r="HOZ23" s="3"/>
      <c r="HPA23" s="428"/>
      <c r="HPB23" s="3"/>
      <c r="HPC23" s="567"/>
      <c r="HPD23" s="3"/>
      <c r="HPE23" s="428"/>
      <c r="HPF23" s="3"/>
      <c r="HPG23" s="567"/>
      <c r="HPH23" s="3"/>
      <c r="HPI23" s="428"/>
      <c r="HPJ23" s="3"/>
      <c r="HPK23" s="567"/>
      <c r="HPL23" s="3"/>
      <c r="HPM23" s="428"/>
      <c r="HPN23" s="3"/>
      <c r="HPO23" s="567"/>
      <c r="HPP23" s="3"/>
      <c r="HPQ23" s="428"/>
      <c r="HPR23" s="3"/>
      <c r="HPS23" s="567"/>
      <c r="HPT23" s="3"/>
      <c r="HPU23" s="428"/>
      <c r="HPV23" s="3"/>
      <c r="HPW23" s="567"/>
      <c r="HPX23" s="3"/>
      <c r="HPY23" s="428"/>
      <c r="HPZ23" s="3"/>
      <c r="HQA23" s="567"/>
      <c r="HQB23" s="3"/>
      <c r="HQC23" s="428"/>
      <c r="HQD23" s="3"/>
      <c r="HQE23" s="567"/>
      <c r="HQF23" s="3"/>
      <c r="HQG23" s="428"/>
      <c r="HQH23" s="3"/>
      <c r="HQI23" s="567"/>
      <c r="HQJ23" s="3"/>
      <c r="HQK23" s="428"/>
      <c r="HQL23" s="3"/>
      <c r="HQM23" s="567"/>
      <c r="HQN23" s="3"/>
      <c r="HQO23" s="428"/>
      <c r="HQP23" s="3"/>
      <c r="HQQ23" s="567"/>
      <c r="HQR23" s="3"/>
      <c r="HQS23" s="428"/>
      <c r="HQT23" s="3"/>
      <c r="HQU23" s="567"/>
      <c r="HQV23" s="3"/>
      <c r="HQW23" s="428"/>
      <c r="HQX23" s="3"/>
      <c r="HQY23" s="567"/>
      <c r="HQZ23" s="3"/>
      <c r="HRA23" s="428"/>
      <c r="HRB23" s="3"/>
      <c r="HRC23" s="567"/>
      <c r="HRD23" s="3"/>
      <c r="HRE23" s="428"/>
      <c r="HRF23" s="3"/>
      <c r="HRG23" s="567"/>
      <c r="HRH23" s="3"/>
      <c r="HRI23" s="428"/>
      <c r="HRJ23" s="3"/>
      <c r="HRK23" s="567"/>
      <c r="HRL23" s="3"/>
      <c r="HRM23" s="428"/>
      <c r="HRN23" s="3"/>
      <c r="HRO23" s="567"/>
      <c r="HRP23" s="3"/>
      <c r="HRQ23" s="428"/>
      <c r="HRR23" s="3"/>
      <c r="HRS23" s="567"/>
      <c r="HRT23" s="3"/>
      <c r="HRU23" s="428"/>
      <c r="HRV23" s="3"/>
      <c r="HRW23" s="567"/>
      <c r="HRX23" s="3"/>
      <c r="HRY23" s="428"/>
      <c r="HRZ23" s="3"/>
      <c r="HSA23" s="567"/>
      <c r="HSB23" s="3"/>
      <c r="HSC23" s="428"/>
      <c r="HSD23" s="3"/>
      <c r="HSE23" s="567"/>
      <c r="HSF23" s="3"/>
      <c r="HSG23" s="428"/>
      <c r="HSH23" s="3"/>
      <c r="HSI23" s="567"/>
      <c r="HSJ23" s="3"/>
      <c r="HSK23" s="428"/>
      <c r="HSL23" s="3"/>
      <c r="HSM23" s="567"/>
      <c r="HSN23" s="3"/>
      <c r="HSO23" s="428"/>
      <c r="HSP23" s="3"/>
      <c r="HSQ23" s="567"/>
      <c r="HSR23" s="3"/>
      <c r="HSS23" s="428"/>
      <c r="HST23" s="3"/>
      <c r="HSU23" s="567"/>
      <c r="HSV23" s="3"/>
      <c r="HSW23" s="428"/>
      <c r="HSX23" s="3"/>
      <c r="HSY23" s="567"/>
      <c r="HSZ23" s="3"/>
      <c r="HTA23" s="428"/>
      <c r="HTB23" s="3"/>
      <c r="HTC23" s="567"/>
      <c r="HTD23" s="3"/>
      <c r="HTE23" s="428"/>
      <c r="HTF23" s="3"/>
      <c r="HTG23" s="567"/>
      <c r="HTH23" s="3"/>
      <c r="HTI23" s="428"/>
      <c r="HTJ23" s="3"/>
      <c r="HTK23" s="567"/>
      <c r="HTL23" s="3"/>
      <c r="HTM23" s="428"/>
      <c r="HTN23" s="3"/>
      <c r="HTO23" s="567"/>
      <c r="HTP23" s="3"/>
      <c r="HTQ23" s="428"/>
      <c r="HTR23" s="3"/>
      <c r="HTS23" s="567"/>
      <c r="HTT23" s="3"/>
      <c r="HTU23" s="428"/>
      <c r="HTV23" s="3"/>
      <c r="HTW23" s="567"/>
      <c r="HTX23" s="3"/>
      <c r="HTY23" s="428"/>
      <c r="HTZ23" s="3"/>
      <c r="HUA23" s="567"/>
      <c r="HUB23" s="3"/>
      <c r="HUC23" s="428"/>
      <c r="HUD23" s="3"/>
      <c r="HUE23" s="567"/>
      <c r="HUF23" s="3"/>
      <c r="HUG23" s="428"/>
      <c r="HUH23" s="3"/>
      <c r="HUI23" s="567"/>
      <c r="HUJ23" s="3"/>
      <c r="HUK23" s="428"/>
      <c r="HUL23" s="3"/>
      <c r="HUM23" s="567"/>
      <c r="HUN23" s="3"/>
      <c r="HUO23" s="428"/>
      <c r="HUP23" s="3"/>
      <c r="HUQ23" s="567"/>
      <c r="HUR23" s="3"/>
      <c r="HUS23" s="428"/>
      <c r="HUT23" s="3"/>
      <c r="HUU23" s="567"/>
      <c r="HUV23" s="3"/>
      <c r="HUW23" s="428"/>
      <c r="HUX23" s="3"/>
      <c r="HUY23" s="567"/>
      <c r="HUZ23" s="3"/>
      <c r="HVA23" s="428"/>
      <c r="HVB23" s="3"/>
      <c r="HVC23" s="567"/>
      <c r="HVD23" s="3"/>
      <c r="HVE23" s="428"/>
      <c r="HVF23" s="3"/>
      <c r="HVG23" s="567"/>
      <c r="HVH23" s="3"/>
      <c r="HVI23" s="428"/>
      <c r="HVJ23" s="3"/>
      <c r="HVK23" s="567"/>
      <c r="HVL23" s="3"/>
      <c r="HVM23" s="428"/>
      <c r="HVN23" s="3"/>
      <c r="HVO23" s="567"/>
      <c r="HVP23" s="3"/>
      <c r="HVQ23" s="428"/>
      <c r="HVR23" s="3"/>
      <c r="HVS23" s="567"/>
      <c r="HVT23" s="3"/>
      <c r="HVU23" s="428"/>
      <c r="HVV23" s="3"/>
      <c r="HVW23" s="567"/>
      <c r="HVX23" s="3"/>
      <c r="HVY23" s="428"/>
      <c r="HVZ23" s="3"/>
      <c r="HWA23" s="567"/>
      <c r="HWB23" s="3"/>
      <c r="HWC23" s="428"/>
      <c r="HWD23" s="3"/>
      <c r="HWE23" s="567"/>
      <c r="HWF23" s="3"/>
      <c r="HWG23" s="428"/>
      <c r="HWH23" s="3"/>
      <c r="HWI23" s="567"/>
      <c r="HWJ23" s="3"/>
      <c r="HWK23" s="428"/>
      <c r="HWL23" s="3"/>
      <c r="HWM23" s="567"/>
      <c r="HWN23" s="3"/>
      <c r="HWO23" s="428"/>
      <c r="HWP23" s="3"/>
      <c r="HWQ23" s="567"/>
      <c r="HWR23" s="3"/>
      <c r="HWS23" s="428"/>
      <c r="HWT23" s="3"/>
      <c r="HWU23" s="567"/>
      <c r="HWV23" s="3"/>
      <c r="HWW23" s="428"/>
      <c r="HWX23" s="3"/>
      <c r="HWY23" s="567"/>
      <c r="HWZ23" s="3"/>
      <c r="HXA23" s="428"/>
      <c r="HXB23" s="3"/>
      <c r="HXC23" s="567"/>
      <c r="HXD23" s="3"/>
      <c r="HXE23" s="428"/>
      <c r="HXF23" s="3"/>
      <c r="HXG23" s="567"/>
      <c r="HXH23" s="3"/>
      <c r="HXI23" s="428"/>
      <c r="HXJ23" s="3"/>
      <c r="HXK23" s="567"/>
      <c r="HXL23" s="3"/>
      <c r="HXM23" s="428"/>
      <c r="HXN23" s="3"/>
      <c r="HXO23" s="567"/>
      <c r="HXP23" s="3"/>
      <c r="HXQ23" s="428"/>
      <c r="HXR23" s="3"/>
      <c r="HXS23" s="567"/>
      <c r="HXT23" s="3"/>
      <c r="HXU23" s="428"/>
      <c r="HXV23" s="3"/>
      <c r="HXW23" s="567"/>
      <c r="HXX23" s="3"/>
      <c r="HXY23" s="428"/>
      <c r="HXZ23" s="3"/>
      <c r="HYA23" s="567"/>
      <c r="HYB23" s="3"/>
      <c r="HYC23" s="428"/>
      <c r="HYD23" s="3"/>
      <c r="HYE23" s="567"/>
      <c r="HYF23" s="3"/>
      <c r="HYG23" s="428"/>
      <c r="HYH23" s="3"/>
      <c r="HYI23" s="567"/>
      <c r="HYJ23" s="3"/>
      <c r="HYK23" s="428"/>
      <c r="HYL23" s="3"/>
      <c r="HYM23" s="567"/>
      <c r="HYN23" s="3"/>
      <c r="HYO23" s="428"/>
      <c r="HYP23" s="3"/>
      <c r="HYQ23" s="567"/>
      <c r="HYR23" s="3"/>
      <c r="HYS23" s="428"/>
      <c r="HYT23" s="3"/>
      <c r="HYU23" s="567"/>
      <c r="HYV23" s="3"/>
      <c r="HYW23" s="428"/>
      <c r="HYX23" s="3"/>
      <c r="HYY23" s="567"/>
      <c r="HYZ23" s="3"/>
      <c r="HZA23" s="428"/>
      <c r="HZB23" s="3"/>
      <c r="HZC23" s="567"/>
      <c r="HZD23" s="3"/>
      <c r="HZE23" s="428"/>
      <c r="HZF23" s="3"/>
      <c r="HZG23" s="567"/>
      <c r="HZH23" s="3"/>
      <c r="HZI23" s="428"/>
      <c r="HZJ23" s="3"/>
      <c r="HZK23" s="567"/>
      <c r="HZL23" s="3"/>
      <c r="HZM23" s="428"/>
      <c r="HZN23" s="3"/>
      <c r="HZO23" s="567"/>
      <c r="HZP23" s="3"/>
      <c r="HZQ23" s="428"/>
      <c r="HZR23" s="3"/>
      <c r="HZS23" s="567"/>
      <c r="HZT23" s="3"/>
      <c r="HZU23" s="428"/>
      <c r="HZV23" s="3"/>
      <c r="HZW23" s="567"/>
      <c r="HZX23" s="3"/>
      <c r="HZY23" s="428"/>
      <c r="HZZ23" s="3"/>
      <c r="IAA23" s="567"/>
      <c r="IAB23" s="3"/>
      <c r="IAC23" s="428"/>
      <c r="IAD23" s="3"/>
      <c r="IAE23" s="567"/>
      <c r="IAF23" s="3"/>
      <c r="IAG23" s="428"/>
      <c r="IAH23" s="3"/>
      <c r="IAI23" s="567"/>
      <c r="IAJ23" s="3"/>
      <c r="IAK23" s="428"/>
      <c r="IAL23" s="3"/>
      <c r="IAM23" s="567"/>
      <c r="IAN23" s="3"/>
      <c r="IAO23" s="428"/>
      <c r="IAP23" s="3"/>
      <c r="IAQ23" s="567"/>
      <c r="IAR23" s="3"/>
      <c r="IAS23" s="428"/>
      <c r="IAT23" s="3"/>
      <c r="IAU23" s="567"/>
      <c r="IAV23" s="3"/>
      <c r="IAW23" s="428"/>
      <c r="IAX23" s="3"/>
      <c r="IAY23" s="567"/>
      <c r="IAZ23" s="3"/>
      <c r="IBA23" s="428"/>
      <c r="IBB23" s="3"/>
      <c r="IBC23" s="567"/>
      <c r="IBD23" s="3"/>
      <c r="IBE23" s="428"/>
      <c r="IBF23" s="3"/>
      <c r="IBG23" s="567"/>
      <c r="IBH23" s="3"/>
      <c r="IBI23" s="428"/>
      <c r="IBJ23" s="3"/>
      <c r="IBK23" s="567"/>
      <c r="IBL23" s="3"/>
      <c r="IBM23" s="428"/>
      <c r="IBN23" s="3"/>
      <c r="IBO23" s="567"/>
      <c r="IBP23" s="3"/>
      <c r="IBQ23" s="428"/>
      <c r="IBR23" s="3"/>
      <c r="IBS23" s="567"/>
      <c r="IBT23" s="3"/>
      <c r="IBU23" s="428"/>
      <c r="IBV23" s="3"/>
      <c r="IBW23" s="567"/>
      <c r="IBX23" s="3"/>
      <c r="IBY23" s="428"/>
      <c r="IBZ23" s="3"/>
      <c r="ICA23" s="567"/>
      <c r="ICB23" s="3"/>
      <c r="ICC23" s="428"/>
      <c r="ICD23" s="3"/>
      <c r="ICE23" s="567"/>
      <c r="ICF23" s="3"/>
      <c r="ICG23" s="428"/>
      <c r="ICH23" s="3"/>
      <c r="ICI23" s="567"/>
      <c r="ICJ23" s="3"/>
      <c r="ICK23" s="428"/>
      <c r="ICL23" s="3"/>
      <c r="ICM23" s="567"/>
      <c r="ICN23" s="3"/>
      <c r="ICO23" s="428"/>
      <c r="ICP23" s="3"/>
      <c r="ICQ23" s="567"/>
      <c r="ICR23" s="3"/>
      <c r="ICS23" s="428"/>
      <c r="ICT23" s="3"/>
      <c r="ICU23" s="567"/>
      <c r="ICV23" s="3"/>
      <c r="ICW23" s="428"/>
      <c r="ICX23" s="3"/>
      <c r="ICY23" s="567"/>
      <c r="ICZ23" s="3"/>
      <c r="IDA23" s="428"/>
      <c r="IDB23" s="3"/>
      <c r="IDC23" s="567"/>
      <c r="IDD23" s="3"/>
      <c r="IDE23" s="428"/>
      <c r="IDF23" s="3"/>
      <c r="IDG23" s="567"/>
      <c r="IDH23" s="3"/>
      <c r="IDI23" s="428"/>
      <c r="IDJ23" s="3"/>
      <c r="IDK23" s="567"/>
      <c r="IDL23" s="3"/>
      <c r="IDM23" s="428"/>
      <c r="IDN23" s="3"/>
      <c r="IDO23" s="567"/>
      <c r="IDP23" s="3"/>
      <c r="IDQ23" s="428"/>
      <c r="IDR23" s="3"/>
      <c r="IDS23" s="567"/>
      <c r="IDT23" s="3"/>
      <c r="IDU23" s="428"/>
      <c r="IDV23" s="3"/>
      <c r="IDW23" s="567"/>
      <c r="IDX23" s="3"/>
      <c r="IDY23" s="428"/>
      <c r="IDZ23" s="3"/>
      <c r="IEA23" s="567"/>
      <c r="IEB23" s="3"/>
      <c r="IEC23" s="428"/>
      <c r="IED23" s="3"/>
      <c r="IEE23" s="567"/>
      <c r="IEF23" s="3"/>
      <c r="IEG23" s="428"/>
      <c r="IEH23" s="3"/>
      <c r="IEI23" s="567"/>
      <c r="IEJ23" s="3"/>
      <c r="IEK23" s="428"/>
      <c r="IEL23" s="3"/>
      <c r="IEM23" s="567"/>
      <c r="IEN23" s="3"/>
      <c r="IEO23" s="428"/>
      <c r="IEP23" s="3"/>
      <c r="IEQ23" s="567"/>
      <c r="IER23" s="3"/>
      <c r="IES23" s="428"/>
      <c r="IET23" s="3"/>
      <c r="IEU23" s="567"/>
      <c r="IEV23" s="3"/>
      <c r="IEW23" s="428"/>
      <c r="IEX23" s="3"/>
      <c r="IEY23" s="567"/>
      <c r="IEZ23" s="3"/>
      <c r="IFA23" s="428"/>
      <c r="IFB23" s="3"/>
      <c r="IFC23" s="567"/>
      <c r="IFD23" s="3"/>
      <c r="IFE23" s="428"/>
      <c r="IFF23" s="3"/>
      <c r="IFG23" s="567"/>
      <c r="IFH23" s="3"/>
      <c r="IFI23" s="428"/>
      <c r="IFJ23" s="3"/>
      <c r="IFK23" s="567"/>
      <c r="IFL23" s="3"/>
      <c r="IFM23" s="428"/>
      <c r="IFN23" s="3"/>
      <c r="IFO23" s="567"/>
      <c r="IFP23" s="3"/>
      <c r="IFQ23" s="428"/>
      <c r="IFR23" s="3"/>
      <c r="IFS23" s="567"/>
      <c r="IFT23" s="3"/>
      <c r="IFU23" s="428"/>
      <c r="IFV23" s="3"/>
      <c r="IFW23" s="567"/>
      <c r="IFX23" s="3"/>
      <c r="IFY23" s="428"/>
      <c r="IFZ23" s="3"/>
      <c r="IGA23" s="567"/>
      <c r="IGB23" s="3"/>
      <c r="IGC23" s="428"/>
      <c r="IGD23" s="3"/>
      <c r="IGE23" s="567"/>
      <c r="IGF23" s="3"/>
      <c r="IGG23" s="428"/>
      <c r="IGH23" s="3"/>
      <c r="IGI23" s="567"/>
      <c r="IGJ23" s="3"/>
      <c r="IGK23" s="428"/>
      <c r="IGL23" s="3"/>
      <c r="IGM23" s="567"/>
      <c r="IGN23" s="3"/>
      <c r="IGO23" s="428"/>
      <c r="IGP23" s="3"/>
      <c r="IGQ23" s="567"/>
      <c r="IGR23" s="3"/>
      <c r="IGS23" s="428"/>
      <c r="IGT23" s="3"/>
      <c r="IGU23" s="567"/>
      <c r="IGV23" s="3"/>
      <c r="IGW23" s="428"/>
      <c r="IGX23" s="3"/>
      <c r="IGY23" s="567"/>
      <c r="IGZ23" s="3"/>
      <c r="IHA23" s="428"/>
      <c r="IHB23" s="3"/>
      <c r="IHC23" s="567"/>
      <c r="IHD23" s="3"/>
      <c r="IHE23" s="428"/>
      <c r="IHF23" s="3"/>
      <c r="IHG23" s="567"/>
      <c r="IHH23" s="3"/>
      <c r="IHI23" s="428"/>
      <c r="IHJ23" s="3"/>
      <c r="IHK23" s="567"/>
      <c r="IHL23" s="3"/>
      <c r="IHM23" s="428"/>
      <c r="IHN23" s="3"/>
      <c r="IHO23" s="567"/>
      <c r="IHP23" s="3"/>
      <c r="IHQ23" s="428"/>
      <c r="IHR23" s="3"/>
      <c r="IHS23" s="567"/>
      <c r="IHT23" s="3"/>
      <c r="IHU23" s="428"/>
      <c r="IHV23" s="3"/>
      <c r="IHW23" s="567"/>
      <c r="IHX23" s="3"/>
      <c r="IHY23" s="428"/>
      <c r="IHZ23" s="3"/>
      <c r="IIA23" s="567"/>
      <c r="IIB23" s="3"/>
      <c r="IIC23" s="428"/>
      <c r="IID23" s="3"/>
      <c r="IIE23" s="567"/>
      <c r="IIF23" s="3"/>
      <c r="IIG23" s="428"/>
      <c r="IIH23" s="3"/>
      <c r="III23" s="567"/>
      <c r="IIJ23" s="3"/>
      <c r="IIK23" s="428"/>
      <c r="IIL23" s="3"/>
      <c r="IIM23" s="567"/>
      <c r="IIN23" s="3"/>
      <c r="IIO23" s="428"/>
      <c r="IIP23" s="3"/>
      <c r="IIQ23" s="567"/>
      <c r="IIR23" s="3"/>
      <c r="IIS23" s="428"/>
      <c r="IIT23" s="3"/>
      <c r="IIU23" s="567"/>
      <c r="IIV23" s="3"/>
      <c r="IIW23" s="428"/>
      <c r="IIX23" s="3"/>
      <c r="IIY23" s="567"/>
      <c r="IIZ23" s="3"/>
      <c r="IJA23" s="428"/>
      <c r="IJB23" s="3"/>
      <c r="IJC23" s="567"/>
      <c r="IJD23" s="3"/>
      <c r="IJE23" s="428"/>
      <c r="IJF23" s="3"/>
      <c r="IJG23" s="567"/>
      <c r="IJH23" s="3"/>
      <c r="IJI23" s="428"/>
      <c r="IJJ23" s="3"/>
      <c r="IJK23" s="567"/>
      <c r="IJL23" s="3"/>
      <c r="IJM23" s="428"/>
      <c r="IJN23" s="3"/>
      <c r="IJO23" s="567"/>
      <c r="IJP23" s="3"/>
      <c r="IJQ23" s="428"/>
      <c r="IJR23" s="3"/>
      <c r="IJS23" s="567"/>
      <c r="IJT23" s="3"/>
      <c r="IJU23" s="428"/>
      <c r="IJV23" s="3"/>
      <c r="IJW23" s="567"/>
      <c r="IJX23" s="3"/>
      <c r="IJY23" s="428"/>
      <c r="IJZ23" s="3"/>
      <c r="IKA23" s="567"/>
      <c r="IKB23" s="3"/>
      <c r="IKC23" s="428"/>
      <c r="IKD23" s="3"/>
      <c r="IKE23" s="567"/>
      <c r="IKF23" s="3"/>
      <c r="IKG23" s="428"/>
      <c r="IKH23" s="3"/>
      <c r="IKI23" s="567"/>
      <c r="IKJ23" s="3"/>
      <c r="IKK23" s="428"/>
      <c r="IKL23" s="3"/>
      <c r="IKM23" s="567"/>
      <c r="IKN23" s="3"/>
      <c r="IKO23" s="428"/>
      <c r="IKP23" s="3"/>
      <c r="IKQ23" s="567"/>
      <c r="IKR23" s="3"/>
      <c r="IKS23" s="428"/>
      <c r="IKT23" s="3"/>
      <c r="IKU23" s="567"/>
      <c r="IKV23" s="3"/>
      <c r="IKW23" s="428"/>
      <c r="IKX23" s="3"/>
      <c r="IKY23" s="567"/>
      <c r="IKZ23" s="3"/>
      <c r="ILA23" s="428"/>
      <c r="ILB23" s="3"/>
      <c r="ILC23" s="567"/>
      <c r="ILD23" s="3"/>
      <c r="ILE23" s="428"/>
      <c r="ILF23" s="3"/>
      <c r="ILG23" s="567"/>
      <c r="ILH23" s="3"/>
      <c r="ILI23" s="428"/>
      <c r="ILJ23" s="3"/>
      <c r="ILK23" s="567"/>
      <c r="ILL23" s="3"/>
      <c r="ILM23" s="428"/>
      <c r="ILN23" s="3"/>
      <c r="ILO23" s="567"/>
      <c r="ILP23" s="3"/>
      <c r="ILQ23" s="428"/>
      <c r="ILR23" s="3"/>
      <c r="ILS23" s="567"/>
      <c r="ILT23" s="3"/>
      <c r="ILU23" s="428"/>
      <c r="ILV23" s="3"/>
      <c r="ILW23" s="567"/>
      <c r="ILX23" s="3"/>
      <c r="ILY23" s="428"/>
      <c r="ILZ23" s="3"/>
      <c r="IMA23" s="567"/>
      <c r="IMB23" s="3"/>
      <c r="IMC23" s="428"/>
      <c r="IMD23" s="3"/>
      <c r="IME23" s="567"/>
      <c r="IMF23" s="3"/>
      <c r="IMG23" s="428"/>
      <c r="IMH23" s="3"/>
      <c r="IMI23" s="567"/>
      <c r="IMJ23" s="3"/>
      <c r="IMK23" s="428"/>
      <c r="IML23" s="3"/>
      <c r="IMM23" s="567"/>
      <c r="IMN23" s="3"/>
      <c r="IMO23" s="428"/>
      <c r="IMP23" s="3"/>
      <c r="IMQ23" s="567"/>
      <c r="IMR23" s="3"/>
      <c r="IMS23" s="428"/>
      <c r="IMT23" s="3"/>
      <c r="IMU23" s="567"/>
      <c r="IMV23" s="3"/>
      <c r="IMW23" s="428"/>
      <c r="IMX23" s="3"/>
      <c r="IMY23" s="567"/>
      <c r="IMZ23" s="3"/>
      <c r="INA23" s="428"/>
      <c r="INB23" s="3"/>
      <c r="INC23" s="567"/>
      <c r="IND23" s="3"/>
      <c r="INE23" s="428"/>
      <c r="INF23" s="3"/>
      <c r="ING23" s="567"/>
      <c r="INH23" s="3"/>
      <c r="INI23" s="428"/>
      <c r="INJ23" s="3"/>
      <c r="INK23" s="567"/>
      <c r="INL23" s="3"/>
      <c r="INM23" s="428"/>
      <c r="INN23" s="3"/>
      <c r="INO23" s="567"/>
      <c r="INP23" s="3"/>
      <c r="INQ23" s="428"/>
      <c r="INR23" s="3"/>
      <c r="INS23" s="567"/>
      <c r="INT23" s="3"/>
      <c r="INU23" s="428"/>
      <c r="INV23" s="3"/>
      <c r="INW23" s="567"/>
      <c r="INX23" s="3"/>
      <c r="INY23" s="428"/>
      <c r="INZ23" s="3"/>
      <c r="IOA23" s="567"/>
      <c r="IOB23" s="3"/>
      <c r="IOC23" s="428"/>
      <c r="IOD23" s="3"/>
      <c r="IOE23" s="567"/>
      <c r="IOF23" s="3"/>
      <c r="IOG23" s="428"/>
      <c r="IOH23" s="3"/>
      <c r="IOI23" s="567"/>
      <c r="IOJ23" s="3"/>
      <c r="IOK23" s="428"/>
      <c r="IOL23" s="3"/>
      <c r="IOM23" s="567"/>
      <c r="ION23" s="3"/>
      <c r="IOO23" s="428"/>
      <c r="IOP23" s="3"/>
      <c r="IOQ23" s="567"/>
      <c r="IOR23" s="3"/>
      <c r="IOS23" s="428"/>
      <c r="IOT23" s="3"/>
      <c r="IOU23" s="567"/>
      <c r="IOV23" s="3"/>
      <c r="IOW23" s="428"/>
      <c r="IOX23" s="3"/>
      <c r="IOY23" s="567"/>
      <c r="IOZ23" s="3"/>
      <c r="IPA23" s="428"/>
      <c r="IPB23" s="3"/>
      <c r="IPC23" s="567"/>
      <c r="IPD23" s="3"/>
      <c r="IPE23" s="428"/>
      <c r="IPF23" s="3"/>
      <c r="IPG23" s="567"/>
      <c r="IPH23" s="3"/>
      <c r="IPI23" s="428"/>
      <c r="IPJ23" s="3"/>
      <c r="IPK23" s="567"/>
      <c r="IPL23" s="3"/>
      <c r="IPM23" s="428"/>
      <c r="IPN23" s="3"/>
      <c r="IPO23" s="567"/>
      <c r="IPP23" s="3"/>
      <c r="IPQ23" s="428"/>
      <c r="IPR23" s="3"/>
      <c r="IPS23" s="567"/>
      <c r="IPT23" s="3"/>
      <c r="IPU23" s="428"/>
      <c r="IPV23" s="3"/>
      <c r="IPW23" s="567"/>
      <c r="IPX23" s="3"/>
      <c r="IPY23" s="428"/>
      <c r="IPZ23" s="3"/>
      <c r="IQA23" s="567"/>
      <c r="IQB23" s="3"/>
      <c r="IQC23" s="428"/>
      <c r="IQD23" s="3"/>
      <c r="IQE23" s="567"/>
      <c r="IQF23" s="3"/>
      <c r="IQG23" s="428"/>
      <c r="IQH23" s="3"/>
      <c r="IQI23" s="567"/>
      <c r="IQJ23" s="3"/>
      <c r="IQK23" s="428"/>
      <c r="IQL23" s="3"/>
      <c r="IQM23" s="567"/>
      <c r="IQN23" s="3"/>
      <c r="IQO23" s="428"/>
      <c r="IQP23" s="3"/>
      <c r="IQQ23" s="567"/>
      <c r="IQR23" s="3"/>
      <c r="IQS23" s="428"/>
      <c r="IQT23" s="3"/>
      <c r="IQU23" s="567"/>
      <c r="IQV23" s="3"/>
      <c r="IQW23" s="428"/>
      <c r="IQX23" s="3"/>
      <c r="IQY23" s="567"/>
      <c r="IQZ23" s="3"/>
      <c r="IRA23" s="428"/>
      <c r="IRB23" s="3"/>
      <c r="IRC23" s="567"/>
      <c r="IRD23" s="3"/>
      <c r="IRE23" s="428"/>
      <c r="IRF23" s="3"/>
      <c r="IRG23" s="567"/>
      <c r="IRH23" s="3"/>
      <c r="IRI23" s="428"/>
      <c r="IRJ23" s="3"/>
      <c r="IRK23" s="567"/>
      <c r="IRL23" s="3"/>
      <c r="IRM23" s="428"/>
      <c r="IRN23" s="3"/>
      <c r="IRO23" s="567"/>
      <c r="IRP23" s="3"/>
      <c r="IRQ23" s="428"/>
      <c r="IRR23" s="3"/>
      <c r="IRS23" s="567"/>
      <c r="IRT23" s="3"/>
      <c r="IRU23" s="428"/>
      <c r="IRV23" s="3"/>
      <c r="IRW23" s="567"/>
      <c r="IRX23" s="3"/>
      <c r="IRY23" s="428"/>
      <c r="IRZ23" s="3"/>
      <c r="ISA23" s="567"/>
      <c r="ISB23" s="3"/>
      <c r="ISC23" s="428"/>
      <c r="ISD23" s="3"/>
      <c r="ISE23" s="567"/>
      <c r="ISF23" s="3"/>
      <c r="ISG23" s="428"/>
      <c r="ISH23" s="3"/>
      <c r="ISI23" s="567"/>
      <c r="ISJ23" s="3"/>
      <c r="ISK23" s="428"/>
      <c r="ISL23" s="3"/>
      <c r="ISM23" s="567"/>
      <c r="ISN23" s="3"/>
      <c r="ISO23" s="428"/>
      <c r="ISP23" s="3"/>
      <c r="ISQ23" s="567"/>
      <c r="ISR23" s="3"/>
      <c r="ISS23" s="428"/>
      <c r="IST23" s="3"/>
      <c r="ISU23" s="567"/>
      <c r="ISV23" s="3"/>
      <c r="ISW23" s="428"/>
      <c r="ISX23" s="3"/>
      <c r="ISY23" s="567"/>
      <c r="ISZ23" s="3"/>
      <c r="ITA23" s="428"/>
      <c r="ITB23" s="3"/>
      <c r="ITC23" s="567"/>
      <c r="ITD23" s="3"/>
      <c r="ITE23" s="428"/>
      <c r="ITF23" s="3"/>
      <c r="ITG23" s="567"/>
      <c r="ITH23" s="3"/>
      <c r="ITI23" s="428"/>
      <c r="ITJ23" s="3"/>
      <c r="ITK23" s="567"/>
      <c r="ITL23" s="3"/>
      <c r="ITM23" s="428"/>
      <c r="ITN23" s="3"/>
      <c r="ITO23" s="567"/>
      <c r="ITP23" s="3"/>
      <c r="ITQ23" s="428"/>
      <c r="ITR23" s="3"/>
      <c r="ITS23" s="567"/>
      <c r="ITT23" s="3"/>
      <c r="ITU23" s="428"/>
      <c r="ITV23" s="3"/>
      <c r="ITW23" s="567"/>
      <c r="ITX23" s="3"/>
      <c r="ITY23" s="428"/>
      <c r="ITZ23" s="3"/>
      <c r="IUA23" s="567"/>
      <c r="IUB23" s="3"/>
      <c r="IUC23" s="428"/>
      <c r="IUD23" s="3"/>
      <c r="IUE23" s="567"/>
      <c r="IUF23" s="3"/>
      <c r="IUG23" s="428"/>
      <c r="IUH23" s="3"/>
      <c r="IUI23" s="567"/>
      <c r="IUJ23" s="3"/>
      <c r="IUK23" s="428"/>
      <c r="IUL23" s="3"/>
      <c r="IUM23" s="567"/>
      <c r="IUN23" s="3"/>
      <c r="IUO23" s="428"/>
      <c r="IUP23" s="3"/>
      <c r="IUQ23" s="567"/>
      <c r="IUR23" s="3"/>
      <c r="IUS23" s="428"/>
      <c r="IUT23" s="3"/>
      <c r="IUU23" s="567"/>
      <c r="IUV23" s="3"/>
      <c r="IUW23" s="428"/>
      <c r="IUX23" s="3"/>
      <c r="IUY23" s="567"/>
      <c r="IUZ23" s="3"/>
      <c r="IVA23" s="428"/>
      <c r="IVB23" s="3"/>
      <c r="IVC23" s="567"/>
      <c r="IVD23" s="3"/>
      <c r="IVE23" s="428"/>
      <c r="IVF23" s="3"/>
      <c r="IVG23" s="567"/>
      <c r="IVH23" s="3"/>
      <c r="IVI23" s="428"/>
      <c r="IVJ23" s="3"/>
      <c r="IVK23" s="567"/>
      <c r="IVL23" s="3"/>
      <c r="IVM23" s="428"/>
      <c r="IVN23" s="3"/>
      <c r="IVO23" s="567"/>
      <c r="IVP23" s="3"/>
      <c r="IVQ23" s="428"/>
      <c r="IVR23" s="3"/>
      <c r="IVS23" s="567"/>
      <c r="IVT23" s="3"/>
      <c r="IVU23" s="428"/>
      <c r="IVV23" s="3"/>
      <c r="IVW23" s="567"/>
      <c r="IVX23" s="3"/>
      <c r="IVY23" s="428"/>
      <c r="IVZ23" s="3"/>
      <c r="IWA23" s="567"/>
      <c r="IWB23" s="3"/>
      <c r="IWC23" s="428"/>
      <c r="IWD23" s="3"/>
      <c r="IWE23" s="567"/>
      <c r="IWF23" s="3"/>
      <c r="IWG23" s="428"/>
      <c r="IWH23" s="3"/>
      <c r="IWI23" s="567"/>
      <c r="IWJ23" s="3"/>
      <c r="IWK23" s="428"/>
      <c r="IWL23" s="3"/>
      <c r="IWM23" s="567"/>
      <c r="IWN23" s="3"/>
      <c r="IWO23" s="428"/>
      <c r="IWP23" s="3"/>
      <c r="IWQ23" s="567"/>
      <c r="IWR23" s="3"/>
      <c r="IWS23" s="428"/>
      <c r="IWT23" s="3"/>
      <c r="IWU23" s="567"/>
      <c r="IWV23" s="3"/>
      <c r="IWW23" s="428"/>
      <c r="IWX23" s="3"/>
      <c r="IWY23" s="567"/>
      <c r="IWZ23" s="3"/>
      <c r="IXA23" s="428"/>
      <c r="IXB23" s="3"/>
      <c r="IXC23" s="567"/>
      <c r="IXD23" s="3"/>
      <c r="IXE23" s="428"/>
      <c r="IXF23" s="3"/>
      <c r="IXG23" s="567"/>
      <c r="IXH23" s="3"/>
      <c r="IXI23" s="428"/>
      <c r="IXJ23" s="3"/>
      <c r="IXK23" s="567"/>
      <c r="IXL23" s="3"/>
      <c r="IXM23" s="428"/>
      <c r="IXN23" s="3"/>
      <c r="IXO23" s="567"/>
      <c r="IXP23" s="3"/>
      <c r="IXQ23" s="428"/>
      <c r="IXR23" s="3"/>
      <c r="IXS23" s="567"/>
      <c r="IXT23" s="3"/>
      <c r="IXU23" s="428"/>
      <c r="IXV23" s="3"/>
      <c r="IXW23" s="567"/>
      <c r="IXX23" s="3"/>
      <c r="IXY23" s="428"/>
      <c r="IXZ23" s="3"/>
      <c r="IYA23" s="567"/>
      <c r="IYB23" s="3"/>
      <c r="IYC23" s="428"/>
      <c r="IYD23" s="3"/>
      <c r="IYE23" s="567"/>
      <c r="IYF23" s="3"/>
      <c r="IYG23" s="428"/>
      <c r="IYH23" s="3"/>
      <c r="IYI23" s="567"/>
      <c r="IYJ23" s="3"/>
      <c r="IYK23" s="428"/>
      <c r="IYL23" s="3"/>
      <c r="IYM23" s="567"/>
      <c r="IYN23" s="3"/>
      <c r="IYO23" s="428"/>
      <c r="IYP23" s="3"/>
      <c r="IYQ23" s="567"/>
      <c r="IYR23" s="3"/>
      <c r="IYS23" s="428"/>
      <c r="IYT23" s="3"/>
      <c r="IYU23" s="567"/>
      <c r="IYV23" s="3"/>
      <c r="IYW23" s="428"/>
      <c r="IYX23" s="3"/>
      <c r="IYY23" s="567"/>
      <c r="IYZ23" s="3"/>
      <c r="IZA23" s="428"/>
      <c r="IZB23" s="3"/>
      <c r="IZC23" s="567"/>
      <c r="IZD23" s="3"/>
      <c r="IZE23" s="428"/>
      <c r="IZF23" s="3"/>
      <c r="IZG23" s="567"/>
      <c r="IZH23" s="3"/>
      <c r="IZI23" s="428"/>
      <c r="IZJ23" s="3"/>
      <c r="IZK23" s="567"/>
      <c r="IZL23" s="3"/>
      <c r="IZM23" s="428"/>
      <c r="IZN23" s="3"/>
      <c r="IZO23" s="567"/>
      <c r="IZP23" s="3"/>
      <c r="IZQ23" s="428"/>
      <c r="IZR23" s="3"/>
      <c r="IZS23" s="567"/>
      <c r="IZT23" s="3"/>
      <c r="IZU23" s="428"/>
      <c r="IZV23" s="3"/>
      <c r="IZW23" s="567"/>
      <c r="IZX23" s="3"/>
      <c r="IZY23" s="428"/>
      <c r="IZZ23" s="3"/>
      <c r="JAA23" s="567"/>
      <c r="JAB23" s="3"/>
      <c r="JAC23" s="428"/>
      <c r="JAD23" s="3"/>
      <c r="JAE23" s="567"/>
      <c r="JAF23" s="3"/>
      <c r="JAG23" s="428"/>
      <c r="JAH23" s="3"/>
      <c r="JAI23" s="567"/>
      <c r="JAJ23" s="3"/>
      <c r="JAK23" s="428"/>
      <c r="JAL23" s="3"/>
      <c r="JAM23" s="567"/>
      <c r="JAN23" s="3"/>
      <c r="JAO23" s="428"/>
      <c r="JAP23" s="3"/>
      <c r="JAQ23" s="567"/>
      <c r="JAR23" s="3"/>
      <c r="JAS23" s="428"/>
      <c r="JAT23" s="3"/>
      <c r="JAU23" s="567"/>
      <c r="JAV23" s="3"/>
      <c r="JAW23" s="428"/>
      <c r="JAX23" s="3"/>
      <c r="JAY23" s="567"/>
      <c r="JAZ23" s="3"/>
      <c r="JBA23" s="428"/>
      <c r="JBB23" s="3"/>
      <c r="JBC23" s="567"/>
      <c r="JBD23" s="3"/>
      <c r="JBE23" s="428"/>
      <c r="JBF23" s="3"/>
      <c r="JBG23" s="567"/>
      <c r="JBH23" s="3"/>
      <c r="JBI23" s="428"/>
      <c r="JBJ23" s="3"/>
      <c r="JBK23" s="567"/>
      <c r="JBL23" s="3"/>
      <c r="JBM23" s="428"/>
      <c r="JBN23" s="3"/>
      <c r="JBO23" s="567"/>
      <c r="JBP23" s="3"/>
      <c r="JBQ23" s="428"/>
      <c r="JBR23" s="3"/>
      <c r="JBS23" s="567"/>
      <c r="JBT23" s="3"/>
      <c r="JBU23" s="428"/>
      <c r="JBV23" s="3"/>
      <c r="JBW23" s="567"/>
      <c r="JBX23" s="3"/>
      <c r="JBY23" s="428"/>
      <c r="JBZ23" s="3"/>
      <c r="JCA23" s="567"/>
      <c r="JCB23" s="3"/>
      <c r="JCC23" s="428"/>
      <c r="JCD23" s="3"/>
      <c r="JCE23" s="567"/>
      <c r="JCF23" s="3"/>
      <c r="JCG23" s="428"/>
      <c r="JCH23" s="3"/>
      <c r="JCI23" s="567"/>
      <c r="JCJ23" s="3"/>
      <c r="JCK23" s="428"/>
      <c r="JCL23" s="3"/>
      <c r="JCM23" s="567"/>
      <c r="JCN23" s="3"/>
      <c r="JCO23" s="428"/>
      <c r="JCP23" s="3"/>
      <c r="JCQ23" s="567"/>
      <c r="JCR23" s="3"/>
      <c r="JCS23" s="428"/>
      <c r="JCT23" s="3"/>
      <c r="JCU23" s="567"/>
      <c r="JCV23" s="3"/>
      <c r="JCW23" s="428"/>
      <c r="JCX23" s="3"/>
      <c r="JCY23" s="567"/>
      <c r="JCZ23" s="3"/>
      <c r="JDA23" s="428"/>
      <c r="JDB23" s="3"/>
      <c r="JDC23" s="567"/>
      <c r="JDD23" s="3"/>
      <c r="JDE23" s="428"/>
      <c r="JDF23" s="3"/>
      <c r="JDG23" s="567"/>
      <c r="JDH23" s="3"/>
      <c r="JDI23" s="428"/>
      <c r="JDJ23" s="3"/>
      <c r="JDK23" s="567"/>
      <c r="JDL23" s="3"/>
      <c r="JDM23" s="428"/>
      <c r="JDN23" s="3"/>
      <c r="JDO23" s="567"/>
      <c r="JDP23" s="3"/>
      <c r="JDQ23" s="428"/>
      <c r="JDR23" s="3"/>
      <c r="JDS23" s="567"/>
      <c r="JDT23" s="3"/>
      <c r="JDU23" s="428"/>
      <c r="JDV23" s="3"/>
      <c r="JDW23" s="567"/>
      <c r="JDX23" s="3"/>
      <c r="JDY23" s="428"/>
      <c r="JDZ23" s="3"/>
      <c r="JEA23" s="567"/>
      <c r="JEB23" s="3"/>
      <c r="JEC23" s="428"/>
      <c r="JED23" s="3"/>
      <c r="JEE23" s="567"/>
      <c r="JEF23" s="3"/>
      <c r="JEG23" s="428"/>
      <c r="JEH23" s="3"/>
      <c r="JEI23" s="567"/>
      <c r="JEJ23" s="3"/>
      <c r="JEK23" s="428"/>
      <c r="JEL23" s="3"/>
      <c r="JEM23" s="567"/>
      <c r="JEN23" s="3"/>
      <c r="JEO23" s="428"/>
      <c r="JEP23" s="3"/>
      <c r="JEQ23" s="567"/>
      <c r="JER23" s="3"/>
      <c r="JES23" s="428"/>
      <c r="JET23" s="3"/>
      <c r="JEU23" s="567"/>
      <c r="JEV23" s="3"/>
      <c r="JEW23" s="428"/>
      <c r="JEX23" s="3"/>
      <c r="JEY23" s="567"/>
      <c r="JEZ23" s="3"/>
      <c r="JFA23" s="428"/>
      <c r="JFB23" s="3"/>
      <c r="JFC23" s="567"/>
      <c r="JFD23" s="3"/>
      <c r="JFE23" s="428"/>
      <c r="JFF23" s="3"/>
      <c r="JFG23" s="567"/>
      <c r="JFH23" s="3"/>
      <c r="JFI23" s="428"/>
      <c r="JFJ23" s="3"/>
      <c r="JFK23" s="567"/>
      <c r="JFL23" s="3"/>
      <c r="JFM23" s="428"/>
      <c r="JFN23" s="3"/>
      <c r="JFO23" s="567"/>
      <c r="JFP23" s="3"/>
      <c r="JFQ23" s="428"/>
      <c r="JFR23" s="3"/>
      <c r="JFS23" s="567"/>
      <c r="JFT23" s="3"/>
      <c r="JFU23" s="428"/>
      <c r="JFV23" s="3"/>
      <c r="JFW23" s="567"/>
      <c r="JFX23" s="3"/>
      <c r="JFY23" s="428"/>
      <c r="JFZ23" s="3"/>
      <c r="JGA23" s="567"/>
      <c r="JGB23" s="3"/>
      <c r="JGC23" s="428"/>
      <c r="JGD23" s="3"/>
      <c r="JGE23" s="567"/>
      <c r="JGF23" s="3"/>
      <c r="JGG23" s="428"/>
      <c r="JGH23" s="3"/>
      <c r="JGI23" s="567"/>
      <c r="JGJ23" s="3"/>
      <c r="JGK23" s="428"/>
      <c r="JGL23" s="3"/>
      <c r="JGM23" s="567"/>
      <c r="JGN23" s="3"/>
      <c r="JGO23" s="428"/>
      <c r="JGP23" s="3"/>
      <c r="JGQ23" s="567"/>
      <c r="JGR23" s="3"/>
      <c r="JGS23" s="428"/>
      <c r="JGT23" s="3"/>
      <c r="JGU23" s="567"/>
      <c r="JGV23" s="3"/>
      <c r="JGW23" s="428"/>
      <c r="JGX23" s="3"/>
      <c r="JGY23" s="567"/>
      <c r="JGZ23" s="3"/>
      <c r="JHA23" s="428"/>
      <c r="JHB23" s="3"/>
      <c r="JHC23" s="567"/>
      <c r="JHD23" s="3"/>
      <c r="JHE23" s="428"/>
      <c r="JHF23" s="3"/>
      <c r="JHG23" s="567"/>
      <c r="JHH23" s="3"/>
      <c r="JHI23" s="428"/>
      <c r="JHJ23" s="3"/>
      <c r="JHK23" s="567"/>
      <c r="JHL23" s="3"/>
      <c r="JHM23" s="428"/>
      <c r="JHN23" s="3"/>
      <c r="JHO23" s="567"/>
      <c r="JHP23" s="3"/>
      <c r="JHQ23" s="428"/>
      <c r="JHR23" s="3"/>
      <c r="JHS23" s="567"/>
      <c r="JHT23" s="3"/>
      <c r="JHU23" s="428"/>
      <c r="JHV23" s="3"/>
      <c r="JHW23" s="567"/>
      <c r="JHX23" s="3"/>
      <c r="JHY23" s="428"/>
      <c r="JHZ23" s="3"/>
      <c r="JIA23" s="567"/>
      <c r="JIB23" s="3"/>
      <c r="JIC23" s="428"/>
      <c r="JID23" s="3"/>
      <c r="JIE23" s="567"/>
      <c r="JIF23" s="3"/>
      <c r="JIG23" s="428"/>
      <c r="JIH23" s="3"/>
      <c r="JII23" s="567"/>
      <c r="JIJ23" s="3"/>
      <c r="JIK23" s="428"/>
      <c r="JIL23" s="3"/>
      <c r="JIM23" s="567"/>
      <c r="JIN23" s="3"/>
      <c r="JIO23" s="428"/>
      <c r="JIP23" s="3"/>
      <c r="JIQ23" s="567"/>
      <c r="JIR23" s="3"/>
      <c r="JIS23" s="428"/>
      <c r="JIT23" s="3"/>
      <c r="JIU23" s="567"/>
      <c r="JIV23" s="3"/>
      <c r="JIW23" s="428"/>
      <c r="JIX23" s="3"/>
      <c r="JIY23" s="567"/>
      <c r="JIZ23" s="3"/>
      <c r="JJA23" s="428"/>
      <c r="JJB23" s="3"/>
      <c r="JJC23" s="567"/>
      <c r="JJD23" s="3"/>
      <c r="JJE23" s="428"/>
      <c r="JJF23" s="3"/>
      <c r="JJG23" s="567"/>
      <c r="JJH23" s="3"/>
      <c r="JJI23" s="428"/>
      <c r="JJJ23" s="3"/>
      <c r="JJK23" s="567"/>
      <c r="JJL23" s="3"/>
      <c r="JJM23" s="428"/>
      <c r="JJN23" s="3"/>
      <c r="JJO23" s="567"/>
      <c r="JJP23" s="3"/>
      <c r="JJQ23" s="428"/>
      <c r="JJR23" s="3"/>
      <c r="JJS23" s="567"/>
      <c r="JJT23" s="3"/>
      <c r="JJU23" s="428"/>
      <c r="JJV23" s="3"/>
      <c r="JJW23" s="567"/>
      <c r="JJX23" s="3"/>
      <c r="JJY23" s="428"/>
      <c r="JJZ23" s="3"/>
      <c r="JKA23" s="567"/>
      <c r="JKB23" s="3"/>
      <c r="JKC23" s="428"/>
      <c r="JKD23" s="3"/>
      <c r="JKE23" s="567"/>
      <c r="JKF23" s="3"/>
      <c r="JKG23" s="428"/>
      <c r="JKH23" s="3"/>
      <c r="JKI23" s="567"/>
      <c r="JKJ23" s="3"/>
      <c r="JKK23" s="428"/>
      <c r="JKL23" s="3"/>
      <c r="JKM23" s="567"/>
      <c r="JKN23" s="3"/>
      <c r="JKO23" s="428"/>
      <c r="JKP23" s="3"/>
      <c r="JKQ23" s="567"/>
      <c r="JKR23" s="3"/>
      <c r="JKS23" s="428"/>
      <c r="JKT23" s="3"/>
      <c r="JKU23" s="567"/>
      <c r="JKV23" s="3"/>
      <c r="JKW23" s="428"/>
      <c r="JKX23" s="3"/>
      <c r="JKY23" s="567"/>
      <c r="JKZ23" s="3"/>
      <c r="JLA23" s="428"/>
      <c r="JLB23" s="3"/>
      <c r="JLC23" s="567"/>
      <c r="JLD23" s="3"/>
      <c r="JLE23" s="428"/>
      <c r="JLF23" s="3"/>
      <c r="JLG23" s="567"/>
      <c r="JLH23" s="3"/>
      <c r="JLI23" s="428"/>
      <c r="JLJ23" s="3"/>
      <c r="JLK23" s="567"/>
      <c r="JLL23" s="3"/>
      <c r="JLM23" s="428"/>
      <c r="JLN23" s="3"/>
      <c r="JLO23" s="567"/>
      <c r="JLP23" s="3"/>
      <c r="JLQ23" s="428"/>
      <c r="JLR23" s="3"/>
      <c r="JLS23" s="567"/>
      <c r="JLT23" s="3"/>
      <c r="JLU23" s="428"/>
      <c r="JLV23" s="3"/>
      <c r="JLW23" s="567"/>
      <c r="JLX23" s="3"/>
      <c r="JLY23" s="428"/>
      <c r="JLZ23" s="3"/>
      <c r="JMA23" s="567"/>
      <c r="JMB23" s="3"/>
      <c r="JMC23" s="428"/>
      <c r="JMD23" s="3"/>
      <c r="JME23" s="567"/>
      <c r="JMF23" s="3"/>
      <c r="JMG23" s="428"/>
      <c r="JMH23" s="3"/>
      <c r="JMI23" s="567"/>
      <c r="JMJ23" s="3"/>
      <c r="JMK23" s="428"/>
      <c r="JML23" s="3"/>
      <c r="JMM23" s="567"/>
      <c r="JMN23" s="3"/>
      <c r="JMO23" s="428"/>
      <c r="JMP23" s="3"/>
      <c r="JMQ23" s="567"/>
      <c r="JMR23" s="3"/>
      <c r="JMS23" s="428"/>
      <c r="JMT23" s="3"/>
      <c r="JMU23" s="567"/>
      <c r="JMV23" s="3"/>
      <c r="JMW23" s="428"/>
      <c r="JMX23" s="3"/>
      <c r="JMY23" s="567"/>
      <c r="JMZ23" s="3"/>
      <c r="JNA23" s="428"/>
      <c r="JNB23" s="3"/>
      <c r="JNC23" s="567"/>
      <c r="JND23" s="3"/>
      <c r="JNE23" s="428"/>
      <c r="JNF23" s="3"/>
      <c r="JNG23" s="567"/>
      <c r="JNH23" s="3"/>
      <c r="JNI23" s="428"/>
      <c r="JNJ23" s="3"/>
      <c r="JNK23" s="567"/>
      <c r="JNL23" s="3"/>
      <c r="JNM23" s="428"/>
      <c r="JNN23" s="3"/>
      <c r="JNO23" s="567"/>
      <c r="JNP23" s="3"/>
      <c r="JNQ23" s="428"/>
      <c r="JNR23" s="3"/>
      <c r="JNS23" s="567"/>
      <c r="JNT23" s="3"/>
      <c r="JNU23" s="428"/>
      <c r="JNV23" s="3"/>
      <c r="JNW23" s="567"/>
      <c r="JNX23" s="3"/>
      <c r="JNY23" s="428"/>
      <c r="JNZ23" s="3"/>
      <c r="JOA23" s="567"/>
      <c r="JOB23" s="3"/>
      <c r="JOC23" s="428"/>
      <c r="JOD23" s="3"/>
      <c r="JOE23" s="567"/>
      <c r="JOF23" s="3"/>
      <c r="JOG23" s="428"/>
      <c r="JOH23" s="3"/>
      <c r="JOI23" s="567"/>
      <c r="JOJ23" s="3"/>
      <c r="JOK23" s="428"/>
      <c r="JOL23" s="3"/>
      <c r="JOM23" s="567"/>
      <c r="JON23" s="3"/>
      <c r="JOO23" s="428"/>
      <c r="JOP23" s="3"/>
      <c r="JOQ23" s="567"/>
      <c r="JOR23" s="3"/>
      <c r="JOS23" s="428"/>
      <c r="JOT23" s="3"/>
      <c r="JOU23" s="567"/>
      <c r="JOV23" s="3"/>
      <c r="JOW23" s="428"/>
      <c r="JOX23" s="3"/>
      <c r="JOY23" s="567"/>
      <c r="JOZ23" s="3"/>
      <c r="JPA23" s="428"/>
      <c r="JPB23" s="3"/>
      <c r="JPC23" s="567"/>
      <c r="JPD23" s="3"/>
      <c r="JPE23" s="428"/>
      <c r="JPF23" s="3"/>
      <c r="JPG23" s="567"/>
      <c r="JPH23" s="3"/>
      <c r="JPI23" s="428"/>
      <c r="JPJ23" s="3"/>
      <c r="JPK23" s="567"/>
      <c r="JPL23" s="3"/>
      <c r="JPM23" s="428"/>
      <c r="JPN23" s="3"/>
      <c r="JPO23" s="567"/>
      <c r="JPP23" s="3"/>
      <c r="JPQ23" s="428"/>
      <c r="JPR23" s="3"/>
      <c r="JPS23" s="567"/>
      <c r="JPT23" s="3"/>
      <c r="JPU23" s="428"/>
      <c r="JPV23" s="3"/>
      <c r="JPW23" s="567"/>
      <c r="JPX23" s="3"/>
      <c r="JPY23" s="428"/>
      <c r="JPZ23" s="3"/>
      <c r="JQA23" s="567"/>
      <c r="JQB23" s="3"/>
      <c r="JQC23" s="428"/>
      <c r="JQD23" s="3"/>
      <c r="JQE23" s="567"/>
      <c r="JQF23" s="3"/>
      <c r="JQG23" s="428"/>
      <c r="JQH23" s="3"/>
      <c r="JQI23" s="567"/>
      <c r="JQJ23" s="3"/>
      <c r="JQK23" s="428"/>
      <c r="JQL23" s="3"/>
      <c r="JQM23" s="567"/>
      <c r="JQN23" s="3"/>
      <c r="JQO23" s="428"/>
      <c r="JQP23" s="3"/>
      <c r="JQQ23" s="567"/>
      <c r="JQR23" s="3"/>
      <c r="JQS23" s="428"/>
      <c r="JQT23" s="3"/>
      <c r="JQU23" s="567"/>
      <c r="JQV23" s="3"/>
      <c r="JQW23" s="428"/>
      <c r="JQX23" s="3"/>
      <c r="JQY23" s="567"/>
      <c r="JQZ23" s="3"/>
      <c r="JRA23" s="428"/>
      <c r="JRB23" s="3"/>
      <c r="JRC23" s="567"/>
      <c r="JRD23" s="3"/>
      <c r="JRE23" s="428"/>
      <c r="JRF23" s="3"/>
      <c r="JRG23" s="567"/>
      <c r="JRH23" s="3"/>
      <c r="JRI23" s="428"/>
      <c r="JRJ23" s="3"/>
      <c r="JRK23" s="567"/>
      <c r="JRL23" s="3"/>
      <c r="JRM23" s="428"/>
      <c r="JRN23" s="3"/>
      <c r="JRO23" s="567"/>
      <c r="JRP23" s="3"/>
      <c r="JRQ23" s="428"/>
      <c r="JRR23" s="3"/>
      <c r="JRS23" s="567"/>
      <c r="JRT23" s="3"/>
      <c r="JRU23" s="428"/>
      <c r="JRV23" s="3"/>
      <c r="JRW23" s="567"/>
      <c r="JRX23" s="3"/>
      <c r="JRY23" s="428"/>
      <c r="JRZ23" s="3"/>
      <c r="JSA23" s="567"/>
      <c r="JSB23" s="3"/>
      <c r="JSC23" s="428"/>
      <c r="JSD23" s="3"/>
      <c r="JSE23" s="567"/>
      <c r="JSF23" s="3"/>
      <c r="JSG23" s="428"/>
      <c r="JSH23" s="3"/>
      <c r="JSI23" s="567"/>
      <c r="JSJ23" s="3"/>
      <c r="JSK23" s="428"/>
      <c r="JSL23" s="3"/>
      <c r="JSM23" s="567"/>
      <c r="JSN23" s="3"/>
      <c r="JSO23" s="428"/>
      <c r="JSP23" s="3"/>
      <c r="JSQ23" s="567"/>
      <c r="JSR23" s="3"/>
      <c r="JSS23" s="428"/>
      <c r="JST23" s="3"/>
      <c r="JSU23" s="567"/>
      <c r="JSV23" s="3"/>
      <c r="JSW23" s="428"/>
      <c r="JSX23" s="3"/>
      <c r="JSY23" s="567"/>
      <c r="JSZ23" s="3"/>
      <c r="JTA23" s="428"/>
      <c r="JTB23" s="3"/>
      <c r="JTC23" s="567"/>
      <c r="JTD23" s="3"/>
      <c r="JTE23" s="428"/>
      <c r="JTF23" s="3"/>
      <c r="JTG23" s="567"/>
      <c r="JTH23" s="3"/>
      <c r="JTI23" s="428"/>
      <c r="JTJ23" s="3"/>
      <c r="JTK23" s="567"/>
      <c r="JTL23" s="3"/>
      <c r="JTM23" s="428"/>
      <c r="JTN23" s="3"/>
      <c r="JTO23" s="567"/>
      <c r="JTP23" s="3"/>
      <c r="JTQ23" s="428"/>
      <c r="JTR23" s="3"/>
      <c r="JTS23" s="567"/>
      <c r="JTT23" s="3"/>
      <c r="JTU23" s="428"/>
      <c r="JTV23" s="3"/>
      <c r="JTW23" s="567"/>
      <c r="JTX23" s="3"/>
      <c r="JTY23" s="428"/>
      <c r="JTZ23" s="3"/>
      <c r="JUA23" s="567"/>
      <c r="JUB23" s="3"/>
      <c r="JUC23" s="428"/>
      <c r="JUD23" s="3"/>
      <c r="JUE23" s="567"/>
      <c r="JUF23" s="3"/>
      <c r="JUG23" s="428"/>
      <c r="JUH23" s="3"/>
      <c r="JUI23" s="567"/>
      <c r="JUJ23" s="3"/>
      <c r="JUK23" s="428"/>
      <c r="JUL23" s="3"/>
      <c r="JUM23" s="567"/>
      <c r="JUN23" s="3"/>
      <c r="JUO23" s="428"/>
      <c r="JUP23" s="3"/>
      <c r="JUQ23" s="567"/>
      <c r="JUR23" s="3"/>
      <c r="JUS23" s="428"/>
      <c r="JUT23" s="3"/>
      <c r="JUU23" s="567"/>
      <c r="JUV23" s="3"/>
      <c r="JUW23" s="428"/>
      <c r="JUX23" s="3"/>
      <c r="JUY23" s="567"/>
      <c r="JUZ23" s="3"/>
      <c r="JVA23" s="428"/>
      <c r="JVB23" s="3"/>
      <c r="JVC23" s="567"/>
      <c r="JVD23" s="3"/>
      <c r="JVE23" s="428"/>
      <c r="JVF23" s="3"/>
      <c r="JVG23" s="567"/>
      <c r="JVH23" s="3"/>
      <c r="JVI23" s="428"/>
      <c r="JVJ23" s="3"/>
      <c r="JVK23" s="567"/>
      <c r="JVL23" s="3"/>
      <c r="JVM23" s="428"/>
      <c r="JVN23" s="3"/>
      <c r="JVO23" s="567"/>
      <c r="JVP23" s="3"/>
      <c r="JVQ23" s="428"/>
      <c r="JVR23" s="3"/>
      <c r="JVS23" s="567"/>
      <c r="JVT23" s="3"/>
      <c r="JVU23" s="428"/>
      <c r="JVV23" s="3"/>
      <c r="JVW23" s="567"/>
      <c r="JVX23" s="3"/>
      <c r="JVY23" s="428"/>
      <c r="JVZ23" s="3"/>
      <c r="JWA23" s="567"/>
      <c r="JWB23" s="3"/>
      <c r="JWC23" s="428"/>
      <c r="JWD23" s="3"/>
      <c r="JWE23" s="567"/>
      <c r="JWF23" s="3"/>
      <c r="JWG23" s="428"/>
      <c r="JWH23" s="3"/>
      <c r="JWI23" s="567"/>
      <c r="JWJ23" s="3"/>
      <c r="JWK23" s="428"/>
      <c r="JWL23" s="3"/>
      <c r="JWM23" s="567"/>
      <c r="JWN23" s="3"/>
      <c r="JWO23" s="428"/>
      <c r="JWP23" s="3"/>
      <c r="JWQ23" s="567"/>
      <c r="JWR23" s="3"/>
      <c r="JWS23" s="428"/>
      <c r="JWT23" s="3"/>
      <c r="JWU23" s="567"/>
      <c r="JWV23" s="3"/>
      <c r="JWW23" s="428"/>
      <c r="JWX23" s="3"/>
      <c r="JWY23" s="567"/>
      <c r="JWZ23" s="3"/>
      <c r="JXA23" s="428"/>
      <c r="JXB23" s="3"/>
      <c r="JXC23" s="567"/>
      <c r="JXD23" s="3"/>
      <c r="JXE23" s="428"/>
      <c r="JXF23" s="3"/>
      <c r="JXG23" s="567"/>
      <c r="JXH23" s="3"/>
      <c r="JXI23" s="428"/>
      <c r="JXJ23" s="3"/>
      <c r="JXK23" s="567"/>
      <c r="JXL23" s="3"/>
      <c r="JXM23" s="428"/>
      <c r="JXN23" s="3"/>
      <c r="JXO23" s="567"/>
      <c r="JXP23" s="3"/>
      <c r="JXQ23" s="428"/>
      <c r="JXR23" s="3"/>
      <c r="JXS23" s="567"/>
      <c r="JXT23" s="3"/>
      <c r="JXU23" s="428"/>
      <c r="JXV23" s="3"/>
      <c r="JXW23" s="567"/>
      <c r="JXX23" s="3"/>
      <c r="JXY23" s="428"/>
      <c r="JXZ23" s="3"/>
      <c r="JYA23" s="567"/>
      <c r="JYB23" s="3"/>
      <c r="JYC23" s="428"/>
      <c r="JYD23" s="3"/>
      <c r="JYE23" s="567"/>
      <c r="JYF23" s="3"/>
      <c r="JYG23" s="428"/>
      <c r="JYH23" s="3"/>
      <c r="JYI23" s="567"/>
      <c r="JYJ23" s="3"/>
      <c r="JYK23" s="428"/>
      <c r="JYL23" s="3"/>
      <c r="JYM23" s="567"/>
      <c r="JYN23" s="3"/>
      <c r="JYO23" s="428"/>
      <c r="JYP23" s="3"/>
      <c r="JYQ23" s="567"/>
      <c r="JYR23" s="3"/>
      <c r="JYS23" s="428"/>
      <c r="JYT23" s="3"/>
      <c r="JYU23" s="567"/>
      <c r="JYV23" s="3"/>
      <c r="JYW23" s="428"/>
      <c r="JYX23" s="3"/>
      <c r="JYY23" s="567"/>
      <c r="JYZ23" s="3"/>
      <c r="JZA23" s="428"/>
      <c r="JZB23" s="3"/>
      <c r="JZC23" s="567"/>
      <c r="JZD23" s="3"/>
      <c r="JZE23" s="428"/>
      <c r="JZF23" s="3"/>
      <c r="JZG23" s="567"/>
      <c r="JZH23" s="3"/>
      <c r="JZI23" s="428"/>
      <c r="JZJ23" s="3"/>
      <c r="JZK23" s="567"/>
      <c r="JZL23" s="3"/>
      <c r="JZM23" s="428"/>
      <c r="JZN23" s="3"/>
      <c r="JZO23" s="567"/>
      <c r="JZP23" s="3"/>
      <c r="JZQ23" s="428"/>
      <c r="JZR23" s="3"/>
      <c r="JZS23" s="567"/>
      <c r="JZT23" s="3"/>
      <c r="JZU23" s="428"/>
      <c r="JZV23" s="3"/>
      <c r="JZW23" s="567"/>
      <c r="JZX23" s="3"/>
      <c r="JZY23" s="428"/>
      <c r="JZZ23" s="3"/>
      <c r="KAA23" s="567"/>
      <c r="KAB23" s="3"/>
      <c r="KAC23" s="428"/>
      <c r="KAD23" s="3"/>
      <c r="KAE23" s="567"/>
      <c r="KAF23" s="3"/>
      <c r="KAG23" s="428"/>
      <c r="KAH23" s="3"/>
      <c r="KAI23" s="567"/>
      <c r="KAJ23" s="3"/>
      <c r="KAK23" s="428"/>
      <c r="KAL23" s="3"/>
      <c r="KAM23" s="567"/>
      <c r="KAN23" s="3"/>
      <c r="KAO23" s="428"/>
      <c r="KAP23" s="3"/>
      <c r="KAQ23" s="567"/>
      <c r="KAR23" s="3"/>
      <c r="KAS23" s="428"/>
      <c r="KAT23" s="3"/>
      <c r="KAU23" s="567"/>
      <c r="KAV23" s="3"/>
      <c r="KAW23" s="428"/>
      <c r="KAX23" s="3"/>
      <c r="KAY23" s="567"/>
      <c r="KAZ23" s="3"/>
      <c r="KBA23" s="428"/>
      <c r="KBB23" s="3"/>
      <c r="KBC23" s="567"/>
      <c r="KBD23" s="3"/>
      <c r="KBE23" s="428"/>
      <c r="KBF23" s="3"/>
      <c r="KBG23" s="567"/>
      <c r="KBH23" s="3"/>
      <c r="KBI23" s="428"/>
      <c r="KBJ23" s="3"/>
      <c r="KBK23" s="567"/>
      <c r="KBL23" s="3"/>
      <c r="KBM23" s="428"/>
      <c r="KBN23" s="3"/>
      <c r="KBO23" s="567"/>
      <c r="KBP23" s="3"/>
      <c r="KBQ23" s="428"/>
      <c r="KBR23" s="3"/>
      <c r="KBS23" s="567"/>
      <c r="KBT23" s="3"/>
      <c r="KBU23" s="428"/>
      <c r="KBV23" s="3"/>
      <c r="KBW23" s="567"/>
      <c r="KBX23" s="3"/>
      <c r="KBY23" s="428"/>
      <c r="KBZ23" s="3"/>
      <c r="KCA23" s="567"/>
      <c r="KCB23" s="3"/>
      <c r="KCC23" s="428"/>
      <c r="KCD23" s="3"/>
      <c r="KCE23" s="567"/>
      <c r="KCF23" s="3"/>
      <c r="KCG23" s="428"/>
      <c r="KCH23" s="3"/>
      <c r="KCI23" s="567"/>
      <c r="KCJ23" s="3"/>
      <c r="KCK23" s="428"/>
      <c r="KCL23" s="3"/>
      <c r="KCM23" s="567"/>
      <c r="KCN23" s="3"/>
      <c r="KCO23" s="428"/>
      <c r="KCP23" s="3"/>
      <c r="KCQ23" s="567"/>
      <c r="KCR23" s="3"/>
      <c r="KCS23" s="428"/>
      <c r="KCT23" s="3"/>
      <c r="KCU23" s="567"/>
      <c r="KCV23" s="3"/>
      <c r="KCW23" s="428"/>
      <c r="KCX23" s="3"/>
      <c r="KCY23" s="567"/>
      <c r="KCZ23" s="3"/>
      <c r="KDA23" s="428"/>
      <c r="KDB23" s="3"/>
      <c r="KDC23" s="567"/>
      <c r="KDD23" s="3"/>
      <c r="KDE23" s="428"/>
      <c r="KDF23" s="3"/>
      <c r="KDG23" s="567"/>
      <c r="KDH23" s="3"/>
      <c r="KDI23" s="428"/>
      <c r="KDJ23" s="3"/>
      <c r="KDK23" s="567"/>
      <c r="KDL23" s="3"/>
      <c r="KDM23" s="428"/>
      <c r="KDN23" s="3"/>
      <c r="KDO23" s="567"/>
      <c r="KDP23" s="3"/>
      <c r="KDQ23" s="428"/>
      <c r="KDR23" s="3"/>
      <c r="KDS23" s="567"/>
      <c r="KDT23" s="3"/>
      <c r="KDU23" s="428"/>
      <c r="KDV23" s="3"/>
      <c r="KDW23" s="567"/>
      <c r="KDX23" s="3"/>
      <c r="KDY23" s="428"/>
      <c r="KDZ23" s="3"/>
      <c r="KEA23" s="567"/>
      <c r="KEB23" s="3"/>
      <c r="KEC23" s="428"/>
      <c r="KED23" s="3"/>
      <c r="KEE23" s="567"/>
      <c r="KEF23" s="3"/>
      <c r="KEG23" s="428"/>
      <c r="KEH23" s="3"/>
      <c r="KEI23" s="567"/>
      <c r="KEJ23" s="3"/>
      <c r="KEK23" s="428"/>
      <c r="KEL23" s="3"/>
      <c r="KEM23" s="567"/>
      <c r="KEN23" s="3"/>
      <c r="KEO23" s="428"/>
      <c r="KEP23" s="3"/>
      <c r="KEQ23" s="567"/>
      <c r="KER23" s="3"/>
      <c r="KES23" s="428"/>
      <c r="KET23" s="3"/>
      <c r="KEU23" s="567"/>
      <c r="KEV23" s="3"/>
      <c r="KEW23" s="428"/>
      <c r="KEX23" s="3"/>
      <c r="KEY23" s="567"/>
      <c r="KEZ23" s="3"/>
      <c r="KFA23" s="428"/>
      <c r="KFB23" s="3"/>
      <c r="KFC23" s="567"/>
      <c r="KFD23" s="3"/>
      <c r="KFE23" s="428"/>
      <c r="KFF23" s="3"/>
      <c r="KFG23" s="567"/>
      <c r="KFH23" s="3"/>
      <c r="KFI23" s="428"/>
      <c r="KFJ23" s="3"/>
      <c r="KFK23" s="567"/>
      <c r="KFL23" s="3"/>
      <c r="KFM23" s="428"/>
      <c r="KFN23" s="3"/>
      <c r="KFO23" s="567"/>
      <c r="KFP23" s="3"/>
      <c r="KFQ23" s="428"/>
      <c r="KFR23" s="3"/>
      <c r="KFS23" s="567"/>
      <c r="KFT23" s="3"/>
      <c r="KFU23" s="428"/>
      <c r="KFV23" s="3"/>
      <c r="KFW23" s="567"/>
      <c r="KFX23" s="3"/>
      <c r="KFY23" s="428"/>
      <c r="KFZ23" s="3"/>
      <c r="KGA23" s="567"/>
      <c r="KGB23" s="3"/>
      <c r="KGC23" s="428"/>
      <c r="KGD23" s="3"/>
      <c r="KGE23" s="567"/>
      <c r="KGF23" s="3"/>
      <c r="KGG23" s="428"/>
      <c r="KGH23" s="3"/>
      <c r="KGI23" s="567"/>
      <c r="KGJ23" s="3"/>
      <c r="KGK23" s="428"/>
      <c r="KGL23" s="3"/>
      <c r="KGM23" s="567"/>
      <c r="KGN23" s="3"/>
      <c r="KGO23" s="428"/>
      <c r="KGP23" s="3"/>
      <c r="KGQ23" s="567"/>
      <c r="KGR23" s="3"/>
      <c r="KGS23" s="428"/>
      <c r="KGT23" s="3"/>
      <c r="KGU23" s="567"/>
      <c r="KGV23" s="3"/>
      <c r="KGW23" s="428"/>
      <c r="KGX23" s="3"/>
      <c r="KGY23" s="567"/>
      <c r="KGZ23" s="3"/>
      <c r="KHA23" s="428"/>
      <c r="KHB23" s="3"/>
      <c r="KHC23" s="567"/>
      <c r="KHD23" s="3"/>
      <c r="KHE23" s="428"/>
      <c r="KHF23" s="3"/>
      <c r="KHG23" s="567"/>
      <c r="KHH23" s="3"/>
      <c r="KHI23" s="428"/>
      <c r="KHJ23" s="3"/>
      <c r="KHK23" s="567"/>
      <c r="KHL23" s="3"/>
      <c r="KHM23" s="428"/>
      <c r="KHN23" s="3"/>
      <c r="KHO23" s="567"/>
      <c r="KHP23" s="3"/>
      <c r="KHQ23" s="428"/>
      <c r="KHR23" s="3"/>
      <c r="KHS23" s="567"/>
      <c r="KHT23" s="3"/>
      <c r="KHU23" s="428"/>
      <c r="KHV23" s="3"/>
      <c r="KHW23" s="567"/>
      <c r="KHX23" s="3"/>
      <c r="KHY23" s="428"/>
      <c r="KHZ23" s="3"/>
      <c r="KIA23" s="567"/>
      <c r="KIB23" s="3"/>
      <c r="KIC23" s="428"/>
      <c r="KID23" s="3"/>
      <c r="KIE23" s="567"/>
      <c r="KIF23" s="3"/>
      <c r="KIG23" s="428"/>
      <c r="KIH23" s="3"/>
      <c r="KII23" s="567"/>
      <c r="KIJ23" s="3"/>
      <c r="KIK23" s="428"/>
      <c r="KIL23" s="3"/>
      <c r="KIM23" s="567"/>
      <c r="KIN23" s="3"/>
      <c r="KIO23" s="428"/>
      <c r="KIP23" s="3"/>
      <c r="KIQ23" s="567"/>
      <c r="KIR23" s="3"/>
      <c r="KIS23" s="428"/>
      <c r="KIT23" s="3"/>
      <c r="KIU23" s="567"/>
      <c r="KIV23" s="3"/>
      <c r="KIW23" s="428"/>
      <c r="KIX23" s="3"/>
      <c r="KIY23" s="567"/>
      <c r="KIZ23" s="3"/>
      <c r="KJA23" s="428"/>
      <c r="KJB23" s="3"/>
      <c r="KJC23" s="567"/>
      <c r="KJD23" s="3"/>
      <c r="KJE23" s="428"/>
      <c r="KJF23" s="3"/>
      <c r="KJG23" s="567"/>
      <c r="KJH23" s="3"/>
      <c r="KJI23" s="428"/>
      <c r="KJJ23" s="3"/>
      <c r="KJK23" s="567"/>
      <c r="KJL23" s="3"/>
      <c r="KJM23" s="428"/>
      <c r="KJN23" s="3"/>
      <c r="KJO23" s="567"/>
      <c r="KJP23" s="3"/>
      <c r="KJQ23" s="428"/>
      <c r="KJR23" s="3"/>
      <c r="KJS23" s="567"/>
      <c r="KJT23" s="3"/>
      <c r="KJU23" s="428"/>
      <c r="KJV23" s="3"/>
      <c r="KJW23" s="567"/>
      <c r="KJX23" s="3"/>
      <c r="KJY23" s="428"/>
      <c r="KJZ23" s="3"/>
      <c r="KKA23" s="567"/>
      <c r="KKB23" s="3"/>
      <c r="KKC23" s="428"/>
      <c r="KKD23" s="3"/>
      <c r="KKE23" s="567"/>
      <c r="KKF23" s="3"/>
      <c r="KKG23" s="428"/>
      <c r="KKH23" s="3"/>
      <c r="KKI23" s="567"/>
      <c r="KKJ23" s="3"/>
      <c r="KKK23" s="428"/>
      <c r="KKL23" s="3"/>
      <c r="KKM23" s="567"/>
      <c r="KKN23" s="3"/>
      <c r="KKO23" s="428"/>
      <c r="KKP23" s="3"/>
      <c r="KKQ23" s="567"/>
      <c r="KKR23" s="3"/>
      <c r="KKS23" s="428"/>
      <c r="KKT23" s="3"/>
      <c r="KKU23" s="567"/>
      <c r="KKV23" s="3"/>
      <c r="KKW23" s="428"/>
      <c r="KKX23" s="3"/>
      <c r="KKY23" s="567"/>
      <c r="KKZ23" s="3"/>
      <c r="KLA23" s="428"/>
      <c r="KLB23" s="3"/>
      <c r="KLC23" s="567"/>
      <c r="KLD23" s="3"/>
      <c r="KLE23" s="428"/>
      <c r="KLF23" s="3"/>
      <c r="KLG23" s="567"/>
      <c r="KLH23" s="3"/>
      <c r="KLI23" s="428"/>
      <c r="KLJ23" s="3"/>
      <c r="KLK23" s="567"/>
      <c r="KLL23" s="3"/>
      <c r="KLM23" s="428"/>
      <c r="KLN23" s="3"/>
      <c r="KLO23" s="567"/>
      <c r="KLP23" s="3"/>
      <c r="KLQ23" s="428"/>
      <c r="KLR23" s="3"/>
      <c r="KLS23" s="567"/>
      <c r="KLT23" s="3"/>
      <c r="KLU23" s="428"/>
      <c r="KLV23" s="3"/>
      <c r="KLW23" s="567"/>
      <c r="KLX23" s="3"/>
      <c r="KLY23" s="428"/>
      <c r="KLZ23" s="3"/>
      <c r="KMA23" s="567"/>
      <c r="KMB23" s="3"/>
      <c r="KMC23" s="428"/>
      <c r="KMD23" s="3"/>
      <c r="KME23" s="567"/>
      <c r="KMF23" s="3"/>
      <c r="KMG23" s="428"/>
      <c r="KMH23" s="3"/>
      <c r="KMI23" s="567"/>
      <c r="KMJ23" s="3"/>
      <c r="KMK23" s="428"/>
      <c r="KML23" s="3"/>
      <c r="KMM23" s="567"/>
      <c r="KMN23" s="3"/>
      <c r="KMO23" s="428"/>
      <c r="KMP23" s="3"/>
      <c r="KMQ23" s="567"/>
      <c r="KMR23" s="3"/>
      <c r="KMS23" s="428"/>
      <c r="KMT23" s="3"/>
      <c r="KMU23" s="567"/>
      <c r="KMV23" s="3"/>
      <c r="KMW23" s="428"/>
      <c r="KMX23" s="3"/>
      <c r="KMY23" s="567"/>
      <c r="KMZ23" s="3"/>
      <c r="KNA23" s="428"/>
      <c r="KNB23" s="3"/>
      <c r="KNC23" s="567"/>
      <c r="KND23" s="3"/>
      <c r="KNE23" s="428"/>
      <c r="KNF23" s="3"/>
      <c r="KNG23" s="567"/>
      <c r="KNH23" s="3"/>
      <c r="KNI23" s="428"/>
      <c r="KNJ23" s="3"/>
      <c r="KNK23" s="567"/>
      <c r="KNL23" s="3"/>
      <c r="KNM23" s="428"/>
      <c r="KNN23" s="3"/>
      <c r="KNO23" s="567"/>
      <c r="KNP23" s="3"/>
      <c r="KNQ23" s="428"/>
      <c r="KNR23" s="3"/>
      <c r="KNS23" s="567"/>
      <c r="KNT23" s="3"/>
      <c r="KNU23" s="428"/>
      <c r="KNV23" s="3"/>
      <c r="KNW23" s="567"/>
      <c r="KNX23" s="3"/>
      <c r="KNY23" s="428"/>
      <c r="KNZ23" s="3"/>
      <c r="KOA23" s="567"/>
      <c r="KOB23" s="3"/>
      <c r="KOC23" s="428"/>
      <c r="KOD23" s="3"/>
      <c r="KOE23" s="567"/>
      <c r="KOF23" s="3"/>
      <c r="KOG23" s="428"/>
      <c r="KOH23" s="3"/>
      <c r="KOI23" s="567"/>
      <c r="KOJ23" s="3"/>
      <c r="KOK23" s="428"/>
      <c r="KOL23" s="3"/>
      <c r="KOM23" s="567"/>
      <c r="KON23" s="3"/>
      <c r="KOO23" s="428"/>
      <c r="KOP23" s="3"/>
      <c r="KOQ23" s="567"/>
      <c r="KOR23" s="3"/>
      <c r="KOS23" s="428"/>
      <c r="KOT23" s="3"/>
      <c r="KOU23" s="567"/>
      <c r="KOV23" s="3"/>
      <c r="KOW23" s="428"/>
      <c r="KOX23" s="3"/>
      <c r="KOY23" s="567"/>
      <c r="KOZ23" s="3"/>
      <c r="KPA23" s="428"/>
      <c r="KPB23" s="3"/>
      <c r="KPC23" s="567"/>
      <c r="KPD23" s="3"/>
      <c r="KPE23" s="428"/>
      <c r="KPF23" s="3"/>
      <c r="KPG23" s="567"/>
      <c r="KPH23" s="3"/>
      <c r="KPI23" s="428"/>
      <c r="KPJ23" s="3"/>
      <c r="KPK23" s="567"/>
      <c r="KPL23" s="3"/>
      <c r="KPM23" s="428"/>
      <c r="KPN23" s="3"/>
      <c r="KPO23" s="567"/>
      <c r="KPP23" s="3"/>
      <c r="KPQ23" s="428"/>
      <c r="KPR23" s="3"/>
      <c r="KPS23" s="567"/>
      <c r="KPT23" s="3"/>
      <c r="KPU23" s="428"/>
      <c r="KPV23" s="3"/>
      <c r="KPW23" s="567"/>
      <c r="KPX23" s="3"/>
      <c r="KPY23" s="428"/>
      <c r="KPZ23" s="3"/>
      <c r="KQA23" s="567"/>
      <c r="KQB23" s="3"/>
      <c r="KQC23" s="428"/>
      <c r="KQD23" s="3"/>
      <c r="KQE23" s="567"/>
      <c r="KQF23" s="3"/>
      <c r="KQG23" s="428"/>
      <c r="KQH23" s="3"/>
      <c r="KQI23" s="567"/>
      <c r="KQJ23" s="3"/>
      <c r="KQK23" s="428"/>
      <c r="KQL23" s="3"/>
      <c r="KQM23" s="567"/>
      <c r="KQN23" s="3"/>
      <c r="KQO23" s="428"/>
      <c r="KQP23" s="3"/>
      <c r="KQQ23" s="567"/>
      <c r="KQR23" s="3"/>
      <c r="KQS23" s="428"/>
      <c r="KQT23" s="3"/>
      <c r="KQU23" s="567"/>
      <c r="KQV23" s="3"/>
      <c r="KQW23" s="428"/>
      <c r="KQX23" s="3"/>
      <c r="KQY23" s="567"/>
      <c r="KQZ23" s="3"/>
      <c r="KRA23" s="428"/>
      <c r="KRB23" s="3"/>
      <c r="KRC23" s="567"/>
      <c r="KRD23" s="3"/>
      <c r="KRE23" s="428"/>
      <c r="KRF23" s="3"/>
      <c r="KRG23" s="567"/>
      <c r="KRH23" s="3"/>
      <c r="KRI23" s="428"/>
      <c r="KRJ23" s="3"/>
      <c r="KRK23" s="567"/>
      <c r="KRL23" s="3"/>
      <c r="KRM23" s="428"/>
      <c r="KRN23" s="3"/>
      <c r="KRO23" s="567"/>
      <c r="KRP23" s="3"/>
      <c r="KRQ23" s="428"/>
      <c r="KRR23" s="3"/>
      <c r="KRS23" s="567"/>
      <c r="KRT23" s="3"/>
      <c r="KRU23" s="428"/>
      <c r="KRV23" s="3"/>
      <c r="KRW23" s="567"/>
      <c r="KRX23" s="3"/>
      <c r="KRY23" s="428"/>
      <c r="KRZ23" s="3"/>
      <c r="KSA23" s="567"/>
      <c r="KSB23" s="3"/>
      <c r="KSC23" s="428"/>
      <c r="KSD23" s="3"/>
      <c r="KSE23" s="567"/>
      <c r="KSF23" s="3"/>
      <c r="KSG23" s="428"/>
      <c r="KSH23" s="3"/>
      <c r="KSI23" s="567"/>
      <c r="KSJ23" s="3"/>
      <c r="KSK23" s="428"/>
      <c r="KSL23" s="3"/>
      <c r="KSM23" s="567"/>
      <c r="KSN23" s="3"/>
      <c r="KSO23" s="428"/>
      <c r="KSP23" s="3"/>
      <c r="KSQ23" s="567"/>
      <c r="KSR23" s="3"/>
      <c r="KSS23" s="428"/>
      <c r="KST23" s="3"/>
      <c r="KSU23" s="567"/>
      <c r="KSV23" s="3"/>
      <c r="KSW23" s="428"/>
      <c r="KSX23" s="3"/>
      <c r="KSY23" s="567"/>
      <c r="KSZ23" s="3"/>
      <c r="KTA23" s="428"/>
      <c r="KTB23" s="3"/>
      <c r="KTC23" s="567"/>
      <c r="KTD23" s="3"/>
      <c r="KTE23" s="428"/>
      <c r="KTF23" s="3"/>
      <c r="KTG23" s="567"/>
      <c r="KTH23" s="3"/>
      <c r="KTI23" s="428"/>
      <c r="KTJ23" s="3"/>
      <c r="KTK23" s="567"/>
      <c r="KTL23" s="3"/>
      <c r="KTM23" s="428"/>
      <c r="KTN23" s="3"/>
      <c r="KTO23" s="567"/>
      <c r="KTP23" s="3"/>
      <c r="KTQ23" s="428"/>
      <c r="KTR23" s="3"/>
      <c r="KTS23" s="567"/>
      <c r="KTT23" s="3"/>
      <c r="KTU23" s="428"/>
      <c r="KTV23" s="3"/>
      <c r="KTW23" s="567"/>
      <c r="KTX23" s="3"/>
      <c r="KTY23" s="428"/>
      <c r="KTZ23" s="3"/>
      <c r="KUA23" s="567"/>
      <c r="KUB23" s="3"/>
      <c r="KUC23" s="428"/>
      <c r="KUD23" s="3"/>
      <c r="KUE23" s="567"/>
      <c r="KUF23" s="3"/>
      <c r="KUG23" s="428"/>
      <c r="KUH23" s="3"/>
      <c r="KUI23" s="567"/>
      <c r="KUJ23" s="3"/>
      <c r="KUK23" s="428"/>
      <c r="KUL23" s="3"/>
      <c r="KUM23" s="567"/>
      <c r="KUN23" s="3"/>
      <c r="KUO23" s="428"/>
      <c r="KUP23" s="3"/>
      <c r="KUQ23" s="567"/>
      <c r="KUR23" s="3"/>
      <c r="KUS23" s="428"/>
      <c r="KUT23" s="3"/>
      <c r="KUU23" s="567"/>
      <c r="KUV23" s="3"/>
      <c r="KUW23" s="428"/>
      <c r="KUX23" s="3"/>
      <c r="KUY23" s="567"/>
      <c r="KUZ23" s="3"/>
      <c r="KVA23" s="428"/>
      <c r="KVB23" s="3"/>
      <c r="KVC23" s="567"/>
      <c r="KVD23" s="3"/>
      <c r="KVE23" s="428"/>
      <c r="KVF23" s="3"/>
      <c r="KVG23" s="567"/>
      <c r="KVH23" s="3"/>
      <c r="KVI23" s="428"/>
      <c r="KVJ23" s="3"/>
      <c r="KVK23" s="567"/>
      <c r="KVL23" s="3"/>
      <c r="KVM23" s="428"/>
      <c r="KVN23" s="3"/>
      <c r="KVO23" s="567"/>
      <c r="KVP23" s="3"/>
      <c r="KVQ23" s="428"/>
      <c r="KVR23" s="3"/>
      <c r="KVS23" s="567"/>
      <c r="KVT23" s="3"/>
      <c r="KVU23" s="428"/>
      <c r="KVV23" s="3"/>
      <c r="KVW23" s="567"/>
      <c r="KVX23" s="3"/>
      <c r="KVY23" s="428"/>
      <c r="KVZ23" s="3"/>
      <c r="KWA23" s="567"/>
      <c r="KWB23" s="3"/>
      <c r="KWC23" s="428"/>
      <c r="KWD23" s="3"/>
      <c r="KWE23" s="567"/>
      <c r="KWF23" s="3"/>
      <c r="KWG23" s="428"/>
      <c r="KWH23" s="3"/>
      <c r="KWI23" s="567"/>
      <c r="KWJ23" s="3"/>
      <c r="KWK23" s="428"/>
      <c r="KWL23" s="3"/>
      <c r="KWM23" s="567"/>
      <c r="KWN23" s="3"/>
      <c r="KWO23" s="428"/>
      <c r="KWP23" s="3"/>
      <c r="KWQ23" s="567"/>
      <c r="KWR23" s="3"/>
      <c r="KWS23" s="428"/>
      <c r="KWT23" s="3"/>
      <c r="KWU23" s="567"/>
      <c r="KWV23" s="3"/>
      <c r="KWW23" s="428"/>
      <c r="KWX23" s="3"/>
      <c r="KWY23" s="567"/>
      <c r="KWZ23" s="3"/>
      <c r="KXA23" s="428"/>
      <c r="KXB23" s="3"/>
      <c r="KXC23" s="567"/>
      <c r="KXD23" s="3"/>
      <c r="KXE23" s="428"/>
      <c r="KXF23" s="3"/>
      <c r="KXG23" s="567"/>
      <c r="KXH23" s="3"/>
      <c r="KXI23" s="428"/>
      <c r="KXJ23" s="3"/>
      <c r="KXK23" s="567"/>
      <c r="KXL23" s="3"/>
      <c r="KXM23" s="428"/>
      <c r="KXN23" s="3"/>
      <c r="KXO23" s="567"/>
      <c r="KXP23" s="3"/>
      <c r="KXQ23" s="428"/>
      <c r="KXR23" s="3"/>
      <c r="KXS23" s="567"/>
      <c r="KXT23" s="3"/>
      <c r="KXU23" s="428"/>
      <c r="KXV23" s="3"/>
      <c r="KXW23" s="567"/>
      <c r="KXX23" s="3"/>
      <c r="KXY23" s="428"/>
      <c r="KXZ23" s="3"/>
      <c r="KYA23" s="567"/>
      <c r="KYB23" s="3"/>
      <c r="KYC23" s="428"/>
      <c r="KYD23" s="3"/>
      <c r="KYE23" s="567"/>
      <c r="KYF23" s="3"/>
      <c r="KYG23" s="428"/>
      <c r="KYH23" s="3"/>
      <c r="KYI23" s="567"/>
      <c r="KYJ23" s="3"/>
      <c r="KYK23" s="428"/>
      <c r="KYL23" s="3"/>
      <c r="KYM23" s="567"/>
      <c r="KYN23" s="3"/>
      <c r="KYO23" s="428"/>
      <c r="KYP23" s="3"/>
      <c r="KYQ23" s="567"/>
      <c r="KYR23" s="3"/>
      <c r="KYS23" s="428"/>
      <c r="KYT23" s="3"/>
      <c r="KYU23" s="567"/>
      <c r="KYV23" s="3"/>
      <c r="KYW23" s="428"/>
      <c r="KYX23" s="3"/>
      <c r="KYY23" s="567"/>
      <c r="KYZ23" s="3"/>
      <c r="KZA23" s="428"/>
      <c r="KZB23" s="3"/>
      <c r="KZC23" s="567"/>
      <c r="KZD23" s="3"/>
      <c r="KZE23" s="428"/>
      <c r="KZF23" s="3"/>
      <c r="KZG23" s="567"/>
      <c r="KZH23" s="3"/>
      <c r="KZI23" s="428"/>
      <c r="KZJ23" s="3"/>
      <c r="KZK23" s="567"/>
      <c r="KZL23" s="3"/>
      <c r="KZM23" s="428"/>
      <c r="KZN23" s="3"/>
      <c r="KZO23" s="567"/>
      <c r="KZP23" s="3"/>
      <c r="KZQ23" s="428"/>
      <c r="KZR23" s="3"/>
      <c r="KZS23" s="567"/>
      <c r="KZT23" s="3"/>
      <c r="KZU23" s="428"/>
      <c r="KZV23" s="3"/>
      <c r="KZW23" s="567"/>
      <c r="KZX23" s="3"/>
      <c r="KZY23" s="428"/>
      <c r="KZZ23" s="3"/>
      <c r="LAA23" s="567"/>
      <c r="LAB23" s="3"/>
      <c r="LAC23" s="428"/>
      <c r="LAD23" s="3"/>
      <c r="LAE23" s="567"/>
      <c r="LAF23" s="3"/>
      <c r="LAG23" s="428"/>
      <c r="LAH23" s="3"/>
      <c r="LAI23" s="567"/>
      <c r="LAJ23" s="3"/>
      <c r="LAK23" s="428"/>
      <c r="LAL23" s="3"/>
      <c r="LAM23" s="567"/>
      <c r="LAN23" s="3"/>
      <c r="LAO23" s="428"/>
      <c r="LAP23" s="3"/>
      <c r="LAQ23" s="567"/>
      <c r="LAR23" s="3"/>
      <c r="LAS23" s="428"/>
      <c r="LAT23" s="3"/>
      <c r="LAU23" s="567"/>
      <c r="LAV23" s="3"/>
      <c r="LAW23" s="428"/>
      <c r="LAX23" s="3"/>
      <c r="LAY23" s="567"/>
      <c r="LAZ23" s="3"/>
      <c r="LBA23" s="428"/>
      <c r="LBB23" s="3"/>
      <c r="LBC23" s="567"/>
      <c r="LBD23" s="3"/>
      <c r="LBE23" s="428"/>
      <c r="LBF23" s="3"/>
      <c r="LBG23" s="567"/>
      <c r="LBH23" s="3"/>
      <c r="LBI23" s="428"/>
      <c r="LBJ23" s="3"/>
      <c r="LBK23" s="567"/>
      <c r="LBL23" s="3"/>
      <c r="LBM23" s="428"/>
      <c r="LBN23" s="3"/>
      <c r="LBO23" s="567"/>
      <c r="LBP23" s="3"/>
      <c r="LBQ23" s="428"/>
      <c r="LBR23" s="3"/>
      <c r="LBS23" s="567"/>
      <c r="LBT23" s="3"/>
      <c r="LBU23" s="428"/>
      <c r="LBV23" s="3"/>
      <c r="LBW23" s="567"/>
      <c r="LBX23" s="3"/>
      <c r="LBY23" s="428"/>
      <c r="LBZ23" s="3"/>
      <c r="LCA23" s="567"/>
      <c r="LCB23" s="3"/>
      <c r="LCC23" s="428"/>
      <c r="LCD23" s="3"/>
      <c r="LCE23" s="567"/>
      <c r="LCF23" s="3"/>
      <c r="LCG23" s="428"/>
      <c r="LCH23" s="3"/>
      <c r="LCI23" s="567"/>
      <c r="LCJ23" s="3"/>
      <c r="LCK23" s="428"/>
      <c r="LCL23" s="3"/>
      <c r="LCM23" s="567"/>
      <c r="LCN23" s="3"/>
      <c r="LCO23" s="428"/>
      <c r="LCP23" s="3"/>
      <c r="LCQ23" s="567"/>
      <c r="LCR23" s="3"/>
      <c r="LCS23" s="428"/>
      <c r="LCT23" s="3"/>
      <c r="LCU23" s="567"/>
      <c r="LCV23" s="3"/>
      <c r="LCW23" s="428"/>
      <c r="LCX23" s="3"/>
      <c r="LCY23" s="567"/>
      <c r="LCZ23" s="3"/>
      <c r="LDA23" s="428"/>
      <c r="LDB23" s="3"/>
      <c r="LDC23" s="567"/>
      <c r="LDD23" s="3"/>
      <c r="LDE23" s="428"/>
      <c r="LDF23" s="3"/>
      <c r="LDG23" s="567"/>
      <c r="LDH23" s="3"/>
      <c r="LDI23" s="428"/>
      <c r="LDJ23" s="3"/>
      <c r="LDK23" s="567"/>
      <c r="LDL23" s="3"/>
      <c r="LDM23" s="428"/>
      <c r="LDN23" s="3"/>
      <c r="LDO23" s="567"/>
      <c r="LDP23" s="3"/>
      <c r="LDQ23" s="428"/>
      <c r="LDR23" s="3"/>
      <c r="LDS23" s="567"/>
      <c r="LDT23" s="3"/>
      <c r="LDU23" s="428"/>
      <c r="LDV23" s="3"/>
      <c r="LDW23" s="567"/>
      <c r="LDX23" s="3"/>
      <c r="LDY23" s="428"/>
      <c r="LDZ23" s="3"/>
      <c r="LEA23" s="567"/>
      <c r="LEB23" s="3"/>
      <c r="LEC23" s="428"/>
      <c r="LED23" s="3"/>
      <c r="LEE23" s="567"/>
      <c r="LEF23" s="3"/>
      <c r="LEG23" s="428"/>
      <c r="LEH23" s="3"/>
      <c r="LEI23" s="567"/>
      <c r="LEJ23" s="3"/>
      <c r="LEK23" s="428"/>
      <c r="LEL23" s="3"/>
      <c r="LEM23" s="567"/>
      <c r="LEN23" s="3"/>
      <c r="LEO23" s="428"/>
      <c r="LEP23" s="3"/>
      <c r="LEQ23" s="567"/>
      <c r="LER23" s="3"/>
      <c r="LES23" s="428"/>
      <c r="LET23" s="3"/>
      <c r="LEU23" s="567"/>
      <c r="LEV23" s="3"/>
      <c r="LEW23" s="428"/>
      <c r="LEX23" s="3"/>
      <c r="LEY23" s="567"/>
      <c r="LEZ23" s="3"/>
      <c r="LFA23" s="428"/>
      <c r="LFB23" s="3"/>
      <c r="LFC23" s="567"/>
      <c r="LFD23" s="3"/>
      <c r="LFE23" s="428"/>
      <c r="LFF23" s="3"/>
      <c r="LFG23" s="567"/>
      <c r="LFH23" s="3"/>
      <c r="LFI23" s="428"/>
      <c r="LFJ23" s="3"/>
      <c r="LFK23" s="567"/>
      <c r="LFL23" s="3"/>
      <c r="LFM23" s="428"/>
      <c r="LFN23" s="3"/>
      <c r="LFO23" s="567"/>
      <c r="LFP23" s="3"/>
      <c r="LFQ23" s="428"/>
      <c r="LFR23" s="3"/>
      <c r="LFS23" s="567"/>
      <c r="LFT23" s="3"/>
      <c r="LFU23" s="428"/>
      <c r="LFV23" s="3"/>
      <c r="LFW23" s="567"/>
      <c r="LFX23" s="3"/>
      <c r="LFY23" s="428"/>
      <c r="LFZ23" s="3"/>
      <c r="LGA23" s="567"/>
      <c r="LGB23" s="3"/>
      <c r="LGC23" s="428"/>
      <c r="LGD23" s="3"/>
      <c r="LGE23" s="567"/>
      <c r="LGF23" s="3"/>
      <c r="LGG23" s="428"/>
      <c r="LGH23" s="3"/>
      <c r="LGI23" s="567"/>
      <c r="LGJ23" s="3"/>
      <c r="LGK23" s="428"/>
      <c r="LGL23" s="3"/>
      <c r="LGM23" s="567"/>
      <c r="LGN23" s="3"/>
      <c r="LGO23" s="428"/>
      <c r="LGP23" s="3"/>
      <c r="LGQ23" s="567"/>
      <c r="LGR23" s="3"/>
      <c r="LGS23" s="428"/>
      <c r="LGT23" s="3"/>
      <c r="LGU23" s="567"/>
      <c r="LGV23" s="3"/>
      <c r="LGW23" s="428"/>
      <c r="LGX23" s="3"/>
      <c r="LGY23" s="567"/>
      <c r="LGZ23" s="3"/>
      <c r="LHA23" s="428"/>
      <c r="LHB23" s="3"/>
      <c r="LHC23" s="567"/>
      <c r="LHD23" s="3"/>
      <c r="LHE23" s="428"/>
      <c r="LHF23" s="3"/>
      <c r="LHG23" s="567"/>
      <c r="LHH23" s="3"/>
      <c r="LHI23" s="428"/>
      <c r="LHJ23" s="3"/>
      <c r="LHK23" s="567"/>
      <c r="LHL23" s="3"/>
      <c r="LHM23" s="428"/>
      <c r="LHN23" s="3"/>
      <c r="LHO23" s="567"/>
      <c r="LHP23" s="3"/>
      <c r="LHQ23" s="428"/>
      <c r="LHR23" s="3"/>
      <c r="LHS23" s="567"/>
      <c r="LHT23" s="3"/>
      <c r="LHU23" s="428"/>
      <c r="LHV23" s="3"/>
      <c r="LHW23" s="567"/>
      <c r="LHX23" s="3"/>
      <c r="LHY23" s="428"/>
      <c r="LHZ23" s="3"/>
      <c r="LIA23" s="567"/>
      <c r="LIB23" s="3"/>
      <c r="LIC23" s="428"/>
      <c r="LID23" s="3"/>
      <c r="LIE23" s="567"/>
      <c r="LIF23" s="3"/>
      <c r="LIG23" s="428"/>
      <c r="LIH23" s="3"/>
      <c r="LII23" s="567"/>
      <c r="LIJ23" s="3"/>
      <c r="LIK23" s="428"/>
      <c r="LIL23" s="3"/>
      <c r="LIM23" s="567"/>
      <c r="LIN23" s="3"/>
      <c r="LIO23" s="428"/>
      <c r="LIP23" s="3"/>
      <c r="LIQ23" s="567"/>
      <c r="LIR23" s="3"/>
      <c r="LIS23" s="428"/>
      <c r="LIT23" s="3"/>
      <c r="LIU23" s="567"/>
      <c r="LIV23" s="3"/>
      <c r="LIW23" s="428"/>
      <c r="LIX23" s="3"/>
      <c r="LIY23" s="567"/>
      <c r="LIZ23" s="3"/>
      <c r="LJA23" s="428"/>
      <c r="LJB23" s="3"/>
      <c r="LJC23" s="567"/>
      <c r="LJD23" s="3"/>
      <c r="LJE23" s="428"/>
      <c r="LJF23" s="3"/>
      <c r="LJG23" s="567"/>
      <c r="LJH23" s="3"/>
      <c r="LJI23" s="428"/>
      <c r="LJJ23" s="3"/>
      <c r="LJK23" s="567"/>
      <c r="LJL23" s="3"/>
      <c r="LJM23" s="428"/>
      <c r="LJN23" s="3"/>
      <c r="LJO23" s="567"/>
      <c r="LJP23" s="3"/>
      <c r="LJQ23" s="428"/>
      <c r="LJR23" s="3"/>
      <c r="LJS23" s="567"/>
      <c r="LJT23" s="3"/>
      <c r="LJU23" s="428"/>
      <c r="LJV23" s="3"/>
      <c r="LJW23" s="567"/>
      <c r="LJX23" s="3"/>
      <c r="LJY23" s="428"/>
      <c r="LJZ23" s="3"/>
      <c r="LKA23" s="567"/>
      <c r="LKB23" s="3"/>
      <c r="LKC23" s="428"/>
      <c r="LKD23" s="3"/>
      <c r="LKE23" s="567"/>
      <c r="LKF23" s="3"/>
      <c r="LKG23" s="428"/>
      <c r="LKH23" s="3"/>
      <c r="LKI23" s="567"/>
      <c r="LKJ23" s="3"/>
      <c r="LKK23" s="428"/>
      <c r="LKL23" s="3"/>
      <c r="LKM23" s="567"/>
      <c r="LKN23" s="3"/>
      <c r="LKO23" s="428"/>
      <c r="LKP23" s="3"/>
      <c r="LKQ23" s="567"/>
      <c r="LKR23" s="3"/>
      <c r="LKS23" s="428"/>
      <c r="LKT23" s="3"/>
      <c r="LKU23" s="567"/>
      <c r="LKV23" s="3"/>
      <c r="LKW23" s="428"/>
      <c r="LKX23" s="3"/>
      <c r="LKY23" s="567"/>
      <c r="LKZ23" s="3"/>
      <c r="LLA23" s="428"/>
      <c r="LLB23" s="3"/>
      <c r="LLC23" s="567"/>
      <c r="LLD23" s="3"/>
      <c r="LLE23" s="428"/>
      <c r="LLF23" s="3"/>
      <c r="LLG23" s="567"/>
      <c r="LLH23" s="3"/>
      <c r="LLI23" s="428"/>
      <c r="LLJ23" s="3"/>
      <c r="LLK23" s="567"/>
      <c r="LLL23" s="3"/>
      <c r="LLM23" s="428"/>
      <c r="LLN23" s="3"/>
      <c r="LLO23" s="567"/>
      <c r="LLP23" s="3"/>
      <c r="LLQ23" s="428"/>
      <c r="LLR23" s="3"/>
      <c r="LLS23" s="567"/>
      <c r="LLT23" s="3"/>
      <c r="LLU23" s="428"/>
      <c r="LLV23" s="3"/>
      <c r="LLW23" s="567"/>
      <c r="LLX23" s="3"/>
      <c r="LLY23" s="428"/>
      <c r="LLZ23" s="3"/>
      <c r="LMA23" s="567"/>
      <c r="LMB23" s="3"/>
      <c r="LMC23" s="428"/>
      <c r="LMD23" s="3"/>
      <c r="LME23" s="567"/>
      <c r="LMF23" s="3"/>
      <c r="LMG23" s="428"/>
      <c r="LMH23" s="3"/>
      <c r="LMI23" s="567"/>
      <c r="LMJ23" s="3"/>
      <c r="LMK23" s="428"/>
      <c r="LML23" s="3"/>
      <c r="LMM23" s="567"/>
      <c r="LMN23" s="3"/>
      <c r="LMO23" s="428"/>
      <c r="LMP23" s="3"/>
      <c r="LMQ23" s="567"/>
      <c r="LMR23" s="3"/>
      <c r="LMS23" s="428"/>
      <c r="LMT23" s="3"/>
      <c r="LMU23" s="567"/>
      <c r="LMV23" s="3"/>
      <c r="LMW23" s="428"/>
      <c r="LMX23" s="3"/>
      <c r="LMY23" s="567"/>
      <c r="LMZ23" s="3"/>
      <c r="LNA23" s="428"/>
      <c r="LNB23" s="3"/>
      <c r="LNC23" s="567"/>
      <c r="LND23" s="3"/>
      <c r="LNE23" s="428"/>
      <c r="LNF23" s="3"/>
      <c r="LNG23" s="567"/>
      <c r="LNH23" s="3"/>
      <c r="LNI23" s="428"/>
      <c r="LNJ23" s="3"/>
      <c r="LNK23" s="567"/>
      <c r="LNL23" s="3"/>
      <c r="LNM23" s="428"/>
      <c r="LNN23" s="3"/>
      <c r="LNO23" s="567"/>
      <c r="LNP23" s="3"/>
      <c r="LNQ23" s="428"/>
      <c r="LNR23" s="3"/>
      <c r="LNS23" s="567"/>
      <c r="LNT23" s="3"/>
      <c r="LNU23" s="428"/>
      <c r="LNV23" s="3"/>
      <c r="LNW23" s="567"/>
      <c r="LNX23" s="3"/>
      <c r="LNY23" s="428"/>
      <c r="LNZ23" s="3"/>
      <c r="LOA23" s="567"/>
      <c r="LOB23" s="3"/>
      <c r="LOC23" s="428"/>
      <c r="LOD23" s="3"/>
      <c r="LOE23" s="567"/>
      <c r="LOF23" s="3"/>
      <c r="LOG23" s="428"/>
      <c r="LOH23" s="3"/>
      <c r="LOI23" s="567"/>
      <c r="LOJ23" s="3"/>
      <c r="LOK23" s="428"/>
      <c r="LOL23" s="3"/>
      <c r="LOM23" s="567"/>
      <c r="LON23" s="3"/>
      <c r="LOO23" s="428"/>
      <c r="LOP23" s="3"/>
      <c r="LOQ23" s="567"/>
      <c r="LOR23" s="3"/>
      <c r="LOS23" s="428"/>
      <c r="LOT23" s="3"/>
      <c r="LOU23" s="567"/>
      <c r="LOV23" s="3"/>
      <c r="LOW23" s="428"/>
      <c r="LOX23" s="3"/>
      <c r="LOY23" s="567"/>
      <c r="LOZ23" s="3"/>
      <c r="LPA23" s="428"/>
      <c r="LPB23" s="3"/>
      <c r="LPC23" s="567"/>
      <c r="LPD23" s="3"/>
      <c r="LPE23" s="428"/>
      <c r="LPF23" s="3"/>
      <c r="LPG23" s="567"/>
      <c r="LPH23" s="3"/>
      <c r="LPI23" s="428"/>
      <c r="LPJ23" s="3"/>
      <c r="LPK23" s="567"/>
      <c r="LPL23" s="3"/>
      <c r="LPM23" s="428"/>
      <c r="LPN23" s="3"/>
      <c r="LPO23" s="567"/>
      <c r="LPP23" s="3"/>
      <c r="LPQ23" s="428"/>
      <c r="LPR23" s="3"/>
      <c r="LPS23" s="567"/>
      <c r="LPT23" s="3"/>
      <c r="LPU23" s="428"/>
      <c r="LPV23" s="3"/>
      <c r="LPW23" s="567"/>
      <c r="LPX23" s="3"/>
      <c r="LPY23" s="428"/>
      <c r="LPZ23" s="3"/>
      <c r="LQA23" s="567"/>
      <c r="LQB23" s="3"/>
      <c r="LQC23" s="428"/>
      <c r="LQD23" s="3"/>
      <c r="LQE23" s="567"/>
      <c r="LQF23" s="3"/>
      <c r="LQG23" s="428"/>
      <c r="LQH23" s="3"/>
      <c r="LQI23" s="567"/>
      <c r="LQJ23" s="3"/>
      <c r="LQK23" s="428"/>
      <c r="LQL23" s="3"/>
      <c r="LQM23" s="567"/>
      <c r="LQN23" s="3"/>
      <c r="LQO23" s="428"/>
      <c r="LQP23" s="3"/>
      <c r="LQQ23" s="567"/>
      <c r="LQR23" s="3"/>
      <c r="LQS23" s="428"/>
      <c r="LQT23" s="3"/>
      <c r="LQU23" s="567"/>
      <c r="LQV23" s="3"/>
      <c r="LQW23" s="428"/>
      <c r="LQX23" s="3"/>
      <c r="LQY23" s="567"/>
      <c r="LQZ23" s="3"/>
      <c r="LRA23" s="428"/>
      <c r="LRB23" s="3"/>
      <c r="LRC23" s="567"/>
      <c r="LRD23" s="3"/>
      <c r="LRE23" s="428"/>
      <c r="LRF23" s="3"/>
      <c r="LRG23" s="567"/>
      <c r="LRH23" s="3"/>
      <c r="LRI23" s="428"/>
      <c r="LRJ23" s="3"/>
      <c r="LRK23" s="567"/>
      <c r="LRL23" s="3"/>
      <c r="LRM23" s="428"/>
      <c r="LRN23" s="3"/>
      <c r="LRO23" s="567"/>
      <c r="LRP23" s="3"/>
      <c r="LRQ23" s="428"/>
      <c r="LRR23" s="3"/>
      <c r="LRS23" s="567"/>
      <c r="LRT23" s="3"/>
      <c r="LRU23" s="428"/>
      <c r="LRV23" s="3"/>
      <c r="LRW23" s="567"/>
      <c r="LRX23" s="3"/>
      <c r="LRY23" s="428"/>
      <c r="LRZ23" s="3"/>
      <c r="LSA23" s="567"/>
      <c r="LSB23" s="3"/>
      <c r="LSC23" s="428"/>
      <c r="LSD23" s="3"/>
      <c r="LSE23" s="567"/>
      <c r="LSF23" s="3"/>
      <c r="LSG23" s="428"/>
      <c r="LSH23" s="3"/>
      <c r="LSI23" s="567"/>
      <c r="LSJ23" s="3"/>
      <c r="LSK23" s="428"/>
      <c r="LSL23" s="3"/>
      <c r="LSM23" s="567"/>
      <c r="LSN23" s="3"/>
      <c r="LSO23" s="428"/>
      <c r="LSP23" s="3"/>
      <c r="LSQ23" s="567"/>
      <c r="LSR23" s="3"/>
      <c r="LSS23" s="428"/>
      <c r="LST23" s="3"/>
      <c r="LSU23" s="567"/>
      <c r="LSV23" s="3"/>
      <c r="LSW23" s="428"/>
      <c r="LSX23" s="3"/>
      <c r="LSY23" s="567"/>
      <c r="LSZ23" s="3"/>
      <c r="LTA23" s="428"/>
      <c r="LTB23" s="3"/>
      <c r="LTC23" s="567"/>
      <c r="LTD23" s="3"/>
      <c r="LTE23" s="428"/>
      <c r="LTF23" s="3"/>
      <c r="LTG23" s="567"/>
      <c r="LTH23" s="3"/>
      <c r="LTI23" s="428"/>
      <c r="LTJ23" s="3"/>
      <c r="LTK23" s="567"/>
      <c r="LTL23" s="3"/>
      <c r="LTM23" s="428"/>
      <c r="LTN23" s="3"/>
      <c r="LTO23" s="567"/>
      <c r="LTP23" s="3"/>
      <c r="LTQ23" s="428"/>
      <c r="LTR23" s="3"/>
      <c r="LTS23" s="567"/>
      <c r="LTT23" s="3"/>
      <c r="LTU23" s="428"/>
      <c r="LTV23" s="3"/>
      <c r="LTW23" s="567"/>
      <c r="LTX23" s="3"/>
      <c r="LTY23" s="428"/>
      <c r="LTZ23" s="3"/>
      <c r="LUA23" s="567"/>
      <c r="LUB23" s="3"/>
      <c r="LUC23" s="428"/>
      <c r="LUD23" s="3"/>
      <c r="LUE23" s="567"/>
      <c r="LUF23" s="3"/>
      <c r="LUG23" s="428"/>
      <c r="LUH23" s="3"/>
      <c r="LUI23" s="567"/>
      <c r="LUJ23" s="3"/>
      <c r="LUK23" s="428"/>
      <c r="LUL23" s="3"/>
      <c r="LUM23" s="567"/>
      <c r="LUN23" s="3"/>
      <c r="LUO23" s="428"/>
      <c r="LUP23" s="3"/>
      <c r="LUQ23" s="567"/>
      <c r="LUR23" s="3"/>
      <c r="LUS23" s="428"/>
      <c r="LUT23" s="3"/>
      <c r="LUU23" s="567"/>
      <c r="LUV23" s="3"/>
      <c r="LUW23" s="428"/>
      <c r="LUX23" s="3"/>
      <c r="LUY23" s="567"/>
      <c r="LUZ23" s="3"/>
      <c r="LVA23" s="428"/>
      <c r="LVB23" s="3"/>
      <c r="LVC23" s="567"/>
      <c r="LVD23" s="3"/>
      <c r="LVE23" s="428"/>
      <c r="LVF23" s="3"/>
      <c r="LVG23" s="567"/>
      <c r="LVH23" s="3"/>
      <c r="LVI23" s="428"/>
      <c r="LVJ23" s="3"/>
      <c r="LVK23" s="567"/>
      <c r="LVL23" s="3"/>
      <c r="LVM23" s="428"/>
      <c r="LVN23" s="3"/>
      <c r="LVO23" s="567"/>
      <c r="LVP23" s="3"/>
      <c r="LVQ23" s="428"/>
      <c r="LVR23" s="3"/>
      <c r="LVS23" s="567"/>
      <c r="LVT23" s="3"/>
      <c r="LVU23" s="428"/>
      <c r="LVV23" s="3"/>
      <c r="LVW23" s="567"/>
      <c r="LVX23" s="3"/>
      <c r="LVY23" s="428"/>
      <c r="LVZ23" s="3"/>
      <c r="LWA23" s="567"/>
      <c r="LWB23" s="3"/>
      <c r="LWC23" s="428"/>
      <c r="LWD23" s="3"/>
      <c r="LWE23" s="567"/>
      <c r="LWF23" s="3"/>
      <c r="LWG23" s="428"/>
      <c r="LWH23" s="3"/>
      <c r="LWI23" s="567"/>
      <c r="LWJ23" s="3"/>
      <c r="LWK23" s="428"/>
      <c r="LWL23" s="3"/>
      <c r="LWM23" s="567"/>
      <c r="LWN23" s="3"/>
      <c r="LWO23" s="428"/>
      <c r="LWP23" s="3"/>
      <c r="LWQ23" s="567"/>
      <c r="LWR23" s="3"/>
      <c r="LWS23" s="428"/>
      <c r="LWT23" s="3"/>
      <c r="LWU23" s="567"/>
      <c r="LWV23" s="3"/>
      <c r="LWW23" s="428"/>
      <c r="LWX23" s="3"/>
      <c r="LWY23" s="567"/>
      <c r="LWZ23" s="3"/>
      <c r="LXA23" s="428"/>
      <c r="LXB23" s="3"/>
      <c r="LXC23" s="567"/>
      <c r="LXD23" s="3"/>
      <c r="LXE23" s="428"/>
      <c r="LXF23" s="3"/>
      <c r="LXG23" s="567"/>
      <c r="LXH23" s="3"/>
      <c r="LXI23" s="428"/>
      <c r="LXJ23" s="3"/>
      <c r="LXK23" s="567"/>
      <c r="LXL23" s="3"/>
      <c r="LXM23" s="428"/>
      <c r="LXN23" s="3"/>
      <c r="LXO23" s="567"/>
      <c r="LXP23" s="3"/>
      <c r="LXQ23" s="428"/>
      <c r="LXR23" s="3"/>
      <c r="LXS23" s="567"/>
      <c r="LXT23" s="3"/>
      <c r="LXU23" s="428"/>
      <c r="LXV23" s="3"/>
      <c r="LXW23" s="567"/>
      <c r="LXX23" s="3"/>
      <c r="LXY23" s="428"/>
      <c r="LXZ23" s="3"/>
      <c r="LYA23" s="567"/>
      <c r="LYB23" s="3"/>
      <c r="LYC23" s="428"/>
      <c r="LYD23" s="3"/>
      <c r="LYE23" s="567"/>
      <c r="LYF23" s="3"/>
      <c r="LYG23" s="428"/>
      <c r="LYH23" s="3"/>
      <c r="LYI23" s="567"/>
      <c r="LYJ23" s="3"/>
      <c r="LYK23" s="428"/>
      <c r="LYL23" s="3"/>
      <c r="LYM23" s="567"/>
      <c r="LYN23" s="3"/>
      <c r="LYO23" s="428"/>
      <c r="LYP23" s="3"/>
      <c r="LYQ23" s="567"/>
      <c r="LYR23" s="3"/>
      <c r="LYS23" s="428"/>
      <c r="LYT23" s="3"/>
      <c r="LYU23" s="567"/>
      <c r="LYV23" s="3"/>
      <c r="LYW23" s="428"/>
      <c r="LYX23" s="3"/>
      <c r="LYY23" s="567"/>
      <c r="LYZ23" s="3"/>
      <c r="LZA23" s="428"/>
      <c r="LZB23" s="3"/>
      <c r="LZC23" s="567"/>
      <c r="LZD23" s="3"/>
      <c r="LZE23" s="428"/>
      <c r="LZF23" s="3"/>
      <c r="LZG23" s="567"/>
      <c r="LZH23" s="3"/>
      <c r="LZI23" s="428"/>
      <c r="LZJ23" s="3"/>
      <c r="LZK23" s="567"/>
      <c r="LZL23" s="3"/>
      <c r="LZM23" s="428"/>
      <c r="LZN23" s="3"/>
      <c r="LZO23" s="567"/>
      <c r="LZP23" s="3"/>
      <c r="LZQ23" s="428"/>
      <c r="LZR23" s="3"/>
      <c r="LZS23" s="567"/>
      <c r="LZT23" s="3"/>
      <c r="LZU23" s="428"/>
      <c r="LZV23" s="3"/>
      <c r="LZW23" s="567"/>
      <c r="LZX23" s="3"/>
      <c r="LZY23" s="428"/>
      <c r="LZZ23" s="3"/>
      <c r="MAA23" s="567"/>
      <c r="MAB23" s="3"/>
      <c r="MAC23" s="428"/>
      <c r="MAD23" s="3"/>
      <c r="MAE23" s="567"/>
      <c r="MAF23" s="3"/>
      <c r="MAG23" s="428"/>
      <c r="MAH23" s="3"/>
      <c r="MAI23" s="567"/>
      <c r="MAJ23" s="3"/>
      <c r="MAK23" s="428"/>
      <c r="MAL23" s="3"/>
      <c r="MAM23" s="567"/>
      <c r="MAN23" s="3"/>
      <c r="MAO23" s="428"/>
      <c r="MAP23" s="3"/>
      <c r="MAQ23" s="567"/>
      <c r="MAR23" s="3"/>
      <c r="MAS23" s="428"/>
      <c r="MAT23" s="3"/>
      <c r="MAU23" s="567"/>
      <c r="MAV23" s="3"/>
      <c r="MAW23" s="428"/>
      <c r="MAX23" s="3"/>
      <c r="MAY23" s="567"/>
      <c r="MAZ23" s="3"/>
      <c r="MBA23" s="428"/>
      <c r="MBB23" s="3"/>
      <c r="MBC23" s="567"/>
      <c r="MBD23" s="3"/>
      <c r="MBE23" s="428"/>
      <c r="MBF23" s="3"/>
      <c r="MBG23" s="567"/>
      <c r="MBH23" s="3"/>
      <c r="MBI23" s="428"/>
      <c r="MBJ23" s="3"/>
      <c r="MBK23" s="567"/>
      <c r="MBL23" s="3"/>
      <c r="MBM23" s="428"/>
      <c r="MBN23" s="3"/>
      <c r="MBO23" s="567"/>
      <c r="MBP23" s="3"/>
      <c r="MBQ23" s="428"/>
      <c r="MBR23" s="3"/>
      <c r="MBS23" s="567"/>
      <c r="MBT23" s="3"/>
      <c r="MBU23" s="428"/>
      <c r="MBV23" s="3"/>
      <c r="MBW23" s="567"/>
      <c r="MBX23" s="3"/>
      <c r="MBY23" s="428"/>
      <c r="MBZ23" s="3"/>
      <c r="MCA23" s="567"/>
      <c r="MCB23" s="3"/>
      <c r="MCC23" s="428"/>
      <c r="MCD23" s="3"/>
      <c r="MCE23" s="567"/>
      <c r="MCF23" s="3"/>
      <c r="MCG23" s="428"/>
      <c r="MCH23" s="3"/>
      <c r="MCI23" s="567"/>
      <c r="MCJ23" s="3"/>
      <c r="MCK23" s="428"/>
      <c r="MCL23" s="3"/>
      <c r="MCM23" s="567"/>
      <c r="MCN23" s="3"/>
      <c r="MCO23" s="428"/>
      <c r="MCP23" s="3"/>
      <c r="MCQ23" s="567"/>
      <c r="MCR23" s="3"/>
      <c r="MCS23" s="428"/>
      <c r="MCT23" s="3"/>
      <c r="MCU23" s="567"/>
      <c r="MCV23" s="3"/>
      <c r="MCW23" s="428"/>
      <c r="MCX23" s="3"/>
      <c r="MCY23" s="567"/>
      <c r="MCZ23" s="3"/>
      <c r="MDA23" s="428"/>
      <c r="MDB23" s="3"/>
      <c r="MDC23" s="567"/>
      <c r="MDD23" s="3"/>
      <c r="MDE23" s="428"/>
      <c r="MDF23" s="3"/>
      <c r="MDG23" s="567"/>
      <c r="MDH23" s="3"/>
      <c r="MDI23" s="428"/>
      <c r="MDJ23" s="3"/>
      <c r="MDK23" s="567"/>
      <c r="MDL23" s="3"/>
      <c r="MDM23" s="428"/>
      <c r="MDN23" s="3"/>
      <c r="MDO23" s="567"/>
      <c r="MDP23" s="3"/>
      <c r="MDQ23" s="428"/>
      <c r="MDR23" s="3"/>
      <c r="MDS23" s="567"/>
      <c r="MDT23" s="3"/>
      <c r="MDU23" s="428"/>
      <c r="MDV23" s="3"/>
      <c r="MDW23" s="567"/>
      <c r="MDX23" s="3"/>
      <c r="MDY23" s="428"/>
      <c r="MDZ23" s="3"/>
      <c r="MEA23" s="567"/>
      <c r="MEB23" s="3"/>
      <c r="MEC23" s="428"/>
      <c r="MED23" s="3"/>
      <c r="MEE23" s="567"/>
      <c r="MEF23" s="3"/>
      <c r="MEG23" s="428"/>
      <c r="MEH23" s="3"/>
      <c r="MEI23" s="567"/>
      <c r="MEJ23" s="3"/>
      <c r="MEK23" s="428"/>
      <c r="MEL23" s="3"/>
      <c r="MEM23" s="567"/>
      <c r="MEN23" s="3"/>
      <c r="MEO23" s="428"/>
      <c r="MEP23" s="3"/>
      <c r="MEQ23" s="567"/>
      <c r="MER23" s="3"/>
      <c r="MES23" s="428"/>
      <c r="MET23" s="3"/>
      <c r="MEU23" s="567"/>
      <c r="MEV23" s="3"/>
      <c r="MEW23" s="428"/>
      <c r="MEX23" s="3"/>
      <c r="MEY23" s="567"/>
      <c r="MEZ23" s="3"/>
      <c r="MFA23" s="428"/>
      <c r="MFB23" s="3"/>
      <c r="MFC23" s="567"/>
      <c r="MFD23" s="3"/>
      <c r="MFE23" s="428"/>
      <c r="MFF23" s="3"/>
      <c r="MFG23" s="567"/>
      <c r="MFH23" s="3"/>
      <c r="MFI23" s="428"/>
      <c r="MFJ23" s="3"/>
      <c r="MFK23" s="567"/>
      <c r="MFL23" s="3"/>
      <c r="MFM23" s="428"/>
      <c r="MFN23" s="3"/>
      <c r="MFO23" s="567"/>
      <c r="MFP23" s="3"/>
      <c r="MFQ23" s="428"/>
      <c r="MFR23" s="3"/>
      <c r="MFS23" s="567"/>
      <c r="MFT23" s="3"/>
      <c r="MFU23" s="428"/>
      <c r="MFV23" s="3"/>
      <c r="MFW23" s="567"/>
      <c r="MFX23" s="3"/>
      <c r="MFY23" s="428"/>
      <c r="MFZ23" s="3"/>
      <c r="MGA23" s="567"/>
      <c r="MGB23" s="3"/>
      <c r="MGC23" s="428"/>
      <c r="MGD23" s="3"/>
      <c r="MGE23" s="567"/>
      <c r="MGF23" s="3"/>
      <c r="MGG23" s="428"/>
      <c r="MGH23" s="3"/>
      <c r="MGI23" s="567"/>
      <c r="MGJ23" s="3"/>
      <c r="MGK23" s="428"/>
      <c r="MGL23" s="3"/>
      <c r="MGM23" s="567"/>
      <c r="MGN23" s="3"/>
      <c r="MGO23" s="428"/>
      <c r="MGP23" s="3"/>
      <c r="MGQ23" s="567"/>
      <c r="MGR23" s="3"/>
      <c r="MGS23" s="428"/>
      <c r="MGT23" s="3"/>
      <c r="MGU23" s="567"/>
      <c r="MGV23" s="3"/>
      <c r="MGW23" s="428"/>
      <c r="MGX23" s="3"/>
      <c r="MGY23" s="567"/>
      <c r="MGZ23" s="3"/>
      <c r="MHA23" s="428"/>
      <c r="MHB23" s="3"/>
      <c r="MHC23" s="567"/>
      <c r="MHD23" s="3"/>
      <c r="MHE23" s="428"/>
      <c r="MHF23" s="3"/>
      <c r="MHG23" s="567"/>
      <c r="MHH23" s="3"/>
      <c r="MHI23" s="428"/>
      <c r="MHJ23" s="3"/>
      <c r="MHK23" s="567"/>
      <c r="MHL23" s="3"/>
      <c r="MHM23" s="428"/>
      <c r="MHN23" s="3"/>
      <c r="MHO23" s="567"/>
      <c r="MHP23" s="3"/>
      <c r="MHQ23" s="428"/>
      <c r="MHR23" s="3"/>
      <c r="MHS23" s="567"/>
      <c r="MHT23" s="3"/>
      <c r="MHU23" s="428"/>
      <c r="MHV23" s="3"/>
      <c r="MHW23" s="567"/>
      <c r="MHX23" s="3"/>
      <c r="MHY23" s="428"/>
      <c r="MHZ23" s="3"/>
      <c r="MIA23" s="567"/>
      <c r="MIB23" s="3"/>
      <c r="MIC23" s="428"/>
      <c r="MID23" s="3"/>
      <c r="MIE23" s="567"/>
      <c r="MIF23" s="3"/>
      <c r="MIG23" s="428"/>
      <c r="MIH23" s="3"/>
      <c r="MII23" s="567"/>
      <c r="MIJ23" s="3"/>
      <c r="MIK23" s="428"/>
      <c r="MIL23" s="3"/>
      <c r="MIM23" s="567"/>
      <c r="MIN23" s="3"/>
      <c r="MIO23" s="428"/>
      <c r="MIP23" s="3"/>
      <c r="MIQ23" s="567"/>
      <c r="MIR23" s="3"/>
      <c r="MIS23" s="428"/>
      <c r="MIT23" s="3"/>
      <c r="MIU23" s="567"/>
      <c r="MIV23" s="3"/>
      <c r="MIW23" s="428"/>
      <c r="MIX23" s="3"/>
      <c r="MIY23" s="567"/>
      <c r="MIZ23" s="3"/>
      <c r="MJA23" s="428"/>
      <c r="MJB23" s="3"/>
      <c r="MJC23" s="567"/>
      <c r="MJD23" s="3"/>
      <c r="MJE23" s="428"/>
      <c r="MJF23" s="3"/>
      <c r="MJG23" s="567"/>
      <c r="MJH23" s="3"/>
      <c r="MJI23" s="428"/>
      <c r="MJJ23" s="3"/>
      <c r="MJK23" s="567"/>
      <c r="MJL23" s="3"/>
      <c r="MJM23" s="428"/>
      <c r="MJN23" s="3"/>
      <c r="MJO23" s="567"/>
      <c r="MJP23" s="3"/>
      <c r="MJQ23" s="428"/>
      <c r="MJR23" s="3"/>
      <c r="MJS23" s="567"/>
      <c r="MJT23" s="3"/>
      <c r="MJU23" s="428"/>
      <c r="MJV23" s="3"/>
      <c r="MJW23" s="567"/>
      <c r="MJX23" s="3"/>
      <c r="MJY23" s="428"/>
      <c r="MJZ23" s="3"/>
      <c r="MKA23" s="567"/>
      <c r="MKB23" s="3"/>
      <c r="MKC23" s="428"/>
      <c r="MKD23" s="3"/>
      <c r="MKE23" s="567"/>
      <c r="MKF23" s="3"/>
      <c r="MKG23" s="428"/>
      <c r="MKH23" s="3"/>
      <c r="MKI23" s="567"/>
      <c r="MKJ23" s="3"/>
      <c r="MKK23" s="428"/>
      <c r="MKL23" s="3"/>
      <c r="MKM23" s="567"/>
      <c r="MKN23" s="3"/>
      <c r="MKO23" s="428"/>
      <c r="MKP23" s="3"/>
      <c r="MKQ23" s="567"/>
      <c r="MKR23" s="3"/>
      <c r="MKS23" s="428"/>
      <c r="MKT23" s="3"/>
      <c r="MKU23" s="567"/>
      <c r="MKV23" s="3"/>
      <c r="MKW23" s="428"/>
      <c r="MKX23" s="3"/>
      <c r="MKY23" s="567"/>
      <c r="MKZ23" s="3"/>
      <c r="MLA23" s="428"/>
      <c r="MLB23" s="3"/>
      <c r="MLC23" s="567"/>
      <c r="MLD23" s="3"/>
      <c r="MLE23" s="428"/>
      <c r="MLF23" s="3"/>
      <c r="MLG23" s="567"/>
      <c r="MLH23" s="3"/>
      <c r="MLI23" s="428"/>
      <c r="MLJ23" s="3"/>
      <c r="MLK23" s="567"/>
      <c r="MLL23" s="3"/>
      <c r="MLM23" s="428"/>
      <c r="MLN23" s="3"/>
      <c r="MLO23" s="567"/>
      <c r="MLP23" s="3"/>
      <c r="MLQ23" s="428"/>
      <c r="MLR23" s="3"/>
      <c r="MLS23" s="567"/>
      <c r="MLT23" s="3"/>
      <c r="MLU23" s="428"/>
      <c r="MLV23" s="3"/>
      <c r="MLW23" s="567"/>
      <c r="MLX23" s="3"/>
      <c r="MLY23" s="428"/>
      <c r="MLZ23" s="3"/>
      <c r="MMA23" s="567"/>
      <c r="MMB23" s="3"/>
      <c r="MMC23" s="428"/>
      <c r="MMD23" s="3"/>
      <c r="MME23" s="567"/>
      <c r="MMF23" s="3"/>
      <c r="MMG23" s="428"/>
      <c r="MMH23" s="3"/>
      <c r="MMI23" s="567"/>
      <c r="MMJ23" s="3"/>
      <c r="MMK23" s="428"/>
      <c r="MML23" s="3"/>
      <c r="MMM23" s="567"/>
      <c r="MMN23" s="3"/>
      <c r="MMO23" s="428"/>
      <c r="MMP23" s="3"/>
      <c r="MMQ23" s="567"/>
      <c r="MMR23" s="3"/>
      <c r="MMS23" s="428"/>
      <c r="MMT23" s="3"/>
      <c r="MMU23" s="567"/>
      <c r="MMV23" s="3"/>
      <c r="MMW23" s="428"/>
      <c r="MMX23" s="3"/>
      <c r="MMY23" s="567"/>
      <c r="MMZ23" s="3"/>
      <c r="MNA23" s="428"/>
      <c r="MNB23" s="3"/>
      <c r="MNC23" s="567"/>
      <c r="MND23" s="3"/>
      <c r="MNE23" s="428"/>
      <c r="MNF23" s="3"/>
      <c r="MNG23" s="567"/>
      <c r="MNH23" s="3"/>
      <c r="MNI23" s="428"/>
      <c r="MNJ23" s="3"/>
      <c r="MNK23" s="567"/>
      <c r="MNL23" s="3"/>
      <c r="MNM23" s="428"/>
      <c r="MNN23" s="3"/>
      <c r="MNO23" s="567"/>
      <c r="MNP23" s="3"/>
      <c r="MNQ23" s="428"/>
      <c r="MNR23" s="3"/>
      <c r="MNS23" s="567"/>
      <c r="MNT23" s="3"/>
      <c r="MNU23" s="428"/>
      <c r="MNV23" s="3"/>
      <c r="MNW23" s="567"/>
      <c r="MNX23" s="3"/>
      <c r="MNY23" s="428"/>
      <c r="MNZ23" s="3"/>
      <c r="MOA23" s="567"/>
      <c r="MOB23" s="3"/>
      <c r="MOC23" s="428"/>
      <c r="MOD23" s="3"/>
      <c r="MOE23" s="567"/>
      <c r="MOF23" s="3"/>
      <c r="MOG23" s="428"/>
      <c r="MOH23" s="3"/>
      <c r="MOI23" s="567"/>
      <c r="MOJ23" s="3"/>
      <c r="MOK23" s="428"/>
      <c r="MOL23" s="3"/>
      <c r="MOM23" s="567"/>
      <c r="MON23" s="3"/>
      <c r="MOO23" s="428"/>
      <c r="MOP23" s="3"/>
      <c r="MOQ23" s="567"/>
      <c r="MOR23" s="3"/>
      <c r="MOS23" s="428"/>
      <c r="MOT23" s="3"/>
      <c r="MOU23" s="567"/>
      <c r="MOV23" s="3"/>
      <c r="MOW23" s="428"/>
      <c r="MOX23" s="3"/>
      <c r="MOY23" s="567"/>
      <c r="MOZ23" s="3"/>
      <c r="MPA23" s="428"/>
      <c r="MPB23" s="3"/>
      <c r="MPC23" s="567"/>
      <c r="MPD23" s="3"/>
      <c r="MPE23" s="428"/>
      <c r="MPF23" s="3"/>
      <c r="MPG23" s="567"/>
      <c r="MPH23" s="3"/>
      <c r="MPI23" s="428"/>
      <c r="MPJ23" s="3"/>
      <c r="MPK23" s="567"/>
      <c r="MPL23" s="3"/>
      <c r="MPM23" s="428"/>
      <c r="MPN23" s="3"/>
      <c r="MPO23" s="567"/>
      <c r="MPP23" s="3"/>
      <c r="MPQ23" s="428"/>
      <c r="MPR23" s="3"/>
      <c r="MPS23" s="567"/>
      <c r="MPT23" s="3"/>
      <c r="MPU23" s="428"/>
      <c r="MPV23" s="3"/>
      <c r="MPW23" s="567"/>
      <c r="MPX23" s="3"/>
      <c r="MPY23" s="428"/>
      <c r="MPZ23" s="3"/>
      <c r="MQA23" s="567"/>
      <c r="MQB23" s="3"/>
      <c r="MQC23" s="428"/>
      <c r="MQD23" s="3"/>
      <c r="MQE23" s="567"/>
      <c r="MQF23" s="3"/>
      <c r="MQG23" s="428"/>
      <c r="MQH23" s="3"/>
      <c r="MQI23" s="567"/>
      <c r="MQJ23" s="3"/>
      <c r="MQK23" s="428"/>
      <c r="MQL23" s="3"/>
      <c r="MQM23" s="567"/>
      <c r="MQN23" s="3"/>
      <c r="MQO23" s="428"/>
      <c r="MQP23" s="3"/>
      <c r="MQQ23" s="567"/>
      <c r="MQR23" s="3"/>
      <c r="MQS23" s="428"/>
      <c r="MQT23" s="3"/>
      <c r="MQU23" s="567"/>
      <c r="MQV23" s="3"/>
      <c r="MQW23" s="428"/>
      <c r="MQX23" s="3"/>
      <c r="MQY23" s="567"/>
      <c r="MQZ23" s="3"/>
      <c r="MRA23" s="428"/>
      <c r="MRB23" s="3"/>
      <c r="MRC23" s="567"/>
      <c r="MRD23" s="3"/>
      <c r="MRE23" s="428"/>
      <c r="MRF23" s="3"/>
      <c r="MRG23" s="567"/>
      <c r="MRH23" s="3"/>
      <c r="MRI23" s="428"/>
      <c r="MRJ23" s="3"/>
      <c r="MRK23" s="567"/>
      <c r="MRL23" s="3"/>
      <c r="MRM23" s="428"/>
      <c r="MRN23" s="3"/>
      <c r="MRO23" s="567"/>
      <c r="MRP23" s="3"/>
      <c r="MRQ23" s="428"/>
      <c r="MRR23" s="3"/>
      <c r="MRS23" s="567"/>
      <c r="MRT23" s="3"/>
      <c r="MRU23" s="428"/>
      <c r="MRV23" s="3"/>
      <c r="MRW23" s="567"/>
      <c r="MRX23" s="3"/>
      <c r="MRY23" s="428"/>
      <c r="MRZ23" s="3"/>
      <c r="MSA23" s="567"/>
      <c r="MSB23" s="3"/>
      <c r="MSC23" s="428"/>
      <c r="MSD23" s="3"/>
      <c r="MSE23" s="567"/>
      <c r="MSF23" s="3"/>
      <c r="MSG23" s="428"/>
      <c r="MSH23" s="3"/>
      <c r="MSI23" s="567"/>
      <c r="MSJ23" s="3"/>
      <c r="MSK23" s="428"/>
      <c r="MSL23" s="3"/>
      <c r="MSM23" s="567"/>
      <c r="MSN23" s="3"/>
      <c r="MSO23" s="428"/>
      <c r="MSP23" s="3"/>
      <c r="MSQ23" s="567"/>
      <c r="MSR23" s="3"/>
      <c r="MSS23" s="428"/>
      <c r="MST23" s="3"/>
      <c r="MSU23" s="567"/>
      <c r="MSV23" s="3"/>
      <c r="MSW23" s="428"/>
      <c r="MSX23" s="3"/>
      <c r="MSY23" s="567"/>
      <c r="MSZ23" s="3"/>
      <c r="MTA23" s="428"/>
      <c r="MTB23" s="3"/>
      <c r="MTC23" s="567"/>
      <c r="MTD23" s="3"/>
      <c r="MTE23" s="428"/>
      <c r="MTF23" s="3"/>
      <c r="MTG23" s="567"/>
      <c r="MTH23" s="3"/>
      <c r="MTI23" s="428"/>
      <c r="MTJ23" s="3"/>
      <c r="MTK23" s="567"/>
      <c r="MTL23" s="3"/>
      <c r="MTM23" s="428"/>
      <c r="MTN23" s="3"/>
      <c r="MTO23" s="567"/>
      <c r="MTP23" s="3"/>
      <c r="MTQ23" s="428"/>
      <c r="MTR23" s="3"/>
      <c r="MTS23" s="567"/>
      <c r="MTT23" s="3"/>
      <c r="MTU23" s="428"/>
      <c r="MTV23" s="3"/>
      <c r="MTW23" s="567"/>
      <c r="MTX23" s="3"/>
      <c r="MTY23" s="428"/>
      <c r="MTZ23" s="3"/>
      <c r="MUA23" s="567"/>
      <c r="MUB23" s="3"/>
      <c r="MUC23" s="428"/>
      <c r="MUD23" s="3"/>
      <c r="MUE23" s="567"/>
      <c r="MUF23" s="3"/>
      <c r="MUG23" s="428"/>
      <c r="MUH23" s="3"/>
      <c r="MUI23" s="567"/>
      <c r="MUJ23" s="3"/>
      <c r="MUK23" s="428"/>
      <c r="MUL23" s="3"/>
      <c r="MUM23" s="567"/>
      <c r="MUN23" s="3"/>
      <c r="MUO23" s="428"/>
      <c r="MUP23" s="3"/>
      <c r="MUQ23" s="567"/>
      <c r="MUR23" s="3"/>
      <c r="MUS23" s="428"/>
      <c r="MUT23" s="3"/>
      <c r="MUU23" s="567"/>
      <c r="MUV23" s="3"/>
      <c r="MUW23" s="428"/>
      <c r="MUX23" s="3"/>
      <c r="MUY23" s="567"/>
      <c r="MUZ23" s="3"/>
      <c r="MVA23" s="428"/>
      <c r="MVB23" s="3"/>
      <c r="MVC23" s="567"/>
      <c r="MVD23" s="3"/>
      <c r="MVE23" s="428"/>
      <c r="MVF23" s="3"/>
      <c r="MVG23" s="567"/>
      <c r="MVH23" s="3"/>
      <c r="MVI23" s="428"/>
      <c r="MVJ23" s="3"/>
      <c r="MVK23" s="567"/>
      <c r="MVL23" s="3"/>
      <c r="MVM23" s="428"/>
      <c r="MVN23" s="3"/>
      <c r="MVO23" s="567"/>
      <c r="MVP23" s="3"/>
      <c r="MVQ23" s="428"/>
      <c r="MVR23" s="3"/>
      <c r="MVS23" s="567"/>
      <c r="MVT23" s="3"/>
      <c r="MVU23" s="428"/>
      <c r="MVV23" s="3"/>
      <c r="MVW23" s="567"/>
      <c r="MVX23" s="3"/>
      <c r="MVY23" s="428"/>
      <c r="MVZ23" s="3"/>
      <c r="MWA23" s="567"/>
      <c r="MWB23" s="3"/>
      <c r="MWC23" s="428"/>
      <c r="MWD23" s="3"/>
      <c r="MWE23" s="567"/>
      <c r="MWF23" s="3"/>
      <c r="MWG23" s="428"/>
      <c r="MWH23" s="3"/>
      <c r="MWI23" s="567"/>
      <c r="MWJ23" s="3"/>
      <c r="MWK23" s="428"/>
      <c r="MWL23" s="3"/>
      <c r="MWM23" s="567"/>
      <c r="MWN23" s="3"/>
      <c r="MWO23" s="428"/>
      <c r="MWP23" s="3"/>
      <c r="MWQ23" s="567"/>
      <c r="MWR23" s="3"/>
      <c r="MWS23" s="428"/>
      <c r="MWT23" s="3"/>
      <c r="MWU23" s="567"/>
      <c r="MWV23" s="3"/>
      <c r="MWW23" s="428"/>
      <c r="MWX23" s="3"/>
      <c r="MWY23" s="567"/>
      <c r="MWZ23" s="3"/>
      <c r="MXA23" s="428"/>
      <c r="MXB23" s="3"/>
      <c r="MXC23" s="567"/>
      <c r="MXD23" s="3"/>
      <c r="MXE23" s="428"/>
      <c r="MXF23" s="3"/>
      <c r="MXG23" s="567"/>
      <c r="MXH23" s="3"/>
      <c r="MXI23" s="428"/>
      <c r="MXJ23" s="3"/>
      <c r="MXK23" s="567"/>
      <c r="MXL23" s="3"/>
      <c r="MXM23" s="428"/>
      <c r="MXN23" s="3"/>
      <c r="MXO23" s="567"/>
      <c r="MXP23" s="3"/>
      <c r="MXQ23" s="428"/>
      <c r="MXR23" s="3"/>
      <c r="MXS23" s="567"/>
      <c r="MXT23" s="3"/>
      <c r="MXU23" s="428"/>
      <c r="MXV23" s="3"/>
      <c r="MXW23" s="567"/>
      <c r="MXX23" s="3"/>
      <c r="MXY23" s="428"/>
      <c r="MXZ23" s="3"/>
      <c r="MYA23" s="567"/>
      <c r="MYB23" s="3"/>
      <c r="MYC23" s="428"/>
      <c r="MYD23" s="3"/>
      <c r="MYE23" s="567"/>
      <c r="MYF23" s="3"/>
      <c r="MYG23" s="428"/>
      <c r="MYH23" s="3"/>
      <c r="MYI23" s="567"/>
      <c r="MYJ23" s="3"/>
      <c r="MYK23" s="428"/>
      <c r="MYL23" s="3"/>
      <c r="MYM23" s="567"/>
      <c r="MYN23" s="3"/>
      <c r="MYO23" s="428"/>
      <c r="MYP23" s="3"/>
      <c r="MYQ23" s="567"/>
      <c r="MYR23" s="3"/>
      <c r="MYS23" s="428"/>
      <c r="MYT23" s="3"/>
      <c r="MYU23" s="567"/>
      <c r="MYV23" s="3"/>
      <c r="MYW23" s="428"/>
      <c r="MYX23" s="3"/>
      <c r="MYY23" s="567"/>
      <c r="MYZ23" s="3"/>
      <c r="MZA23" s="428"/>
      <c r="MZB23" s="3"/>
      <c r="MZC23" s="567"/>
      <c r="MZD23" s="3"/>
      <c r="MZE23" s="428"/>
      <c r="MZF23" s="3"/>
      <c r="MZG23" s="567"/>
      <c r="MZH23" s="3"/>
      <c r="MZI23" s="428"/>
      <c r="MZJ23" s="3"/>
      <c r="MZK23" s="567"/>
      <c r="MZL23" s="3"/>
      <c r="MZM23" s="428"/>
      <c r="MZN23" s="3"/>
      <c r="MZO23" s="567"/>
      <c r="MZP23" s="3"/>
      <c r="MZQ23" s="428"/>
      <c r="MZR23" s="3"/>
      <c r="MZS23" s="567"/>
      <c r="MZT23" s="3"/>
      <c r="MZU23" s="428"/>
      <c r="MZV23" s="3"/>
      <c r="MZW23" s="567"/>
      <c r="MZX23" s="3"/>
      <c r="MZY23" s="428"/>
      <c r="MZZ23" s="3"/>
      <c r="NAA23" s="567"/>
      <c r="NAB23" s="3"/>
      <c r="NAC23" s="428"/>
      <c r="NAD23" s="3"/>
      <c r="NAE23" s="567"/>
      <c r="NAF23" s="3"/>
      <c r="NAG23" s="428"/>
      <c r="NAH23" s="3"/>
      <c r="NAI23" s="567"/>
      <c r="NAJ23" s="3"/>
      <c r="NAK23" s="428"/>
      <c r="NAL23" s="3"/>
      <c r="NAM23" s="567"/>
      <c r="NAN23" s="3"/>
      <c r="NAO23" s="428"/>
      <c r="NAP23" s="3"/>
      <c r="NAQ23" s="567"/>
      <c r="NAR23" s="3"/>
      <c r="NAS23" s="428"/>
      <c r="NAT23" s="3"/>
      <c r="NAU23" s="567"/>
      <c r="NAV23" s="3"/>
      <c r="NAW23" s="428"/>
      <c r="NAX23" s="3"/>
      <c r="NAY23" s="567"/>
      <c r="NAZ23" s="3"/>
      <c r="NBA23" s="428"/>
      <c r="NBB23" s="3"/>
      <c r="NBC23" s="567"/>
      <c r="NBD23" s="3"/>
      <c r="NBE23" s="428"/>
      <c r="NBF23" s="3"/>
      <c r="NBG23" s="567"/>
      <c r="NBH23" s="3"/>
      <c r="NBI23" s="428"/>
      <c r="NBJ23" s="3"/>
      <c r="NBK23" s="567"/>
      <c r="NBL23" s="3"/>
      <c r="NBM23" s="428"/>
      <c r="NBN23" s="3"/>
      <c r="NBO23" s="567"/>
      <c r="NBP23" s="3"/>
      <c r="NBQ23" s="428"/>
      <c r="NBR23" s="3"/>
      <c r="NBS23" s="567"/>
      <c r="NBT23" s="3"/>
      <c r="NBU23" s="428"/>
      <c r="NBV23" s="3"/>
      <c r="NBW23" s="567"/>
      <c r="NBX23" s="3"/>
      <c r="NBY23" s="428"/>
      <c r="NBZ23" s="3"/>
      <c r="NCA23" s="567"/>
      <c r="NCB23" s="3"/>
      <c r="NCC23" s="428"/>
      <c r="NCD23" s="3"/>
      <c r="NCE23" s="567"/>
      <c r="NCF23" s="3"/>
      <c r="NCG23" s="428"/>
      <c r="NCH23" s="3"/>
      <c r="NCI23" s="567"/>
      <c r="NCJ23" s="3"/>
      <c r="NCK23" s="428"/>
      <c r="NCL23" s="3"/>
      <c r="NCM23" s="567"/>
      <c r="NCN23" s="3"/>
      <c r="NCO23" s="428"/>
      <c r="NCP23" s="3"/>
      <c r="NCQ23" s="567"/>
      <c r="NCR23" s="3"/>
      <c r="NCS23" s="428"/>
      <c r="NCT23" s="3"/>
      <c r="NCU23" s="567"/>
      <c r="NCV23" s="3"/>
      <c r="NCW23" s="428"/>
      <c r="NCX23" s="3"/>
      <c r="NCY23" s="567"/>
      <c r="NCZ23" s="3"/>
      <c r="NDA23" s="428"/>
      <c r="NDB23" s="3"/>
      <c r="NDC23" s="567"/>
      <c r="NDD23" s="3"/>
      <c r="NDE23" s="428"/>
      <c r="NDF23" s="3"/>
      <c r="NDG23" s="567"/>
      <c r="NDH23" s="3"/>
      <c r="NDI23" s="428"/>
      <c r="NDJ23" s="3"/>
      <c r="NDK23" s="567"/>
      <c r="NDL23" s="3"/>
      <c r="NDM23" s="428"/>
      <c r="NDN23" s="3"/>
      <c r="NDO23" s="567"/>
      <c r="NDP23" s="3"/>
      <c r="NDQ23" s="428"/>
      <c r="NDR23" s="3"/>
      <c r="NDS23" s="567"/>
      <c r="NDT23" s="3"/>
      <c r="NDU23" s="428"/>
      <c r="NDV23" s="3"/>
      <c r="NDW23" s="567"/>
      <c r="NDX23" s="3"/>
      <c r="NDY23" s="428"/>
      <c r="NDZ23" s="3"/>
      <c r="NEA23" s="567"/>
      <c r="NEB23" s="3"/>
      <c r="NEC23" s="428"/>
      <c r="NED23" s="3"/>
      <c r="NEE23" s="567"/>
      <c r="NEF23" s="3"/>
      <c r="NEG23" s="428"/>
      <c r="NEH23" s="3"/>
      <c r="NEI23" s="567"/>
      <c r="NEJ23" s="3"/>
      <c r="NEK23" s="428"/>
      <c r="NEL23" s="3"/>
      <c r="NEM23" s="567"/>
      <c r="NEN23" s="3"/>
      <c r="NEO23" s="428"/>
      <c r="NEP23" s="3"/>
      <c r="NEQ23" s="567"/>
      <c r="NER23" s="3"/>
      <c r="NES23" s="428"/>
      <c r="NET23" s="3"/>
      <c r="NEU23" s="567"/>
      <c r="NEV23" s="3"/>
      <c r="NEW23" s="428"/>
      <c r="NEX23" s="3"/>
      <c r="NEY23" s="567"/>
      <c r="NEZ23" s="3"/>
      <c r="NFA23" s="428"/>
      <c r="NFB23" s="3"/>
      <c r="NFC23" s="567"/>
      <c r="NFD23" s="3"/>
      <c r="NFE23" s="428"/>
      <c r="NFF23" s="3"/>
      <c r="NFG23" s="567"/>
      <c r="NFH23" s="3"/>
      <c r="NFI23" s="428"/>
      <c r="NFJ23" s="3"/>
      <c r="NFK23" s="567"/>
      <c r="NFL23" s="3"/>
      <c r="NFM23" s="428"/>
      <c r="NFN23" s="3"/>
      <c r="NFO23" s="567"/>
      <c r="NFP23" s="3"/>
      <c r="NFQ23" s="428"/>
      <c r="NFR23" s="3"/>
      <c r="NFS23" s="567"/>
      <c r="NFT23" s="3"/>
      <c r="NFU23" s="428"/>
      <c r="NFV23" s="3"/>
      <c r="NFW23" s="567"/>
      <c r="NFX23" s="3"/>
      <c r="NFY23" s="428"/>
      <c r="NFZ23" s="3"/>
      <c r="NGA23" s="567"/>
      <c r="NGB23" s="3"/>
      <c r="NGC23" s="428"/>
      <c r="NGD23" s="3"/>
      <c r="NGE23" s="567"/>
      <c r="NGF23" s="3"/>
      <c r="NGG23" s="428"/>
      <c r="NGH23" s="3"/>
      <c r="NGI23" s="567"/>
      <c r="NGJ23" s="3"/>
      <c r="NGK23" s="428"/>
      <c r="NGL23" s="3"/>
      <c r="NGM23" s="567"/>
      <c r="NGN23" s="3"/>
      <c r="NGO23" s="428"/>
      <c r="NGP23" s="3"/>
      <c r="NGQ23" s="567"/>
      <c r="NGR23" s="3"/>
      <c r="NGS23" s="428"/>
      <c r="NGT23" s="3"/>
      <c r="NGU23" s="567"/>
      <c r="NGV23" s="3"/>
      <c r="NGW23" s="428"/>
      <c r="NGX23" s="3"/>
      <c r="NGY23" s="567"/>
      <c r="NGZ23" s="3"/>
      <c r="NHA23" s="428"/>
      <c r="NHB23" s="3"/>
      <c r="NHC23" s="567"/>
      <c r="NHD23" s="3"/>
      <c r="NHE23" s="428"/>
      <c r="NHF23" s="3"/>
      <c r="NHG23" s="567"/>
      <c r="NHH23" s="3"/>
      <c r="NHI23" s="428"/>
      <c r="NHJ23" s="3"/>
      <c r="NHK23" s="567"/>
      <c r="NHL23" s="3"/>
      <c r="NHM23" s="428"/>
      <c r="NHN23" s="3"/>
      <c r="NHO23" s="567"/>
      <c r="NHP23" s="3"/>
      <c r="NHQ23" s="428"/>
      <c r="NHR23" s="3"/>
      <c r="NHS23" s="567"/>
      <c r="NHT23" s="3"/>
      <c r="NHU23" s="428"/>
      <c r="NHV23" s="3"/>
      <c r="NHW23" s="567"/>
      <c r="NHX23" s="3"/>
      <c r="NHY23" s="428"/>
      <c r="NHZ23" s="3"/>
      <c r="NIA23" s="567"/>
      <c r="NIB23" s="3"/>
      <c r="NIC23" s="428"/>
      <c r="NID23" s="3"/>
      <c r="NIE23" s="567"/>
      <c r="NIF23" s="3"/>
      <c r="NIG23" s="428"/>
      <c r="NIH23" s="3"/>
      <c r="NII23" s="567"/>
      <c r="NIJ23" s="3"/>
      <c r="NIK23" s="428"/>
      <c r="NIL23" s="3"/>
      <c r="NIM23" s="567"/>
      <c r="NIN23" s="3"/>
      <c r="NIO23" s="428"/>
      <c r="NIP23" s="3"/>
      <c r="NIQ23" s="567"/>
      <c r="NIR23" s="3"/>
      <c r="NIS23" s="428"/>
      <c r="NIT23" s="3"/>
      <c r="NIU23" s="567"/>
      <c r="NIV23" s="3"/>
      <c r="NIW23" s="428"/>
      <c r="NIX23" s="3"/>
      <c r="NIY23" s="567"/>
      <c r="NIZ23" s="3"/>
      <c r="NJA23" s="428"/>
      <c r="NJB23" s="3"/>
      <c r="NJC23" s="567"/>
      <c r="NJD23" s="3"/>
      <c r="NJE23" s="428"/>
      <c r="NJF23" s="3"/>
      <c r="NJG23" s="567"/>
      <c r="NJH23" s="3"/>
      <c r="NJI23" s="428"/>
      <c r="NJJ23" s="3"/>
      <c r="NJK23" s="567"/>
      <c r="NJL23" s="3"/>
      <c r="NJM23" s="428"/>
      <c r="NJN23" s="3"/>
      <c r="NJO23" s="567"/>
      <c r="NJP23" s="3"/>
      <c r="NJQ23" s="428"/>
      <c r="NJR23" s="3"/>
      <c r="NJS23" s="567"/>
      <c r="NJT23" s="3"/>
      <c r="NJU23" s="428"/>
      <c r="NJV23" s="3"/>
      <c r="NJW23" s="567"/>
      <c r="NJX23" s="3"/>
      <c r="NJY23" s="428"/>
      <c r="NJZ23" s="3"/>
      <c r="NKA23" s="567"/>
      <c r="NKB23" s="3"/>
      <c r="NKC23" s="428"/>
      <c r="NKD23" s="3"/>
      <c r="NKE23" s="567"/>
      <c r="NKF23" s="3"/>
      <c r="NKG23" s="428"/>
      <c r="NKH23" s="3"/>
      <c r="NKI23" s="567"/>
      <c r="NKJ23" s="3"/>
      <c r="NKK23" s="428"/>
      <c r="NKL23" s="3"/>
      <c r="NKM23" s="567"/>
      <c r="NKN23" s="3"/>
      <c r="NKO23" s="428"/>
      <c r="NKP23" s="3"/>
      <c r="NKQ23" s="567"/>
      <c r="NKR23" s="3"/>
      <c r="NKS23" s="428"/>
      <c r="NKT23" s="3"/>
      <c r="NKU23" s="567"/>
      <c r="NKV23" s="3"/>
      <c r="NKW23" s="428"/>
      <c r="NKX23" s="3"/>
      <c r="NKY23" s="567"/>
      <c r="NKZ23" s="3"/>
      <c r="NLA23" s="428"/>
      <c r="NLB23" s="3"/>
      <c r="NLC23" s="567"/>
      <c r="NLD23" s="3"/>
      <c r="NLE23" s="428"/>
      <c r="NLF23" s="3"/>
      <c r="NLG23" s="567"/>
      <c r="NLH23" s="3"/>
      <c r="NLI23" s="428"/>
      <c r="NLJ23" s="3"/>
      <c r="NLK23" s="567"/>
      <c r="NLL23" s="3"/>
      <c r="NLM23" s="428"/>
      <c r="NLN23" s="3"/>
      <c r="NLO23" s="567"/>
      <c r="NLP23" s="3"/>
      <c r="NLQ23" s="428"/>
      <c r="NLR23" s="3"/>
      <c r="NLS23" s="567"/>
      <c r="NLT23" s="3"/>
      <c r="NLU23" s="428"/>
      <c r="NLV23" s="3"/>
      <c r="NLW23" s="567"/>
      <c r="NLX23" s="3"/>
      <c r="NLY23" s="428"/>
      <c r="NLZ23" s="3"/>
      <c r="NMA23" s="567"/>
      <c r="NMB23" s="3"/>
      <c r="NMC23" s="428"/>
      <c r="NMD23" s="3"/>
      <c r="NME23" s="567"/>
      <c r="NMF23" s="3"/>
      <c r="NMG23" s="428"/>
      <c r="NMH23" s="3"/>
      <c r="NMI23" s="567"/>
      <c r="NMJ23" s="3"/>
      <c r="NMK23" s="428"/>
      <c r="NML23" s="3"/>
      <c r="NMM23" s="567"/>
      <c r="NMN23" s="3"/>
      <c r="NMO23" s="428"/>
      <c r="NMP23" s="3"/>
      <c r="NMQ23" s="567"/>
      <c r="NMR23" s="3"/>
      <c r="NMS23" s="428"/>
      <c r="NMT23" s="3"/>
      <c r="NMU23" s="567"/>
      <c r="NMV23" s="3"/>
      <c r="NMW23" s="428"/>
      <c r="NMX23" s="3"/>
      <c r="NMY23" s="567"/>
      <c r="NMZ23" s="3"/>
      <c r="NNA23" s="428"/>
      <c r="NNB23" s="3"/>
      <c r="NNC23" s="567"/>
      <c r="NND23" s="3"/>
      <c r="NNE23" s="428"/>
      <c r="NNF23" s="3"/>
      <c r="NNG23" s="567"/>
      <c r="NNH23" s="3"/>
      <c r="NNI23" s="428"/>
      <c r="NNJ23" s="3"/>
      <c r="NNK23" s="567"/>
      <c r="NNL23" s="3"/>
      <c r="NNM23" s="428"/>
      <c r="NNN23" s="3"/>
      <c r="NNO23" s="567"/>
      <c r="NNP23" s="3"/>
      <c r="NNQ23" s="428"/>
      <c r="NNR23" s="3"/>
      <c r="NNS23" s="567"/>
      <c r="NNT23" s="3"/>
      <c r="NNU23" s="428"/>
      <c r="NNV23" s="3"/>
      <c r="NNW23" s="567"/>
      <c r="NNX23" s="3"/>
      <c r="NNY23" s="428"/>
      <c r="NNZ23" s="3"/>
      <c r="NOA23" s="567"/>
      <c r="NOB23" s="3"/>
      <c r="NOC23" s="428"/>
      <c r="NOD23" s="3"/>
      <c r="NOE23" s="567"/>
      <c r="NOF23" s="3"/>
      <c r="NOG23" s="428"/>
      <c r="NOH23" s="3"/>
      <c r="NOI23" s="567"/>
      <c r="NOJ23" s="3"/>
      <c r="NOK23" s="428"/>
      <c r="NOL23" s="3"/>
      <c r="NOM23" s="567"/>
      <c r="NON23" s="3"/>
      <c r="NOO23" s="428"/>
      <c r="NOP23" s="3"/>
      <c r="NOQ23" s="567"/>
      <c r="NOR23" s="3"/>
      <c r="NOS23" s="428"/>
      <c r="NOT23" s="3"/>
      <c r="NOU23" s="567"/>
      <c r="NOV23" s="3"/>
      <c r="NOW23" s="428"/>
      <c r="NOX23" s="3"/>
      <c r="NOY23" s="567"/>
      <c r="NOZ23" s="3"/>
      <c r="NPA23" s="428"/>
      <c r="NPB23" s="3"/>
      <c r="NPC23" s="567"/>
      <c r="NPD23" s="3"/>
      <c r="NPE23" s="428"/>
      <c r="NPF23" s="3"/>
      <c r="NPG23" s="567"/>
      <c r="NPH23" s="3"/>
      <c r="NPI23" s="428"/>
      <c r="NPJ23" s="3"/>
      <c r="NPK23" s="567"/>
      <c r="NPL23" s="3"/>
      <c r="NPM23" s="428"/>
      <c r="NPN23" s="3"/>
      <c r="NPO23" s="567"/>
      <c r="NPP23" s="3"/>
      <c r="NPQ23" s="428"/>
      <c r="NPR23" s="3"/>
      <c r="NPS23" s="567"/>
      <c r="NPT23" s="3"/>
      <c r="NPU23" s="428"/>
      <c r="NPV23" s="3"/>
      <c r="NPW23" s="567"/>
      <c r="NPX23" s="3"/>
      <c r="NPY23" s="428"/>
      <c r="NPZ23" s="3"/>
      <c r="NQA23" s="567"/>
      <c r="NQB23" s="3"/>
      <c r="NQC23" s="428"/>
      <c r="NQD23" s="3"/>
      <c r="NQE23" s="567"/>
      <c r="NQF23" s="3"/>
      <c r="NQG23" s="428"/>
      <c r="NQH23" s="3"/>
      <c r="NQI23" s="567"/>
      <c r="NQJ23" s="3"/>
      <c r="NQK23" s="428"/>
      <c r="NQL23" s="3"/>
      <c r="NQM23" s="567"/>
      <c r="NQN23" s="3"/>
      <c r="NQO23" s="428"/>
      <c r="NQP23" s="3"/>
      <c r="NQQ23" s="567"/>
      <c r="NQR23" s="3"/>
      <c r="NQS23" s="428"/>
      <c r="NQT23" s="3"/>
      <c r="NQU23" s="567"/>
      <c r="NQV23" s="3"/>
      <c r="NQW23" s="428"/>
      <c r="NQX23" s="3"/>
      <c r="NQY23" s="567"/>
      <c r="NQZ23" s="3"/>
      <c r="NRA23" s="428"/>
      <c r="NRB23" s="3"/>
      <c r="NRC23" s="567"/>
      <c r="NRD23" s="3"/>
      <c r="NRE23" s="428"/>
      <c r="NRF23" s="3"/>
      <c r="NRG23" s="567"/>
      <c r="NRH23" s="3"/>
      <c r="NRI23" s="428"/>
      <c r="NRJ23" s="3"/>
      <c r="NRK23" s="567"/>
      <c r="NRL23" s="3"/>
      <c r="NRM23" s="428"/>
      <c r="NRN23" s="3"/>
      <c r="NRO23" s="567"/>
      <c r="NRP23" s="3"/>
      <c r="NRQ23" s="428"/>
      <c r="NRR23" s="3"/>
      <c r="NRS23" s="567"/>
      <c r="NRT23" s="3"/>
      <c r="NRU23" s="428"/>
      <c r="NRV23" s="3"/>
      <c r="NRW23" s="567"/>
      <c r="NRX23" s="3"/>
      <c r="NRY23" s="428"/>
      <c r="NRZ23" s="3"/>
      <c r="NSA23" s="567"/>
      <c r="NSB23" s="3"/>
      <c r="NSC23" s="428"/>
      <c r="NSD23" s="3"/>
      <c r="NSE23" s="567"/>
      <c r="NSF23" s="3"/>
      <c r="NSG23" s="428"/>
      <c r="NSH23" s="3"/>
      <c r="NSI23" s="567"/>
      <c r="NSJ23" s="3"/>
      <c r="NSK23" s="428"/>
      <c r="NSL23" s="3"/>
      <c r="NSM23" s="567"/>
      <c r="NSN23" s="3"/>
      <c r="NSO23" s="428"/>
      <c r="NSP23" s="3"/>
      <c r="NSQ23" s="567"/>
      <c r="NSR23" s="3"/>
      <c r="NSS23" s="428"/>
      <c r="NST23" s="3"/>
      <c r="NSU23" s="567"/>
      <c r="NSV23" s="3"/>
      <c r="NSW23" s="428"/>
      <c r="NSX23" s="3"/>
      <c r="NSY23" s="567"/>
      <c r="NSZ23" s="3"/>
      <c r="NTA23" s="428"/>
      <c r="NTB23" s="3"/>
      <c r="NTC23" s="567"/>
      <c r="NTD23" s="3"/>
      <c r="NTE23" s="428"/>
      <c r="NTF23" s="3"/>
      <c r="NTG23" s="567"/>
      <c r="NTH23" s="3"/>
      <c r="NTI23" s="428"/>
      <c r="NTJ23" s="3"/>
      <c r="NTK23" s="567"/>
      <c r="NTL23" s="3"/>
      <c r="NTM23" s="428"/>
      <c r="NTN23" s="3"/>
      <c r="NTO23" s="567"/>
      <c r="NTP23" s="3"/>
      <c r="NTQ23" s="428"/>
      <c r="NTR23" s="3"/>
      <c r="NTS23" s="567"/>
      <c r="NTT23" s="3"/>
      <c r="NTU23" s="428"/>
      <c r="NTV23" s="3"/>
      <c r="NTW23" s="567"/>
      <c r="NTX23" s="3"/>
      <c r="NTY23" s="428"/>
      <c r="NTZ23" s="3"/>
      <c r="NUA23" s="567"/>
      <c r="NUB23" s="3"/>
      <c r="NUC23" s="428"/>
      <c r="NUD23" s="3"/>
      <c r="NUE23" s="567"/>
      <c r="NUF23" s="3"/>
      <c r="NUG23" s="428"/>
      <c r="NUH23" s="3"/>
      <c r="NUI23" s="567"/>
      <c r="NUJ23" s="3"/>
      <c r="NUK23" s="428"/>
      <c r="NUL23" s="3"/>
      <c r="NUM23" s="567"/>
      <c r="NUN23" s="3"/>
      <c r="NUO23" s="428"/>
      <c r="NUP23" s="3"/>
      <c r="NUQ23" s="567"/>
      <c r="NUR23" s="3"/>
      <c r="NUS23" s="428"/>
      <c r="NUT23" s="3"/>
      <c r="NUU23" s="567"/>
      <c r="NUV23" s="3"/>
      <c r="NUW23" s="428"/>
      <c r="NUX23" s="3"/>
      <c r="NUY23" s="567"/>
      <c r="NUZ23" s="3"/>
      <c r="NVA23" s="428"/>
      <c r="NVB23" s="3"/>
      <c r="NVC23" s="567"/>
      <c r="NVD23" s="3"/>
      <c r="NVE23" s="428"/>
      <c r="NVF23" s="3"/>
      <c r="NVG23" s="567"/>
      <c r="NVH23" s="3"/>
      <c r="NVI23" s="428"/>
      <c r="NVJ23" s="3"/>
      <c r="NVK23" s="567"/>
      <c r="NVL23" s="3"/>
      <c r="NVM23" s="428"/>
      <c r="NVN23" s="3"/>
      <c r="NVO23" s="567"/>
      <c r="NVP23" s="3"/>
      <c r="NVQ23" s="428"/>
      <c r="NVR23" s="3"/>
      <c r="NVS23" s="567"/>
      <c r="NVT23" s="3"/>
      <c r="NVU23" s="428"/>
      <c r="NVV23" s="3"/>
      <c r="NVW23" s="567"/>
      <c r="NVX23" s="3"/>
      <c r="NVY23" s="428"/>
      <c r="NVZ23" s="3"/>
      <c r="NWA23" s="567"/>
      <c r="NWB23" s="3"/>
      <c r="NWC23" s="428"/>
      <c r="NWD23" s="3"/>
      <c r="NWE23" s="567"/>
      <c r="NWF23" s="3"/>
      <c r="NWG23" s="428"/>
      <c r="NWH23" s="3"/>
      <c r="NWI23" s="567"/>
      <c r="NWJ23" s="3"/>
      <c r="NWK23" s="428"/>
      <c r="NWL23" s="3"/>
      <c r="NWM23" s="567"/>
      <c r="NWN23" s="3"/>
      <c r="NWO23" s="428"/>
      <c r="NWP23" s="3"/>
      <c r="NWQ23" s="567"/>
      <c r="NWR23" s="3"/>
      <c r="NWS23" s="428"/>
      <c r="NWT23" s="3"/>
      <c r="NWU23" s="567"/>
      <c r="NWV23" s="3"/>
      <c r="NWW23" s="428"/>
      <c r="NWX23" s="3"/>
      <c r="NWY23" s="567"/>
      <c r="NWZ23" s="3"/>
      <c r="NXA23" s="428"/>
      <c r="NXB23" s="3"/>
      <c r="NXC23" s="567"/>
      <c r="NXD23" s="3"/>
      <c r="NXE23" s="428"/>
      <c r="NXF23" s="3"/>
      <c r="NXG23" s="567"/>
      <c r="NXH23" s="3"/>
      <c r="NXI23" s="428"/>
      <c r="NXJ23" s="3"/>
      <c r="NXK23" s="567"/>
      <c r="NXL23" s="3"/>
      <c r="NXM23" s="428"/>
      <c r="NXN23" s="3"/>
      <c r="NXO23" s="567"/>
      <c r="NXP23" s="3"/>
      <c r="NXQ23" s="428"/>
      <c r="NXR23" s="3"/>
      <c r="NXS23" s="567"/>
      <c r="NXT23" s="3"/>
      <c r="NXU23" s="428"/>
      <c r="NXV23" s="3"/>
      <c r="NXW23" s="567"/>
      <c r="NXX23" s="3"/>
      <c r="NXY23" s="428"/>
      <c r="NXZ23" s="3"/>
      <c r="NYA23" s="567"/>
      <c r="NYB23" s="3"/>
      <c r="NYC23" s="428"/>
      <c r="NYD23" s="3"/>
      <c r="NYE23" s="567"/>
      <c r="NYF23" s="3"/>
      <c r="NYG23" s="428"/>
      <c r="NYH23" s="3"/>
      <c r="NYI23" s="567"/>
      <c r="NYJ23" s="3"/>
      <c r="NYK23" s="428"/>
      <c r="NYL23" s="3"/>
      <c r="NYM23" s="567"/>
      <c r="NYN23" s="3"/>
      <c r="NYO23" s="428"/>
      <c r="NYP23" s="3"/>
      <c r="NYQ23" s="567"/>
      <c r="NYR23" s="3"/>
      <c r="NYS23" s="428"/>
      <c r="NYT23" s="3"/>
      <c r="NYU23" s="567"/>
      <c r="NYV23" s="3"/>
      <c r="NYW23" s="428"/>
      <c r="NYX23" s="3"/>
      <c r="NYY23" s="567"/>
      <c r="NYZ23" s="3"/>
      <c r="NZA23" s="428"/>
      <c r="NZB23" s="3"/>
      <c r="NZC23" s="567"/>
      <c r="NZD23" s="3"/>
      <c r="NZE23" s="428"/>
      <c r="NZF23" s="3"/>
      <c r="NZG23" s="567"/>
      <c r="NZH23" s="3"/>
      <c r="NZI23" s="428"/>
      <c r="NZJ23" s="3"/>
      <c r="NZK23" s="567"/>
      <c r="NZL23" s="3"/>
      <c r="NZM23" s="428"/>
      <c r="NZN23" s="3"/>
      <c r="NZO23" s="567"/>
      <c r="NZP23" s="3"/>
      <c r="NZQ23" s="428"/>
      <c r="NZR23" s="3"/>
      <c r="NZS23" s="567"/>
      <c r="NZT23" s="3"/>
      <c r="NZU23" s="428"/>
      <c r="NZV23" s="3"/>
      <c r="NZW23" s="567"/>
      <c r="NZX23" s="3"/>
      <c r="NZY23" s="428"/>
      <c r="NZZ23" s="3"/>
      <c r="OAA23" s="567"/>
      <c r="OAB23" s="3"/>
      <c r="OAC23" s="428"/>
      <c r="OAD23" s="3"/>
      <c r="OAE23" s="567"/>
      <c r="OAF23" s="3"/>
      <c r="OAG23" s="428"/>
      <c r="OAH23" s="3"/>
      <c r="OAI23" s="567"/>
      <c r="OAJ23" s="3"/>
      <c r="OAK23" s="428"/>
      <c r="OAL23" s="3"/>
      <c r="OAM23" s="567"/>
      <c r="OAN23" s="3"/>
      <c r="OAO23" s="428"/>
      <c r="OAP23" s="3"/>
      <c r="OAQ23" s="567"/>
      <c r="OAR23" s="3"/>
      <c r="OAS23" s="428"/>
      <c r="OAT23" s="3"/>
      <c r="OAU23" s="567"/>
      <c r="OAV23" s="3"/>
      <c r="OAW23" s="428"/>
      <c r="OAX23" s="3"/>
      <c r="OAY23" s="567"/>
      <c r="OAZ23" s="3"/>
      <c r="OBA23" s="428"/>
      <c r="OBB23" s="3"/>
      <c r="OBC23" s="567"/>
      <c r="OBD23" s="3"/>
      <c r="OBE23" s="428"/>
      <c r="OBF23" s="3"/>
      <c r="OBG23" s="567"/>
      <c r="OBH23" s="3"/>
      <c r="OBI23" s="428"/>
      <c r="OBJ23" s="3"/>
      <c r="OBK23" s="567"/>
      <c r="OBL23" s="3"/>
      <c r="OBM23" s="428"/>
      <c r="OBN23" s="3"/>
      <c r="OBO23" s="567"/>
      <c r="OBP23" s="3"/>
      <c r="OBQ23" s="428"/>
      <c r="OBR23" s="3"/>
      <c r="OBS23" s="567"/>
      <c r="OBT23" s="3"/>
      <c r="OBU23" s="428"/>
      <c r="OBV23" s="3"/>
      <c r="OBW23" s="567"/>
      <c r="OBX23" s="3"/>
      <c r="OBY23" s="428"/>
      <c r="OBZ23" s="3"/>
      <c r="OCA23" s="567"/>
      <c r="OCB23" s="3"/>
      <c r="OCC23" s="428"/>
      <c r="OCD23" s="3"/>
      <c r="OCE23" s="567"/>
      <c r="OCF23" s="3"/>
      <c r="OCG23" s="428"/>
      <c r="OCH23" s="3"/>
      <c r="OCI23" s="567"/>
      <c r="OCJ23" s="3"/>
      <c r="OCK23" s="428"/>
      <c r="OCL23" s="3"/>
      <c r="OCM23" s="567"/>
      <c r="OCN23" s="3"/>
      <c r="OCO23" s="428"/>
      <c r="OCP23" s="3"/>
      <c r="OCQ23" s="567"/>
      <c r="OCR23" s="3"/>
      <c r="OCS23" s="428"/>
      <c r="OCT23" s="3"/>
      <c r="OCU23" s="567"/>
      <c r="OCV23" s="3"/>
      <c r="OCW23" s="428"/>
      <c r="OCX23" s="3"/>
      <c r="OCY23" s="567"/>
      <c r="OCZ23" s="3"/>
      <c r="ODA23" s="428"/>
      <c r="ODB23" s="3"/>
      <c r="ODC23" s="567"/>
      <c r="ODD23" s="3"/>
      <c r="ODE23" s="428"/>
      <c r="ODF23" s="3"/>
      <c r="ODG23" s="567"/>
      <c r="ODH23" s="3"/>
      <c r="ODI23" s="428"/>
      <c r="ODJ23" s="3"/>
      <c r="ODK23" s="567"/>
      <c r="ODL23" s="3"/>
      <c r="ODM23" s="428"/>
      <c r="ODN23" s="3"/>
      <c r="ODO23" s="567"/>
      <c r="ODP23" s="3"/>
      <c r="ODQ23" s="428"/>
      <c r="ODR23" s="3"/>
      <c r="ODS23" s="567"/>
      <c r="ODT23" s="3"/>
      <c r="ODU23" s="428"/>
      <c r="ODV23" s="3"/>
      <c r="ODW23" s="567"/>
      <c r="ODX23" s="3"/>
      <c r="ODY23" s="428"/>
      <c r="ODZ23" s="3"/>
      <c r="OEA23" s="567"/>
      <c r="OEB23" s="3"/>
      <c r="OEC23" s="428"/>
      <c r="OED23" s="3"/>
      <c r="OEE23" s="567"/>
      <c r="OEF23" s="3"/>
      <c r="OEG23" s="428"/>
      <c r="OEH23" s="3"/>
      <c r="OEI23" s="567"/>
      <c r="OEJ23" s="3"/>
      <c r="OEK23" s="428"/>
      <c r="OEL23" s="3"/>
      <c r="OEM23" s="567"/>
      <c r="OEN23" s="3"/>
      <c r="OEO23" s="428"/>
      <c r="OEP23" s="3"/>
      <c r="OEQ23" s="567"/>
      <c r="OER23" s="3"/>
      <c r="OES23" s="428"/>
      <c r="OET23" s="3"/>
      <c r="OEU23" s="567"/>
      <c r="OEV23" s="3"/>
      <c r="OEW23" s="428"/>
      <c r="OEX23" s="3"/>
      <c r="OEY23" s="567"/>
      <c r="OEZ23" s="3"/>
      <c r="OFA23" s="428"/>
      <c r="OFB23" s="3"/>
      <c r="OFC23" s="567"/>
      <c r="OFD23" s="3"/>
      <c r="OFE23" s="428"/>
      <c r="OFF23" s="3"/>
      <c r="OFG23" s="567"/>
      <c r="OFH23" s="3"/>
      <c r="OFI23" s="428"/>
      <c r="OFJ23" s="3"/>
      <c r="OFK23" s="567"/>
      <c r="OFL23" s="3"/>
      <c r="OFM23" s="428"/>
      <c r="OFN23" s="3"/>
      <c r="OFO23" s="567"/>
      <c r="OFP23" s="3"/>
      <c r="OFQ23" s="428"/>
      <c r="OFR23" s="3"/>
      <c r="OFS23" s="567"/>
      <c r="OFT23" s="3"/>
      <c r="OFU23" s="428"/>
      <c r="OFV23" s="3"/>
      <c r="OFW23" s="567"/>
      <c r="OFX23" s="3"/>
      <c r="OFY23" s="428"/>
      <c r="OFZ23" s="3"/>
      <c r="OGA23" s="567"/>
      <c r="OGB23" s="3"/>
      <c r="OGC23" s="428"/>
      <c r="OGD23" s="3"/>
      <c r="OGE23" s="567"/>
      <c r="OGF23" s="3"/>
      <c r="OGG23" s="428"/>
      <c r="OGH23" s="3"/>
      <c r="OGI23" s="567"/>
      <c r="OGJ23" s="3"/>
      <c r="OGK23" s="428"/>
      <c r="OGL23" s="3"/>
      <c r="OGM23" s="567"/>
      <c r="OGN23" s="3"/>
      <c r="OGO23" s="428"/>
      <c r="OGP23" s="3"/>
      <c r="OGQ23" s="567"/>
      <c r="OGR23" s="3"/>
      <c r="OGS23" s="428"/>
      <c r="OGT23" s="3"/>
      <c r="OGU23" s="567"/>
      <c r="OGV23" s="3"/>
      <c r="OGW23" s="428"/>
      <c r="OGX23" s="3"/>
      <c r="OGY23" s="567"/>
      <c r="OGZ23" s="3"/>
      <c r="OHA23" s="428"/>
      <c r="OHB23" s="3"/>
      <c r="OHC23" s="567"/>
      <c r="OHD23" s="3"/>
      <c r="OHE23" s="428"/>
      <c r="OHF23" s="3"/>
      <c r="OHG23" s="567"/>
      <c r="OHH23" s="3"/>
      <c r="OHI23" s="428"/>
      <c r="OHJ23" s="3"/>
      <c r="OHK23" s="567"/>
      <c r="OHL23" s="3"/>
      <c r="OHM23" s="428"/>
      <c r="OHN23" s="3"/>
      <c r="OHO23" s="567"/>
      <c r="OHP23" s="3"/>
      <c r="OHQ23" s="428"/>
      <c r="OHR23" s="3"/>
      <c r="OHS23" s="567"/>
      <c r="OHT23" s="3"/>
      <c r="OHU23" s="428"/>
      <c r="OHV23" s="3"/>
      <c r="OHW23" s="567"/>
      <c r="OHX23" s="3"/>
      <c r="OHY23" s="428"/>
      <c r="OHZ23" s="3"/>
      <c r="OIA23" s="567"/>
      <c r="OIB23" s="3"/>
      <c r="OIC23" s="428"/>
      <c r="OID23" s="3"/>
      <c r="OIE23" s="567"/>
      <c r="OIF23" s="3"/>
      <c r="OIG23" s="428"/>
      <c r="OIH23" s="3"/>
      <c r="OII23" s="567"/>
      <c r="OIJ23" s="3"/>
      <c r="OIK23" s="428"/>
      <c r="OIL23" s="3"/>
      <c r="OIM23" s="567"/>
      <c r="OIN23" s="3"/>
      <c r="OIO23" s="428"/>
      <c r="OIP23" s="3"/>
      <c r="OIQ23" s="567"/>
      <c r="OIR23" s="3"/>
      <c r="OIS23" s="428"/>
      <c r="OIT23" s="3"/>
      <c r="OIU23" s="567"/>
      <c r="OIV23" s="3"/>
      <c r="OIW23" s="428"/>
      <c r="OIX23" s="3"/>
      <c r="OIY23" s="567"/>
      <c r="OIZ23" s="3"/>
      <c r="OJA23" s="428"/>
      <c r="OJB23" s="3"/>
      <c r="OJC23" s="567"/>
      <c r="OJD23" s="3"/>
      <c r="OJE23" s="428"/>
      <c r="OJF23" s="3"/>
      <c r="OJG23" s="567"/>
      <c r="OJH23" s="3"/>
      <c r="OJI23" s="428"/>
      <c r="OJJ23" s="3"/>
      <c r="OJK23" s="567"/>
      <c r="OJL23" s="3"/>
      <c r="OJM23" s="428"/>
      <c r="OJN23" s="3"/>
      <c r="OJO23" s="567"/>
      <c r="OJP23" s="3"/>
      <c r="OJQ23" s="428"/>
      <c r="OJR23" s="3"/>
      <c r="OJS23" s="567"/>
      <c r="OJT23" s="3"/>
      <c r="OJU23" s="428"/>
      <c r="OJV23" s="3"/>
      <c r="OJW23" s="567"/>
      <c r="OJX23" s="3"/>
      <c r="OJY23" s="428"/>
      <c r="OJZ23" s="3"/>
      <c r="OKA23" s="567"/>
      <c r="OKB23" s="3"/>
      <c r="OKC23" s="428"/>
      <c r="OKD23" s="3"/>
      <c r="OKE23" s="567"/>
      <c r="OKF23" s="3"/>
      <c r="OKG23" s="428"/>
      <c r="OKH23" s="3"/>
      <c r="OKI23" s="567"/>
      <c r="OKJ23" s="3"/>
      <c r="OKK23" s="428"/>
      <c r="OKL23" s="3"/>
      <c r="OKM23" s="567"/>
      <c r="OKN23" s="3"/>
      <c r="OKO23" s="428"/>
      <c r="OKP23" s="3"/>
      <c r="OKQ23" s="567"/>
      <c r="OKR23" s="3"/>
      <c r="OKS23" s="428"/>
      <c r="OKT23" s="3"/>
      <c r="OKU23" s="567"/>
      <c r="OKV23" s="3"/>
      <c r="OKW23" s="428"/>
      <c r="OKX23" s="3"/>
      <c r="OKY23" s="567"/>
      <c r="OKZ23" s="3"/>
      <c r="OLA23" s="428"/>
      <c r="OLB23" s="3"/>
      <c r="OLC23" s="567"/>
      <c r="OLD23" s="3"/>
      <c r="OLE23" s="428"/>
      <c r="OLF23" s="3"/>
      <c r="OLG23" s="567"/>
      <c r="OLH23" s="3"/>
      <c r="OLI23" s="428"/>
      <c r="OLJ23" s="3"/>
      <c r="OLK23" s="567"/>
      <c r="OLL23" s="3"/>
      <c r="OLM23" s="428"/>
      <c r="OLN23" s="3"/>
      <c r="OLO23" s="567"/>
      <c r="OLP23" s="3"/>
      <c r="OLQ23" s="428"/>
      <c r="OLR23" s="3"/>
      <c r="OLS23" s="567"/>
      <c r="OLT23" s="3"/>
      <c r="OLU23" s="428"/>
      <c r="OLV23" s="3"/>
      <c r="OLW23" s="567"/>
      <c r="OLX23" s="3"/>
      <c r="OLY23" s="428"/>
      <c r="OLZ23" s="3"/>
      <c r="OMA23" s="567"/>
      <c r="OMB23" s="3"/>
      <c r="OMC23" s="428"/>
      <c r="OMD23" s="3"/>
      <c r="OME23" s="567"/>
      <c r="OMF23" s="3"/>
      <c r="OMG23" s="428"/>
      <c r="OMH23" s="3"/>
      <c r="OMI23" s="567"/>
      <c r="OMJ23" s="3"/>
      <c r="OMK23" s="428"/>
      <c r="OML23" s="3"/>
      <c r="OMM23" s="567"/>
      <c r="OMN23" s="3"/>
      <c r="OMO23" s="428"/>
      <c r="OMP23" s="3"/>
      <c r="OMQ23" s="567"/>
      <c r="OMR23" s="3"/>
      <c r="OMS23" s="428"/>
      <c r="OMT23" s="3"/>
      <c r="OMU23" s="567"/>
      <c r="OMV23" s="3"/>
      <c r="OMW23" s="428"/>
      <c r="OMX23" s="3"/>
      <c r="OMY23" s="567"/>
      <c r="OMZ23" s="3"/>
      <c r="ONA23" s="428"/>
      <c r="ONB23" s="3"/>
      <c r="ONC23" s="567"/>
      <c r="OND23" s="3"/>
      <c r="ONE23" s="428"/>
      <c r="ONF23" s="3"/>
      <c r="ONG23" s="567"/>
      <c r="ONH23" s="3"/>
      <c r="ONI23" s="428"/>
      <c r="ONJ23" s="3"/>
      <c r="ONK23" s="567"/>
      <c r="ONL23" s="3"/>
      <c r="ONM23" s="428"/>
      <c r="ONN23" s="3"/>
      <c r="ONO23" s="567"/>
      <c r="ONP23" s="3"/>
      <c r="ONQ23" s="428"/>
      <c r="ONR23" s="3"/>
      <c r="ONS23" s="567"/>
      <c r="ONT23" s="3"/>
      <c r="ONU23" s="428"/>
      <c r="ONV23" s="3"/>
      <c r="ONW23" s="567"/>
      <c r="ONX23" s="3"/>
      <c r="ONY23" s="428"/>
      <c r="ONZ23" s="3"/>
      <c r="OOA23" s="567"/>
      <c r="OOB23" s="3"/>
      <c r="OOC23" s="428"/>
      <c r="OOD23" s="3"/>
      <c r="OOE23" s="567"/>
      <c r="OOF23" s="3"/>
      <c r="OOG23" s="428"/>
      <c r="OOH23" s="3"/>
      <c r="OOI23" s="567"/>
      <c r="OOJ23" s="3"/>
      <c r="OOK23" s="428"/>
      <c r="OOL23" s="3"/>
      <c r="OOM23" s="567"/>
      <c r="OON23" s="3"/>
      <c r="OOO23" s="428"/>
      <c r="OOP23" s="3"/>
      <c r="OOQ23" s="567"/>
      <c r="OOR23" s="3"/>
      <c r="OOS23" s="428"/>
      <c r="OOT23" s="3"/>
      <c r="OOU23" s="567"/>
      <c r="OOV23" s="3"/>
      <c r="OOW23" s="428"/>
      <c r="OOX23" s="3"/>
      <c r="OOY23" s="567"/>
      <c r="OOZ23" s="3"/>
      <c r="OPA23" s="428"/>
      <c r="OPB23" s="3"/>
      <c r="OPC23" s="567"/>
      <c r="OPD23" s="3"/>
      <c r="OPE23" s="428"/>
      <c r="OPF23" s="3"/>
      <c r="OPG23" s="567"/>
      <c r="OPH23" s="3"/>
      <c r="OPI23" s="428"/>
      <c r="OPJ23" s="3"/>
      <c r="OPK23" s="567"/>
      <c r="OPL23" s="3"/>
      <c r="OPM23" s="428"/>
      <c r="OPN23" s="3"/>
      <c r="OPO23" s="567"/>
      <c r="OPP23" s="3"/>
      <c r="OPQ23" s="428"/>
      <c r="OPR23" s="3"/>
      <c r="OPS23" s="567"/>
      <c r="OPT23" s="3"/>
      <c r="OPU23" s="428"/>
      <c r="OPV23" s="3"/>
      <c r="OPW23" s="567"/>
      <c r="OPX23" s="3"/>
      <c r="OPY23" s="428"/>
      <c r="OPZ23" s="3"/>
      <c r="OQA23" s="567"/>
      <c r="OQB23" s="3"/>
      <c r="OQC23" s="428"/>
      <c r="OQD23" s="3"/>
      <c r="OQE23" s="567"/>
      <c r="OQF23" s="3"/>
      <c r="OQG23" s="428"/>
      <c r="OQH23" s="3"/>
      <c r="OQI23" s="567"/>
      <c r="OQJ23" s="3"/>
      <c r="OQK23" s="428"/>
      <c r="OQL23" s="3"/>
      <c r="OQM23" s="567"/>
      <c r="OQN23" s="3"/>
      <c r="OQO23" s="428"/>
      <c r="OQP23" s="3"/>
      <c r="OQQ23" s="567"/>
      <c r="OQR23" s="3"/>
      <c r="OQS23" s="428"/>
      <c r="OQT23" s="3"/>
      <c r="OQU23" s="567"/>
      <c r="OQV23" s="3"/>
      <c r="OQW23" s="428"/>
      <c r="OQX23" s="3"/>
      <c r="OQY23" s="567"/>
      <c r="OQZ23" s="3"/>
      <c r="ORA23" s="428"/>
      <c r="ORB23" s="3"/>
      <c r="ORC23" s="567"/>
      <c r="ORD23" s="3"/>
      <c r="ORE23" s="428"/>
      <c r="ORF23" s="3"/>
      <c r="ORG23" s="567"/>
      <c r="ORH23" s="3"/>
      <c r="ORI23" s="428"/>
      <c r="ORJ23" s="3"/>
      <c r="ORK23" s="567"/>
      <c r="ORL23" s="3"/>
      <c r="ORM23" s="428"/>
      <c r="ORN23" s="3"/>
      <c r="ORO23" s="567"/>
      <c r="ORP23" s="3"/>
      <c r="ORQ23" s="428"/>
      <c r="ORR23" s="3"/>
      <c r="ORS23" s="567"/>
      <c r="ORT23" s="3"/>
      <c r="ORU23" s="428"/>
      <c r="ORV23" s="3"/>
      <c r="ORW23" s="567"/>
      <c r="ORX23" s="3"/>
      <c r="ORY23" s="428"/>
      <c r="ORZ23" s="3"/>
      <c r="OSA23" s="567"/>
      <c r="OSB23" s="3"/>
      <c r="OSC23" s="428"/>
      <c r="OSD23" s="3"/>
      <c r="OSE23" s="567"/>
      <c r="OSF23" s="3"/>
      <c r="OSG23" s="428"/>
      <c r="OSH23" s="3"/>
      <c r="OSI23" s="567"/>
      <c r="OSJ23" s="3"/>
      <c r="OSK23" s="428"/>
      <c r="OSL23" s="3"/>
      <c r="OSM23" s="567"/>
      <c r="OSN23" s="3"/>
      <c r="OSO23" s="428"/>
      <c r="OSP23" s="3"/>
      <c r="OSQ23" s="567"/>
      <c r="OSR23" s="3"/>
      <c r="OSS23" s="428"/>
      <c r="OST23" s="3"/>
      <c r="OSU23" s="567"/>
      <c r="OSV23" s="3"/>
      <c r="OSW23" s="428"/>
      <c r="OSX23" s="3"/>
      <c r="OSY23" s="567"/>
      <c r="OSZ23" s="3"/>
      <c r="OTA23" s="428"/>
      <c r="OTB23" s="3"/>
      <c r="OTC23" s="567"/>
      <c r="OTD23" s="3"/>
      <c r="OTE23" s="428"/>
      <c r="OTF23" s="3"/>
      <c r="OTG23" s="567"/>
      <c r="OTH23" s="3"/>
      <c r="OTI23" s="428"/>
      <c r="OTJ23" s="3"/>
      <c r="OTK23" s="567"/>
      <c r="OTL23" s="3"/>
      <c r="OTM23" s="428"/>
      <c r="OTN23" s="3"/>
      <c r="OTO23" s="567"/>
      <c r="OTP23" s="3"/>
      <c r="OTQ23" s="428"/>
      <c r="OTR23" s="3"/>
      <c r="OTS23" s="567"/>
      <c r="OTT23" s="3"/>
      <c r="OTU23" s="428"/>
      <c r="OTV23" s="3"/>
      <c r="OTW23" s="567"/>
      <c r="OTX23" s="3"/>
      <c r="OTY23" s="428"/>
      <c r="OTZ23" s="3"/>
      <c r="OUA23" s="567"/>
      <c r="OUB23" s="3"/>
      <c r="OUC23" s="428"/>
      <c r="OUD23" s="3"/>
      <c r="OUE23" s="567"/>
      <c r="OUF23" s="3"/>
      <c r="OUG23" s="428"/>
      <c r="OUH23" s="3"/>
      <c r="OUI23" s="567"/>
      <c r="OUJ23" s="3"/>
      <c r="OUK23" s="428"/>
      <c r="OUL23" s="3"/>
      <c r="OUM23" s="567"/>
      <c r="OUN23" s="3"/>
      <c r="OUO23" s="428"/>
      <c r="OUP23" s="3"/>
      <c r="OUQ23" s="567"/>
      <c r="OUR23" s="3"/>
      <c r="OUS23" s="428"/>
      <c r="OUT23" s="3"/>
      <c r="OUU23" s="567"/>
      <c r="OUV23" s="3"/>
      <c r="OUW23" s="428"/>
      <c r="OUX23" s="3"/>
      <c r="OUY23" s="567"/>
      <c r="OUZ23" s="3"/>
      <c r="OVA23" s="428"/>
      <c r="OVB23" s="3"/>
      <c r="OVC23" s="567"/>
      <c r="OVD23" s="3"/>
      <c r="OVE23" s="428"/>
      <c r="OVF23" s="3"/>
      <c r="OVG23" s="567"/>
      <c r="OVH23" s="3"/>
      <c r="OVI23" s="428"/>
      <c r="OVJ23" s="3"/>
      <c r="OVK23" s="567"/>
      <c r="OVL23" s="3"/>
      <c r="OVM23" s="428"/>
      <c r="OVN23" s="3"/>
      <c r="OVO23" s="567"/>
      <c r="OVP23" s="3"/>
      <c r="OVQ23" s="428"/>
      <c r="OVR23" s="3"/>
      <c r="OVS23" s="567"/>
      <c r="OVT23" s="3"/>
      <c r="OVU23" s="428"/>
      <c r="OVV23" s="3"/>
      <c r="OVW23" s="567"/>
      <c r="OVX23" s="3"/>
      <c r="OVY23" s="428"/>
      <c r="OVZ23" s="3"/>
      <c r="OWA23" s="567"/>
      <c r="OWB23" s="3"/>
      <c r="OWC23" s="428"/>
      <c r="OWD23" s="3"/>
      <c r="OWE23" s="567"/>
      <c r="OWF23" s="3"/>
      <c r="OWG23" s="428"/>
      <c r="OWH23" s="3"/>
      <c r="OWI23" s="567"/>
      <c r="OWJ23" s="3"/>
      <c r="OWK23" s="428"/>
      <c r="OWL23" s="3"/>
      <c r="OWM23" s="567"/>
      <c r="OWN23" s="3"/>
      <c r="OWO23" s="428"/>
      <c r="OWP23" s="3"/>
      <c r="OWQ23" s="567"/>
      <c r="OWR23" s="3"/>
      <c r="OWS23" s="428"/>
      <c r="OWT23" s="3"/>
      <c r="OWU23" s="567"/>
      <c r="OWV23" s="3"/>
      <c r="OWW23" s="428"/>
      <c r="OWX23" s="3"/>
      <c r="OWY23" s="567"/>
      <c r="OWZ23" s="3"/>
      <c r="OXA23" s="428"/>
      <c r="OXB23" s="3"/>
      <c r="OXC23" s="567"/>
      <c r="OXD23" s="3"/>
      <c r="OXE23" s="428"/>
      <c r="OXF23" s="3"/>
      <c r="OXG23" s="567"/>
      <c r="OXH23" s="3"/>
      <c r="OXI23" s="428"/>
      <c r="OXJ23" s="3"/>
      <c r="OXK23" s="567"/>
      <c r="OXL23" s="3"/>
      <c r="OXM23" s="428"/>
      <c r="OXN23" s="3"/>
      <c r="OXO23" s="567"/>
      <c r="OXP23" s="3"/>
      <c r="OXQ23" s="428"/>
      <c r="OXR23" s="3"/>
      <c r="OXS23" s="567"/>
      <c r="OXT23" s="3"/>
      <c r="OXU23" s="428"/>
      <c r="OXV23" s="3"/>
      <c r="OXW23" s="567"/>
      <c r="OXX23" s="3"/>
      <c r="OXY23" s="428"/>
      <c r="OXZ23" s="3"/>
      <c r="OYA23" s="567"/>
      <c r="OYB23" s="3"/>
      <c r="OYC23" s="428"/>
      <c r="OYD23" s="3"/>
      <c r="OYE23" s="567"/>
      <c r="OYF23" s="3"/>
      <c r="OYG23" s="428"/>
      <c r="OYH23" s="3"/>
      <c r="OYI23" s="567"/>
      <c r="OYJ23" s="3"/>
      <c r="OYK23" s="428"/>
      <c r="OYL23" s="3"/>
      <c r="OYM23" s="567"/>
      <c r="OYN23" s="3"/>
      <c r="OYO23" s="428"/>
      <c r="OYP23" s="3"/>
      <c r="OYQ23" s="567"/>
      <c r="OYR23" s="3"/>
      <c r="OYS23" s="428"/>
      <c r="OYT23" s="3"/>
      <c r="OYU23" s="567"/>
      <c r="OYV23" s="3"/>
      <c r="OYW23" s="428"/>
      <c r="OYX23" s="3"/>
      <c r="OYY23" s="567"/>
      <c r="OYZ23" s="3"/>
      <c r="OZA23" s="428"/>
      <c r="OZB23" s="3"/>
      <c r="OZC23" s="567"/>
      <c r="OZD23" s="3"/>
      <c r="OZE23" s="428"/>
      <c r="OZF23" s="3"/>
      <c r="OZG23" s="567"/>
      <c r="OZH23" s="3"/>
      <c r="OZI23" s="428"/>
      <c r="OZJ23" s="3"/>
      <c r="OZK23" s="567"/>
      <c r="OZL23" s="3"/>
      <c r="OZM23" s="428"/>
      <c r="OZN23" s="3"/>
      <c r="OZO23" s="567"/>
      <c r="OZP23" s="3"/>
      <c r="OZQ23" s="428"/>
      <c r="OZR23" s="3"/>
      <c r="OZS23" s="567"/>
      <c r="OZT23" s="3"/>
      <c r="OZU23" s="428"/>
      <c r="OZV23" s="3"/>
      <c r="OZW23" s="567"/>
      <c r="OZX23" s="3"/>
      <c r="OZY23" s="428"/>
      <c r="OZZ23" s="3"/>
      <c r="PAA23" s="567"/>
      <c r="PAB23" s="3"/>
      <c r="PAC23" s="428"/>
      <c r="PAD23" s="3"/>
      <c r="PAE23" s="567"/>
      <c r="PAF23" s="3"/>
      <c r="PAG23" s="428"/>
      <c r="PAH23" s="3"/>
      <c r="PAI23" s="567"/>
      <c r="PAJ23" s="3"/>
      <c r="PAK23" s="428"/>
      <c r="PAL23" s="3"/>
      <c r="PAM23" s="567"/>
      <c r="PAN23" s="3"/>
      <c r="PAO23" s="428"/>
      <c r="PAP23" s="3"/>
      <c r="PAQ23" s="567"/>
      <c r="PAR23" s="3"/>
      <c r="PAS23" s="428"/>
      <c r="PAT23" s="3"/>
      <c r="PAU23" s="567"/>
      <c r="PAV23" s="3"/>
      <c r="PAW23" s="428"/>
      <c r="PAX23" s="3"/>
      <c r="PAY23" s="567"/>
      <c r="PAZ23" s="3"/>
      <c r="PBA23" s="428"/>
      <c r="PBB23" s="3"/>
      <c r="PBC23" s="567"/>
      <c r="PBD23" s="3"/>
      <c r="PBE23" s="428"/>
      <c r="PBF23" s="3"/>
      <c r="PBG23" s="567"/>
      <c r="PBH23" s="3"/>
      <c r="PBI23" s="428"/>
      <c r="PBJ23" s="3"/>
      <c r="PBK23" s="567"/>
      <c r="PBL23" s="3"/>
      <c r="PBM23" s="428"/>
      <c r="PBN23" s="3"/>
      <c r="PBO23" s="567"/>
      <c r="PBP23" s="3"/>
      <c r="PBQ23" s="428"/>
      <c r="PBR23" s="3"/>
      <c r="PBS23" s="567"/>
      <c r="PBT23" s="3"/>
      <c r="PBU23" s="428"/>
      <c r="PBV23" s="3"/>
      <c r="PBW23" s="567"/>
      <c r="PBX23" s="3"/>
      <c r="PBY23" s="428"/>
      <c r="PBZ23" s="3"/>
      <c r="PCA23" s="567"/>
      <c r="PCB23" s="3"/>
      <c r="PCC23" s="428"/>
      <c r="PCD23" s="3"/>
      <c r="PCE23" s="567"/>
      <c r="PCF23" s="3"/>
      <c r="PCG23" s="428"/>
      <c r="PCH23" s="3"/>
      <c r="PCI23" s="567"/>
      <c r="PCJ23" s="3"/>
      <c r="PCK23" s="428"/>
      <c r="PCL23" s="3"/>
      <c r="PCM23" s="567"/>
      <c r="PCN23" s="3"/>
      <c r="PCO23" s="428"/>
      <c r="PCP23" s="3"/>
      <c r="PCQ23" s="567"/>
      <c r="PCR23" s="3"/>
      <c r="PCS23" s="428"/>
      <c r="PCT23" s="3"/>
      <c r="PCU23" s="567"/>
      <c r="PCV23" s="3"/>
      <c r="PCW23" s="428"/>
      <c r="PCX23" s="3"/>
      <c r="PCY23" s="567"/>
      <c r="PCZ23" s="3"/>
      <c r="PDA23" s="428"/>
      <c r="PDB23" s="3"/>
      <c r="PDC23" s="567"/>
      <c r="PDD23" s="3"/>
      <c r="PDE23" s="428"/>
      <c r="PDF23" s="3"/>
      <c r="PDG23" s="567"/>
      <c r="PDH23" s="3"/>
      <c r="PDI23" s="428"/>
      <c r="PDJ23" s="3"/>
      <c r="PDK23" s="567"/>
      <c r="PDL23" s="3"/>
      <c r="PDM23" s="428"/>
      <c r="PDN23" s="3"/>
      <c r="PDO23" s="567"/>
      <c r="PDP23" s="3"/>
      <c r="PDQ23" s="428"/>
      <c r="PDR23" s="3"/>
      <c r="PDS23" s="567"/>
      <c r="PDT23" s="3"/>
      <c r="PDU23" s="428"/>
      <c r="PDV23" s="3"/>
      <c r="PDW23" s="567"/>
      <c r="PDX23" s="3"/>
      <c r="PDY23" s="428"/>
      <c r="PDZ23" s="3"/>
      <c r="PEA23" s="567"/>
      <c r="PEB23" s="3"/>
      <c r="PEC23" s="428"/>
      <c r="PED23" s="3"/>
      <c r="PEE23" s="567"/>
      <c r="PEF23" s="3"/>
      <c r="PEG23" s="428"/>
      <c r="PEH23" s="3"/>
      <c r="PEI23" s="567"/>
      <c r="PEJ23" s="3"/>
      <c r="PEK23" s="428"/>
      <c r="PEL23" s="3"/>
      <c r="PEM23" s="567"/>
      <c r="PEN23" s="3"/>
      <c r="PEO23" s="428"/>
      <c r="PEP23" s="3"/>
      <c r="PEQ23" s="567"/>
      <c r="PER23" s="3"/>
      <c r="PES23" s="428"/>
      <c r="PET23" s="3"/>
      <c r="PEU23" s="567"/>
      <c r="PEV23" s="3"/>
      <c r="PEW23" s="428"/>
      <c r="PEX23" s="3"/>
      <c r="PEY23" s="567"/>
      <c r="PEZ23" s="3"/>
      <c r="PFA23" s="428"/>
      <c r="PFB23" s="3"/>
      <c r="PFC23" s="567"/>
      <c r="PFD23" s="3"/>
      <c r="PFE23" s="428"/>
      <c r="PFF23" s="3"/>
      <c r="PFG23" s="567"/>
      <c r="PFH23" s="3"/>
      <c r="PFI23" s="428"/>
      <c r="PFJ23" s="3"/>
      <c r="PFK23" s="567"/>
      <c r="PFL23" s="3"/>
      <c r="PFM23" s="428"/>
      <c r="PFN23" s="3"/>
      <c r="PFO23" s="567"/>
      <c r="PFP23" s="3"/>
      <c r="PFQ23" s="428"/>
      <c r="PFR23" s="3"/>
      <c r="PFS23" s="567"/>
      <c r="PFT23" s="3"/>
      <c r="PFU23" s="428"/>
      <c r="PFV23" s="3"/>
      <c r="PFW23" s="567"/>
      <c r="PFX23" s="3"/>
      <c r="PFY23" s="428"/>
      <c r="PFZ23" s="3"/>
      <c r="PGA23" s="567"/>
      <c r="PGB23" s="3"/>
      <c r="PGC23" s="428"/>
      <c r="PGD23" s="3"/>
      <c r="PGE23" s="567"/>
      <c r="PGF23" s="3"/>
      <c r="PGG23" s="428"/>
      <c r="PGH23" s="3"/>
      <c r="PGI23" s="567"/>
      <c r="PGJ23" s="3"/>
      <c r="PGK23" s="428"/>
      <c r="PGL23" s="3"/>
      <c r="PGM23" s="567"/>
      <c r="PGN23" s="3"/>
      <c r="PGO23" s="428"/>
      <c r="PGP23" s="3"/>
      <c r="PGQ23" s="567"/>
      <c r="PGR23" s="3"/>
      <c r="PGS23" s="428"/>
      <c r="PGT23" s="3"/>
      <c r="PGU23" s="567"/>
      <c r="PGV23" s="3"/>
      <c r="PGW23" s="428"/>
      <c r="PGX23" s="3"/>
      <c r="PGY23" s="567"/>
      <c r="PGZ23" s="3"/>
      <c r="PHA23" s="428"/>
      <c r="PHB23" s="3"/>
      <c r="PHC23" s="567"/>
      <c r="PHD23" s="3"/>
      <c r="PHE23" s="428"/>
      <c r="PHF23" s="3"/>
      <c r="PHG23" s="567"/>
      <c r="PHH23" s="3"/>
      <c r="PHI23" s="428"/>
      <c r="PHJ23" s="3"/>
      <c r="PHK23" s="567"/>
      <c r="PHL23" s="3"/>
      <c r="PHM23" s="428"/>
      <c r="PHN23" s="3"/>
      <c r="PHO23" s="567"/>
      <c r="PHP23" s="3"/>
      <c r="PHQ23" s="428"/>
      <c r="PHR23" s="3"/>
      <c r="PHS23" s="567"/>
      <c r="PHT23" s="3"/>
      <c r="PHU23" s="428"/>
      <c r="PHV23" s="3"/>
      <c r="PHW23" s="567"/>
      <c r="PHX23" s="3"/>
      <c r="PHY23" s="428"/>
      <c r="PHZ23" s="3"/>
      <c r="PIA23" s="567"/>
      <c r="PIB23" s="3"/>
      <c r="PIC23" s="428"/>
      <c r="PID23" s="3"/>
      <c r="PIE23" s="567"/>
      <c r="PIF23" s="3"/>
      <c r="PIG23" s="428"/>
      <c r="PIH23" s="3"/>
      <c r="PII23" s="567"/>
      <c r="PIJ23" s="3"/>
      <c r="PIK23" s="428"/>
      <c r="PIL23" s="3"/>
      <c r="PIM23" s="567"/>
      <c r="PIN23" s="3"/>
      <c r="PIO23" s="428"/>
      <c r="PIP23" s="3"/>
      <c r="PIQ23" s="567"/>
      <c r="PIR23" s="3"/>
      <c r="PIS23" s="428"/>
      <c r="PIT23" s="3"/>
      <c r="PIU23" s="567"/>
      <c r="PIV23" s="3"/>
      <c r="PIW23" s="428"/>
      <c r="PIX23" s="3"/>
      <c r="PIY23" s="567"/>
      <c r="PIZ23" s="3"/>
      <c r="PJA23" s="428"/>
      <c r="PJB23" s="3"/>
      <c r="PJC23" s="567"/>
      <c r="PJD23" s="3"/>
      <c r="PJE23" s="428"/>
      <c r="PJF23" s="3"/>
      <c r="PJG23" s="567"/>
      <c r="PJH23" s="3"/>
      <c r="PJI23" s="428"/>
      <c r="PJJ23" s="3"/>
      <c r="PJK23" s="567"/>
      <c r="PJL23" s="3"/>
      <c r="PJM23" s="428"/>
      <c r="PJN23" s="3"/>
      <c r="PJO23" s="567"/>
      <c r="PJP23" s="3"/>
      <c r="PJQ23" s="428"/>
      <c r="PJR23" s="3"/>
      <c r="PJS23" s="567"/>
      <c r="PJT23" s="3"/>
      <c r="PJU23" s="428"/>
      <c r="PJV23" s="3"/>
      <c r="PJW23" s="567"/>
      <c r="PJX23" s="3"/>
      <c r="PJY23" s="428"/>
      <c r="PJZ23" s="3"/>
      <c r="PKA23" s="567"/>
      <c r="PKB23" s="3"/>
      <c r="PKC23" s="428"/>
      <c r="PKD23" s="3"/>
      <c r="PKE23" s="567"/>
      <c r="PKF23" s="3"/>
      <c r="PKG23" s="428"/>
      <c r="PKH23" s="3"/>
      <c r="PKI23" s="567"/>
      <c r="PKJ23" s="3"/>
      <c r="PKK23" s="428"/>
      <c r="PKL23" s="3"/>
      <c r="PKM23" s="567"/>
      <c r="PKN23" s="3"/>
      <c r="PKO23" s="428"/>
      <c r="PKP23" s="3"/>
      <c r="PKQ23" s="567"/>
      <c r="PKR23" s="3"/>
      <c r="PKS23" s="428"/>
      <c r="PKT23" s="3"/>
      <c r="PKU23" s="567"/>
      <c r="PKV23" s="3"/>
      <c r="PKW23" s="428"/>
      <c r="PKX23" s="3"/>
      <c r="PKY23" s="567"/>
      <c r="PKZ23" s="3"/>
      <c r="PLA23" s="428"/>
      <c r="PLB23" s="3"/>
      <c r="PLC23" s="567"/>
      <c r="PLD23" s="3"/>
      <c r="PLE23" s="428"/>
      <c r="PLF23" s="3"/>
      <c r="PLG23" s="567"/>
      <c r="PLH23" s="3"/>
      <c r="PLI23" s="428"/>
      <c r="PLJ23" s="3"/>
      <c r="PLK23" s="567"/>
      <c r="PLL23" s="3"/>
      <c r="PLM23" s="428"/>
      <c r="PLN23" s="3"/>
      <c r="PLO23" s="567"/>
      <c r="PLP23" s="3"/>
      <c r="PLQ23" s="428"/>
      <c r="PLR23" s="3"/>
      <c r="PLS23" s="567"/>
      <c r="PLT23" s="3"/>
      <c r="PLU23" s="428"/>
      <c r="PLV23" s="3"/>
      <c r="PLW23" s="567"/>
      <c r="PLX23" s="3"/>
      <c r="PLY23" s="428"/>
      <c r="PLZ23" s="3"/>
      <c r="PMA23" s="567"/>
      <c r="PMB23" s="3"/>
      <c r="PMC23" s="428"/>
      <c r="PMD23" s="3"/>
      <c r="PME23" s="567"/>
      <c r="PMF23" s="3"/>
      <c r="PMG23" s="428"/>
      <c r="PMH23" s="3"/>
      <c r="PMI23" s="567"/>
      <c r="PMJ23" s="3"/>
      <c r="PMK23" s="428"/>
      <c r="PML23" s="3"/>
      <c r="PMM23" s="567"/>
      <c r="PMN23" s="3"/>
      <c r="PMO23" s="428"/>
      <c r="PMP23" s="3"/>
      <c r="PMQ23" s="567"/>
      <c r="PMR23" s="3"/>
      <c r="PMS23" s="428"/>
      <c r="PMT23" s="3"/>
      <c r="PMU23" s="567"/>
      <c r="PMV23" s="3"/>
      <c r="PMW23" s="428"/>
      <c r="PMX23" s="3"/>
      <c r="PMY23" s="567"/>
      <c r="PMZ23" s="3"/>
      <c r="PNA23" s="428"/>
      <c r="PNB23" s="3"/>
      <c r="PNC23" s="567"/>
      <c r="PND23" s="3"/>
      <c r="PNE23" s="428"/>
      <c r="PNF23" s="3"/>
      <c r="PNG23" s="567"/>
      <c r="PNH23" s="3"/>
      <c r="PNI23" s="428"/>
      <c r="PNJ23" s="3"/>
      <c r="PNK23" s="567"/>
      <c r="PNL23" s="3"/>
      <c r="PNM23" s="428"/>
      <c r="PNN23" s="3"/>
      <c r="PNO23" s="567"/>
      <c r="PNP23" s="3"/>
      <c r="PNQ23" s="428"/>
      <c r="PNR23" s="3"/>
      <c r="PNS23" s="567"/>
      <c r="PNT23" s="3"/>
      <c r="PNU23" s="428"/>
      <c r="PNV23" s="3"/>
      <c r="PNW23" s="567"/>
      <c r="PNX23" s="3"/>
      <c r="PNY23" s="428"/>
      <c r="PNZ23" s="3"/>
      <c r="POA23" s="567"/>
      <c r="POB23" s="3"/>
      <c r="POC23" s="428"/>
      <c r="POD23" s="3"/>
      <c r="POE23" s="567"/>
      <c r="POF23" s="3"/>
      <c r="POG23" s="428"/>
      <c r="POH23" s="3"/>
      <c r="POI23" s="567"/>
      <c r="POJ23" s="3"/>
      <c r="POK23" s="428"/>
      <c r="POL23" s="3"/>
      <c r="POM23" s="567"/>
      <c r="PON23" s="3"/>
      <c r="POO23" s="428"/>
      <c r="POP23" s="3"/>
      <c r="POQ23" s="567"/>
      <c r="POR23" s="3"/>
      <c r="POS23" s="428"/>
      <c r="POT23" s="3"/>
      <c r="POU23" s="567"/>
      <c r="POV23" s="3"/>
      <c r="POW23" s="428"/>
      <c r="POX23" s="3"/>
      <c r="POY23" s="567"/>
      <c r="POZ23" s="3"/>
      <c r="PPA23" s="428"/>
      <c r="PPB23" s="3"/>
      <c r="PPC23" s="567"/>
      <c r="PPD23" s="3"/>
      <c r="PPE23" s="428"/>
      <c r="PPF23" s="3"/>
      <c r="PPG23" s="567"/>
      <c r="PPH23" s="3"/>
      <c r="PPI23" s="428"/>
      <c r="PPJ23" s="3"/>
      <c r="PPK23" s="567"/>
      <c r="PPL23" s="3"/>
      <c r="PPM23" s="428"/>
      <c r="PPN23" s="3"/>
      <c r="PPO23" s="567"/>
      <c r="PPP23" s="3"/>
      <c r="PPQ23" s="428"/>
      <c r="PPR23" s="3"/>
      <c r="PPS23" s="567"/>
      <c r="PPT23" s="3"/>
      <c r="PPU23" s="428"/>
      <c r="PPV23" s="3"/>
      <c r="PPW23" s="567"/>
      <c r="PPX23" s="3"/>
      <c r="PPY23" s="428"/>
      <c r="PPZ23" s="3"/>
      <c r="PQA23" s="567"/>
      <c r="PQB23" s="3"/>
      <c r="PQC23" s="428"/>
      <c r="PQD23" s="3"/>
      <c r="PQE23" s="567"/>
      <c r="PQF23" s="3"/>
      <c r="PQG23" s="428"/>
      <c r="PQH23" s="3"/>
      <c r="PQI23" s="567"/>
      <c r="PQJ23" s="3"/>
      <c r="PQK23" s="428"/>
      <c r="PQL23" s="3"/>
      <c r="PQM23" s="567"/>
      <c r="PQN23" s="3"/>
      <c r="PQO23" s="428"/>
      <c r="PQP23" s="3"/>
      <c r="PQQ23" s="567"/>
      <c r="PQR23" s="3"/>
      <c r="PQS23" s="428"/>
      <c r="PQT23" s="3"/>
      <c r="PQU23" s="567"/>
      <c r="PQV23" s="3"/>
      <c r="PQW23" s="428"/>
      <c r="PQX23" s="3"/>
      <c r="PQY23" s="567"/>
      <c r="PQZ23" s="3"/>
      <c r="PRA23" s="428"/>
      <c r="PRB23" s="3"/>
      <c r="PRC23" s="567"/>
      <c r="PRD23" s="3"/>
      <c r="PRE23" s="428"/>
      <c r="PRF23" s="3"/>
      <c r="PRG23" s="567"/>
      <c r="PRH23" s="3"/>
      <c r="PRI23" s="428"/>
      <c r="PRJ23" s="3"/>
      <c r="PRK23" s="567"/>
      <c r="PRL23" s="3"/>
      <c r="PRM23" s="428"/>
      <c r="PRN23" s="3"/>
      <c r="PRO23" s="567"/>
      <c r="PRP23" s="3"/>
      <c r="PRQ23" s="428"/>
      <c r="PRR23" s="3"/>
      <c r="PRS23" s="567"/>
      <c r="PRT23" s="3"/>
      <c r="PRU23" s="428"/>
      <c r="PRV23" s="3"/>
      <c r="PRW23" s="567"/>
      <c r="PRX23" s="3"/>
      <c r="PRY23" s="428"/>
      <c r="PRZ23" s="3"/>
      <c r="PSA23" s="567"/>
      <c r="PSB23" s="3"/>
      <c r="PSC23" s="428"/>
      <c r="PSD23" s="3"/>
      <c r="PSE23" s="567"/>
      <c r="PSF23" s="3"/>
      <c r="PSG23" s="428"/>
      <c r="PSH23" s="3"/>
      <c r="PSI23" s="567"/>
      <c r="PSJ23" s="3"/>
      <c r="PSK23" s="428"/>
      <c r="PSL23" s="3"/>
      <c r="PSM23" s="567"/>
      <c r="PSN23" s="3"/>
      <c r="PSO23" s="428"/>
      <c r="PSP23" s="3"/>
      <c r="PSQ23" s="567"/>
      <c r="PSR23" s="3"/>
      <c r="PSS23" s="428"/>
      <c r="PST23" s="3"/>
      <c r="PSU23" s="567"/>
      <c r="PSV23" s="3"/>
      <c r="PSW23" s="428"/>
      <c r="PSX23" s="3"/>
      <c r="PSY23" s="567"/>
      <c r="PSZ23" s="3"/>
      <c r="PTA23" s="428"/>
      <c r="PTB23" s="3"/>
      <c r="PTC23" s="567"/>
      <c r="PTD23" s="3"/>
      <c r="PTE23" s="428"/>
      <c r="PTF23" s="3"/>
      <c r="PTG23" s="567"/>
      <c r="PTH23" s="3"/>
      <c r="PTI23" s="428"/>
      <c r="PTJ23" s="3"/>
      <c r="PTK23" s="567"/>
      <c r="PTL23" s="3"/>
      <c r="PTM23" s="428"/>
      <c r="PTN23" s="3"/>
      <c r="PTO23" s="567"/>
      <c r="PTP23" s="3"/>
      <c r="PTQ23" s="428"/>
      <c r="PTR23" s="3"/>
      <c r="PTS23" s="567"/>
      <c r="PTT23" s="3"/>
      <c r="PTU23" s="428"/>
      <c r="PTV23" s="3"/>
      <c r="PTW23" s="567"/>
      <c r="PTX23" s="3"/>
      <c r="PTY23" s="428"/>
      <c r="PTZ23" s="3"/>
      <c r="PUA23" s="567"/>
      <c r="PUB23" s="3"/>
      <c r="PUC23" s="428"/>
      <c r="PUD23" s="3"/>
      <c r="PUE23" s="567"/>
      <c r="PUF23" s="3"/>
      <c r="PUG23" s="428"/>
      <c r="PUH23" s="3"/>
      <c r="PUI23" s="567"/>
      <c r="PUJ23" s="3"/>
      <c r="PUK23" s="428"/>
      <c r="PUL23" s="3"/>
      <c r="PUM23" s="567"/>
      <c r="PUN23" s="3"/>
      <c r="PUO23" s="428"/>
      <c r="PUP23" s="3"/>
      <c r="PUQ23" s="567"/>
      <c r="PUR23" s="3"/>
      <c r="PUS23" s="428"/>
      <c r="PUT23" s="3"/>
      <c r="PUU23" s="567"/>
      <c r="PUV23" s="3"/>
      <c r="PUW23" s="428"/>
      <c r="PUX23" s="3"/>
      <c r="PUY23" s="567"/>
      <c r="PUZ23" s="3"/>
      <c r="PVA23" s="428"/>
      <c r="PVB23" s="3"/>
      <c r="PVC23" s="567"/>
      <c r="PVD23" s="3"/>
      <c r="PVE23" s="428"/>
      <c r="PVF23" s="3"/>
      <c r="PVG23" s="567"/>
      <c r="PVH23" s="3"/>
      <c r="PVI23" s="428"/>
      <c r="PVJ23" s="3"/>
      <c r="PVK23" s="567"/>
      <c r="PVL23" s="3"/>
      <c r="PVM23" s="428"/>
      <c r="PVN23" s="3"/>
      <c r="PVO23" s="567"/>
      <c r="PVP23" s="3"/>
      <c r="PVQ23" s="428"/>
      <c r="PVR23" s="3"/>
      <c r="PVS23" s="567"/>
      <c r="PVT23" s="3"/>
      <c r="PVU23" s="428"/>
      <c r="PVV23" s="3"/>
      <c r="PVW23" s="567"/>
      <c r="PVX23" s="3"/>
      <c r="PVY23" s="428"/>
      <c r="PVZ23" s="3"/>
      <c r="PWA23" s="567"/>
      <c r="PWB23" s="3"/>
      <c r="PWC23" s="428"/>
      <c r="PWD23" s="3"/>
      <c r="PWE23" s="567"/>
      <c r="PWF23" s="3"/>
      <c r="PWG23" s="428"/>
      <c r="PWH23" s="3"/>
      <c r="PWI23" s="567"/>
      <c r="PWJ23" s="3"/>
      <c r="PWK23" s="428"/>
      <c r="PWL23" s="3"/>
      <c r="PWM23" s="567"/>
      <c r="PWN23" s="3"/>
      <c r="PWO23" s="428"/>
      <c r="PWP23" s="3"/>
      <c r="PWQ23" s="567"/>
      <c r="PWR23" s="3"/>
      <c r="PWS23" s="428"/>
      <c r="PWT23" s="3"/>
      <c r="PWU23" s="567"/>
      <c r="PWV23" s="3"/>
      <c r="PWW23" s="428"/>
      <c r="PWX23" s="3"/>
      <c r="PWY23" s="567"/>
      <c r="PWZ23" s="3"/>
      <c r="PXA23" s="428"/>
      <c r="PXB23" s="3"/>
      <c r="PXC23" s="567"/>
      <c r="PXD23" s="3"/>
      <c r="PXE23" s="428"/>
      <c r="PXF23" s="3"/>
      <c r="PXG23" s="567"/>
      <c r="PXH23" s="3"/>
      <c r="PXI23" s="428"/>
      <c r="PXJ23" s="3"/>
      <c r="PXK23" s="567"/>
      <c r="PXL23" s="3"/>
      <c r="PXM23" s="428"/>
      <c r="PXN23" s="3"/>
      <c r="PXO23" s="567"/>
      <c r="PXP23" s="3"/>
      <c r="PXQ23" s="428"/>
      <c r="PXR23" s="3"/>
      <c r="PXS23" s="567"/>
      <c r="PXT23" s="3"/>
      <c r="PXU23" s="428"/>
      <c r="PXV23" s="3"/>
      <c r="PXW23" s="567"/>
      <c r="PXX23" s="3"/>
      <c r="PXY23" s="428"/>
      <c r="PXZ23" s="3"/>
      <c r="PYA23" s="567"/>
      <c r="PYB23" s="3"/>
      <c r="PYC23" s="428"/>
      <c r="PYD23" s="3"/>
      <c r="PYE23" s="567"/>
      <c r="PYF23" s="3"/>
      <c r="PYG23" s="428"/>
      <c r="PYH23" s="3"/>
      <c r="PYI23" s="567"/>
      <c r="PYJ23" s="3"/>
      <c r="PYK23" s="428"/>
      <c r="PYL23" s="3"/>
      <c r="PYM23" s="567"/>
      <c r="PYN23" s="3"/>
      <c r="PYO23" s="428"/>
      <c r="PYP23" s="3"/>
      <c r="PYQ23" s="567"/>
      <c r="PYR23" s="3"/>
      <c r="PYS23" s="428"/>
      <c r="PYT23" s="3"/>
      <c r="PYU23" s="567"/>
      <c r="PYV23" s="3"/>
      <c r="PYW23" s="428"/>
      <c r="PYX23" s="3"/>
      <c r="PYY23" s="567"/>
      <c r="PYZ23" s="3"/>
      <c r="PZA23" s="428"/>
      <c r="PZB23" s="3"/>
      <c r="PZC23" s="567"/>
      <c r="PZD23" s="3"/>
      <c r="PZE23" s="428"/>
      <c r="PZF23" s="3"/>
      <c r="PZG23" s="567"/>
      <c r="PZH23" s="3"/>
      <c r="PZI23" s="428"/>
      <c r="PZJ23" s="3"/>
      <c r="PZK23" s="567"/>
      <c r="PZL23" s="3"/>
      <c r="PZM23" s="428"/>
      <c r="PZN23" s="3"/>
      <c r="PZO23" s="567"/>
      <c r="PZP23" s="3"/>
      <c r="PZQ23" s="428"/>
      <c r="PZR23" s="3"/>
      <c r="PZS23" s="567"/>
      <c r="PZT23" s="3"/>
      <c r="PZU23" s="428"/>
      <c r="PZV23" s="3"/>
      <c r="PZW23" s="567"/>
      <c r="PZX23" s="3"/>
      <c r="PZY23" s="428"/>
      <c r="PZZ23" s="3"/>
      <c r="QAA23" s="567"/>
      <c r="QAB23" s="3"/>
      <c r="QAC23" s="428"/>
      <c r="QAD23" s="3"/>
      <c r="QAE23" s="567"/>
      <c r="QAF23" s="3"/>
      <c r="QAG23" s="428"/>
      <c r="QAH23" s="3"/>
      <c r="QAI23" s="567"/>
      <c r="QAJ23" s="3"/>
      <c r="QAK23" s="428"/>
      <c r="QAL23" s="3"/>
      <c r="QAM23" s="567"/>
      <c r="QAN23" s="3"/>
      <c r="QAO23" s="428"/>
      <c r="QAP23" s="3"/>
      <c r="QAQ23" s="567"/>
      <c r="QAR23" s="3"/>
      <c r="QAS23" s="428"/>
      <c r="QAT23" s="3"/>
      <c r="QAU23" s="567"/>
      <c r="QAV23" s="3"/>
      <c r="QAW23" s="428"/>
      <c r="QAX23" s="3"/>
      <c r="QAY23" s="567"/>
      <c r="QAZ23" s="3"/>
      <c r="QBA23" s="428"/>
      <c r="QBB23" s="3"/>
      <c r="QBC23" s="567"/>
      <c r="QBD23" s="3"/>
      <c r="QBE23" s="428"/>
      <c r="QBF23" s="3"/>
      <c r="QBG23" s="567"/>
      <c r="QBH23" s="3"/>
      <c r="QBI23" s="428"/>
      <c r="QBJ23" s="3"/>
      <c r="QBK23" s="567"/>
      <c r="QBL23" s="3"/>
      <c r="QBM23" s="428"/>
      <c r="QBN23" s="3"/>
      <c r="QBO23" s="567"/>
      <c r="QBP23" s="3"/>
      <c r="QBQ23" s="428"/>
      <c r="QBR23" s="3"/>
      <c r="QBS23" s="567"/>
      <c r="QBT23" s="3"/>
      <c r="QBU23" s="428"/>
      <c r="QBV23" s="3"/>
      <c r="QBW23" s="567"/>
      <c r="QBX23" s="3"/>
      <c r="QBY23" s="428"/>
      <c r="QBZ23" s="3"/>
      <c r="QCA23" s="567"/>
      <c r="QCB23" s="3"/>
      <c r="QCC23" s="428"/>
      <c r="QCD23" s="3"/>
      <c r="QCE23" s="567"/>
      <c r="QCF23" s="3"/>
      <c r="QCG23" s="428"/>
      <c r="QCH23" s="3"/>
      <c r="QCI23" s="567"/>
      <c r="QCJ23" s="3"/>
      <c r="QCK23" s="428"/>
      <c r="QCL23" s="3"/>
      <c r="QCM23" s="567"/>
      <c r="QCN23" s="3"/>
      <c r="QCO23" s="428"/>
      <c r="QCP23" s="3"/>
      <c r="QCQ23" s="567"/>
      <c r="QCR23" s="3"/>
      <c r="QCS23" s="428"/>
      <c r="QCT23" s="3"/>
      <c r="QCU23" s="567"/>
      <c r="QCV23" s="3"/>
      <c r="QCW23" s="428"/>
      <c r="QCX23" s="3"/>
      <c r="QCY23" s="567"/>
      <c r="QCZ23" s="3"/>
      <c r="QDA23" s="428"/>
      <c r="QDB23" s="3"/>
      <c r="QDC23" s="567"/>
      <c r="QDD23" s="3"/>
      <c r="QDE23" s="428"/>
      <c r="QDF23" s="3"/>
      <c r="QDG23" s="567"/>
      <c r="QDH23" s="3"/>
      <c r="QDI23" s="428"/>
      <c r="QDJ23" s="3"/>
      <c r="QDK23" s="567"/>
      <c r="QDL23" s="3"/>
      <c r="QDM23" s="428"/>
      <c r="QDN23" s="3"/>
      <c r="QDO23" s="567"/>
      <c r="QDP23" s="3"/>
      <c r="QDQ23" s="428"/>
      <c r="QDR23" s="3"/>
      <c r="QDS23" s="567"/>
      <c r="QDT23" s="3"/>
      <c r="QDU23" s="428"/>
      <c r="QDV23" s="3"/>
      <c r="QDW23" s="567"/>
      <c r="QDX23" s="3"/>
      <c r="QDY23" s="428"/>
      <c r="QDZ23" s="3"/>
      <c r="QEA23" s="567"/>
      <c r="QEB23" s="3"/>
      <c r="QEC23" s="428"/>
      <c r="QED23" s="3"/>
      <c r="QEE23" s="567"/>
      <c r="QEF23" s="3"/>
      <c r="QEG23" s="428"/>
      <c r="QEH23" s="3"/>
      <c r="QEI23" s="567"/>
      <c r="QEJ23" s="3"/>
      <c r="QEK23" s="428"/>
      <c r="QEL23" s="3"/>
      <c r="QEM23" s="567"/>
      <c r="QEN23" s="3"/>
      <c r="QEO23" s="428"/>
      <c r="QEP23" s="3"/>
      <c r="QEQ23" s="567"/>
      <c r="QER23" s="3"/>
      <c r="QES23" s="428"/>
      <c r="QET23" s="3"/>
      <c r="QEU23" s="567"/>
      <c r="QEV23" s="3"/>
      <c r="QEW23" s="428"/>
      <c r="QEX23" s="3"/>
      <c r="QEY23" s="567"/>
      <c r="QEZ23" s="3"/>
      <c r="QFA23" s="428"/>
      <c r="QFB23" s="3"/>
      <c r="QFC23" s="567"/>
      <c r="QFD23" s="3"/>
      <c r="QFE23" s="428"/>
      <c r="QFF23" s="3"/>
      <c r="QFG23" s="567"/>
      <c r="QFH23" s="3"/>
      <c r="QFI23" s="428"/>
      <c r="QFJ23" s="3"/>
      <c r="QFK23" s="567"/>
      <c r="QFL23" s="3"/>
      <c r="QFM23" s="428"/>
      <c r="QFN23" s="3"/>
      <c r="QFO23" s="567"/>
      <c r="QFP23" s="3"/>
      <c r="QFQ23" s="428"/>
      <c r="QFR23" s="3"/>
      <c r="QFS23" s="567"/>
      <c r="QFT23" s="3"/>
      <c r="QFU23" s="428"/>
      <c r="QFV23" s="3"/>
      <c r="QFW23" s="567"/>
      <c r="QFX23" s="3"/>
      <c r="QFY23" s="428"/>
      <c r="QFZ23" s="3"/>
      <c r="QGA23" s="567"/>
      <c r="QGB23" s="3"/>
      <c r="QGC23" s="428"/>
      <c r="QGD23" s="3"/>
      <c r="QGE23" s="567"/>
      <c r="QGF23" s="3"/>
      <c r="QGG23" s="428"/>
      <c r="QGH23" s="3"/>
      <c r="QGI23" s="567"/>
      <c r="QGJ23" s="3"/>
      <c r="QGK23" s="428"/>
      <c r="QGL23" s="3"/>
      <c r="QGM23" s="567"/>
      <c r="QGN23" s="3"/>
      <c r="QGO23" s="428"/>
      <c r="QGP23" s="3"/>
      <c r="QGQ23" s="567"/>
      <c r="QGR23" s="3"/>
      <c r="QGS23" s="428"/>
      <c r="QGT23" s="3"/>
      <c r="QGU23" s="567"/>
      <c r="QGV23" s="3"/>
      <c r="QGW23" s="428"/>
      <c r="QGX23" s="3"/>
      <c r="QGY23" s="567"/>
      <c r="QGZ23" s="3"/>
      <c r="QHA23" s="428"/>
      <c r="QHB23" s="3"/>
      <c r="QHC23" s="567"/>
      <c r="QHD23" s="3"/>
      <c r="QHE23" s="428"/>
      <c r="QHF23" s="3"/>
      <c r="QHG23" s="567"/>
      <c r="QHH23" s="3"/>
      <c r="QHI23" s="428"/>
      <c r="QHJ23" s="3"/>
      <c r="QHK23" s="567"/>
      <c r="QHL23" s="3"/>
      <c r="QHM23" s="428"/>
      <c r="QHN23" s="3"/>
      <c r="QHO23" s="567"/>
      <c r="QHP23" s="3"/>
      <c r="QHQ23" s="428"/>
      <c r="QHR23" s="3"/>
      <c r="QHS23" s="567"/>
      <c r="QHT23" s="3"/>
      <c r="QHU23" s="428"/>
      <c r="QHV23" s="3"/>
      <c r="QHW23" s="567"/>
      <c r="QHX23" s="3"/>
      <c r="QHY23" s="428"/>
      <c r="QHZ23" s="3"/>
      <c r="QIA23" s="567"/>
      <c r="QIB23" s="3"/>
      <c r="QIC23" s="428"/>
      <c r="QID23" s="3"/>
      <c r="QIE23" s="567"/>
      <c r="QIF23" s="3"/>
      <c r="QIG23" s="428"/>
      <c r="QIH23" s="3"/>
      <c r="QII23" s="567"/>
      <c r="QIJ23" s="3"/>
      <c r="QIK23" s="428"/>
      <c r="QIL23" s="3"/>
      <c r="QIM23" s="567"/>
      <c r="QIN23" s="3"/>
      <c r="QIO23" s="428"/>
      <c r="QIP23" s="3"/>
      <c r="QIQ23" s="567"/>
      <c r="QIR23" s="3"/>
      <c r="QIS23" s="428"/>
      <c r="QIT23" s="3"/>
      <c r="QIU23" s="567"/>
      <c r="QIV23" s="3"/>
      <c r="QIW23" s="428"/>
      <c r="QIX23" s="3"/>
      <c r="QIY23" s="567"/>
      <c r="QIZ23" s="3"/>
      <c r="QJA23" s="428"/>
      <c r="QJB23" s="3"/>
      <c r="QJC23" s="567"/>
      <c r="QJD23" s="3"/>
      <c r="QJE23" s="428"/>
      <c r="QJF23" s="3"/>
      <c r="QJG23" s="567"/>
      <c r="QJH23" s="3"/>
      <c r="QJI23" s="428"/>
      <c r="QJJ23" s="3"/>
      <c r="QJK23" s="567"/>
      <c r="QJL23" s="3"/>
      <c r="QJM23" s="428"/>
      <c r="QJN23" s="3"/>
      <c r="QJO23" s="567"/>
      <c r="QJP23" s="3"/>
      <c r="QJQ23" s="428"/>
      <c r="QJR23" s="3"/>
      <c r="QJS23" s="567"/>
      <c r="QJT23" s="3"/>
      <c r="QJU23" s="428"/>
      <c r="QJV23" s="3"/>
      <c r="QJW23" s="567"/>
      <c r="QJX23" s="3"/>
      <c r="QJY23" s="428"/>
      <c r="QJZ23" s="3"/>
      <c r="QKA23" s="567"/>
      <c r="QKB23" s="3"/>
      <c r="QKC23" s="428"/>
      <c r="QKD23" s="3"/>
      <c r="QKE23" s="567"/>
      <c r="QKF23" s="3"/>
      <c r="QKG23" s="428"/>
      <c r="QKH23" s="3"/>
      <c r="QKI23" s="567"/>
      <c r="QKJ23" s="3"/>
      <c r="QKK23" s="428"/>
      <c r="QKL23" s="3"/>
      <c r="QKM23" s="567"/>
      <c r="QKN23" s="3"/>
      <c r="QKO23" s="428"/>
      <c r="QKP23" s="3"/>
      <c r="QKQ23" s="567"/>
      <c r="QKR23" s="3"/>
      <c r="QKS23" s="428"/>
      <c r="QKT23" s="3"/>
      <c r="QKU23" s="567"/>
      <c r="QKV23" s="3"/>
      <c r="QKW23" s="428"/>
      <c r="QKX23" s="3"/>
      <c r="QKY23" s="567"/>
      <c r="QKZ23" s="3"/>
      <c r="QLA23" s="428"/>
      <c r="QLB23" s="3"/>
      <c r="QLC23" s="567"/>
      <c r="QLD23" s="3"/>
      <c r="QLE23" s="428"/>
      <c r="QLF23" s="3"/>
      <c r="QLG23" s="567"/>
      <c r="QLH23" s="3"/>
      <c r="QLI23" s="428"/>
      <c r="QLJ23" s="3"/>
      <c r="QLK23" s="567"/>
      <c r="QLL23" s="3"/>
      <c r="QLM23" s="428"/>
      <c r="QLN23" s="3"/>
      <c r="QLO23" s="567"/>
      <c r="QLP23" s="3"/>
      <c r="QLQ23" s="428"/>
      <c r="QLR23" s="3"/>
      <c r="QLS23" s="567"/>
      <c r="QLT23" s="3"/>
      <c r="QLU23" s="428"/>
      <c r="QLV23" s="3"/>
      <c r="QLW23" s="567"/>
      <c r="QLX23" s="3"/>
      <c r="QLY23" s="428"/>
      <c r="QLZ23" s="3"/>
      <c r="QMA23" s="567"/>
      <c r="QMB23" s="3"/>
      <c r="QMC23" s="428"/>
      <c r="QMD23" s="3"/>
      <c r="QME23" s="567"/>
      <c r="QMF23" s="3"/>
      <c r="QMG23" s="428"/>
      <c r="QMH23" s="3"/>
      <c r="QMI23" s="567"/>
      <c r="QMJ23" s="3"/>
      <c r="QMK23" s="428"/>
      <c r="QML23" s="3"/>
      <c r="QMM23" s="567"/>
      <c r="QMN23" s="3"/>
      <c r="QMO23" s="428"/>
      <c r="QMP23" s="3"/>
      <c r="QMQ23" s="567"/>
      <c r="QMR23" s="3"/>
      <c r="QMS23" s="428"/>
      <c r="QMT23" s="3"/>
      <c r="QMU23" s="567"/>
      <c r="QMV23" s="3"/>
      <c r="QMW23" s="428"/>
      <c r="QMX23" s="3"/>
      <c r="QMY23" s="567"/>
      <c r="QMZ23" s="3"/>
      <c r="QNA23" s="428"/>
      <c r="QNB23" s="3"/>
      <c r="QNC23" s="567"/>
      <c r="QND23" s="3"/>
      <c r="QNE23" s="428"/>
      <c r="QNF23" s="3"/>
      <c r="QNG23" s="567"/>
      <c r="QNH23" s="3"/>
      <c r="QNI23" s="428"/>
      <c r="QNJ23" s="3"/>
      <c r="QNK23" s="567"/>
      <c r="QNL23" s="3"/>
      <c r="QNM23" s="428"/>
      <c r="QNN23" s="3"/>
      <c r="QNO23" s="567"/>
      <c r="QNP23" s="3"/>
      <c r="QNQ23" s="428"/>
      <c r="QNR23" s="3"/>
      <c r="QNS23" s="567"/>
      <c r="QNT23" s="3"/>
      <c r="QNU23" s="428"/>
      <c r="QNV23" s="3"/>
      <c r="QNW23" s="567"/>
      <c r="QNX23" s="3"/>
      <c r="QNY23" s="428"/>
      <c r="QNZ23" s="3"/>
      <c r="QOA23" s="567"/>
      <c r="QOB23" s="3"/>
      <c r="QOC23" s="428"/>
      <c r="QOD23" s="3"/>
      <c r="QOE23" s="567"/>
      <c r="QOF23" s="3"/>
      <c r="QOG23" s="428"/>
      <c r="QOH23" s="3"/>
      <c r="QOI23" s="567"/>
      <c r="QOJ23" s="3"/>
      <c r="QOK23" s="428"/>
      <c r="QOL23" s="3"/>
      <c r="QOM23" s="567"/>
      <c r="QON23" s="3"/>
      <c r="QOO23" s="428"/>
      <c r="QOP23" s="3"/>
      <c r="QOQ23" s="567"/>
      <c r="QOR23" s="3"/>
      <c r="QOS23" s="428"/>
      <c r="QOT23" s="3"/>
      <c r="QOU23" s="567"/>
      <c r="QOV23" s="3"/>
      <c r="QOW23" s="428"/>
      <c r="QOX23" s="3"/>
      <c r="QOY23" s="567"/>
      <c r="QOZ23" s="3"/>
      <c r="QPA23" s="428"/>
      <c r="QPB23" s="3"/>
      <c r="QPC23" s="567"/>
      <c r="QPD23" s="3"/>
      <c r="QPE23" s="428"/>
      <c r="QPF23" s="3"/>
      <c r="QPG23" s="567"/>
      <c r="QPH23" s="3"/>
      <c r="QPI23" s="428"/>
      <c r="QPJ23" s="3"/>
      <c r="QPK23" s="567"/>
      <c r="QPL23" s="3"/>
      <c r="QPM23" s="428"/>
      <c r="QPN23" s="3"/>
      <c r="QPO23" s="567"/>
      <c r="QPP23" s="3"/>
      <c r="QPQ23" s="428"/>
      <c r="QPR23" s="3"/>
      <c r="QPS23" s="567"/>
      <c r="QPT23" s="3"/>
      <c r="QPU23" s="428"/>
      <c r="QPV23" s="3"/>
      <c r="QPW23" s="567"/>
      <c r="QPX23" s="3"/>
      <c r="QPY23" s="428"/>
      <c r="QPZ23" s="3"/>
      <c r="QQA23" s="567"/>
      <c r="QQB23" s="3"/>
      <c r="QQC23" s="428"/>
      <c r="QQD23" s="3"/>
      <c r="QQE23" s="567"/>
      <c r="QQF23" s="3"/>
      <c r="QQG23" s="428"/>
      <c r="QQH23" s="3"/>
      <c r="QQI23" s="567"/>
      <c r="QQJ23" s="3"/>
      <c r="QQK23" s="428"/>
      <c r="QQL23" s="3"/>
      <c r="QQM23" s="567"/>
      <c r="QQN23" s="3"/>
      <c r="QQO23" s="428"/>
      <c r="QQP23" s="3"/>
      <c r="QQQ23" s="567"/>
      <c r="QQR23" s="3"/>
      <c r="QQS23" s="428"/>
      <c r="QQT23" s="3"/>
      <c r="QQU23" s="567"/>
      <c r="QQV23" s="3"/>
      <c r="QQW23" s="428"/>
      <c r="QQX23" s="3"/>
      <c r="QQY23" s="567"/>
      <c r="QQZ23" s="3"/>
      <c r="QRA23" s="428"/>
      <c r="QRB23" s="3"/>
      <c r="QRC23" s="567"/>
      <c r="QRD23" s="3"/>
      <c r="QRE23" s="428"/>
      <c r="QRF23" s="3"/>
      <c r="QRG23" s="567"/>
      <c r="QRH23" s="3"/>
      <c r="QRI23" s="428"/>
      <c r="QRJ23" s="3"/>
      <c r="QRK23" s="567"/>
      <c r="QRL23" s="3"/>
      <c r="QRM23" s="428"/>
      <c r="QRN23" s="3"/>
      <c r="QRO23" s="567"/>
      <c r="QRP23" s="3"/>
      <c r="QRQ23" s="428"/>
      <c r="QRR23" s="3"/>
      <c r="QRS23" s="567"/>
      <c r="QRT23" s="3"/>
      <c r="QRU23" s="428"/>
      <c r="QRV23" s="3"/>
      <c r="QRW23" s="567"/>
      <c r="QRX23" s="3"/>
      <c r="QRY23" s="428"/>
      <c r="QRZ23" s="3"/>
      <c r="QSA23" s="567"/>
      <c r="QSB23" s="3"/>
      <c r="QSC23" s="428"/>
      <c r="QSD23" s="3"/>
      <c r="QSE23" s="567"/>
      <c r="QSF23" s="3"/>
      <c r="QSG23" s="428"/>
      <c r="QSH23" s="3"/>
      <c r="QSI23" s="567"/>
      <c r="QSJ23" s="3"/>
      <c r="QSK23" s="428"/>
      <c r="QSL23" s="3"/>
      <c r="QSM23" s="567"/>
      <c r="QSN23" s="3"/>
      <c r="QSO23" s="428"/>
      <c r="QSP23" s="3"/>
      <c r="QSQ23" s="567"/>
      <c r="QSR23" s="3"/>
      <c r="QSS23" s="428"/>
      <c r="QST23" s="3"/>
      <c r="QSU23" s="567"/>
      <c r="QSV23" s="3"/>
      <c r="QSW23" s="428"/>
      <c r="QSX23" s="3"/>
      <c r="QSY23" s="567"/>
      <c r="QSZ23" s="3"/>
      <c r="QTA23" s="428"/>
      <c r="QTB23" s="3"/>
      <c r="QTC23" s="567"/>
      <c r="QTD23" s="3"/>
      <c r="QTE23" s="428"/>
      <c r="QTF23" s="3"/>
      <c r="QTG23" s="567"/>
      <c r="QTH23" s="3"/>
      <c r="QTI23" s="428"/>
      <c r="QTJ23" s="3"/>
      <c r="QTK23" s="567"/>
      <c r="QTL23" s="3"/>
      <c r="QTM23" s="428"/>
      <c r="QTN23" s="3"/>
      <c r="QTO23" s="567"/>
      <c r="QTP23" s="3"/>
      <c r="QTQ23" s="428"/>
      <c r="QTR23" s="3"/>
      <c r="QTS23" s="567"/>
      <c r="QTT23" s="3"/>
      <c r="QTU23" s="428"/>
      <c r="QTV23" s="3"/>
      <c r="QTW23" s="567"/>
      <c r="QTX23" s="3"/>
      <c r="QTY23" s="428"/>
      <c r="QTZ23" s="3"/>
      <c r="QUA23" s="567"/>
      <c r="QUB23" s="3"/>
      <c r="QUC23" s="428"/>
      <c r="QUD23" s="3"/>
      <c r="QUE23" s="567"/>
      <c r="QUF23" s="3"/>
      <c r="QUG23" s="428"/>
      <c r="QUH23" s="3"/>
      <c r="QUI23" s="567"/>
      <c r="QUJ23" s="3"/>
      <c r="QUK23" s="428"/>
      <c r="QUL23" s="3"/>
      <c r="QUM23" s="567"/>
      <c r="QUN23" s="3"/>
      <c r="QUO23" s="428"/>
      <c r="QUP23" s="3"/>
      <c r="QUQ23" s="567"/>
      <c r="QUR23" s="3"/>
      <c r="QUS23" s="428"/>
      <c r="QUT23" s="3"/>
      <c r="QUU23" s="567"/>
      <c r="QUV23" s="3"/>
      <c r="QUW23" s="428"/>
      <c r="QUX23" s="3"/>
      <c r="QUY23" s="567"/>
      <c r="QUZ23" s="3"/>
      <c r="QVA23" s="428"/>
      <c r="QVB23" s="3"/>
      <c r="QVC23" s="567"/>
      <c r="QVD23" s="3"/>
      <c r="QVE23" s="428"/>
      <c r="QVF23" s="3"/>
      <c r="QVG23" s="567"/>
      <c r="QVH23" s="3"/>
      <c r="QVI23" s="428"/>
      <c r="QVJ23" s="3"/>
      <c r="QVK23" s="567"/>
      <c r="QVL23" s="3"/>
      <c r="QVM23" s="428"/>
      <c r="QVN23" s="3"/>
      <c r="QVO23" s="567"/>
      <c r="QVP23" s="3"/>
      <c r="QVQ23" s="428"/>
      <c r="QVR23" s="3"/>
      <c r="QVS23" s="567"/>
      <c r="QVT23" s="3"/>
      <c r="QVU23" s="428"/>
      <c r="QVV23" s="3"/>
      <c r="QVW23" s="567"/>
      <c r="QVX23" s="3"/>
      <c r="QVY23" s="428"/>
      <c r="QVZ23" s="3"/>
      <c r="QWA23" s="567"/>
      <c r="QWB23" s="3"/>
      <c r="QWC23" s="428"/>
      <c r="QWD23" s="3"/>
      <c r="QWE23" s="567"/>
      <c r="QWF23" s="3"/>
      <c r="QWG23" s="428"/>
      <c r="QWH23" s="3"/>
      <c r="QWI23" s="567"/>
      <c r="QWJ23" s="3"/>
      <c r="QWK23" s="428"/>
      <c r="QWL23" s="3"/>
      <c r="QWM23" s="567"/>
      <c r="QWN23" s="3"/>
      <c r="QWO23" s="428"/>
      <c r="QWP23" s="3"/>
      <c r="QWQ23" s="567"/>
      <c r="QWR23" s="3"/>
      <c r="QWS23" s="428"/>
      <c r="QWT23" s="3"/>
      <c r="QWU23" s="567"/>
      <c r="QWV23" s="3"/>
      <c r="QWW23" s="428"/>
      <c r="QWX23" s="3"/>
      <c r="QWY23" s="567"/>
      <c r="QWZ23" s="3"/>
      <c r="QXA23" s="428"/>
      <c r="QXB23" s="3"/>
      <c r="QXC23" s="567"/>
      <c r="QXD23" s="3"/>
      <c r="QXE23" s="428"/>
      <c r="QXF23" s="3"/>
      <c r="QXG23" s="567"/>
      <c r="QXH23" s="3"/>
      <c r="QXI23" s="428"/>
      <c r="QXJ23" s="3"/>
      <c r="QXK23" s="567"/>
      <c r="QXL23" s="3"/>
      <c r="QXM23" s="428"/>
      <c r="QXN23" s="3"/>
      <c r="QXO23" s="567"/>
      <c r="QXP23" s="3"/>
      <c r="QXQ23" s="428"/>
      <c r="QXR23" s="3"/>
      <c r="QXS23" s="567"/>
      <c r="QXT23" s="3"/>
      <c r="QXU23" s="428"/>
      <c r="QXV23" s="3"/>
      <c r="QXW23" s="567"/>
      <c r="QXX23" s="3"/>
      <c r="QXY23" s="428"/>
      <c r="QXZ23" s="3"/>
      <c r="QYA23" s="567"/>
      <c r="QYB23" s="3"/>
      <c r="QYC23" s="428"/>
      <c r="QYD23" s="3"/>
      <c r="QYE23" s="567"/>
      <c r="QYF23" s="3"/>
      <c r="QYG23" s="428"/>
      <c r="QYH23" s="3"/>
      <c r="QYI23" s="567"/>
      <c r="QYJ23" s="3"/>
      <c r="QYK23" s="428"/>
      <c r="QYL23" s="3"/>
      <c r="QYM23" s="567"/>
      <c r="QYN23" s="3"/>
      <c r="QYO23" s="428"/>
      <c r="QYP23" s="3"/>
      <c r="QYQ23" s="567"/>
      <c r="QYR23" s="3"/>
      <c r="QYS23" s="428"/>
      <c r="QYT23" s="3"/>
      <c r="QYU23" s="567"/>
      <c r="QYV23" s="3"/>
      <c r="QYW23" s="428"/>
      <c r="QYX23" s="3"/>
      <c r="QYY23" s="567"/>
      <c r="QYZ23" s="3"/>
      <c r="QZA23" s="428"/>
      <c r="QZB23" s="3"/>
      <c r="QZC23" s="567"/>
      <c r="QZD23" s="3"/>
      <c r="QZE23" s="428"/>
      <c r="QZF23" s="3"/>
      <c r="QZG23" s="567"/>
      <c r="QZH23" s="3"/>
      <c r="QZI23" s="428"/>
      <c r="QZJ23" s="3"/>
      <c r="QZK23" s="567"/>
      <c r="QZL23" s="3"/>
      <c r="QZM23" s="428"/>
      <c r="QZN23" s="3"/>
      <c r="QZO23" s="567"/>
      <c r="QZP23" s="3"/>
      <c r="QZQ23" s="428"/>
      <c r="QZR23" s="3"/>
      <c r="QZS23" s="567"/>
      <c r="QZT23" s="3"/>
      <c r="QZU23" s="428"/>
      <c r="QZV23" s="3"/>
      <c r="QZW23" s="567"/>
      <c r="QZX23" s="3"/>
      <c r="QZY23" s="428"/>
      <c r="QZZ23" s="3"/>
      <c r="RAA23" s="567"/>
      <c r="RAB23" s="3"/>
      <c r="RAC23" s="428"/>
      <c r="RAD23" s="3"/>
      <c r="RAE23" s="567"/>
      <c r="RAF23" s="3"/>
      <c r="RAG23" s="428"/>
      <c r="RAH23" s="3"/>
      <c r="RAI23" s="567"/>
      <c r="RAJ23" s="3"/>
      <c r="RAK23" s="428"/>
      <c r="RAL23" s="3"/>
      <c r="RAM23" s="567"/>
      <c r="RAN23" s="3"/>
      <c r="RAO23" s="428"/>
      <c r="RAP23" s="3"/>
      <c r="RAQ23" s="567"/>
      <c r="RAR23" s="3"/>
      <c r="RAS23" s="428"/>
      <c r="RAT23" s="3"/>
      <c r="RAU23" s="567"/>
      <c r="RAV23" s="3"/>
      <c r="RAW23" s="428"/>
      <c r="RAX23" s="3"/>
      <c r="RAY23" s="567"/>
      <c r="RAZ23" s="3"/>
      <c r="RBA23" s="428"/>
      <c r="RBB23" s="3"/>
      <c r="RBC23" s="567"/>
      <c r="RBD23" s="3"/>
      <c r="RBE23" s="428"/>
      <c r="RBF23" s="3"/>
      <c r="RBG23" s="567"/>
      <c r="RBH23" s="3"/>
      <c r="RBI23" s="428"/>
      <c r="RBJ23" s="3"/>
      <c r="RBK23" s="567"/>
      <c r="RBL23" s="3"/>
      <c r="RBM23" s="428"/>
      <c r="RBN23" s="3"/>
      <c r="RBO23" s="567"/>
      <c r="RBP23" s="3"/>
      <c r="RBQ23" s="428"/>
      <c r="RBR23" s="3"/>
      <c r="RBS23" s="567"/>
      <c r="RBT23" s="3"/>
      <c r="RBU23" s="428"/>
      <c r="RBV23" s="3"/>
      <c r="RBW23" s="567"/>
      <c r="RBX23" s="3"/>
      <c r="RBY23" s="428"/>
      <c r="RBZ23" s="3"/>
      <c r="RCA23" s="567"/>
      <c r="RCB23" s="3"/>
      <c r="RCC23" s="428"/>
      <c r="RCD23" s="3"/>
      <c r="RCE23" s="567"/>
      <c r="RCF23" s="3"/>
      <c r="RCG23" s="428"/>
      <c r="RCH23" s="3"/>
      <c r="RCI23" s="567"/>
      <c r="RCJ23" s="3"/>
      <c r="RCK23" s="428"/>
      <c r="RCL23" s="3"/>
      <c r="RCM23" s="567"/>
      <c r="RCN23" s="3"/>
      <c r="RCO23" s="428"/>
      <c r="RCP23" s="3"/>
      <c r="RCQ23" s="567"/>
      <c r="RCR23" s="3"/>
      <c r="RCS23" s="428"/>
      <c r="RCT23" s="3"/>
      <c r="RCU23" s="567"/>
      <c r="RCV23" s="3"/>
      <c r="RCW23" s="428"/>
      <c r="RCX23" s="3"/>
      <c r="RCY23" s="567"/>
      <c r="RCZ23" s="3"/>
      <c r="RDA23" s="428"/>
      <c r="RDB23" s="3"/>
      <c r="RDC23" s="567"/>
      <c r="RDD23" s="3"/>
      <c r="RDE23" s="428"/>
      <c r="RDF23" s="3"/>
      <c r="RDG23" s="567"/>
      <c r="RDH23" s="3"/>
      <c r="RDI23" s="428"/>
      <c r="RDJ23" s="3"/>
      <c r="RDK23" s="567"/>
      <c r="RDL23" s="3"/>
      <c r="RDM23" s="428"/>
      <c r="RDN23" s="3"/>
      <c r="RDO23" s="567"/>
      <c r="RDP23" s="3"/>
      <c r="RDQ23" s="428"/>
      <c r="RDR23" s="3"/>
      <c r="RDS23" s="567"/>
      <c r="RDT23" s="3"/>
      <c r="RDU23" s="428"/>
      <c r="RDV23" s="3"/>
      <c r="RDW23" s="567"/>
      <c r="RDX23" s="3"/>
      <c r="RDY23" s="428"/>
      <c r="RDZ23" s="3"/>
      <c r="REA23" s="567"/>
      <c r="REB23" s="3"/>
      <c r="REC23" s="428"/>
      <c r="RED23" s="3"/>
      <c r="REE23" s="567"/>
      <c r="REF23" s="3"/>
      <c r="REG23" s="428"/>
      <c r="REH23" s="3"/>
      <c r="REI23" s="567"/>
      <c r="REJ23" s="3"/>
      <c r="REK23" s="428"/>
      <c r="REL23" s="3"/>
      <c r="REM23" s="567"/>
      <c r="REN23" s="3"/>
      <c r="REO23" s="428"/>
      <c r="REP23" s="3"/>
      <c r="REQ23" s="567"/>
      <c r="RER23" s="3"/>
      <c r="RES23" s="428"/>
      <c r="RET23" s="3"/>
      <c r="REU23" s="567"/>
      <c r="REV23" s="3"/>
      <c r="REW23" s="428"/>
      <c r="REX23" s="3"/>
      <c r="REY23" s="567"/>
      <c r="REZ23" s="3"/>
      <c r="RFA23" s="428"/>
      <c r="RFB23" s="3"/>
      <c r="RFC23" s="567"/>
      <c r="RFD23" s="3"/>
      <c r="RFE23" s="428"/>
      <c r="RFF23" s="3"/>
      <c r="RFG23" s="567"/>
      <c r="RFH23" s="3"/>
      <c r="RFI23" s="428"/>
      <c r="RFJ23" s="3"/>
      <c r="RFK23" s="567"/>
      <c r="RFL23" s="3"/>
      <c r="RFM23" s="428"/>
      <c r="RFN23" s="3"/>
      <c r="RFO23" s="567"/>
      <c r="RFP23" s="3"/>
      <c r="RFQ23" s="428"/>
      <c r="RFR23" s="3"/>
      <c r="RFS23" s="567"/>
      <c r="RFT23" s="3"/>
      <c r="RFU23" s="428"/>
      <c r="RFV23" s="3"/>
      <c r="RFW23" s="567"/>
      <c r="RFX23" s="3"/>
      <c r="RFY23" s="428"/>
      <c r="RFZ23" s="3"/>
      <c r="RGA23" s="567"/>
      <c r="RGB23" s="3"/>
      <c r="RGC23" s="428"/>
      <c r="RGD23" s="3"/>
      <c r="RGE23" s="567"/>
      <c r="RGF23" s="3"/>
      <c r="RGG23" s="428"/>
      <c r="RGH23" s="3"/>
      <c r="RGI23" s="567"/>
      <c r="RGJ23" s="3"/>
      <c r="RGK23" s="428"/>
      <c r="RGL23" s="3"/>
      <c r="RGM23" s="567"/>
      <c r="RGN23" s="3"/>
      <c r="RGO23" s="428"/>
      <c r="RGP23" s="3"/>
      <c r="RGQ23" s="567"/>
      <c r="RGR23" s="3"/>
      <c r="RGS23" s="428"/>
      <c r="RGT23" s="3"/>
      <c r="RGU23" s="567"/>
      <c r="RGV23" s="3"/>
      <c r="RGW23" s="428"/>
      <c r="RGX23" s="3"/>
      <c r="RGY23" s="567"/>
      <c r="RGZ23" s="3"/>
      <c r="RHA23" s="428"/>
      <c r="RHB23" s="3"/>
      <c r="RHC23" s="567"/>
      <c r="RHD23" s="3"/>
      <c r="RHE23" s="428"/>
      <c r="RHF23" s="3"/>
      <c r="RHG23" s="567"/>
      <c r="RHH23" s="3"/>
      <c r="RHI23" s="428"/>
      <c r="RHJ23" s="3"/>
      <c r="RHK23" s="567"/>
      <c r="RHL23" s="3"/>
      <c r="RHM23" s="428"/>
      <c r="RHN23" s="3"/>
      <c r="RHO23" s="567"/>
      <c r="RHP23" s="3"/>
      <c r="RHQ23" s="428"/>
      <c r="RHR23" s="3"/>
      <c r="RHS23" s="567"/>
      <c r="RHT23" s="3"/>
      <c r="RHU23" s="428"/>
      <c r="RHV23" s="3"/>
      <c r="RHW23" s="567"/>
      <c r="RHX23" s="3"/>
      <c r="RHY23" s="428"/>
      <c r="RHZ23" s="3"/>
      <c r="RIA23" s="567"/>
      <c r="RIB23" s="3"/>
      <c r="RIC23" s="428"/>
      <c r="RID23" s="3"/>
      <c r="RIE23" s="567"/>
      <c r="RIF23" s="3"/>
      <c r="RIG23" s="428"/>
      <c r="RIH23" s="3"/>
      <c r="RII23" s="567"/>
      <c r="RIJ23" s="3"/>
      <c r="RIK23" s="428"/>
      <c r="RIL23" s="3"/>
      <c r="RIM23" s="567"/>
      <c r="RIN23" s="3"/>
      <c r="RIO23" s="428"/>
      <c r="RIP23" s="3"/>
      <c r="RIQ23" s="567"/>
      <c r="RIR23" s="3"/>
      <c r="RIS23" s="428"/>
      <c r="RIT23" s="3"/>
      <c r="RIU23" s="567"/>
      <c r="RIV23" s="3"/>
      <c r="RIW23" s="428"/>
      <c r="RIX23" s="3"/>
      <c r="RIY23" s="567"/>
      <c r="RIZ23" s="3"/>
      <c r="RJA23" s="428"/>
      <c r="RJB23" s="3"/>
      <c r="RJC23" s="567"/>
      <c r="RJD23" s="3"/>
      <c r="RJE23" s="428"/>
      <c r="RJF23" s="3"/>
      <c r="RJG23" s="567"/>
      <c r="RJH23" s="3"/>
      <c r="RJI23" s="428"/>
      <c r="RJJ23" s="3"/>
      <c r="RJK23" s="567"/>
      <c r="RJL23" s="3"/>
      <c r="RJM23" s="428"/>
      <c r="RJN23" s="3"/>
      <c r="RJO23" s="567"/>
      <c r="RJP23" s="3"/>
      <c r="RJQ23" s="428"/>
      <c r="RJR23" s="3"/>
      <c r="RJS23" s="567"/>
      <c r="RJT23" s="3"/>
      <c r="RJU23" s="428"/>
      <c r="RJV23" s="3"/>
      <c r="RJW23" s="567"/>
      <c r="RJX23" s="3"/>
      <c r="RJY23" s="428"/>
      <c r="RJZ23" s="3"/>
      <c r="RKA23" s="567"/>
      <c r="RKB23" s="3"/>
      <c r="RKC23" s="428"/>
      <c r="RKD23" s="3"/>
      <c r="RKE23" s="567"/>
      <c r="RKF23" s="3"/>
      <c r="RKG23" s="428"/>
      <c r="RKH23" s="3"/>
      <c r="RKI23" s="567"/>
      <c r="RKJ23" s="3"/>
      <c r="RKK23" s="428"/>
      <c r="RKL23" s="3"/>
      <c r="RKM23" s="567"/>
      <c r="RKN23" s="3"/>
      <c r="RKO23" s="428"/>
      <c r="RKP23" s="3"/>
      <c r="RKQ23" s="567"/>
      <c r="RKR23" s="3"/>
      <c r="RKS23" s="428"/>
      <c r="RKT23" s="3"/>
      <c r="RKU23" s="567"/>
      <c r="RKV23" s="3"/>
      <c r="RKW23" s="428"/>
      <c r="RKX23" s="3"/>
      <c r="RKY23" s="567"/>
      <c r="RKZ23" s="3"/>
      <c r="RLA23" s="428"/>
      <c r="RLB23" s="3"/>
      <c r="RLC23" s="567"/>
      <c r="RLD23" s="3"/>
      <c r="RLE23" s="428"/>
      <c r="RLF23" s="3"/>
      <c r="RLG23" s="567"/>
      <c r="RLH23" s="3"/>
      <c r="RLI23" s="428"/>
      <c r="RLJ23" s="3"/>
      <c r="RLK23" s="567"/>
      <c r="RLL23" s="3"/>
      <c r="RLM23" s="428"/>
      <c r="RLN23" s="3"/>
      <c r="RLO23" s="567"/>
      <c r="RLP23" s="3"/>
      <c r="RLQ23" s="428"/>
      <c r="RLR23" s="3"/>
      <c r="RLS23" s="567"/>
      <c r="RLT23" s="3"/>
      <c r="RLU23" s="428"/>
      <c r="RLV23" s="3"/>
      <c r="RLW23" s="567"/>
      <c r="RLX23" s="3"/>
      <c r="RLY23" s="428"/>
      <c r="RLZ23" s="3"/>
      <c r="RMA23" s="567"/>
      <c r="RMB23" s="3"/>
      <c r="RMC23" s="428"/>
      <c r="RMD23" s="3"/>
      <c r="RME23" s="567"/>
      <c r="RMF23" s="3"/>
      <c r="RMG23" s="428"/>
      <c r="RMH23" s="3"/>
      <c r="RMI23" s="567"/>
      <c r="RMJ23" s="3"/>
      <c r="RMK23" s="428"/>
      <c r="RML23" s="3"/>
      <c r="RMM23" s="567"/>
      <c r="RMN23" s="3"/>
      <c r="RMO23" s="428"/>
      <c r="RMP23" s="3"/>
      <c r="RMQ23" s="567"/>
      <c r="RMR23" s="3"/>
      <c r="RMS23" s="428"/>
      <c r="RMT23" s="3"/>
      <c r="RMU23" s="567"/>
      <c r="RMV23" s="3"/>
      <c r="RMW23" s="428"/>
      <c r="RMX23" s="3"/>
      <c r="RMY23" s="567"/>
      <c r="RMZ23" s="3"/>
      <c r="RNA23" s="428"/>
      <c r="RNB23" s="3"/>
      <c r="RNC23" s="567"/>
      <c r="RND23" s="3"/>
      <c r="RNE23" s="428"/>
      <c r="RNF23" s="3"/>
      <c r="RNG23" s="567"/>
      <c r="RNH23" s="3"/>
      <c r="RNI23" s="428"/>
      <c r="RNJ23" s="3"/>
      <c r="RNK23" s="567"/>
      <c r="RNL23" s="3"/>
      <c r="RNM23" s="428"/>
      <c r="RNN23" s="3"/>
      <c r="RNO23" s="567"/>
      <c r="RNP23" s="3"/>
      <c r="RNQ23" s="428"/>
      <c r="RNR23" s="3"/>
      <c r="RNS23" s="567"/>
      <c r="RNT23" s="3"/>
      <c r="RNU23" s="428"/>
      <c r="RNV23" s="3"/>
      <c r="RNW23" s="567"/>
      <c r="RNX23" s="3"/>
      <c r="RNY23" s="428"/>
      <c r="RNZ23" s="3"/>
      <c r="ROA23" s="567"/>
      <c r="ROB23" s="3"/>
      <c r="ROC23" s="428"/>
      <c r="ROD23" s="3"/>
      <c r="ROE23" s="567"/>
      <c r="ROF23" s="3"/>
      <c r="ROG23" s="428"/>
      <c r="ROH23" s="3"/>
      <c r="ROI23" s="567"/>
      <c r="ROJ23" s="3"/>
      <c r="ROK23" s="428"/>
      <c r="ROL23" s="3"/>
      <c r="ROM23" s="567"/>
      <c r="RON23" s="3"/>
      <c r="ROO23" s="428"/>
      <c r="ROP23" s="3"/>
      <c r="ROQ23" s="567"/>
      <c r="ROR23" s="3"/>
      <c r="ROS23" s="428"/>
      <c r="ROT23" s="3"/>
      <c r="ROU23" s="567"/>
      <c r="ROV23" s="3"/>
      <c r="ROW23" s="428"/>
      <c r="ROX23" s="3"/>
      <c r="ROY23" s="567"/>
      <c r="ROZ23" s="3"/>
      <c r="RPA23" s="428"/>
      <c r="RPB23" s="3"/>
      <c r="RPC23" s="567"/>
      <c r="RPD23" s="3"/>
      <c r="RPE23" s="428"/>
      <c r="RPF23" s="3"/>
      <c r="RPG23" s="567"/>
      <c r="RPH23" s="3"/>
      <c r="RPI23" s="428"/>
      <c r="RPJ23" s="3"/>
      <c r="RPK23" s="567"/>
      <c r="RPL23" s="3"/>
      <c r="RPM23" s="428"/>
      <c r="RPN23" s="3"/>
      <c r="RPO23" s="567"/>
      <c r="RPP23" s="3"/>
      <c r="RPQ23" s="428"/>
      <c r="RPR23" s="3"/>
      <c r="RPS23" s="567"/>
      <c r="RPT23" s="3"/>
      <c r="RPU23" s="428"/>
      <c r="RPV23" s="3"/>
      <c r="RPW23" s="567"/>
      <c r="RPX23" s="3"/>
      <c r="RPY23" s="428"/>
      <c r="RPZ23" s="3"/>
      <c r="RQA23" s="567"/>
      <c r="RQB23" s="3"/>
      <c r="RQC23" s="428"/>
      <c r="RQD23" s="3"/>
      <c r="RQE23" s="567"/>
      <c r="RQF23" s="3"/>
      <c r="RQG23" s="428"/>
      <c r="RQH23" s="3"/>
      <c r="RQI23" s="567"/>
      <c r="RQJ23" s="3"/>
      <c r="RQK23" s="428"/>
      <c r="RQL23" s="3"/>
      <c r="RQM23" s="567"/>
      <c r="RQN23" s="3"/>
      <c r="RQO23" s="428"/>
      <c r="RQP23" s="3"/>
      <c r="RQQ23" s="567"/>
      <c r="RQR23" s="3"/>
      <c r="RQS23" s="428"/>
      <c r="RQT23" s="3"/>
      <c r="RQU23" s="567"/>
      <c r="RQV23" s="3"/>
      <c r="RQW23" s="428"/>
      <c r="RQX23" s="3"/>
      <c r="RQY23" s="567"/>
      <c r="RQZ23" s="3"/>
      <c r="RRA23" s="428"/>
      <c r="RRB23" s="3"/>
      <c r="RRC23" s="567"/>
      <c r="RRD23" s="3"/>
      <c r="RRE23" s="428"/>
      <c r="RRF23" s="3"/>
      <c r="RRG23" s="567"/>
      <c r="RRH23" s="3"/>
      <c r="RRI23" s="428"/>
      <c r="RRJ23" s="3"/>
      <c r="RRK23" s="567"/>
      <c r="RRL23" s="3"/>
      <c r="RRM23" s="428"/>
      <c r="RRN23" s="3"/>
      <c r="RRO23" s="567"/>
      <c r="RRP23" s="3"/>
      <c r="RRQ23" s="428"/>
      <c r="RRR23" s="3"/>
      <c r="RRS23" s="567"/>
      <c r="RRT23" s="3"/>
      <c r="RRU23" s="428"/>
      <c r="RRV23" s="3"/>
      <c r="RRW23" s="567"/>
      <c r="RRX23" s="3"/>
      <c r="RRY23" s="428"/>
      <c r="RRZ23" s="3"/>
      <c r="RSA23" s="567"/>
      <c r="RSB23" s="3"/>
      <c r="RSC23" s="428"/>
      <c r="RSD23" s="3"/>
      <c r="RSE23" s="567"/>
      <c r="RSF23" s="3"/>
      <c r="RSG23" s="428"/>
      <c r="RSH23" s="3"/>
      <c r="RSI23" s="567"/>
      <c r="RSJ23" s="3"/>
      <c r="RSK23" s="428"/>
      <c r="RSL23" s="3"/>
      <c r="RSM23" s="567"/>
      <c r="RSN23" s="3"/>
      <c r="RSO23" s="428"/>
      <c r="RSP23" s="3"/>
      <c r="RSQ23" s="567"/>
      <c r="RSR23" s="3"/>
      <c r="RSS23" s="428"/>
      <c r="RST23" s="3"/>
      <c r="RSU23" s="567"/>
      <c r="RSV23" s="3"/>
      <c r="RSW23" s="428"/>
      <c r="RSX23" s="3"/>
      <c r="RSY23" s="567"/>
      <c r="RSZ23" s="3"/>
      <c r="RTA23" s="428"/>
      <c r="RTB23" s="3"/>
      <c r="RTC23" s="567"/>
      <c r="RTD23" s="3"/>
      <c r="RTE23" s="428"/>
      <c r="RTF23" s="3"/>
      <c r="RTG23" s="567"/>
      <c r="RTH23" s="3"/>
      <c r="RTI23" s="428"/>
      <c r="RTJ23" s="3"/>
      <c r="RTK23" s="567"/>
      <c r="RTL23" s="3"/>
      <c r="RTM23" s="428"/>
      <c r="RTN23" s="3"/>
      <c r="RTO23" s="567"/>
      <c r="RTP23" s="3"/>
      <c r="RTQ23" s="428"/>
      <c r="RTR23" s="3"/>
      <c r="RTS23" s="567"/>
      <c r="RTT23" s="3"/>
      <c r="RTU23" s="428"/>
      <c r="RTV23" s="3"/>
      <c r="RTW23" s="567"/>
      <c r="RTX23" s="3"/>
      <c r="RTY23" s="428"/>
      <c r="RTZ23" s="3"/>
      <c r="RUA23" s="567"/>
      <c r="RUB23" s="3"/>
      <c r="RUC23" s="428"/>
      <c r="RUD23" s="3"/>
      <c r="RUE23" s="567"/>
      <c r="RUF23" s="3"/>
      <c r="RUG23" s="428"/>
      <c r="RUH23" s="3"/>
      <c r="RUI23" s="567"/>
      <c r="RUJ23" s="3"/>
      <c r="RUK23" s="428"/>
      <c r="RUL23" s="3"/>
      <c r="RUM23" s="567"/>
      <c r="RUN23" s="3"/>
      <c r="RUO23" s="428"/>
      <c r="RUP23" s="3"/>
      <c r="RUQ23" s="567"/>
      <c r="RUR23" s="3"/>
      <c r="RUS23" s="428"/>
      <c r="RUT23" s="3"/>
      <c r="RUU23" s="567"/>
      <c r="RUV23" s="3"/>
      <c r="RUW23" s="428"/>
      <c r="RUX23" s="3"/>
      <c r="RUY23" s="567"/>
      <c r="RUZ23" s="3"/>
      <c r="RVA23" s="428"/>
      <c r="RVB23" s="3"/>
      <c r="RVC23" s="567"/>
      <c r="RVD23" s="3"/>
      <c r="RVE23" s="428"/>
      <c r="RVF23" s="3"/>
      <c r="RVG23" s="567"/>
      <c r="RVH23" s="3"/>
      <c r="RVI23" s="428"/>
      <c r="RVJ23" s="3"/>
      <c r="RVK23" s="567"/>
      <c r="RVL23" s="3"/>
      <c r="RVM23" s="428"/>
      <c r="RVN23" s="3"/>
      <c r="RVO23" s="567"/>
      <c r="RVP23" s="3"/>
      <c r="RVQ23" s="428"/>
      <c r="RVR23" s="3"/>
      <c r="RVS23" s="567"/>
      <c r="RVT23" s="3"/>
      <c r="RVU23" s="428"/>
      <c r="RVV23" s="3"/>
      <c r="RVW23" s="567"/>
      <c r="RVX23" s="3"/>
      <c r="RVY23" s="428"/>
      <c r="RVZ23" s="3"/>
      <c r="RWA23" s="567"/>
      <c r="RWB23" s="3"/>
      <c r="RWC23" s="428"/>
      <c r="RWD23" s="3"/>
      <c r="RWE23" s="567"/>
      <c r="RWF23" s="3"/>
      <c r="RWG23" s="428"/>
      <c r="RWH23" s="3"/>
      <c r="RWI23" s="567"/>
      <c r="RWJ23" s="3"/>
      <c r="RWK23" s="428"/>
      <c r="RWL23" s="3"/>
      <c r="RWM23" s="567"/>
      <c r="RWN23" s="3"/>
      <c r="RWO23" s="428"/>
      <c r="RWP23" s="3"/>
      <c r="RWQ23" s="567"/>
      <c r="RWR23" s="3"/>
      <c r="RWS23" s="428"/>
      <c r="RWT23" s="3"/>
      <c r="RWU23" s="567"/>
      <c r="RWV23" s="3"/>
      <c r="RWW23" s="428"/>
      <c r="RWX23" s="3"/>
      <c r="RWY23" s="567"/>
      <c r="RWZ23" s="3"/>
      <c r="RXA23" s="428"/>
      <c r="RXB23" s="3"/>
      <c r="RXC23" s="567"/>
      <c r="RXD23" s="3"/>
      <c r="RXE23" s="428"/>
      <c r="RXF23" s="3"/>
      <c r="RXG23" s="567"/>
      <c r="RXH23" s="3"/>
      <c r="RXI23" s="428"/>
      <c r="RXJ23" s="3"/>
      <c r="RXK23" s="567"/>
      <c r="RXL23" s="3"/>
      <c r="RXM23" s="428"/>
      <c r="RXN23" s="3"/>
      <c r="RXO23" s="567"/>
      <c r="RXP23" s="3"/>
      <c r="RXQ23" s="428"/>
      <c r="RXR23" s="3"/>
      <c r="RXS23" s="567"/>
      <c r="RXT23" s="3"/>
      <c r="RXU23" s="428"/>
      <c r="RXV23" s="3"/>
      <c r="RXW23" s="567"/>
      <c r="RXX23" s="3"/>
      <c r="RXY23" s="428"/>
      <c r="RXZ23" s="3"/>
      <c r="RYA23" s="567"/>
      <c r="RYB23" s="3"/>
      <c r="RYC23" s="428"/>
      <c r="RYD23" s="3"/>
      <c r="RYE23" s="567"/>
      <c r="RYF23" s="3"/>
      <c r="RYG23" s="428"/>
      <c r="RYH23" s="3"/>
      <c r="RYI23" s="567"/>
      <c r="RYJ23" s="3"/>
      <c r="RYK23" s="428"/>
      <c r="RYL23" s="3"/>
      <c r="RYM23" s="567"/>
      <c r="RYN23" s="3"/>
      <c r="RYO23" s="428"/>
      <c r="RYP23" s="3"/>
      <c r="RYQ23" s="567"/>
      <c r="RYR23" s="3"/>
      <c r="RYS23" s="428"/>
      <c r="RYT23" s="3"/>
      <c r="RYU23" s="567"/>
      <c r="RYV23" s="3"/>
      <c r="RYW23" s="428"/>
      <c r="RYX23" s="3"/>
      <c r="RYY23" s="567"/>
      <c r="RYZ23" s="3"/>
      <c r="RZA23" s="428"/>
      <c r="RZB23" s="3"/>
      <c r="RZC23" s="567"/>
      <c r="RZD23" s="3"/>
      <c r="RZE23" s="428"/>
      <c r="RZF23" s="3"/>
      <c r="RZG23" s="567"/>
      <c r="RZH23" s="3"/>
      <c r="RZI23" s="428"/>
      <c r="RZJ23" s="3"/>
      <c r="RZK23" s="567"/>
      <c r="RZL23" s="3"/>
      <c r="RZM23" s="428"/>
      <c r="RZN23" s="3"/>
      <c r="RZO23" s="567"/>
      <c r="RZP23" s="3"/>
      <c r="RZQ23" s="428"/>
      <c r="RZR23" s="3"/>
      <c r="RZS23" s="567"/>
      <c r="RZT23" s="3"/>
      <c r="RZU23" s="428"/>
      <c r="RZV23" s="3"/>
      <c r="RZW23" s="567"/>
      <c r="RZX23" s="3"/>
      <c r="RZY23" s="428"/>
      <c r="RZZ23" s="3"/>
      <c r="SAA23" s="567"/>
      <c r="SAB23" s="3"/>
      <c r="SAC23" s="428"/>
      <c r="SAD23" s="3"/>
      <c r="SAE23" s="567"/>
      <c r="SAF23" s="3"/>
      <c r="SAG23" s="428"/>
      <c r="SAH23" s="3"/>
      <c r="SAI23" s="567"/>
      <c r="SAJ23" s="3"/>
      <c r="SAK23" s="428"/>
      <c r="SAL23" s="3"/>
      <c r="SAM23" s="567"/>
      <c r="SAN23" s="3"/>
      <c r="SAO23" s="428"/>
      <c r="SAP23" s="3"/>
      <c r="SAQ23" s="567"/>
      <c r="SAR23" s="3"/>
      <c r="SAS23" s="428"/>
      <c r="SAT23" s="3"/>
      <c r="SAU23" s="567"/>
      <c r="SAV23" s="3"/>
      <c r="SAW23" s="428"/>
      <c r="SAX23" s="3"/>
      <c r="SAY23" s="567"/>
      <c r="SAZ23" s="3"/>
      <c r="SBA23" s="428"/>
      <c r="SBB23" s="3"/>
      <c r="SBC23" s="567"/>
      <c r="SBD23" s="3"/>
      <c r="SBE23" s="428"/>
      <c r="SBF23" s="3"/>
      <c r="SBG23" s="567"/>
      <c r="SBH23" s="3"/>
      <c r="SBI23" s="428"/>
      <c r="SBJ23" s="3"/>
      <c r="SBK23" s="567"/>
      <c r="SBL23" s="3"/>
      <c r="SBM23" s="428"/>
      <c r="SBN23" s="3"/>
      <c r="SBO23" s="567"/>
      <c r="SBP23" s="3"/>
      <c r="SBQ23" s="428"/>
      <c r="SBR23" s="3"/>
      <c r="SBS23" s="567"/>
      <c r="SBT23" s="3"/>
      <c r="SBU23" s="428"/>
      <c r="SBV23" s="3"/>
      <c r="SBW23" s="567"/>
      <c r="SBX23" s="3"/>
      <c r="SBY23" s="428"/>
      <c r="SBZ23" s="3"/>
      <c r="SCA23" s="567"/>
      <c r="SCB23" s="3"/>
      <c r="SCC23" s="428"/>
      <c r="SCD23" s="3"/>
      <c r="SCE23" s="567"/>
      <c r="SCF23" s="3"/>
      <c r="SCG23" s="428"/>
      <c r="SCH23" s="3"/>
      <c r="SCI23" s="567"/>
      <c r="SCJ23" s="3"/>
      <c r="SCK23" s="428"/>
      <c r="SCL23" s="3"/>
      <c r="SCM23" s="567"/>
      <c r="SCN23" s="3"/>
      <c r="SCO23" s="428"/>
      <c r="SCP23" s="3"/>
      <c r="SCQ23" s="567"/>
      <c r="SCR23" s="3"/>
      <c r="SCS23" s="428"/>
      <c r="SCT23" s="3"/>
      <c r="SCU23" s="567"/>
      <c r="SCV23" s="3"/>
      <c r="SCW23" s="428"/>
      <c r="SCX23" s="3"/>
      <c r="SCY23" s="567"/>
      <c r="SCZ23" s="3"/>
      <c r="SDA23" s="428"/>
      <c r="SDB23" s="3"/>
      <c r="SDC23" s="567"/>
      <c r="SDD23" s="3"/>
      <c r="SDE23" s="428"/>
      <c r="SDF23" s="3"/>
      <c r="SDG23" s="567"/>
      <c r="SDH23" s="3"/>
      <c r="SDI23" s="428"/>
      <c r="SDJ23" s="3"/>
      <c r="SDK23" s="567"/>
      <c r="SDL23" s="3"/>
      <c r="SDM23" s="428"/>
      <c r="SDN23" s="3"/>
      <c r="SDO23" s="567"/>
      <c r="SDP23" s="3"/>
      <c r="SDQ23" s="428"/>
      <c r="SDR23" s="3"/>
      <c r="SDS23" s="567"/>
      <c r="SDT23" s="3"/>
      <c r="SDU23" s="428"/>
      <c r="SDV23" s="3"/>
      <c r="SDW23" s="567"/>
      <c r="SDX23" s="3"/>
      <c r="SDY23" s="428"/>
      <c r="SDZ23" s="3"/>
      <c r="SEA23" s="567"/>
      <c r="SEB23" s="3"/>
      <c r="SEC23" s="428"/>
      <c r="SED23" s="3"/>
      <c r="SEE23" s="567"/>
      <c r="SEF23" s="3"/>
      <c r="SEG23" s="428"/>
      <c r="SEH23" s="3"/>
      <c r="SEI23" s="567"/>
      <c r="SEJ23" s="3"/>
      <c r="SEK23" s="428"/>
      <c r="SEL23" s="3"/>
      <c r="SEM23" s="567"/>
      <c r="SEN23" s="3"/>
      <c r="SEO23" s="428"/>
      <c r="SEP23" s="3"/>
      <c r="SEQ23" s="567"/>
      <c r="SER23" s="3"/>
      <c r="SES23" s="428"/>
      <c r="SET23" s="3"/>
      <c r="SEU23" s="567"/>
      <c r="SEV23" s="3"/>
      <c r="SEW23" s="428"/>
      <c r="SEX23" s="3"/>
      <c r="SEY23" s="567"/>
      <c r="SEZ23" s="3"/>
      <c r="SFA23" s="428"/>
      <c r="SFB23" s="3"/>
      <c r="SFC23" s="567"/>
      <c r="SFD23" s="3"/>
      <c r="SFE23" s="428"/>
      <c r="SFF23" s="3"/>
      <c r="SFG23" s="567"/>
      <c r="SFH23" s="3"/>
      <c r="SFI23" s="428"/>
      <c r="SFJ23" s="3"/>
      <c r="SFK23" s="567"/>
      <c r="SFL23" s="3"/>
      <c r="SFM23" s="428"/>
      <c r="SFN23" s="3"/>
      <c r="SFO23" s="567"/>
      <c r="SFP23" s="3"/>
      <c r="SFQ23" s="428"/>
      <c r="SFR23" s="3"/>
      <c r="SFS23" s="567"/>
      <c r="SFT23" s="3"/>
      <c r="SFU23" s="428"/>
      <c r="SFV23" s="3"/>
      <c r="SFW23" s="567"/>
      <c r="SFX23" s="3"/>
      <c r="SFY23" s="428"/>
      <c r="SFZ23" s="3"/>
      <c r="SGA23" s="567"/>
      <c r="SGB23" s="3"/>
      <c r="SGC23" s="428"/>
      <c r="SGD23" s="3"/>
      <c r="SGE23" s="567"/>
      <c r="SGF23" s="3"/>
      <c r="SGG23" s="428"/>
      <c r="SGH23" s="3"/>
      <c r="SGI23" s="567"/>
      <c r="SGJ23" s="3"/>
      <c r="SGK23" s="428"/>
      <c r="SGL23" s="3"/>
      <c r="SGM23" s="567"/>
      <c r="SGN23" s="3"/>
      <c r="SGO23" s="428"/>
      <c r="SGP23" s="3"/>
      <c r="SGQ23" s="567"/>
      <c r="SGR23" s="3"/>
      <c r="SGS23" s="428"/>
      <c r="SGT23" s="3"/>
      <c r="SGU23" s="567"/>
      <c r="SGV23" s="3"/>
      <c r="SGW23" s="428"/>
      <c r="SGX23" s="3"/>
      <c r="SGY23" s="567"/>
      <c r="SGZ23" s="3"/>
      <c r="SHA23" s="428"/>
      <c r="SHB23" s="3"/>
      <c r="SHC23" s="567"/>
      <c r="SHD23" s="3"/>
      <c r="SHE23" s="428"/>
      <c r="SHF23" s="3"/>
      <c r="SHG23" s="567"/>
      <c r="SHH23" s="3"/>
      <c r="SHI23" s="428"/>
      <c r="SHJ23" s="3"/>
      <c r="SHK23" s="567"/>
      <c r="SHL23" s="3"/>
      <c r="SHM23" s="428"/>
      <c r="SHN23" s="3"/>
      <c r="SHO23" s="567"/>
      <c r="SHP23" s="3"/>
      <c r="SHQ23" s="428"/>
      <c r="SHR23" s="3"/>
      <c r="SHS23" s="567"/>
      <c r="SHT23" s="3"/>
      <c r="SHU23" s="428"/>
      <c r="SHV23" s="3"/>
      <c r="SHW23" s="567"/>
      <c r="SHX23" s="3"/>
      <c r="SHY23" s="428"/>
      <c r="SHZ23" s="3"/>
      <c r="SIA23" s="567"/>
      <c r="SIB23" s="3"/>
      <c r="SIC23" s="428"/>
      <c r="SID23" s="3"/>
      <c r="SIE23" s="567"/>
      <c r="SIF23" s="3"/>
      <c r="SIG23" s="428"/>
      <c r="SIH23" s="3"/>
      <c r="SII23" s="567"/>
      <c r="SIJ23" s="3"/>
      <c r="SIK23" s="428"/>
      <c r="SIL23" s="3"/>
      <c r="SIM23" s="567"/>
      <c r="SIN23" s="3"/>
      <c r="SIO23" s="428"/>
      <c r="SIP23" s="3"/>
      <c r="SIQ23" s="567"/>
      <c r="SIR23" s="3"/>
      <c r="SIS23" s="428"/>
      <c r="SIT23" s="3"/>
      <c r="SIU23" s="567"/>
      <c r="SIV23" s="3"/>
      <c r="SIW23" s="428"/>
      <c r="SIX23" s="3"/>
      <c r="SIY23" s="567"/>
      <c r="SIZ23" s="3"/>
      <c r="SJA23" s="428"/>
      <c r="SJB23" s="3"/>
      <c r="SJC23" s="567"/>
      <c r="SJD23" s="3"/>
      <c r="SJE23" s="428"/>
      <c r="SJF23" s="3"/>
      <c r="SJG23" s="567"/>
      <c r="SJH23" s="3"/>
      <c r="SJI23" s="428"/>
      <c r="SJJ23" s="3"/>
      <c r="SJK23" s="567"/>
      <c r="SJL23" s="3"/>
      <c r="SJM23" s="428"/>
      <c r="SJN23" s="3"/>
      <c r="SJO23" s="567"/>
      <c r="SJP23" s="3"/>
      <c r="SJQ23" s="428"/>
      <c r="SJR23" s="3"/>
      <c r="SJS23" s="567"/>
      <c r="SJT23" s="3"/>
      <c r="SJU23" s="428"/>
      <c r="SJV23" s="3"/>
      <c r="SJW23" s="567"/>
      <c r="SJX23" s="3"/>
      <c r="SJY23" s="428"/>
      <c r="SJZ23" s="3"/>
      <c r="SKA23" s="567"/>
      <c r="SKB23" s="3"/>
      <c r="SKC23" s="428"/>
      <c r="SKD23" s="3"/>
      <c r="SKE23" s="567"/>
      <c r="SKF23" s="3"/>
      <c r="SKG23" s="428"/>
      <c r="SKH23" s="3"/>
      <c r="SKI23" s="567"/>
      <c r="SKJ23" s="3"/>
      <c r="SKK23" s="428"/>
      <c r="SKL23" s="3"/>
      <c r="SKM23" s="567"/>
      <c r="SKN23" s="3"/>
      <c r="SKO23" s="428"/>
      <c r="SKP23" s="3"/>
      <c r="SKQ23" s="567"/>
      <c r="SKR23" s="3"/>
      <c r="SKS23" s="428"/>
      <c r="SKT23" s="3"/>
      <c r="SKU23" s="567"/>
      <c r="SKV23" s="3"/>
      <c r="SKW23" s="428"/>
      <c r="SKX23" s="3"/>
      <c r="SKY23" s="567"/>
      <c r="SKZ23" s="3"/>
      <c r="SLA23" s="428"/>
      <c r="SLB23" s="3"/>
      <c r="SLC23" s="567"/>
      <c r="SLD23" s="3"/>
      <c r="SLE23" s="428"/>
      <c r="SLF23" s="3"/>
      <c r="SLG23" s="567"/>
      <c r="SLH23" s="3"/>
      <c r="SLI23" s="428"/>
      <c r="SLJ23" s="3"/>
      <c r="SLK23" s="567"/>
      <c r="SLL23" s="3"/>
      <c r="SLM23" s="428"/>
      <c r="SLN23" s="3"/>
      <c r="SLO23" s="567"/>
      <c r="SLP23" s="3"/>
      <c r="SLQ23" s="428"/>
      <c r="SLR23" s="3"/>
      <c r="SLS23" s="567"/>
      <c r="SLT23" s="3"/>
      <c r="SLU23" s="428"/>
      <c r="SLV23" s="3"/>
      <c r="SLW23" s="567"/>
      <c r="SLX23" s="3"/>
      <c r="SLY23" s="428"/>
      <c r="SLZ23" s="3"/>
      <c r="SMA23" s="567"/>
      <c r="SMB23" s="3"/>
      <c r="SMC23" s="428"/>
      <c r="SMD23" s="3"/>
      <c r="SME23" s="567"/>
      <c r="SMF23" s="3"/>
      <c r="SMG23" s="428"/>
      <c r="SMH23" s="3"/>
      <c r="SMI23" s="567"/>
      <c r="SMJ23" s="3"/>
      <c r="SMK23" s="428"/>
      <c r="SML23" s="3"/>
      <c r="SMM23" s="567"/>
      <c r="SMN23" s="3"/>
      <c r="SMO23" s="428"/>
      <c r="SMP23" s="3"/>
      <c r="SMQ23" s="567"/>
      <c r="SMR23" s="3"/>
      <c r="SMS23" s="428"/>
      <c r="SMT23" s="3"/>
      <c r="SMU23" s="567"/>
      <c r="SMV23" s="3"/>
      <c r="SMW23" s="428"/>
      <c r="SMX23" s="3"/>
      <c r="SMY23" s="567"/>
      <c r="SMZ23" s="3"/>
      <c r="SNA23" s="428"/>
      <c r="SNB23" s="3"/>
      <c r="SNC23" s="567"/>
      <c r="SND23" s="3"/>
      <c r="SNE23" s="428"/>
      <c r="SNF23" s="3"/>
      <c r="SNG23" s="567"/>
      <c r="SNH23" s="3"/>
      <c r="SNI23" s="428"/>
      <c r="SNJ23" s="3"/>
      <c r="SNK23" s="567"/>
      <c r="SNL23" s="3"/>
      <c r="SNM23" s="428"/>
      <c r="SNN23" s="3"/>
      <c r="SNO23" s="567"/>
      <c r="SNP23" s="3"/>
      <c r="SNQ23" s="428"/>
      <c r="SNR23" s="3"/>
      <c r="SNS23" s="567"/>
      <c r="SNT23" s="3"/>
      <c r="SNU23" s="428"/>
      <c r="SNV23" s="3"/>
      <c r="SNW23" s="567"/>
      <c r="SNX23" s="3"/>
      <c r="SNY23" s="428"/>
      <c r="SNZ23" s="3"/>
      <c r="SOA23" s="567"/>
      <c r="SOB23" s="3"/>
      <c r="SOC23" s="428"/>
      <c r="SOD23" s="3"/>
      <c r="SOE23" s="567"/>
      <c r="SOF23" s="3"/>
      <c r="SOG23" s="428"/>
      <c r="SOH23" s="3"/>
      <c r="SOI23" s="567"/>
      <c r="SOJ23" s="3"/>
      <c r="SOK23" s="428"/>
      <c r="SOL23" s="3"/>
      <c r="SOM23" s="567"/>
      <c r="SON23" s="3"/>
      <c r="SOO23" s="428"/>
      <c r="SOP23" s="3"/>
      <c r="SOQ23" s="567"/>
      <c r="SOR23" s="3"/>
      <c r="SOS23" s="428"/>
      <c r="SOT23" s="3"/>
      <c r="SOU23" s="567"/>
      <c r="SOV23" s="3"/>
      <c r="SOW23" s="428"/>
      <c r="SOX23" s="3"/>
      <c r="SOY23" s="567"/>
      <c r="SOZ23" s="3"/>
      <c r="SPA23" s="428"/>
      <c r="SPB23" s="3"/>
      <c r="SPC23" s="567"/>
      <c r="SPD23" s="3"/>
      <c r="SPE23" s="428"/>
      <c r="SPF23" s="3"/>
      <c r="SPG23" s="567"/>
      <c r="SPH23" s="3"/>
      <c r="SPI23" s="428"/>
      <c r="SPJ23" s="3"/>
      <c r="SPK23" s="567"/>
      <c r="SPL23" s="3"/>
      <c r="SPM23" s="428"/>
      <c r="SPN23" s="3"/>
      <c r="SPO23" s="567"/>
      <c r="SPP23" s="3"/>
      <c r="SPQ23" s="428"/>
      <c r="SPR23" s="3"/>
      <c r="SPS23" s="567"/>
      <c r="SPT23" s="3"/>
      <c r="SPU23" s="428"/>
      <c r="SPV23" s="3"/>
      <c r="SPW23" s="567"/>
      <c r="SPX23" s="3"/>
      <c r="SPY23" s="428"/>
      <c r="SPZ23" s="3"/>
      <c r="SQA23" s="567"/>
      <c r="SQB23" s="3"/>
      <c r="SQC23" s="428"/>
      <c r="SQD23" s="3"/>
      <c r="SQE23" s="567"/>
      <c r="SQF23" s="3"/>
      <c r="SQG23" s="428"/>
      <c r="SQH23" s="3"/>
      <c r="SQI23" s="567"/>
      <c r="SQJ23" s="3"/>
      <c r="SQK23" s="428"/>
      <c r="SQL23" s="3"/>
      <c r="SQM23" s="567"/>
      <c r="SQN23" s="3"/>
      <c r="SQO23" s="428"/>
      <c r="SQP23" s="3"/>
      <c r="SQQ23" s="567"/>
      <c r="SQR23" s="3"/>
      <c r="SQS23" s="428"/>
      <c r="SQT23" s="3"/>
      <c r="SQU23" s="567"/>
      <c r="SQV23" s="3"/>
      <c r="SQW23" s="428"/>
      <c r="SQX23" s="3"/>
      <c r="SQY23" s="567"/>
      <c r="SQZ23" s="3"/>
      <c r="SRA23" s="428"/>
      <c r="SRB23" s="3"/>
      <c r="SRC23" s="567"/>
      <c r="SRD23" s="3"/>
      <c r="SRE23" s="428"/>
      <c r="SRF23" s="3"/>
      <c r="SRG23" s="567"/>
      <c r="SRH23" s="3"/>
      <c r="SRI23" s="428"/>
      <c r="SRJ23" s="3"/>
      <c r="SRK23" s="567"/>
      <c r="SRL23" s="3"/>
      <c r="SRM23" s="428"/>
      <c r="SRN23" s="3"/>
      <c r="SRO23" s="567"/>
      <c r="SRP23" s="3"/>
      <c r="SRQ23" s="428"/>
      <c r="SRR23" s="3"/>
      <c r="SRS23" s="567"/>
      <c r="SRT23" s="3"/>
      <c r="SRU23" s="428"/>
      <c r="SRV23" s="3"/>
      <c r="SRW23" s="567"/>
      <c r="SRX23" s="3"/>
      <c r="SRY23" s="428"/>
      <c r="SRZ23" s="3"/>
      <c r="SSA23" s="567"/>
      <c r="SSB23" s="3"/>
      <c r="SSC23" s="428"/>
      <c r="SSD23" s="3"/>
      <c r="SSE23" s="567"/>
      <c r="SSF23" s="3"/>
      <c r="SSG23" s="428"/>
      <c r="SSH23" s="3"/>
      <c r="SSI23" s="567"/>
      <c r="SSJ23" s="3"/>
      <c r="SSK23" s="428"/>
      <c r="SSL23" s="3"/>
      <c r="SSM23" s="567"/>
      <c r="SSN23" s="3"/>
      <c r="SSO23" s="428"/>
      <c r="SSP23" s="3"/>
      <c r="SSQ23" s="567"/>
      <c r="SSR23" s="3"/>
      <c r="SSS23" s="428"/>
      <c r="SST23" s="3"/>
      <c r="SSU23" s="567"/>
      <c r="SSV23" s="3"/>
      <c r="SSW23" s="428"/>
      <c r="SSX23" s="3"/>
      <c r="SSY23" s="567"/>
      <c r="SSZ23" s="3"/>
      <c r="STA23" s="428"/>
      <c r="STB23" s="3"/>
      <c r="STC23" s="567"/>
      <c r="STD23" s="3"/>
      <c r="STE23" s="428"/>
      <c r="STF23" s="3"/>
      <c r="STG23" s="567"/>
      <c r="STH23" s="3"/>
      <c r="STI23" s="428"/>
      <c r="STJ23" s="3"/>
      <c r="STK23" s="567"/>
      <c r="STL23" s="3"/>
      <c r="STM23" s="428"/>
      <c r="STN23" s="3"/>
      <c r="STO23" s="567"/>
      <c r="STP23" s="3"/>
      <c r="STQ23" s="428"/>
      <c r="STR23" s="3"/>
      <c r="STS23" s="567"/>
      <c r="STT23" s="3"/>
      <c r="STU23" s="428"/>
      <c r="STV23" s="3"/>
      <c r="STW23" s="567"/>
      <c r="STX23" s="3"/>
      <c r="STY23" s="428"/>
      <c r="STZ23" s="3"/>
      <c r="SUA23" s="567"/>
      <c r="SUB23" s="3"/>
      <c r="SUC23" s="428"/>
      <c r="SUD23" s="3"/>
      <c r="SUE23" s="567"/>
      <c r="SUF23" s="3"/>
      <c r="SUG23" s="428"/>
      <c r="SUH23" s="3"/>
      <c r="SUI23" s="567"/>
      <c r="SUJ23" s="3"/>
      <c r="SUK23" s="428"/>
      <c r="SUL23" s="3"/>
      <c r="SUM23" s="567"/>
      <c r="SUN23" s="3"/>
      <c r="SUO23" s="428"/>
      <c r="SUP23" s="3"/>
      <c r="SUQ23" s="567"/>
      <c r="SUR23" s="3"/>
      <c r="SUS23" s="428"/>
      <c r="SUT23" s="3"/>
      <c r="SUU23" s="567"/>
      <c r="SUV23" s="3"/>
      <c r="SUW23" s="428"/>
      <c r="SUX23" s="3"/>
      <c r="SUY23" s="567"/>
      <c r="SUZ23" s="3"/>
      <c r="SVA23" s="428"/>
      <c r="SVB23" s="3"/>
      <c r="SVC23" s="567"/>
      <c r="SVD23" s="3"/>
      <c r="SVE23" s="428"/>
      <c r="SVF23" s="3"/>
      <c r="SVG23" s="567"/>
      <c r="SVH23" s="3"/>
      <c r="SVI23" s="428"/>
      <c r="SVJ23" s="3"/>
      <c r="SVK23" s="567"/>
      <c r="SVL23" s="3"/>
      <c r="SVM23" s="428"/>
      <c r="SVN23" s="3"/>
      <c r="SVO23" s="567"/>
      <c r="SVP23" s="3"/>
      <c r="SVQ23" s="428"/>
      <c r="SVR23" s="3"/>
      <c r="SVS23" s="567"/>
      <c r="SVT23" s="3"/>
      <c r="SVU23" s="428"/>
      <c r="SVV23" s="3"/>
      <c r="SVW23" s="567"/>
      <c r="SVX23" s="3"/>
      <c r="SVY23" s="428"/>
      <c r="SVZ23" s="3"/>
      <c r="SWA23" s="567"/>
      <c r="SWB23" s="3"/>
      <c r="SWC23" s="428"/>
      <c r="SWD23" s="3"/>
      <c r="SWE23" s="567"/>
      <c r="SWF23" s="3"/>
      <c r="SWG23" s="428"/>
      <c r="SWH23" s="3"/>
      <c r="SWI23" s="567"/>
      <c r="SWJ23" s="3"/>
      <c r="SWK23" s="428"/>
      <c r="SWL23" s="3"/>
      <c r="SWM23" s="567"/>
      <c r="SWN23" s="3"/>
      <c r="SWO23" s="428"/>
      <c r="SWP23" s="3"/>
      <c r="SWQ23" s="567"/>
      <c r="SWR23" s="3"/>
      <c r="SWS23" s="428"/>
      <c r="SWT23" s="3"/>
      <c r="SWU23" s="567"/>
      <c r="SWV23" s="3"/>
      <c r="SWW23" s="428"/>
      <c r="SWX23" s="3"/>
      <c r="SWY23" s="567"/>
      <c r="SWZ23" s="3"/>
      <c r="SXA23" s="428"/>
      <c r="SXB23" s="3"/>
      <c r="SXC23" s="567"/>
      <c r="SXD23" s="3"/>
      <c r="SXE23" s="428"/>
      <c r="SXF23" s="3"/>
      <c r="SXG23" s="567"/>
      <c r="SXH23" s="3"/>
      <c r="SXI23" s="428"/>
      <c r="SXJ23" s="3"/>
      <c r="SXK23" s="567"/>
      <c r="SXL23" s="3"/>
      <c r="SXM23" s="428"/>
      <c r="SXN23" s="3"/>
      <c r="SXO23" s="567"/>
      <c r="SXP23" s="3"/>
      <c r="SXQ23" s="428"/>
      <c r="SXR23" s="3"/>
      <c r="SXS23" s="567"/>
      <c r="SXT23" s="3"/>
      <c r="SXU23" s="428"/>
      <c r="SXV23" s="3"/>
      <c r="SXW23" s="567"/>
      <c r="SXX23" s="3"/>
      <c r="SXY23" s="428"/>
      <c r="SXZ23" s="3"/>
      <c r="SYA23" s="567"/>
      <c r="SYB23" s="3"/>
      <c r="SYC23" s="428"/>
      <c r="SYD23" s="3"/>
      <c r="SYE23" s="567"/>
      <c r="SYF23" s="3"/>
      <c r="SYG23" s="428"/>
      <c r="SYH23" s="3"/>
      <c r="SYI23" s="567"/>
      <c r="SYJ23" s="3"/>
      <c r="SYK23" s="428"/>
      <c r="SYL23" s="3"/>
      <c r="SYM23" s="567"/>
      <c r="SYN23" s="3"/>
      <c r="SYO23" s="428"/>
      <c r="SYP23" s="3"/>
      <c r="SYQ23" s="567"/>
      <c r="SYR23" s="3"/>
      <c r="SYS23" s="428"/>
      <c r="SYT23" s="3"/>
      <c r="SYU23" s="567"/>
      <c r="SYV23" s="3"/>
      <c r="SYW23" s="428"/>
      <c r="SYX23" s="3"/>
      <c r="SYY23" s="567"/>
      <c r="SYZ23" s="3"/>
      <c r="SZA23" s="428"/>
      <c r="SZB23" s="3"/>
      <c r="SZC23" s="567"/>
      <c r="SZD23" s="3"/>
      <c r="SZE23" s="428"/>
      <c r="SZF23" s="3"/>
      <c r="SZG23" s="567"/>
      <c r="SZH23" s="3"/>
      <c r="SZI23" s="428"/>
      <c r="SZJ23" s="3"/>
      <c r="SZK23" s="567"/>
      <c r="SZL23" s="3"/>
      <c r="SZM23" s="428"/>
      <c r="SZN23" s="3"/>
      <c r="SZO23" s="567"/>
      <c r="SZP23" s="3"/>
      <c r="SZQ23" s="428"/>
      <c r="SZR23" s="3"/>
      <c r="SZS23" s="567"/>
      <c r="SZT23" s="3"/>
      <c r="SZU23" s="428"/>
      <c r="SZV23" s="3"/>
      <c r="SZW23" s="567"/>
      <c r="SZX23" s="3"/>
      <c r="SZY23" s="428"/>
      <c r="SZZ23" s="3"/>
      <c r="TAA23" s="567"/>
      <c r="TAB23" s="3"/>
      <c r="TAC23" s="428"/>
      <c r="TAD23" s="3"/>
      <c r="TAE23" s="567"/>
      <c r="TAF23" s="3"/>
      <c r="TAG23" s="428"/>
      <c r="TAH23" s="3"/>
      <c r="TAI23" s="567"/>
      <c r="TAJ23" s="3"/>
      <c r="TAK23" s="428"/>
      <c r="TAL23" s="3"/>
      <c r="TAM23" s="567"/>
      <c r="TAN23" s="3"/>
      <c r="TAO23" s="428"/>
      <c r="TAP23" s="3"/>
      <c r="TAQ23" s="567"/>
      <c r="TAR23" s="3"/>
      <c r="TAS23" s="428"/>
      <c r="TAT23" s="3"/>
      <c r="TAU23" s="567"/>
      <c r="TAV23" s="3"/>
      <c r="TAW23" s="428"/>
      <c r="TAX23" s="3"/>
      <c r="TAY23" s="567"/>
      <c r="TAZ23" s="3"/>
      <c r="TBA23" s="428"/>
      <c r="TBB23" s="3"/>
      <c r="TBC23" s="567"/>
      <c r="TBD23" s="3"/>
      <c r="TBE23" s="428"/>
      <c r="TBF23" s="3"/>
      <c r="TBG23" s="567"/>
      <c r="TBH23" s="3"/>
      <c r="TBI23" s="428"/>
      <c r="TBJ23" s="3"/>
      <c r="TBK23" s="567"/>
      <c r="TBL23" s="3"/>
      <c r="TBM23" s="428"/>
      <c r="TBN23" s="3"/>
      <c r="TBO23" s="567"/>
      <c r="TBP23" s="3"/>
      <c r="TBQ23" s="428"/>
      <c r="TBR23" s="3"/>
      <c r="TBS23" s="567"/>
      <c r="TBT23" s="3"/>
      <c r="TBU23" s="428"/>
      <c r="TBV23" s="3"/>
      <c r="TBW23" s="567"/>
      <c r="TBX23" s="3"/>
      <c r="TBY23" s="428"/>
      <c r="TBZ23" s="3"/>
      <c r="TCA23" s="567"/>
      <c r="TCB23" s="3"/>
      <c r="TCC23" s="428"/>
      <c r="TCD23" s="3"/>
      <c r="TCE23" s="567"/>
      <c r="TCF23" s="3"/>
      <c r="TCG23" s="428"/>
      <c r="TCH23" s="3"/>
      <c r="TCI23" s="567"/>
      <c r="TCJ23" s="3"/>
      <c r="TCK23" s="428"/>
      <c r="TCL23" s="3"/>
      <c r="TCM23" s="567"/>
      <c r="TCN23" s="3"/>
      <c r="TCO23" s="428"/>
      <c r="TCP23" s="3"/>
      <c r="TCQ23" s="567"/>
      <c r="TCR23" s="3"/>
      <c r="TCS23" s="428"/>
      <c r="TCT23" s="3"/>
      <c r="TCU23" s="567"/>
      <c r="TCV23" s="3"/>
      <c r="TCW23" s="428"/>
      <c r="TCX23" s="3"/>
      <c r="TCY23" s="567"/>
      <c r="TCZ23" s="3"/>
      <c r="TDA23" s="428"/>
      <c r="TDB23" s="3"/>
      <c r="TDC23" s="567"/>
      <c r="TDD23" s="3"/>
      <c r="TDE23" s="428"/>
      <c r="TDF23" s="3"/>
      <c r="TDG23" s="567"/>
      <c r="TDH23" s="3"/>
      <c r="TDI23" s="428"/>
      <c r="TDJ23" s="3"/>
      <c r="TDK23" s="567"/>
      <c r="TDL23" s="3"/>
      <c r="TDM23" s="428"/>
      <c r="TDN23" s="3"/>
      <c r="TDO23" s="567"/>
      <c r="TDP23" s="3"/>
      <c r="TDQ23" s="428"/>
      <c r="TDR23" s="3"/>
      <c r="TDS23" s="567"/>
      <c r="TDT23" s="3"/>
      <c r="TDU23" s="428"/>
      <c r="TDV23" s="3"/>
      <c r="TDW23" s="567"/>
      <c r="TDX23" s="3"/>
      <c r="TDY23" s="428"/>
      <c r="TDZ23" s="3"/>
      <c r="TEA23" s="567"/>
      <c r="TEB23" s="3"/>
      <c r="TEC23" s="428"/>
      <c r="TED23" s="3"/>
      <c r="TEE23" s="567"/>
      <c r="TEF23" s="3"/>
      <c r="TEG23" s="428"/>
      <c r="TEH23" s="3"/>
      <c r="TEI23" s="567"/>
      <c r="TEJ23" s="3"/>
      <c r="TEK23" s="428"/>
      <c r="TEL23" s="3"/>
      <c r="TEM23" s="567"/>
      <c r="TEN23" s="3"/>
      <c r="TEO23" s="428"/>
      <c r="TEP23" s="3"/>
      <c r="TEQ23" s="567"/>
      <c r="TER23" s="3"/>
      <c r="TES23" s="428"/>
      <c r="TET23" s="3"/>
      <c r="TEU23" s="567"/>
      <c r="TEV23" s="3"/>
      <c r="TEW23" s="428"/>
      <c r="TEX23" s="3"/>
      <c r="TEY23" s="567"/>
      <c r="TEZ23" s="3"/>
      <c r="TFA23" s="428"/>
      <c r="TFB23" s="3"/>
      <c r="TFC23" s="567"/>
      <c r="TFD23" s="3"/>
      <c r="TFE23" s="428"/>
      <c r="TFF23" s="3"/>
      <c r="TFG23" s="567"/>
      <c r="TFH23" s="3"/>
      <c r="TFI23" s="428"/>
      <c r="TFJ23" s="3"/>
      <c r="TFK23" s="567"/>
      <c r="TFL23" s="3"/>
      <c r="TFM23" s="428"/>
      <c r="TFN23" s="3"/>
      <c r="TFO23" s="567"/>
      <c r="TFP23" s="3"/>
      <c r="TFQ23" s="428"/>
      <c r="TFR23" s="3"/>
      <c r="TFS23" s="567"/>
      <c r="TFT23" s="3"/>
      <c r="TFU23" s="428"/>
      <c r="TFV23" s="3"/>
      <c r="TFW23" s="567"/>
      <c r="TFX23" s="3"/>
      <c r="TFY23" s="428"/>
      <c r="TFZ23" s="3"/>
      <c r="TGA23" s="567"/>
      <c r="TGB23" s="3"/>
      <c r="TGC23" s="428"/>
      <c r="TGD23" s="3"/>
      <c r="TGE23" s="567"/>
      <c r="TGF23" s="3"/>
      <c r="TGG23" s="428"/>
      <c r="TGH23" s="3"/>
      <c r="TGI23" s="567"/>
      <c r="TGJ23" s="3"/>
      <c r="TGK23" s="428"/>
      <c r="TGL23" s="3"/>
      <c r="TGM23" s="567"/>
      <c r="TGN23" s="3"/>
      <c r="TGO23" s="428"/>
      <c r="TGP23" s="3"/>
      <c r="TGQ23" s="567"/>
      <c r="TGR23" s="3"/>
      <c r="TGS23" s="428"/>
      <c r="TGT23" s="3"/>
      <c r="TGU23" s="567"/>
      <c r="TGV23" s="3"/>
      <c r="TGW23" s="428"/>
      <c r="TGX23" s="3"/>
      <c r="TGY23" s="567"/>
      <c r="TGZ23" s="3"/>
      <c r="THA23" s="428"/>
      <c r="THB23" s="3"/>
      <c r="THC23" s="567"/>
      <c r="THD23" s="3"/>
      <c r="THE23" s="428"/>
      <c r="THF23" s="3"/>
      <c r="THG23" s="567"/>
      <c r="THH23" s="3"/>
      <c r="THI23" s="428"/>
      <c r="THJ23" s="3"/>
      <c r="THK23" s="567"/>
      <c r="THL23" s="3"/>
      <c r="THM23" s="428"/>
      <c r="THN23" s="3"/>
      <c r="THO23" s="567"/>
      <c r="THP23" s="3"/>
      <c r="THQ23" s="428"/>
      <c r="THR23" s="3"/>
      <c r="THS23" s="567"/>
      <c r="THT23" s="3"/>
      <c r="THU23" s="428"/>
      <c r="THV23" s="3"/>
      <c r="THW23" s="567"/>
      <c r="THX23" s="3"/>
      <c r="THY23" s="428"/>
      <c r="THZ23" s="3"/>
      <c r="TIA23" s="567"/>
      <c r="TIB23" s="3"/>
      <c r="TIC23" s="428"/>
      <c r="TID23" s="3"/>
      <c r="TIE23" s="567"/>
      <c r="TIF23" s="3"/>
      <c r="TIG23" s="428"/>
      <c r="TIH23" s="3"/>
      <c r="TII23" s="567"/>
      <c r="TIJ23" s="3"/>
      <c r="TIK23" s="428"/>
      <c r="TIL23" s="3"/>
      <c r="TIM23" s="567"/>
      <c r="TIN23" s="3"/>
      <c r="TIO23" s="428"/>
      <c r="TIP23" s="3"/>
      <c r="TIQ23" s="567"/>
      <c r="TIR23" s="3"/>
      <c r="TIS23" s="428"/>
      <c r="TIT23" s="3"/>
      <c r="TIU23" s="567"/>
      <c r="TIV23" s="3"/>
      <c r="TIW23" s="428"/>
      <c r="TIX23" s="3"/>
      <c r="TIY23" s="567"/>
      <c r="TIZ23" s="3"/>
      <c r="TJA23" s="428"/>
      <c r="TJB23" s="3"/>
      <c r="TJC23" s="567"/>
      <c r="TJD23" s="3"/>
      <c r="TJE23" s="428"/>
      <c r="TJF23" s="3"/>
      <c r="TJG23" s="567"/>
      <c r="TJH23" s="3"/>
      <c r="TJI23" s="428"/>
      <c r="TJJ23" s="3"/>
      <c r="TJK23" s="567"/>
      <c r="TJL23" s="3"/>
      <c r="TJM23" s="428"/>
      <c r="TJN23" s="3"/>
      <c r="TJO23" s="567"/>
      <c r="TJP23" s="3"/>
      <c r="TJQ23" s="428"/>
      <c r="TJR23" s="3"/>
      <c r="TJS23" s="567"/>
      <c r="TJT23" s="3"/>
      <c r="TJU23" s="428"/>
      <c r="TJV23" s="3"/>
      <c r="TJW23" s="567"/>
      <c r="TJX23" s="3"/>
      <c r="TJY23" s="428"/>
      <c r="TJZ23" s="3"/>
      <c r="TKA23" s="567"/>
      <c r="TKB23" s="3"/>
      <c r="TKC23" s="428"/>
      <c r="TKD23" s="3"/>
      <c r="TKE23" s="567"/>
      <c r="TKF23" s="3"/>
      <c r="TKG23" s="428"/>
      <c r="TKH23" s="3"/>
      <c r="TKI23" s="567"/>
      <c r="TKJ23" s="3"/>
      <c r="TKK23" s="428"/>
      <c r="TKL23" s="3"/>
      <c r="TKM23" s="567"/>
      <c r="TKN23" s="3"/>
      <c r="TKO23" s="428"/>
      <c r="TKP23" s="3"/>
      <c r="TKQ23" s="567"/>
      <c r="TKR23" s="3"/>
      <c r="TKS23" s="428"/>
      <c r="TKT23" s="3"/>
      <c r="TKU23" s="567"/>
      <c r="TKV23" s="3"/>
      <c r="TKW23" s="428"/>
      <c r="TKX23" s="3"/>
      <c r="TKY23" s="567"/>
      <c r="TKZ23" s="3"/>
      <c r="TLA23" s="428"/>
      <c r="TLB23" s="3"/>
      <c r="TLC23" s="567"/>
      <c r="TLD23" s="3"/>
      <c r="TLE23" s="428"/>
      <c r="TLF23" s="3"/>
      <c r="TLG23" s="567"/>
      <c r="TLH23" s="3"/>
      <c r="TLI23" s="428"/>
      <c r="TLJ23" s="3"/>
      <c r="TLK23" s="567"/>
      <c r="TLL23" s="3"/>
      <c r="TLM23" s="428"/>
      <c r="TLN23" s="3"/>
      <c r="TLO23" s="567"/>
      <c r="TLP23" s="3"/>
      <c r="TLQ23" s="428"/>
      <c r="TLR23" s="3"/>
      <c r="TLS23" s="567"/>
      <c r="TLT23" s="3"/>
      <c r="TLU23" s="428"/>
      <c r="TLV23" s="3"/>
      <c r="TLW23" s="567"/>
      <c r="TLX23" s="3"/>
      <c r="TLY23" s="428"/>
      <c r="TLZ23" s="3"/>
      <c r="TMA23" s="567"/>
      <c r="TMB23" s="3"/>
      <c r="TMC23" s="428"/>
      <c r="TMD23" s="3"/>
      <c r="TME23" s="567"/>
      <c r="TMF23" s="3"/>
      <c r="TMG23" s="428"/>
      <c r="TMH23" s="3"/>
      <c r="TMI23" s="567"/>
      <c r="TMJ23" s="3"/>
      <c r="TMK23" s="428"/>
      <c r="TML23" s="3"/>
      <c r="TMM23" s="567"/>
      <c r="TMN23" s="3"/>
      <c r="TMO23" s="428"/>
      <c r="TMP23" s="3"/>
      <c r="TMQ23" s="567"/>
      <c r="TMR23" s="3"/>
      <c r="TMS23" s="428"/>
      <c r="TMT23" s="3"/>
      <c r="TMU23" s="567"/>
      <c r="TMV23" s="3"/>
      <c r="TMW23" s="428"/>
      <c r="TMX23" s="3"/>
      <c r="TMY23" s="567"/>
      <c r="TMZ23" s="3"/>
      <c r="TNA23" s="428"/>
      <c r="TNB23" s="3"/>
      <c r="TNC23" s="567"/>
      <c r="TND23" s="3"/>
      <c r="TNE23" s="428"/>
      <c r="TNF23" s="3"/>
      <c r="TNG23" s="567"/>
      <c r="TNH23" s="3"/>
      <c r="TNI23" s="428"/>
      <c r="TNJ23" s="3"/>
      <c r="TNK23" s="567"/>
      <c r="TNL23" s="3"/>
      <c r="TNM23" s="428"/>
      <c r="TNN23" s="3"/>
      <c r="TNO23" s="567"/>
      <c r="TNP23" s="3"/>
      <c r="TNQ23" s="428"/>
      <c r="TNR23" s="3"/>
      <c r="TNS23" s="567"/>
      <c r="TNT23" s="3"/>
      <c r="TNU23" s="428"/>
      <c r="TNV23" s="3"/>
      <c r="TNW23" s="567"/>
      <c r="TNX23" s="3"/>
      <c r="TNY23" s="428"/>
      <c r="TNZ23" s="3"/>
      <c r="TOA23" s="567"/>
      <c r="TOB23" s="3"/>
      <c r="TOC23" s="428"/>
      <c r="TOD23" s="3"/>
      <c r="TOE23" s="567"/>
      <c r="TOF23" s="3"/>
      <c r="TOG23" s="428"/>
      <c r="TOH23" s="3"/>
      <c r="TOI23" s="567"/>
      <c r="TOJ23" s="3"/>
      <c r="TOK23" s="428"/>
      <c r="TOL23" s="3"/>
      <c r="TOM23" s="567"/>
      <c r="TON23" s="3"/>
      <c r="TOO23" s="428"/>
      <c r="TOP23" s="3"/>
      <c r="TOQ23" s="567"/>
      <c r="TOR23" s="3"/>
      <c r="TOS23" s="428"/>
      <c r="TOT23" s="3"/>
      <c r="TOU23" s="567"/>
      <c r="TOV23" s="3"/>
      <c r="TOW23" s="428"/>
      <c r="TOX23" s="3"/>
      <c r="TOY23" s="567"/>
      <c r="TOZ23" s="3"/>
      <c r="TPA23" s="428"/>
      <c r="TPB23" s="3"/>
      <c r="TPC23" s="567"/>
      <c r="TPD23" s="3"/>
      <c r="TPE23" s="428"/>
      <c r="TPF23" s="3"/>
      <c r="TPG23" s="567"/>
      <c r="TPH23" s="3"/>
      <c r="TPI23" s="428"/>
      <c r="TPJ23" s="3"/>
      <c r="TPK23" s="567"/>
      <c r="TPL23" s="3"/>
      <c r="TPM23" s="428"/>
      <c r="TPN23" s="3"/>
      <c r="TPO23" s="567"/>
      <c r="TPP23" s="3"/>
      <c r="TPQ23" s="428"/>
      <c r="TPR23" s="3"/>
      <c r="TPS23" s="567"/>
      <c r="TPT23" s="3"/>
      <c r="TPU23" s="428"/>
      <c r="TPV23" s="3"/>
      <c r="TPW23" s="567"/>
      <c r="TPX23" s="3"/>
      <c r="TPY23" s="428"/>
      <c r="TPZ23" s="3"/>
      <c r="TQA23" s="567"/>
      <c r="TQB23" s="3"/>
      <c r="TQC23" s="428"/>
      <c r="TQD23" s="3"/>
      <c r="TQE23" s="567"/>
      <c r="TQF23" s="3"/>
      <c r="TQG23" s="428"/>
      <c r="TQH23" s="3"/>
      <c r="TQI23" s="567"/>
      <c r="TQJ23" s="3"/>
      <c r="TQK23" s="428"/>
      <c r="TQL23" s="3"/>
      <c r="TQM23" s="567"/>
      <c r="TQN23" s="3"/>
      <c r="TQO23" s="428"/>
      <c r="TQP23" s="3"/>
      <c r="TQQ23" s="567"/>
      <c r="TQR23" s="3"/>
      <c r="TQS23" s="428"/>
      <c r="TQT23" s="3"/>
      <c r="TQU23" s="567"/>
      <c r="TQV23" s="3"/>
      <c r="TQW23" s="428"/>
      <c r="TQX23" s="3"/>
      <c r="TQY23" s="567"/>
      <c r="TQZ23" s="3"/>
      <c r="TRA23" s="428"/>
      <c r="TRB23" s="3"/>
      <c r="TRC23" s="567"/>
      <c r="TRD23" s="3"/>
      <c r="TRE23" s="428"/>
      <c r="TRF23" s="3"/>
      <c r="TRG23" s="567"/>
      <c r="TRH23" s="3"/>
      <c r="TRI23" s="428"/>
      <c r="TRJ23" s="3"/>
      <c r="TRK23" s="567"/>
      <c r="TRL23" s="3"/>
      <c r="TRM23" s="428"/>
      <c r="TRN23" s="3"/>
      <c r="TRO23" s="567"/>
      <c r="TRP23" s="3"/>
      <c r="TRQ23" s="428"/>
      <c r="TRR23" s="3"/>
      <c r="TRS23" s="567"/>
      <c r="TRT23" s="3"/>
      <c r="TRU23" s="428"/>
      <c r="TRV23" s="3"/>
      <c r="TRW23" s="567"/>
      <c r="TRX23" s="3"/>
      <c r="TRY23" s="428"/>
      <c r="TRZ23" s="3"/>
      <c r="TSA23" s="567"/>
      <c r="TSB23" s="3"/>
      <c r="TSC23" s="428"/>
      <c r="TSD23" s="3"/>
      <c r="TSE23" s="567"/>
      <c r="TSF23" s="3"/>
      <c r="TSG23" s="428"/>
      <c r="TSH23" s="3"/>
      <c r="TSI23" s="567"/>
      <c r="TSJ23" s="3"/>
      <c r="TSK23" s="428"/>
      <c r="TSL23" s="3"/>
      <c r="TSM23" s="567"/>
      <c r="TSN23" s="3"/>
      <c r="TSO23" s="428"/>
      <c r="TSP23" s="3"/>
      <c r="TSQ23" s="567"/>
      <c r="TSR23" s="3"/>
      <c r="TSS23" s="428"/>
      <c r="TST23" s="3"/>
      <c r="TSU23" s="567"/>
      <c r="TSV23" s="3"/>
      <c r="TSW23" s="428"/>
      <c r="TSX23" s="3"/>
      <c r="TSY23" s="567"/>
      <c r="TSZ23" s="3"/>
      <c r="TTA23" s="428"/>
      <c r="TTB23" s="3"/>
      <c r="TTC23" s="567"/>
      <c r="TTD23" s="3"/>
      <c r="TTE23" s="428"/>
      <c r="TTF23" s="3"/>
      <c r="TTG23" s="567"/>
      <c r="TTH23" s="3"/>
      <c r="TTI23" s="428"/>
      <c r="TTJ23" s="3"/>
      <c r="TTK23" s="567"/>
      <c r="TTL23" s="3"/>
      <c r="TTM23" s="428"/>
      <c r="TTN23" s="3"/>
      <c r="TTO23" s="567"/>
      <c r="TTP23" s="3"/>
      <c r="TTQ23" s="428"/>
      <c r="TTR23" s="3"/>
      <c r="TTS23" s="567"/>
      <c r="TTT23" s="3"/>
      <c r="TTU23" s="428"/>
      <c r="TTV23" s="3"/>
      <c r="TTW23" s="567"/>
      <c r="TTX23" s="3"/>
      <c r="TTY23" s="428"/>
      <c r="TTZ23" s="3"/>
      <c r="TUA23" s="567"/>
      <c r="TUB23" s="3"/>
      <c r="TUC23" s="428"/>
      <c r="TUD23" s="3"/>
      <c r="TUE23" s="567"/>
      <c r="TUF23" s="3"/>
      <c r="TUG23" s="428"/>
      <c r="TUH23" s="3"/>
      <c r="TUI23" s="567"/>
      <c r="TUJ23" s="3"/>
      <c r="TUK23" s="428"/>
      <c r="TUL23" s="3"/>
      <c r="TUM23" s="567"/>
      <c r="TUN23" s="3"/>
      <c r="TUO23" s="428"/>
      <c r="TUP23" s="3"/>
      <c r="TUQ23" s="567"/>
      <c r="TUR23" s="3"/>
      <c r="TUS23" s="428"/>
      <c r="TUT23" s="3"/>
      <c r="TUU23" s="567"/>
      <c r="TUV23" s="3"/>
      <c r="TUW23" s="428"/>
      <c r="TUX23" s="3"/>
      <c r="TUY23" s="567"/>
      <c r="TUZ23" s="3"/>
      <c r="TVA23" s="428"/>
      <c r="TVB23" s="3"/>
      <c r="TVC23" s="567"/>
      <c r="TVD23" s="3"/>
      <c r="TVE23" s="428"/>
      <c r="TVF23" s="3"/>
      <c r="TVG23" s="567"/>
      <c r="TVH23" s="3"/>
      <c r="TVI23" s="428"/>
      <c r="TVJ23" s="3"/>
      <c r="TVK23" s="567"/>
      <c r="TVL23" s="3"/>
      <c r="TVM23" s="428"/>
      <c r="TVN23" s="3"/>
      <c r="TVO23" s="567"/>
      <c r="TVP23" s="3"/>
      <c r="TVQ23" s="428"/>
      <c r="TVR23" s="3"/>
      <c r="TVS23" s="567"/>
      <c r="TVT23" s="3"/>
      <c r="TVU23" s="428"/>
      <c r="TVV23" s="3"/>
      <c r="TVW23" s="567"/>
      <c r="TVX23" s="3"/>
      <c r="TVY23" s="428"/>
      <c r="TVZ23" s="3"/>
      <c r="TWA23" s="567"/>
      <c r="TWB23" s="3"/>
      <c r="TWC23" s="428"/>
      <c r="TWD23" s="3"/>
      <c r="TWE23" s="567"/>
      <c r="TWF23" s="3"/>
      <c r="TWG23" s="428"/>
      <c r="TWH23" s="3"/>
      <c r="TWI23" s="567"/>
      <c r="TWJ23" s="3"/>
      <c r="TWK23" s="428"/>
      <c r="TWL23" s="3"/>
      <c r="TWM23" s="567"/>
      <c r="TWN23" s="3"/>
      <c r="TWO23" s="428"/>
      <c r="TWP23" s="3"/>
      <c r="TWQ23" s="567"/>
      <c r="TWR23" s="3"/>
      <c r="TWS23" s="428"/>
      <c r="TWT23" s="3"/>
      <c r="TWU23" s="567"/>
      <c r="TWV23" s="3"/>
      <c r="TWW23" s="428"/>
      <c r="TWX23" s="3"/>
      <c r="TWY23" s="567"/>
      <c r="TWZ23" s="3"/>
      <c r="TXA23" s="428"/>
      <c r="TXB23" s="3"/>
      <c r="TXC23" s="567"/>
      <c r="TXD23" s="3"/>
      <c r="TXE23" s="428"/>
      <c r="TXF23" s="3"/>
      <c r="TXG23" s="567"/>
      <c r="TXH23" s="3"/>
      <c r="TXI23" s="428"/>
      <c r="TXJ23" s="3"/>
      <c r="TXK23" s="567"/>
      <c r="TXL23" s="3"/>
      <c r="TXM23" s="428"/>
      <c r="TXN23" s="3"/>
      <c r="TXO23" s="567"/>
      <c r="TXP23" s="3"/>
      <c r="TXQ23" s="428"/>
      <c r="TXR23" s="3"/>
      <c r="TXS23" s="567"/>
      <c r="TXT23" s="3"/>
      <c r="TXU23" s="428"/>
      <c r="TXV23" s="3"/>
      <c r="TXW23" s="567"/>
      <c r="TXX23" s="3"/>
      <c r="TXY23" s="428"/>
      <c r="TXZ23" s="3"/>
      <c r="TYA23" s="567"/>
      <c r="TYB23" s="3"/>
      <c r="TYC23" s="428"/>
      <c r="TYD23" s="3"/>
      <c r="TYE23" s="567"/>
      <c r="TYF23" s="3"/>
      <c r="TYG23" s="428"/>
      <c r="TYH23" s="3"/>
      <c r="TYI23" s="567"/>
      <c r="TYJ23" s="3"/>
      <c r="TYK23" s="428"/>
      <c r="TYL23" s="3"/>
      <c r="TYM23" s="567"/>
      <c r="TYN23" s="3"/>
      <c r="TYO23" s="428"/>
      <c r="TYP23" s="3"/>
      <c r="TYQ23" s="567"/>
      <c r="TYR23" s="3"/>
      <c r="TYS23" s="428"/>
      <c r="TYT23" s="3"/>
      <c r="TYU23" s="567"/>
      <c r="TYV23" s="3"/>
      <c r="TYW23" s="428"/>
      <c r="TYX23" s="3"/>
      <c r="TYY23" s="567"/>
      <c r="TYZ23" s="3"/>
      <c r="TZA23" s="428"/>
      <c r="TZB23" s="3"/>
      <c r="TZC23" s="567"/>
      <c r="TZD23" s="3"/>
      <c r="TZE23" s="428"/>
      <c r="TZF23" s="3"/>
      <c r="TZG23" s="567"/>
      <c r="TZH23" s="3"/>
      <c r="TZI23" s="428"/>
      <c r="TZJ23" s="3"/>
      <c r="TZK23" s="567"/>
      <c r="TZL23" s="3"/>
      <c r="TZM23" s="428"/>
      <c r="TZN23" s="3"/>
      <c r="TZO23" s="567"/>
      <c r="TZP23" s="3"/>
      <c r="TZQ23" s="428"/>
      <c r="TZR23" s="3"/>
      <c r="TZS23" s="567"/>
      <c r="TZT23" s="3"/>
      <c r="TZU23" s="428"/>
      <c r="TZV23" s="3"/>
      <c r="TZW23" s="567"/>
      <c r="TZX23" s="3"/>
      <c r="TZY23" s="428"/>
      <c r="TZZ23" s="3"/>
      <c r="UAA23" s="567"/>
      <c r="UAB23" s="3"/>
      <c r="UAC23" s="428"/>
      <c r="UAD23" s="3"/>
      <c r="UAE23" s="567"/>
      <c r="UAF23" s="3"/>
      <c r="UAG23" s="428"/>
      <c r="UAH23" s="3"/>
      <c r="UAI23" s="567"/>
      <c r="UAJ23" s="3"/>
      <c r="UAK23" s="428"/>
      <c r="UAL23" s="3"/>
      <c r="UAM23" s="567"/>
      <c r="UAN23" s="3"/>
      <c r="UAO23" s="428"/>
      <c r="UAP23" s="3"/>
      <c r="UAQ23" s="567"/>
      <c r="UAR23" s="3"/>
      <c r="UAS23" s="428"/>
      <c r="UAT23" s="3"/>
      <c r="UAU23" s="567"/>
      <c r="UAV23" s="3"/>
      <c r="UAW23" s="428"/>
      <c r="UAX23" s="3"/>
      <c r="UAY23" s="567"/>
      <c r="UAZ23" s="3"/>
      <c r="UBA23" s="428"/>
      <c r="UBB23" s="3"/>
      <c r="UBC23" s="567"/>
      <c r="UBD23" s="3"/>
      <c r="UBE23" s="428"/>
      <c r="UBF23" s="3"/>
      <c r="UBG23" s="567"/>
      <c r="UBH23" s="3"/>
      <c r="UBI23" s="428"/>
      <c r="UBJ23" s="3"/>
      <c r="UBK23" s="567"/>
      <c r="UBL23" s="3"/>
      <c r="UBM23" s="428"/>
      <c r="UBN23" s="3"/>
      <c r="UBO23" s="567"/>
      <c r="UBP23" s="3"/>
      <c r="UBQ23" s="428"/>
      <c r="UBR23" s="3"/>
      <c r="UBS23" s="567"/>
      <c r="UBT23" s="3"/>
      <c r="UBU23" s="428"/>
      <c r="UBV23" s="3"/>
      <c r="UBW23" s="567"/>
      <c r="UBX23" s="3"/>
      <c r="UBY23" s="428"/>
      <c r="UBZ23" s="3"/>
      <c r="UCA23" s="567"/>
      <c r="UCB23" s="3"/>
      <c r="UCC23" s="428"/>
      <c r="UCD23" s="3"/>
      <c r="UCE23" s="567"/>
      <c r="UCF23" s="3"/>
      <c r="UCG23" s="428"/>
      <c r="UCH23" s="3"/>
      <c r="UCI23" s="567"/>
      <c r="UCJ23" s="3"/>
      <c r="UCK23" s="428"/>
      <c r="UCL23" s="3"/>
      <c r="UCM23" s="567"/>
      <c r="UCN23" s="3"/>
      <c r="UCO23" s="428"/>
      <c r="UCP23" s="3"/>
      <c r="UCQ23" s="567"/>
      <c r="UCR23" s="3"/>
      <c r="UCS23" s="428"/>
      <c r="UCT23" s="3"/>
      <c r="UCU23" s="567"/>
      <c r="UCV23" s="3"/>
      <c r="UCW23" s="428"/>
      <c r="UCX23" s="3"/>
      <c r="UCY23" s="567"/>
      <c r="UCZ23" s="3"/>
      <c r="UDA23" s="428"/>
      <c r="UDB23" s="3"/>
      <c r="UDC23" s="567"/>
      <c r="UDD23" s="3"/>
      <c r="UDE23" s="428"/>
      <c r="UDF23" s="3"/>
      <c r="UDG23" s="567"/>
      <c r="UDH23" s="3"/>
      <c r="UDI23" s="428"/>
      <c r="UDJ23" s="3"/>
      <c r="UDK23" s="567"/>
      <c r="UDL23" s="3"/>
      <c r="UDM23" s="428"/>
      <c r="UDN23" s="3"/>
      <c r="UDO23" s="567"/>
      <c r="UDP23" s="3"/>
      <c r="UDQ23" s="428"/>
      <c r="UDR23" s="3"/>
      <c r="UDS23" s="567"/>
      <c r="UDT23" s="3"/>
      <c r="UDU23" s="428"/>
      <c r="UDV23" s="3"/>
      <c r="UDW23" s="567"/>
      <c r="UDX23" s="3"/>
      <c r="UDY23" s="428"/>
      <c r="UDZ23" s="3"/>
      <c r="UEA23" s="567"/>
      <c r="UEB23" s="3"/>
      <c r="UEC23" s="428"/>
      <c r="UED23" s="3"/>
      <c r="UEE23" s="567"/>
      <c r="UEF23" s="3"/>
      <c r="UEG23" s="428"/>
      <c r="UEH23" s="3"/>
      <c r="UEI23" s="567"/>
      <c r="UEJ23" s="3"/>
      <c r="UEK23" s="428"/>
      <c r="UEL23" s="3"/>
      <c r="UEM23" s="567"/>
      <c r="UEN23" s="3"/>
      <c r="UEO23" s="428"/>
      <c r="UEP23" s="3"/>
      <c r="UEQ23" s="567"/>
      <c r="UER23" s="3"/>
      <c r="UES23" s="428"/>
      <c r="UET23" s="3"/>
      <c r="UEU23" s="567"/>
      <c r="UEV23" s="3"/>
      <c r="UEW23" s="428"/>
      <c r="UEX23" s="3"/>
      <c r="UEY23" s="567"/>
      <c r="UEZ23" s="3"/>
      <c r="UFA23" s="428"/>
      <c r="UFB23" s="3"/>
      <c r="UFC23" s="567"/>
      <c r="UFD23" s="3"/>
      <c r="UFE23" s="428"/>
      <c r="UFF23" s="3"/>
      <c r="UFG23" s="567"/>
      <c r="UFH23" s="3"/>
      <c r="UFI23" s="428"/>
      <c r="UFJ23" s="3"/>
      <c r="UFK23" s="567"/>
      <c r="UFL23" s="3"/>
      <c r="UFM23" s="428"/>
      <c r="UFN23" s="3"/>
      <c r="UFO23" s="567"/>
      <c r="UFP23" s="3"/>
      <c r="UFQ23" s="428"/>
      <c r="UFR23" s="3"/>
      <c r="UFS23" s="567"/>
      <c r="UFT23" s="3"/>
      <c r="UFU23" s="428"/>
      <c r="UFV23" s="3"/>
      <c r="UFW23" s="567"/>
      <c r="UFX23" s="3"/>
      <c r="UFY23" s="428"/>
      <c r="UFZ23" s="3"/>
      <c r="UGA23" s="567"/>
      <c r="UGB23" s="3"/>
      <c r="UGC23" s="428"/>
      <c r="UGD23" s="3"/>
      <c r="UGE23" s="567"/>
      <c r="UGF23" s="3"/>
      <c r="UGG23" s="428"/>
      <c r="UGH23" s="3"/>
      <c r="UGI23" s="567"/>
      <c r="UGJ23" s="3"/>
      <c r="UGK23" s="428"/>
      <c r="UGL23" s="3"/>
      <c r="UGM23" s="567"/>
      <c r="UGN23" s="3"/>
      <c r="UGO23" s="428"/>
      <c r="UGP23" s="3"/>
      <c r="UGQ23" s="567"/>
      <c r="UGR23" s="3"/>
      <c r="UGS23" s="428"/>
      <c r="UGT23" s="3"/>
      <c r="UGU23" s="567"/>
      <c r="UGV23" s="3"/>
      <c r="UGW23" s="428"/>
      <c r="UGX23" s="3"/>
      <c r="UGY23" s="567"/>
      <c r="UGZ23" s="3"/>
      <c r="UHA23" s="428"/>
      <c r="UHB23" s="3"/>
      <c r="UHC23" s="567"/>
      <c r="UHD23" s="3"/>
      <c r="UHE23" s="428"/>
      <c r="UHF23" s="3"/>
      <c r="UHG23" s="567"/>
      <c r="UHH23" s="3"/>
      <c r="UHI23" s="428"/>
      <c r="UHJ23" s="3"/>
      <c r="UHK23" s="567"/>
      <c r="UHL23" s="3"/>
      <c r="UHM23" s="428"/>
      <c r="UHN23" s="3"/>
      <c r="UHO23" s="567"/>
      <c r="UHP23" s="3"/>
      <c r="UHQ23" s="428"/>
      <c r="UHR23" s="3"/>
      <c r="UHS23" s="567"/>
      <c r="UHT23" s="3"/>
      <c r="UHU23" s="428"/>
      <c r="UHV23" s="3"/>
      <c r="UHW23" s="567"/>
      <c r="UHX23" s="3"/>
      <c r="UHY23" s="428"/>
      <c r="UHZ23" s="3"/>
      <c r="UIA23" s="567"/>
      <c r="UIB23" s="3"/>
      <c r="UIC23" s="428"/>
      <c r="UID23" s="3"/>
      <c r="UIE23" s="567"/>
      <c r="UIF23" s="3"/>
      <c r="UIG23" s="428"/>
      <c r="UIH23" s="3"/>
      <c r="UII23" s="567"/>
      <c r="UIJ23" s="3"/>
      <c r="UIK23" s="428"/>
      <c r="UIL23" s="3"/>
      <c r="UIM23" s="567"/>
      <c r="UIN23" s="3"/>
      <c r="UIO23" s="428"/>
      <c r="UIP23" s="3"/>
      <c r="UIQ23" s="567"/>
      <c r="UIR23" s="3"/>
      <c r="UIS23" s="428"/>
      <c r="UIT23" s="3"/>
      <c r="UIU23" s="567"/>
      <c r="UIV23" s="3"/>
      <c r="UIW23" s="428"/>
      <c r="UIX23" s="3"/>
      <c r="UIY23" s="567"/>
      <c r="UIZ23" s="3"/>
      <c r="UJA23" s="428"/>
      <c r="UJB23" s="3"/>
      <c r="UJC23" s="567"/>
      <c r="UJD23" s="3"/>
      <c r="UJE23" s="428"/>
      <c r="UJF23" s="3"/>
      <c r="UJG23" s="567"/>
      <c r="UJH23" s="3"/>
      <c r="UJI23" s="428"/>
      <c r="UJJ23" s="3"/>
      <c r="UJK23" s="567"/>
      <c r="UJL23" s="3"/>
      <c r="UJM23" s="428"/>
      <c r="UJN23" s="3"/>
      <c r="UJO23" s="567"/>
      <c r="UJP23" s="3"/>
      <c r="UJQ23" s="428"/>
      <c r="UJR23" s="3"/>
      <c r="UJS23" s="567"/>
      <c r="UJT23" s="3"/>
      <c r="UJU23" s="428"/>
      <c r="UJV23" s="3"/>
      <c r="UJW23" s="567"/>
      <c r="UJX23" s="3"/>
      <c r="UJY23" s="428"/>
      <c r="UJZ23" s="3"/>
      <c r="UKA23" s="567"/>
      <c r="UKB23" s="3"/>
      <c r="UKC23" s="428"/>
      <c r="UKD23" s="3"/>
      <c r="UKE23" s="567"/>
      <c r="UKF23" s="3"/>
      <c r="UKG23" s="428"/>
      <c r="UKH23" s="3"/>
      <c r="UKI23" s="567"/>
      <c r="UKJ23" s="3"/>
      <c r="UKK23" s="428"/>
      <c r="UKL23" s="3"/>
      <c r="UKM23" s="567"/>
      <c r="UKN23" s="3"/>
      <c r="UKO23" s="428"/>
      <c r="UKP23" s="3"/>
      <c r="UKQ23" s="567"/>
      <c r="UKR23" s="3"/>
      <c r="UKS23" s="428"/>
      <c r="UKT23" s="3"/>
      <c r="UKU23" s="567"/>
      <c r="UKV23" s="3"/>
      <c r="UKW23" s="428"/>
      <c r="UKX23" s="3"/>
      <c r="UKY23" s="567"/>
      <c r="UKZ23" s="3"/>
      <c r="ULA23" s="428"/>
      <c r="ULB23" s="3"/>
      <c r="ULC23" s="567"/>
      <c r="ULD23" s="3"/>
      <c r="ULE23" s="428"/>
      <c r="ULF23" s="3"/>
      <c r="ULG23" s="567"/>
      <c r="ULH23" s="3"/>
      <c r="ULI23" s="428"/>
      <c r="ULJ23" s="3"/>
      <c r="ULK23" s="567"/>
      <c r="ULL23" s="3"/>
      <c r="ULM23" s="428"/>
      <c r="ULN23" s="3"/>
      <c r="ULO23" s="567"/>
      <c r="ULP23" s="3"/>
      <c r="ULQ23" s="428"/>
      <c r="ULR23" s="3"/>
      <c r="ULS23" s="567"/>
      <c r="ULT23" s="3"/>
      <c r="ULU23" s="428"/>
      <c r="ULV23" s="3"/>
      <c r="ULW23" s="567"/>
      <c r="ULX23" s="3"/>
      <c r="ULY23" s="428"/>
      <c r="ULZ23" s="3"/>
      <c r="UMA23" s="567"/>
      <c r="UMB23" s="3"/>
      <c r="UMC23" s="428"/>
      <c r="UMD23" s="3"/>
      <c r="UME23" s="567"/>
      <c r="UMF23" s="3"/>
      <c r="UMG23" s="428"/>
      <c r="UMH23" s="3"/>
      <c r="UMI23" s="567"/>
      <c r="UMJ23" s="3"/>
      <c r="UMK23" s="428"/>
      <c r="UML23" s="3"/>
      <c r="UMM23" s="567"/>
      <c r="UMN23" s="3"/>
      <c r="UMO23" s="428"/>
      <c r="UMP23" s="3"/>
      <c r="UMQ23" s="567"/>
      <c r="UMR23" s="3"/>
      <c r="UMS23" s="428"/>
      <c r="UMT23" s="3"/>
      <c r="UMU23" s="567"/>
      <c r="UMV23" s="3"/>
      <c r="UMW23" s="428"/>
      <c r="UMX23" s="3"/>
      <c r="UMY23" s="567"/>
      <c r="UMZ23" s="3"/>
      <c r="UNA23" s="428"/>
      <c r="UNB23" s="3"/>
      <c r="UNC23" s="567"/>
      <c r="UND23" s="3"/>
      <c r="UNE23" s="428"/>
      <c r="UNF23" s="3"/>
      <c r="UNG23" s="567"/>
      <c r="UNH23" s="3"/>
      <c r="UNI23" s="428"/>
      <c r="UNJ23" s="3"/>
      <c r="UNK23" s="567"/>
      <c r="UNL23" s="3"/>
      <c r="UNM23" s="428"/>
      <c r="UNN23" s="3"/>
      <c r="UNO23" s="567"/>
      <c r="UNP23" s="3"/>
      <c r="UNQ23" s="428"/>
      <c r="UNR23" s="3"/>
      <c r="UNS23" s="567"/>
      <c r="UNT23" s="3"/>
      <c r="UNU23" s="428"/>
      <c r="UNV23" s="3"/>
      <c r="UNW23" s="567"/>
      <c r="UNX23" s="3"/>
      <c r="UNY23" s="428"/>
      <c r="UNZ23" s="3"/>
      <c r="UOA23" s="567"/>
      <c r="UOB23" s="3"/>
      <c r="UOC23" s="428"/>
      <c r="UOD23" s="3"/>
      <c r="UOE23" s="567"/>
      <c r="UOF23" s="3"/>
      <c r="UOG23" s="428"/>
      <c r="UOH23" s="3"/>
      <c r="UOI23" s="567"/>
      <c r="UOJ23" s="3"/>
      <c r="UOK23" s="428"/>
      <c r="UOL23" s="3"/>
      <c r="UOM23" s="567"/>
      <c r="UON23" s="3"/>
      <c r="UOO23" s="428"/>
      <c r="UOP23" s="3"/>
      <c r="UOQ23" s="567"/>
      <c r="UOR23" s="3"/>
      <c r="UOS23" s="428"/>
      <c r="UOT23" s="3"/>
      <c r="UOU23" s="567"/>
      <c r="UOV23" s="3"/>
      <c r="UOW23" s="428"/>
      <c r="UOX23" s="3"/>
      <c r="UOY23" s="567"/>
      <c r="UOZ23" s="3"/>
      <c r="UPA23" s="428"/>
      <c r="UPB23" s="3"/>
      <c r="UPC23" s="567"/>
      <c r="UPD23" s="3"/>
      <c r="UPE23" s="428"/>
      <c r="UPF23" s="3"/>
      <c r="UPG23" s="567"/>
      <c r="UPH23" s="3"/>
      <c r="UPI23" s="428"/>
      <c r="UPJ23" s="3"/>
      <c r="UPK23" s="567"/>
      <c r="UPL23" s="3"/>
      <c r="UPM23" s="428"/>
      <c r="UPN23" s="3"/>
      <c r="UPO23" s="567"/>
      <c r="UPP23" s="3"/>
      <c r="UPQ23" s="428"/>
      <c r="UPR23" s="3"/>
      <c r="UPS23" s="567"/>
      <c r="UPT23" s="3"/>
      <c r="UPU23" s="428"/>
      <c r="UPV23" s="3"/>
      <c r="UPW23" s="567"/>
      <c r="UPX23" s="3"/>
      <c r="UPY23" s="428"/>
      <c r="UPZ23" s="3"/>
      <c r="UQA23" s="567"/>
      <c r="UQB23" s="3"/>
      <c r="UQC23" s="428"/>
      <c r="UQD23" s="3"/>
      <c r="UQE23" s="567"/>
      <c r="UQF23" s="3"/>
      <c r="UQG23" s="428"/>
      <c r="UQH23" s="3"/>
      <c r="UQI23" s="567"/>
      <c r="UQJ23" s="3"/>
      <c r="UQK23" s="428"/>
      <c r="UQL23" s="3"/>
      <c r="UQM23" s="567"/>
      <c r="UQN23" s="3"/>
      <c r="UQO23" s="428"/>
      <c r="UQP23" s="3"/>
      <c r="UQQ23" s="567"/>
      <c r="UQR23" s="3"/>
      <c r="UQS23" s="428"/>
      <c r="UQT23" s="3"/>
      <c r="UQU23" s="567"/>
      <c r="UQV23" s="3"/>
      <c r="UQW23" s="428"/>
      <c r="UQX23" s="3"/>
      <c r="UQY23" s="567"/>
      <c r="UQZ23" s="3"/>
      <c r="URA23" s="428"/>
      <c r="URB23" s="3"/>
      <c r="URC23" s="567"/>
      <c r="URD23" s="3"/>
      <c r="URE23" s="428"/>
      <c r="URF23" s="3"/>
      <c r="URG23" s="567"/>
      <c r="URH23" s="3"/>
      <c r="URI23" s="428"/>
      <c r="URJ23" s="3"/>
      <c r="URK23" s="567"/>
      <c r="URL23" s="3"/>
      <c r="URM23" s="428"/>
      <c r="URN23" s="3"/>
      <c r="URO23" s="567"/>
      <c r="URP23" s="3"/>
      <c r="URQ23" s="428"/>
      <c r="URR23" s="3"/>
      <c r="URS23" s="567"/>
      <c r="URT23" s="3"/>
      <c r="URU23" s="428"/>
      <c r="URV23" s="3"/>
      <c r="URW23" s="567"/>
      <c r="URX23" s="3"/>
      <c r="URY23" s="428"/>
      <c r="URZ23" s="3"/>
      <c r="USA23" s="567"/>
      <c r="USB23" s="3"/>
      <c r="USC23" s="428"/>
      <c r="USD23" s="3"/>
      <c r="USE23" s="567"/>
      <c r="USF23" s="3"/>
      <c r="USG23" s="428"/>
      <c r="USH23" s="3"/>
      <c r="USI23" s="567"/>
      <c r="USJ23" s="3"/>
      <c r="USK23" s="428"/>
      <c r="USL23" s="3"/>
      <c r="USM23" s="567"/>
      <c r="USN23" s="3"/>
      <c r="USO23" s="428"/>
      <c r="USP23" s="3"/>
      <c r="USQ23" s="567"/>
      <c r="USR23" s="3"/>
      <c r="USS23" s="428"/>
      <c r="UST23" s="3"/>
      <c r="USU23" s="567"/>
      <c r="USV23" s="3"/>
      <c r="USW23" s="428"/>
      <c r="USX23" s="3"/>
      <c r="USY23" s="567"/>
      <c r="USZ23" s="3"/>
      <c r="UTA23" s="428"/>
      <c r="UTB23" s="3"/>
      <c r="UTC23" s="567"/>
      <c r="UTD23" s="3"/>
      <c r="UTE23" s="428"/>
      <c r="UTF23" s="3"/>
      <c r="UTG23" s="567"/>
      <c r="UTH23" s="3"/>
      <c r="UTI23" s="428"/>
      <c r="UTJ23" s="3"/>
      <c r="UTK23" s="567"/>
      <c r="UTL23" s="3"/>
      <c r="UTM23" s="428"/>
      <c r="UTN23" s="3"/>
      <c r="UTO23" s="567"/>
      <c r="UTP23" s="3"/>
      <c r="UTQ23" s="428"/>
      <c r="UTR23" s="3"/>
      <c r="UTS23" s="567"/>
      <c r="UTT23" s="3"/>
      <c r="UTU23" s="428"/>
      <c r="UTV23" s="3"/>
      <c r="UTW23" s="567"/>
      <c r="UTX23" s="3"/>
      <c r="UTY23" s="428"/>
      <c r="UTZ23" s="3"/>
      <c r="UUA23" s="567"/>
      <c r="UUB23" s="3"/>
      <c r="UUC23" s="428"/>
      <c r="UUD23" s="3"/>
      <c r="UUE23" s="567"/>
      <c r="UUF23" s="3"/>
      <c r="UUG23" s="428"/>
      <c r="UUH23" s="3"/>
      <c r="UUI23" s="567"/>
      <c r="UUJ23" s="3"/>
      <c r="UUK23" s="428"/>
      <c r="UUL23" s="3"/>
      <c r="UUM23" s="567"/>
      <c r="UUN23" s="3"/>
      <c r="UUO23" s="428"/>
      <c r="UUP23" s="3"/>
      <c r="UUQ23" s="567"/>
      <c r="UUR23" s="3"/>
      <c r="UUS23" s="428"/>
      <c r="UUT23" s="3"/>
      <c r="UUU23" s="567"/>
      <c r="UUV23" s="3"/>
      <c r="UUW23" s="428"/>
      <c r="UUX23" s="3"/>
      <c r="UUY23" s="567"/>
      <c r="UUZ23" s="3"/>
      <c r="UVA23" s="428"/>
      <c r="UVB23" s="3"/>
      <c r="UVC23" s="567"/>
      <c r="UVD23" s="3"/>
      <c r="UVE23" s="428"/>
      <c r="UVF23" s="3"/>
      <c r="UVG23" s="567"/>
      <c r="UVH23" s="3"/>
      <c r="UVI23" s="428"/>
      <c r="UVJ23" s="3"/>
      <c r="UVK23" s="567"/>
      <c r="UVL23" s="3"/>
      <c r="UVM23" s="428"/>
      <c r="UVN23" s="3"/>
      <c r="UVO23" s="567"/>
      <c r="UVP23" s="3"/>
      <c r="UVQ23" s="428"/>
      <c r="UVR23" s="3"/>
      <c r="UVS23" s="567"/>
      <c r="UVT23" s="3"/>
      <c r="UVU23" s="428"/>
      <c r="UVV23" s="3"/>
      <c r="UVW23" s="567"/>
      <c r="UVX23" s="3"/>
      <c r="UVY23" s="428"/>
      <c r="UVZ23" s="3"/>
      <c r="UWA23" s="567"/>
      <c r="UWB23" s="3"/>
      <c r="UWC23" s="428"/>
      <c r="UWD23" s="3"/>
      <c r="UWE23" s="567"/>
      <c r="UWF23" s="3"/>
      <c r="UWG23" s="428"/>
      <c r="UWH23" s="3"/>
      <c r="UWI23" s="567"/>
      <c r="UWJ23" s="3"/>
      <c r="UWK23" s="428"/>
      <c r="UWL23" s="3"/>
      <c r="UWM23" s="567"/>
      <c r="UWN23" s="3"/>
      <c r="UWO23" s="428"/>
      <c r="UWP23" s="3"/>
      <c r="UWQ23" s="567"/>
      <c r="UWR23" s="3"/>
      <c r="UWS23" s="428"/>
      <c r="UWT23" s="3"/>
      <c r="UWU23" s="567"/>
      <c r="UWV23" s="3"/>
      <c r="UWW23" s="428"/>
      <c r="UWX23" s="3"/>
      <c r="UWY23" s="567"/>
      <c r="UWZ23" s="3"/>
      <c r="UXA23" s="428"/>
      <c r="UXB23" s="3"/>
      <c r="UXC23" s="567"/>
      <c r="UXD23" s="3"/>
      <c r="UXE23" s="428"/>
      <c r="UXF23" s="3"/>
      <c r="UXG23" s="567"/>
      <c r="UXH23" s="3"/>
      <c r="UXI23" s="428"/>
      <c r="UXJ23" s="3"/>
      <c r="UXK23" s="567"/>
      <c r="UXL23" s="3"/>
      <c r="UXM23" s="428"/>
      <c r="UXN23" s="3"/>
      <c r="UXO23" s="567"/>
      <c r="UXP23" s="3"/>
      <c r="UXQ23" s="428"/>
      <c r="UXR23" s="3"/>
      <c r="UXS23" s="567"/>
      <c r="UXT23" s="3"/>
      <c r="UXU23" s="428"/>
      <c r="UXV23" s="3"/>
      <c r="UXW23" s="567"/>
      <c r="UXX23" s="3"/>
      <c r="UXY23" s="428"/>
      <c r="UXZ23" s="3"/>
      <c r="UYA23" s="567"/>
      <c r="UYB23" s="3"/>
      <c r="UYC23" s="428"/>
      <c r="UYD23" s="3"/>
      <c r="UYE23" s="567"/>
      <c r="UYF23" s="3"/>
      <c r="UYG23" s="428"/>
      <c r="UYH23" s="3"/>
      <c r="UYI23" s="567"/>
      <c r="UYJ23" s="3"/>
      <c r="UYK23" s="428"/>
      <c r="UYL23" s="3"/>
      <c r="UYM23" s="567"/>
      <c r="UYN23" s="3"/>
      <c r="UYO23" s="428"/>
      <c r="UYP23" s="3"/>
      <c r="UYQ23" s="567"/>
      <c r="UYR23" s="3"/>
      <c r="UYS23" s="428"/>
      <c r="UYT23" s="3"/>
      <c r="UYU23" s="567"/>
      <c r="UYV23" s="3"/>
      <c r="UYW23" s="428"/>
      <c r="UYX23" s="3"/>
      <c r="UYY23" s="567"/>
      <c r="UYZ23" s="3"/>
      <c r="UZA23" s="428"/>
      <c r="UZB23" s="3"/>
      <c r="UZC23" s="567"/>
      <c r="UZD23" s="3"/>
      <c r="UZE23" s="428"/>
      <c r="UZF23" s="3"/>
      <c r="UZG23" s="567"/>
      <c r="UZH23" s="3"/>
      <c r="UZI23" s="428"/>
      <c r="UZJ23" s="3"/>
      <c r="UZK23" s="567"/>
      <c r="UZL23" s="3"/>
      <c r="UZM23" s="428"/>
      <c r="UZN23" s="3"/>
      <c r="UZO23" s="567"/>
      <c r="UZP23" s="3"/>
      <c r="UZQ23" s="428"/>
      <c r="UZR23" s="3"/>
      <c r="UZS23" s="567"/>
      <c r="UZT23" s="3"/>
      <c r="UZU23" s="428"/>
      <c r="UZV23" s="3"/>
      <c r="UZW23" s="567"/>
      <c r="UZX23" s="3"/>
      <c r="UZY23" s="428"/>
      <c r="UZZ23" s="3"/>
      <c r="VAA23" s="567"/>
      <c r="VAB23" s="3"/>
      <c r="VAC23" s="428"/>
      <c r="VAD23" s="3"/>
      <c r="VAE23" s="567"/>
      <c r="VAF23" s="3"/>
      <c r="VAG23" s="428"/>
      <c r="VAH23" s="3"/>
      <c r="VAI23" s="567"/>
      <c r="VAJ23" s="3"/>
      <c r="VAK23" s="428"/>
      <c r="VAL23" s="3"/>
      <c r="VAM23" s="567"/>
      <c r="VAN23" s="3"/>
      <c r="VAO23" s="428"/>
      <c r="VAP23" s="3"/>
      <c r="VAQ23" s="567"/>
      <c r="VAR23" s="3"/>
      <c r="VAS23" s="428"/>
      <c r="VAT23" s="3"/>
      <c r="VAU23" s="567"/>
      <c r="VAV23" s="3"/>
      <c r="VAW23" s="428"/>
      <c r="VAX23" s="3"/>
      <c r="VAY23" s="567"/>
      <c r="VAZ23" s="3"/>
      <c r="VBA23" s="428"/>
      <c r="VBB23" s="3"/>
      <c r="VBC23" s="567"/>
      <c r="VBD23" s="3"/>
      <c r="VBE23" s="428"/>
      <c r="VBF23" s="3"/>
      <c r="VBG23" s="567"/>
      <c r="VBH23" s="3"/>
      <c r="VBI23" s="428"/>
      <c r="VBJ23" s="3"/>
      <c r="VBK23" s="567"/>
      <c r="VBL23" s="3"/>
      <c r="VBM23" s="428"/>
      <c r="VBN23" s="3"/>
      <c r="VBO23" s="567"/>
      <c r="VBP23" s="3"/>
      <c r="VBQ23" s="428"/>
      <c r="VBR23" s="3"/>
      <c r="VBS23" s="567"/>
      <c r="VBT23" s="3"/>
      <c r="VBU23" s="428"/>
      <c r="VBV23" s="3"/>
      <c r="VBW23" s="567"/>
      <c r="VBX23" s="3"/>
      <c r="VBY23" s="428"/>
      <c r="VBZ23" s="3"/>
      <c r="VCA23" s="567"/>
      <c r="VCB23" s="3"/>
      <c r="VCC23" s="428"/>
      <c r="VCD23" s="3"/>
      <c r="VCE23" s="567"/>
      <c r="VCF23" s="3"/>
      <c r="VCG23" s="428"/>
      <c r="VCH23" s="3"/>
      <c r="VCI23" s="567"/>
      <c r="VCJ23" s="3"/>
      <c r="VCK23" s="428"/>
      <c r="VCL23" s="3"/>
      <c r="VCM23" s="567"/>
      <c r="VCN23" s="3"/>
      <c r="VCO23" s="428"/>
      <c r="VCP23" s="3"/>
      <c r="VCQ23" s="567"/>
      <c r="VCR23" s="3"/>
      <c r="VCS23" s="428"/>
      <c r="VCT23" s="3"/>
      <c r="VCU23" s="567"/>
      <c r="VCV23" s="3"/>
      <c r="VCW23" s="428"/>
      <c r="VCX23" s="3"/>
      <c r="VCY23" s="567"/>
      <c r="VCZ23" s="3"/>
      <c r="VDA23" s="428"/>
      <c r="VDB23" s="3"/>
      <c r="VDC23" s="567"/>
      <c r="VDD23" s="3"/>
      <c r="VDE23" s="428"/>
      <c r="VDF23" s="3"/>
      <c r="VDG23" s="567"/>
      <c r="VDH23" s="3"/>
      <c r="VDI23" s="428"/>
      <c r="VDJ23" s="3"/>
      <c r="VDK23" s="567"/>
      <c r="VDL23" s="3"/>
      <c r="VDM23" s="428"/>
      <c r="VDN23" s="3"/>
      <c r="VDO23" s="567"/>
      <c r="VDP23" s="3"/>
      <c r="VDQ23" s="428"/>
      <c r="VDR23" s="3"/>
      <c r="VDS23" s="567"/>
      <c r="VDT23" s="3"/>
      <c r="VDU23" s="428"/>
      <c r="VDV23" s="3"/>
      <c r="VDW23" s="567"/>
      <c r="VDX23" s="3"/>
      <c r="VDY23" s="428"/>
      <c r="VDZ23" s="3"/>
      <c r="VEA23" s="567"/>
      <c r="VEB23" s="3"/>
      <c r="VEC23" s="428"/>
      <c r="VED23" s="3"/>
      <c r="VEE23" s="567"/>
      <c r="VEF23" s="3"/>
      <c r="VEG23" s="428"/>
      <c r="VEH23" s="3"/>
      <c r="VEI23" s="567"/>
      <c r="VEJ23" s="3"/>
      <c r="VEK23" s="428"/>
      <c r="VEL23" s="3"/>
      <c r="VEM23" s="567"/>
      <c r="VEN23" s="3"/>
      <c r="VEO23" s="428"/>
      <c r="VEP23" s="3"/>
      <c r="VEQ23" s="567"/>
      <c r="VER23" s="3"/>
      <c r="VES23" s="428"/>
      <c r="VET23" s="3"/>
      <c r="VEU23" s="567"/>
      <c r="VEV23" s="3"/>
      <c r="VEW23" s="428"/>
      <c r="VEX23" s="3"/>
      <c r="VEY23" s="567"/>
      <c r="VEZ23" s="3"/>
      <c r="VFA23" s="428"/>
      <c r="VFB23" s="3"/>
      <c r="VFC23" s="567"/>
      <c r="VFD23" s="3"/>
      <c r="VFE23" s="428"/>
      <c r="VFF23" s="3"/>
      <c r="VFG23" s="567"/>
      <c r="VFH23" s="3"/>
      <c r="VFI23" s="428"/>
      <c r="VFJ23" s="3"/>
      <c r="VFK23" s="567"/>
      <c r="VFL23" s="3"/>
      <c r="VFM23" s="428"/>
      <c r="VFN23" s="3"/>
      <c r="VFO23" s="567"/>
      <c r="VFP23" s="3"/>
      <c r="VFQ23" s="428"/>
      <c r="VFR23" s="3"/>
      <c r="VFS23" s="567"/>
      <c r="VFT23" s="3"/>
      <c r="VFU23" s="428"/>
      <c r="VFV23" s="3"/>
      <c r="VFW23" s="567"/>
      <c r="VFX23" s="3"/>
      <c r="VFY23" s="428"/>
      <c r="VFZ23" s="3"/>
      <c r="VGA23" s="567"/>
      <c r="VGB23" s="3"/>
      <c r="VGC23" s="428"/>
      <c r="VGD23" s="3"/>
      <c r="VGE23" s="567"/>
      <c r="VGF23" s="3"/>
      <c r="VGG23" s="428"/>
      <c r="VGH23" s="3"/>
      <c r="VGI23" s="567"/>
      <c r="VGJ23" s="3"/>
      <c r="VGK23" s="428"/>
      <c r="VGL23" s="3"/>
      <c r="VGM23" s="567"/>
      <c r="VGN23" s="3"/>
      <c r="VGO23" s="428"/>
      <c r="VGP23" s="3"/>
      <c r="VGQ23" s="567"/>
      <c r="VGR23" s="3"/>
      <c r="VGS23" s="428"/>
      <c r="VGT23" s="3"/>
      <c r="VGU23" s="567"/>
      <c r="VGV23" s="3"/>
      <c r="VGW23" s="428"/>
      <c r="VGX23" s="3"/>
      <c r="VGY23" s="567"/>
      <c r="VGZ23" s="3"/>
      <c r="VHA23" s="428"/>
      <c r="VHB23" s="3"/>
      <c r="VHC23" s="567"/>
      <c r="VHD23" s="3"/>
      <c r="VHE23" s="428"/>
      <c r="VHF23" s="3"/>
      <c r="VHG23" s="567"/>
      <c r="VHH23" s="3"/>
      <c r="VHI23" s="428"/>
      <c r="VHJ23" s="3"/>
      <c r="VHK23" s="567"/>
      <c r="VHL23" s="3"/>
      <c r="VHM23" s="428"/>
      <c r="VHN23" s="3"/>
      <c r="VHO23" s="567"/>
      <c r="VHP23" s="3"/>
      <c r="VHQ23" s="428"/>
      <c r="VHR23" s="3"/>
      <c r="VHS23" s="567"/>
      <c r="VHT23" s="3"/>
      <c r="VHU23" s="428"/>
      <c r="VHV23" s="3"/>
      <c r="VHW23" s="567"/>
      <c r="VHX23" s="3"/>
      <c r="VHY23" s="428"/>
      <c r="VHZ23" s="3"/>
      <c r="VIA23" s="567"/>
      <c r="VIB23" s="3"/>
      <c r="VIC23" s="428"/>
      <c r="VID23" s="3"/>
      <c r="VIE23" s="567"/>
      <c r="VIF23" s="3"/>
      <c r="VIG23" s="428"/>
      <c r="VIH23" s="3"/>
      <c r="VII23" s="567"/>
      <c r="VIJ23" s="3"/>
      <c r="VIK23" s="428"/>
      <c r="VIL23" s="3"/>
      <c r="VIM23" s="567"/>
      <c r="VIN23" s="3"/>
      <c r="VIO23" s="428"/>
      <c r="VIP23" s="3"/>
      <c r="VIQ23" s="567"/>
      <c r="VIR23" s="3"/>
      <c r="VIS23" s="428"/>
      <c r="VIT23" s="3"/>
      <c r="VIU23" s="567"/>
      <c r="VIV23" s="3"/>
      <c r="VIW23" s="428"/>
      <c r="VIX23" s="3"/>
      <c r="VIY23" s="567"/>
      <c r="VIZ23" s="3"/>
      <c r="VJA23" s="428"/>
      <c r="VJB23" s="3"/>
      <c r="VJC23" s="567"/>
      <c r="VJD23" s="3"/>
      <c r="VJE23" s="428"/>
      <c r="VJF23" s="3"/>
      <c r="VJG23" s="567"/>
      <c r="VJH23" s="3"/>
      <c r="VJI23" s="428"/>
      <c r="VJJ23" s="3"/>
      <c r="VJK23" s="567"/>
      <c r="VJL23" s="3"/>
      <c r="VJM23" s="428"/>
      <c r="VJN23" s="3"/>
      <c r="VJO23" s="567"/>
      <c r="VJP23" s="3"/>
      <c r="VJQ23" s="428"/>
      <c r="VJR23" s="3"/>
      <c r="VJS23" s="567"/>
      <c r="VJT23" s="3"/>
      <c r="VJU23" s="428"/>
      <c r="VJV23" s="3"/>
      <c r="VJW23" s="567"/>
      <c r="VJX23" s="3"/>
      <c r="VJY23" s="428"/>
      <c r="VJZ23" s="3"/>
      <c r="VKA23" s="567"/>
      <c r="VKB23" s="3"/>
      <c r="VKC23" s="428"/>
      <c r="VKD23" s="3"/>
      <c r="VKE23" s="567"/>
      <c r="VKF23" s="3"/>
      <c r="VKG23" s="428"/>
      <c r="VKH23" s="3"/>
      <c r="VKI23" s="567"/>
      <c r="VKJ23" s="3"/>
      <c r="VKK23" s="428"/>
      <c r="VKL23" s="3"/>
      <c r="VKM23" s="567"/>
      <c r="VKN23" s="3"/>
      <c r="VKO23" s="428"/>
      <c r="VKP23" s="3"/>
      <c r="VKQ23" s="567"/>
      <c r="VKR23" s="3"/>
      <c r="VKS23" s="428"/>
      <c r="VKT23" s="3"/>
      <c r="VKU23" s="567"/>
      <c r="VKV23" s="3"/>
      <c r="VKW23" s="428"/>
      <c r="VKX23" s="3"/>
      <c r="VKY23" s="567"/>
      <c r="VKZ23" s="3"/>
      <c r="VLA23" s="428"/>
      <c r="VLB23" s="3"/>
      <c r="VLC23" s="567"/>
      <c r="VLD23" s="3"/>
      <c r="VLE23" s="428"/>
      <c r="VLF23" s="3"/>
      <c r="VLG23" s="567"/>
      <c r="VLH23" s="3"/>
      <c r="VLI23" s="428"/>
      <c r="VLJ23" s="3"/>
      <c r="VLK23" s="567"/>
      <c r="VLL23" s="3"/>
      <c r="VLM23" s="428"/>
      <c r="VLN23" s="3"/>
      <c r="VLO23" s="567"/>
      <c r="VLP23" s="3"/>
      <c r="VLQ23" s="428"/>
      <c r="VLR23" s="3"/>
      <c r="VLS23" s="567"/>
      <c r="VLT23" s="3"/>
      <c r="VLU23" s="428"/>
      <c r="VLV23" s="3"/>
      <c r="VLW23" s="567"/>
      <c r="VLX23" s="3"/>
      <c r="VLY23" s="428"/>
      <c r="VLZ23" s="3"/>
      <c r="VMA23" s="567"/>
      <c r="VMB23" s="3"/>
      <c r="VMC23" s="428"/>
      <c r="VMD23" s="3"/>
      <c r="VME23" s="567"/>
      <c r="VMF23" s="3"/>
      <c r="VMG23" s="428"/>
      <c r="VMH23" s="3"/>
      <c r="VMI23" s="567"/>
      <c r="VMJ23" s="3"/>
      <c r="VMK23" s="428"/>
      <c r="VML23" s="3"/>
      <c r="VMM23" s="567"/>
      <c r="VMN23" s="3"/>
      <c r="VMO23" s="428"/>
      <c r="VMP23" s="3"/>
      <c r="VMQ23" s="567"/>
      <c r="VMR23" s="3"/>
      <c r="VMS23" s="428"/>
      <c r="VMT23" s="3"/>
      <c r="VMU23" s="567"/>
      <c r="VMV23" s="3"/>
      <c r="VMW23" s="428"/>
      <c r="VMX23" s="3"/>
      <c r="VMY23" s="567"/>
      <c r="VMZ23" s="3"/>
      <c r="VNA23" s="428"/>
      <c r="VNB23" s="3"/>
      <c r="VNC23" s="567"/>
      <c r="VND23" s="3"/>
      <c r="VNE23" s="428"/>
      <c r="VNF23" s="3"/>
      <c r="VNG23" s="567"/>
      <c r="VNH23" s="3"/>
      <c r="VNI23" s="428"/>
      <c r="VNJ23" s="3"/>
      <c r="VNK23" s="567"/>
      <c r="VNL23" s="3"/>
      <c r="VNM23" s="428"/>
      <c r="VNN23" s="3"/>
      <c r="VNO23" s="567"/>
      <c r="VNP23" s="3"/>
      <c r="VNQ23" s="428"/>
      <c r="VNR23" s="3"/>
      <c r="VNS23" s="567"/>
      <c r="VNT23" s="3"/>
      <c r="VNU23" s="428"/>
      <c r="VNV23" s="3"/>
      <c r="VNW23" s="567"/>
      <c r="VNX23" s="3"/>
      <c r="VNY23" s="428"/>
      <c r="VNZ23" s="3"/>
      <c r="VOA23" s="567"/>
      <c r="VOB23" s="3"/>
      <c r="VOC23" s="428"/>
      <c r="VOD23" s="3"/>
      <c r="VOE23" s="567"/>
      <c r="VOF23" s="3"/>
      <c r="VOG23" s="428"/>
      <c r="VOH23" s="3"/>
      <c r="VOI23" s="567"/>
      <c r="VOJ23" s="3"/>
      <c r="VOK23" s="428"/>
      <c r="VOL23" s="3"/>
      <c r="VOM23" s="567"/>
      <c r="VON23" s="3"/>
      <c r="VOO23" s="428"/>
      <c r="VOP23" s="3"/>
      <c r="VOQ23" s="567"/>
      <c r="VOR23" s="3"/>
      <c r="VOS23" s="428"/>
      <c r="VOT23" s="3"/>
      <c r="VOU23" s="567"/>
      <c r="VOV23" s="3"/>
      <c r="VOW23" s="428"/>
      <c r="VOX23" s="3"/>
      <c r="VOY23" s="567"/>
      <c r="VOZ23" s="3"/>
      <c r="VPA23" s="428"/>
      <c r="VPB23" s="3"/>
      <c r="VPC23" s="567"/>
      <c r="VPD23" s="3"/>
      <c r="VPE23" s="428"/>
      <c r="VPF23" s="3"/>
      <c r="VPG23" s="567"/>
      <c r="VPH23" s="3"/>
      <c r="VPI23" s="428"/>
      <c r="VPJ23" s="3"/>
      <c r="VPK23" s="567"/>
      <c r="VPL23" s="3"/>
      <c r="VPM23" s="428"/>
      <c r="VPN23" s="3"/>
      <c r="VPO23" s="567"/>
      <c r="VPP23" s="3"/>
      <c r="VPQ23" s="428"/>
      <c r="VPR23" s="3"/>
      <c r="VPS23" s="567"/>
      <c r="VPT23" s="3"/>
      <c r="VPU23" s="428"/>
      <c r="VPV23" s="3"/>
      <c r="VPW23" s="567"/>
      <c r="VPX23" s="3"/>
      <c r="VPY23" s="428"/>
      <c r="VPZ23" s="3"/>
      <c r="VQA23" s="567"/>
      <c r="VQB23" s="3"/>
      <c r="VQC23" s="428"/>
      <c r="VQD23" s="3"/>
      <c r="VQE23" s="567"/>
      <c r="VQF23" s="3"/>
      <c r="VQG23" s="428"/>
      <c r="VQH23" s="3"/>
      <c r="VQI23" s="567"/>
      <c r="VQJ23" s="3"/>
      <c r="VQK23" s="428"/>
      <c r="VQL23" s="3"/>
      <c r="VQM23" s="567"/>
      <c r="VQN23" s="3"/>
      <c r="VQO23" s="428"/>
      <c r="VQP23" s="3"/>
      <c r="VQQ23" s="567"/>
      <c r="VQR23" s="3"/>
      <c r="VQS23" s="428"/>
      <c r="VQT23" s="3"/>
      <c r="VQU23" s="567"/>
      <c r="VQV23" s="3"/>
      <c r="VQW23" s="428"/>
      <c r="VQX23" s="3"/>
      <c r="VQY23" s="567"/>
      <c r="VQZ23" s="3"/>
      <c r="VRA23" s="428"/>
      <c r="VRB23" s="3"/>
      <c r="VRC23" s="567"/>
      <c r="VRD23" s="3"/>
      <c r="VRE23" s="428"/>
      <c r="VRF23" s="3"/>
      <c r="VRG23" s="567"/>
      <c r="VRH23" s="3"/>
      <c r="VRI23" s="428"/>
      <c r="VRJ23" s="3"/>
      <c r="VRK23" s="567"/>
      <c r="VRL23" s="3"/>
      <c r="VRM23" s="428"/>
      <c r="VRN23" s="3"/>
      <c r="VRO23" s="567"/>
      <c r="VRP23" s="3"/>
      <c r="VRQ23" s="428"/>
      <c r="VRR23" s="3"/>
      <c r="VRS23" s="567"/>
      <c r="VRT23" s="3"/>
      <c r="VRU23" s="428"/>
      <c r="VRV23" s="3"/>
      <c r="VRW23" s="567"/>
      <c r="VRX23" s="3"/>
      <c r="VRY23" s="428"/>
      <c r="VRZ23" s="3"/>
      <c r="VSA23" s="567"/>
      <c r="VSB23" s="3"/>
      <c r="VSC23" s="428"/>
      <c r="VSD23" s="3"/>
      <c r="VSE23" s="567"/>
      <c r="VSF23" s="3"/>
      <c r="VSG23" s="428"/>
      <c r="VSH23" s="3"/>
      <c r="VSI23" s="567"/>
      <c r="VSJ23" s="3"/>
      <c r="VSK23" s="428"/>
      <c r="VSL23" s="3"/>
      <c r="VSM23" s="567"/>
      <c r="VSN23" s="3"/>
      <c r="VSO23" s="428"/>
      <c r="VSP23" s="3"/>
      <c r="VSQ23" s="567"/>
      <c r="VSR23" s="3"/>
      <c r="VSS23" s="428"/>
      <c r="VST23" s="3"/>
      <c r="VSU23" s="567"/>
      <c r="VSV23" s="3"/>
      <c r="VSW23" s="428"/>
      <c r="VSX23" s="3"/>
      <c r="VSY23" s="567"/>
      <c r="VSZ23" s="3"/>
      <c r="VTA23" s="428"/>
      <c r="VTB23" s="3"/>
      <c r="VTC23" s="567"/>
      <c r="VTD23" s="3"/>
      <c r="VTE23" s="428"/>
      <c r="VTF23" s="3"/>
      <c r="VTG23" s="567"/>
      <c r="VTH23" s="3"/>
      <c r="VTI23" s="428"/>
      <c r="VTJ23" s="3"/>
      <c r="VTK23" s="567"/>
      <c r="VTL23" s="3"/>
      <c r="VTM23" s="428"/>
      <c r="VTN23" s="3"/>
      <c r="VTO23" s="567"/>
      <c r="VTP23" s="3"/>
      <c r="VTQ23" s="428"/>
      <c r="VTR23" s="3"/>
      <c r="VTS23" s="567"/>
      <c r="VTT23" s="3"/>
      <c r="VTU23" s="428"/>
      <c r="VTV23" s="3"/>
      <c r="VTW23" s="567"/>
      <c r="VTX23" s="3"/>
      <c r="VTY23" s="428"/>
      <c r="VTZ23" s="3"/>
      <c r="VUA23" s="567"/>
      <c r="VUB23" s="3"/>
      <c r="VUC23" s="428"/>
      <c r="VUD23" s="3"/>
      <c r="VUE23" s="567"/>
      <c r="VUF23" s="3"/>
      <c r="VUG23" s="428"/>
      <c r="VUH23" s="3"/>
      <c r="VUI23" s="567"/>
      <c r="VUJ23" s="3"/>
      <c r="VUK23" s="428"/>
      <c r="VUL23" s="3"/>
      <c r="VUM23" s="567"/>
      <c r="VUN23" s="3"/>
      <c r="VUO23" s="428"/>
      <c r="VUP23" s="3"/>
      <c r="VUQ23" s="567"/>
      <c r="VUR23" s="3"/>
      <c r="VUS23" s="428"/>
      <c r="VUT23" s="3"/>
      <c r="VUU23" s="567"/>
      <c r="VUV23" s="3"/>
      <c r="VUW23" s="428"/>
      <c r="VUX23" s="3"/>
      <c r="VUY23" s="567"/>
      <c r="VUZ23" s="3"/>
      <c r="VVA23" s="428"/>
      <c r="VVB23" s="3"/>
      <c r="VVC23" s="567"/>
      <c r="VVD23" s="3"/>
      <c r="VVE23" s="428"/>
      <c r="VVF23" s="3"/>
      <c r="VVG23" s="567"/>
      <c r="VVH23" s="3"/>
      <c r="VVI23" s="428"/>
      <c r="VVJ23" s="3"/>
      <c r="VVK23" s="567"/>
      <c r="VVL23" s="3"/>
      <c r="VVM23" s="428"/>
      <c r="VVN23" s="3"/>
      <c r="VVO23" s="567"/>
      <c r="VVP23" s="3"/>
      <c r="VVQ23" s="428"/>
      <c r="VVR23" s="3"/>
      <c r="VVS23" s="567"/>
      <c r="VVT23" s="3"/>
      <c r="VVU23" s="428"/>
      <c r="VVV23" s="3"/>
      <c r="VVW23" s="567"/>
      <c r="VVX23" s="3"/>
      <c r="VVY23" s="428"/>
      <c r="VVZ23" s="3"/>
      <c r="VWA23" s="567"/>
      <c r="VWB23" s="3"/>
      <c r="VWC23" s="428"/>
      <c r="VWD23" s="3"/>
      <c r="VWE23" s="567"/>
      <c r="VWF23" s="3"/>
      <c r="VWG23" s="428"/>
      <c r="VWH23" s="3"/>
      <c r="VWI23" s="567"/>
      <c r="VWJ23" s="3"/>
      <c r="VWK23" s="428"/>
      <c r="VWL23" s="3"/>
      <c r="VWM23" s="567"/>
      <c r="VWN23" s="3"/>
      <c r="VWO23" s="428"/>
      <c r="VWP23" s="3"/>
      <c r="VWQ23" s="567"/>
      <c r="VWR23" s="3"/>
      <c r="VWS23" s="428"/>
      <c r="VWT23" s="3"/>
      <c r="VWU23" s="567"/>
      <c r="VWV23" s="3"/>
      <c r="VWW23" s="428"/>
      <c r="VWX23" s="3"/>
      <c r="VWY23" s="567"/>
      <c r="VWZ23" s="3"/>
      <c r="VXA23" s="428"/>
      <c r="VXB23" s="3"/>
      <c r="VXC23" s="567"/>
      <c r="VXD23" s="3"/>
      <c r="VXE23" s="428"/>
      <c r="VXF23" s="3"/>
      <c r="VXG23" s="567"/>
      <c r="VXH23" s="3"/>
      <c r="VXI23" s="428"/>
      <c r="VXJ23" s="3"/>
      <c r="VXK23" s="567"/>
      <c r="VXL23" s="3"/>
      <c r="VXM23" s="428"/>
      <c r="VXN23" s="3"/>
      <c r="VXO23" s="567"/>
      <c r="VXP23" s="3"/>
      <c r="VXQ23" s="428"/>
      <c r="VXR23" s="3"/>
      <c r="VXS23" s="567"/>
      <c r="VXT23" s="3"/>
      <c r="VXU23" s="428"/>
      <c r="VXV23" s="3"/>
      <c r="VXW23" s="567"/>
      <c r="VXX23" s="3"/>
      <c r="VXY23" s="428"/>
      <c r="VXZ23" s="3"/>
      <c r="VYA23" s="567"/>
      <c r="VYB23" s="3"/>
      <c r="VYC23" s="428"/>
      <c r="VYD23" s="3"/>
      <c r="VYE23" s="567"/>
      <c r="VYF23" s="3"/>
      <c r="VYG23" s="428"/>
      <c r="VYH23" s="3"/>
      <c r="VYI23" s="567"/>
      <c r="VYJ23" s="3"/>
      <c r="VYK23" s="428"/>
      <c r="VYL23" s="3"/>
      <c r="VYM23" s="567"/>
      <c r="VYN23" s="3"/>
      <c r="VYO23" s="428"/>
      <c r="VYP23" s="3"/>
      <c r="VYQ23" s="567"/>
      <c r="VYR23" s="3"/>
      <c r="VYS23" s="428"/>
      <c r="VYT23" s="3"/>
      <c r="VYU23" s="567"/>
      <c r="VYV23" s="3"/>
      <c r="VYW23" s="428"/>
      <c r="VYX23" s="3"/>
      <c r="VYY23" s="567"/>
      <c r="VYZ23" s="3"/>
      <c r="VZA23" s="428"/>
      <c r="VZB23" s="3"/>
      <c r="VZC23" s="567"/>
      <c r="VZD23" s="3"/>
      <c r="VZE23" s="428"/>
      <c r="VZF23" s="3"/>
      <c r="VZG23" s="567"/>
      <c r="VZH23" s="3"/>
      <c r="VZI23" s="428"/>
      <c r="VZJ23" s="3"/>
      <c r="VZK23" s="567"/>
      <c r="VZL23" s="3"/>
      <c r="VZM23" s="428"/>
      <c r="VZN23" s="3"/>
      <c r="VZO23" s="567"/>
      <c r="VZP23" s="3"/>
      <c r="VZQ23" s="428"/>
      <c r="VZR23" s="3"/>
      <c r="VZS23" s="567"/>
      <c r="VZT23" s="3"/>
      <c r="VZU23" s="428"/>
      <c r="VZV23" s="3"/>
      <c r="VZW23" s="567"/>
      <c r="VZX23" s="3"/>
      <c r="VZY23" s="428"/>
      <c r="VZZ23" s="3"/>
      <c r="WAA23" s="567"/>
      <c r="WAB23" s="3"/>
      <c r="WAC23" s="428"/>
      <c r="WAD23" s="3"/>
      <c r="WAE23" s="567"/>
      <c r="WAF23" s="3"/>
      <c r="WAG23" s="428"/>
      <c r="WAH23" s="3"/>
      <c r="WAI23" s="567"/>
      <c r="WAJ23" s="3"/>
      <c r="WAK23" s="428"/>
      <c r="WAL23" s="3"/>
      <c r="WAM23" s="567"/>
      <c r="WAN23" s="3"/>
      <c r="WAO23" s="428"/>
      <c r="WAP23" s="3"/>
      <c r="WAQ23" s="567"/>
      <c r="WAR23" s="3"/>
      <c r="WAS23" s="428"/>
      <c r="WAT23" s="3"/>
      <c r="WAU23" s="567"/>
      <c r="WAV23" s="3"/>
      <c r="WAW23" s="428"/>
      <c r="WAX23" s="3"/>
      <c r="WAY23" s="567"/>
      <c r="WAZ23" s="3"/>
      <c r="WBA23" s="428"/>
      <c r="WBB23" s="3"/>
      <c r="WBC23" s="567"/>
      <c r="WBD23" s="3"/>
      <c r="WBE23" s="428"/>
      <c r="WBF23" s="3"/>
      <c r="WBG23" s="567"/>
      <c r="WBH23" s="3"/>
      <c r="WBI23" s="428"/>
      <c r="WBJ23" s="3"/>
      <c r="WBK23" s="567"/>
      <c r="WBL23" s="3"/>
      <c r="WBM23" s="428"/>
      <c r="WBN23" s="3"/>
      <c r="WBO23" s="567"/>
      <c r="WBP23" s="3"/>
      <c r="WBQ23" s="428"/>
      <c r="WBR23" s="3"/>
      <c r="WBS23" s="567"/>
      <c r="WBT23" s="3"/>
      <c r="WBU23" s="428"/>
      <c r="WBV23" s="3"/>
      <c r="WBW23" s="567"/>
      <c r="WBX23" s="3"/>
      <c r="WBY23" s="428"/>
      <c r="WBZ23" s="3"/>
      <c r="WCA23" s="567"/>
      <c r="WCB23" s="3"/>
      <c r="WCC23" s="428"/>
      <c r="WCD23" s="3"/>
      <c r="WCE23" s="567"/>
      <c r="WCF23" s="3"/>
      <c r="WCG23" s="428"/>
      <c r="WCH23" s="3"/>
      <c r="WCI23" s="567"/>
      <c r="WCJ23" s="3"/>
      <c r="WCK23" s="428"/>
      <c r="WCL23" s="3"/>
      <c r="WCM23" s="567"/>
      <c r="WCN23" s="3"/>
      <c r="WCO23" s="428"/>
      <c r="WCP23" s="3"/>
      <c r="WCQ23" s="567"/>
      <c r="WCR23" s="3"/>
      <c r="WCS23" s="428"/>
      <c r="WCT23" s="3"/>
      <c r="WCU23" s="567"/>
      <c r="WCV23" s="3"/>
      <c r="WCW23" s="428"/>
      <c r="WCX23" s="3"/>
      <c r="WCY23" s="567"/>
      <c r="WCZ23" s="3"/>
      <c r="WDA23" s="428"/>
      <c r="WDB23" s="3"/>
      <c r="WDC23" s="567"/>
      <c r="WDD23" s="3"/>
      <c r="WDE23" s="428"/>
      <c r="WDF23" s="3"/>
      <c r="WDG23" s="567"/>
      <c r="WDH23" s="3"/>
      <c r="WDI23" s="428"/>
      <c r="WDJ23" s="3"/>
      <c r="WDK23" s="567"/>
      <c r="WDL23" s="3"/>
      <c r="WDM23" s="428"/>
      <c r="WDN23" s="3"/>
      <c r="WDO23" s="567"/>
      <c r="WDP23" s="3"/>
      <c r="WDQ23" s="428"/>
      <c r="WDR23" s="3"/>
      <c r="WDS23" s="567"/>
      <c r="WDT23" s="3"/>
      <c r="WDU23" s="428"/>
      <c r="WDV23" s="3"/>
      <c r="WDW23" s="567"/>
      <c r="WDX23" s="3"/>
      <c r="WDY23" s="428"/>
      <c r="WDZ23" s="3"/>
      <c r="WEA23" s="567"/>
      <c r="WEB23" s="3"/>
      <c r="WEC23" s="428"/>
      <c r="WED23" s="3"/>
      <c r="WEE23" s="567"/>
      <c r="WEF23" s="3"/>
      <c r="WEG23" s="428"/>
      <c r="WEH23" s="3"/>
      <c r="WEI23" s="567"/>
      <c r="WEJ23" s="3"/>
      <c r="WEK23" s="428"/>
      <c r="WEL23" s="3"/>
      <c r="WEM23" s="567"/>
      <c r="WEN23" s="3"/>
      <c r="WEO23" s="428"/>
      <c r="WEP23" s="3"/>
      <c r="WEQ23" s="567"/>
      <c r="WER23" s="3"/>
      <c r="WES23" s="428"/>
      <c r="WET23" s="3"/>
      <c r="WEU23" s="567"/>
      <c r="WEV23" s="3"/>
      <c r="WEW23" s="428"/>
      <c r="WEX23" s="3"/>
      <c r="WEY23" s="567"/>
      <c r="WEZ23" s="3"/>
      <c r="WFA23" s="428"/>
      <c r="WFB23" s="3"/>
      <c r="WFC23" s="567"/>
      <c r="WFD23" s="3"/>
      <c r="WFE23" s="428"/>
      <c r="WFF23" s="3"/>
      <c r="WFG23" s="567"/>
      <c r="WFH23" s="3"/>
      <c r="WFI23" s="428"/>
      <c r="WFJ23" s="3"/>
      <c r="WFK23" s="567"/>
      <c r="WFL23" s="3"/>
      <c r="WFM23" s="428"/>
      <c r="WFN23" s="3"/>
      <c r="WFO23" s="567"/>
      <c r="WFP23" s="3"/>
      <c r="WFQ23" s="428"/>
      <c r="WFR23" s="3"/>
      <c r="WFS23" s="567"/>
      <c r="WFT23" s="3"/>
      <c r="WFU23" s="428"/>
      <c r="WFV23" s="3"/>
      <c r="WFW23" s="567"/>
      <c r="WFX23" s="3"/>
      <c r="WFY23" s="428"/>
      <c r="WFZ23" s="3"/>
      <c r="WGA23" s="567"/>
      <c r="WGB23" s="3"/>
      <c r="WGC23" s="428"/>
      <c r="WGD23" s="3"/>
      <c r="WGE23" s="567"/>
      <c r="WGF23" s="3"/>
      <c r="WGG23" s="428"/>
      <c r="WGH23" s="3"/>
      <c r="WGI23" s="567"/>
      <c r="WGJ23" s="3"/>
      <c r="WGK23" s="428"/>
      <c r="WGL23" s="3"/>
      <c r="WGM23" s="567"/>
      <c r="WGN23" s="3"/>
      <c r="WGO23" s="428"/>
      <c r="WGP23" s="3"/>
      <c r="WGQ23" s="567"/>
      <c r="WGR23" s="3"/>
      <c r="WGS23" s="428"/>
      <c r="WGT23" s="3"/>
      <c r="WGU23" s="567"/>
      <c r="WGV23" s="3"/>
      <c r="WGW23" s="428"/>
      <c r="WGX23" s="3"/>
      <c r="WGY23" s="567"/>
      <c r="WGZ23" s="3"/>
      <c r="WHA23" s="428"/>
      <c r="WHB23" s="3"/>
      <c r="WHC23" s="567"/>
      <c r="WHD23" s="3"/>
      <c r="WHE23" s="428"/>
      <c r="WHF23" s="3"/>
      <c r="WHG23" s="567"/>
      <c r="WHH23" s="3"/>
      <c r="WHI23" s="428"/>
      <c r="WHJ23" s="3"/>
      <c r="WHK23" s="567"/>
      <c r="WHL23" s="3"/>
      <c r="WHM23" s="428"/>
      <c r="WHN23" s="3"/>
      <c r="WHO23" s="567"/>
      <c r="WHP23" s="3"/>
      <c r="WHQ23" s="428"/>
      <c r="WHR23" s="3"/>
      <c r="WHS23" s="567"/>
      <c r="WHT23" s="3"/>
      <c r="WHU23" s="428"/>
      <c r="WHV23" s="3"/>
      <c r="WHW23" s="567"/>
      <c r="WHX23" s="3"/>
      <c r="WHY23" s="428"/>
      <c r="WHZ23" s="3"/>
      <c r="WIA23" s="567"/>
      <c r="WIB23" s="3"/>
      <c r="WIC23" s="428"/>
      <c r="WID23" s="3"/>
      <c r="WIE23" s="567"/>
      <c r="WIF23" s="3"/>
      <c r="WIG23" s="428"/>
      <c r="WIH23" s="3"/>
      <c r="WII23" s="567"/>
      <c r="WIJ23" s="3"/>
      <c r="WIK23" s="428"/>
      <c r="WIL23" s="3"/>
      <c r="WIM23" s="567"/>
      <c r="WIN23" s="3"/>
      <c r="WIO23" s="428"/>
      <c r="WIP23" s="3"/>
      <c r="WIQ23" s="567"/>
      <c r="WIR23" s="3"/>
      <c r="WIS23" s="428"/>
      <c r="WIT23" s="3"/>
      <c r="WIU23" s="567"/>
      <c r="WIV23" s="3"/>
      <c r="WIW23" s="428"/>
      <c r="WIX23" s="3"/>
      <c r="WIY23" s="567"/>
      <c r="WIZ23" s="3"/>
      <c r="WJA23" s="428"/>
      <c r="WJB23" s="3"/>
      <c r="WJC23" s="567"/>
      <c r="WJD23" s="3"/>
      <c r="WJE23" s="428"/>
      <c r="WJF23" s="3"/>
      <c r="WJG23" s="567"/>
      <c r="WJH23" s="3"/>
      <c r="WJI23" s="428"/>
      <c r="WJJ23" s="3"/>
      <c r="WJK23" s="567"/>
      <c r="WJL23" s="3"/>
      <c r="WJM23" s="428"/>
      <c r="WJN23" s="3"/>
      <c r="WJO23" s="567"/>
      <c r="WJP23" s="3"/>
      <c r="WJQ23" s="428"/>
      <c r="WJR23" s="3"/>
      <c r="WJS23" s="567"/>
      <c r="WJT23" s="3"/>
      <c r="WJU23" s="428"/>
      <c r="WJV23" s="3"/>
      <c r="WJW23" s="567"/>
      <c r="WJX23" s="3"/>
      <c r="WJY23" s="428"/>
      <c r="WJZ23" s="3"/>
      <c r="WKA23" s="567"/>
      <c r="WKB23" s="3"/>
      <c r="WKC23" s="428"/>
      <c r="WKD23" s="3"/>
      <c r="WKE23" s="567"/>
      <c r="WKF23" s="3"/>
      <c r="WKG23" s="428"/>
      <c r="WKH23" s="3"/>
      <c r="WKI23" s="567"/>
      <c r="WKJ23" s="3"/>
      <c r="WKK23" s="428"/>
      <c r="WKL23" s="3"/>
      <c r="WKM23" s="567"/>
      <c r="WKN23" s="3"/>
      <c r="WKO23" s="428"/>
      <c r="WKP23" s="3"/>
      <c r="WKQ23" s="567"/>
      <c r="WKR23" s="3"/>
      <c r="WKS23" s="428"/>
      <c r="WKT23" s="3"/>
      <c r="WKU23" s="567"/>
      <c r="WKV23" s="3"/>
      <c r="WKW23" s="428"/>
      <c r="WKX23" s="3"/>
      <c r="WKY23" s="567"/>
      <c r="WKZ23" s="3"/>
      <c r="WLA23" s="428"/>
      <c r="WLB23" s="3"/>
      <c r="WLC23" s="567"/>
      <c r="WLD23" s="3"/>
      <c r="WLE23" s="428"/>
      <c r="WLF23" s="3"/>
      <c r="WLG23" s="567"/>
      <c r="WLH23" s="3"/>
      <c r="WLI23" s="428"/>
      <c r="WLJ23" s="3"/>
      <c r="WLK23" s="567"/>
      <c r="WLL23" s="3"/>
      <c r="WLM23" s="428"/>
      <c r="WLN23" s="3"/>
      <c r="WLO23" s="567"/>
      <c r="WLP23" s="3"/>
      <c r="WLQ23" s="428"/>
      <c r="WLR23" s="3"/>
      <c r="WLS23" s="567"/>
      <c r="WLT23" s="3"/>
      <c r="WLU23" s="428"/>
      <c r="WLV23" s="3"/>
      <c r="WLW23" s="567"/>
      <c r="WLX23" s="3"/>
      <c r="WLY23" s="428"/>
      <c r="WLZ23" s="3"/>
      <c r="WMA23" s="567"/>
      <c r="WMB23" s="3"/>
      <c r="WMC23" s="428"/>
      <c r="WMD23" s="3"/>
      <c r="WME23" s="567"/>
      <c r="WMF23" s="3"/>
      <c r="WMG23" s="428"/>
      <c r="WMH23" s="3"/>
      <c r="WMI23" s="567"/>
      <c r="WMJ23" s="3"/>
      <c r="WMK23" s="428"/>
      <c r="WML23" s="3"/>
      <c r="WMM23" s="567"/>
      <c r="WMN23" s="3"/>
      <c r="WMO23" s="428"/>
      <c r="WMP23" s="3"/>
      <c r="WMQ23" s="567"/>
      <c r="WMR23" s="3"/>
      <c r="WMS23" s="428"/>
      <c r="WMT23" s="3"/>
      <c r="WMU23" s="567"/>
      <c r="WMV23" s="3"/>
      <c r="WMW23" s="428"/>
      <c r="WMX23" s="3"/>
      <c r="WMY23" s="567"/>
      <c r="WMZ23" s="3"/>
      <c r="WNA23" s="428"/>
      <c r="WNB23" s="3"/>
      <c r="WNC23" s="567"/>
      <c r="WND23" s="3"/>
      <c r="WNE23" s="428"/>
      <c r="WNF23" s="3"/>
      <c r="WNG23" s="567"/>
      <c r="WNH23" s="3"/>
      <c r="WNI23" s="428"/>
      <c r="WNJ23" s="3"/>
      <c r="WNK23" s="567"/>
      <c r="WNL23" s="3"/>
      <c r="WNM23" s="428"/>
      <c r="WNN23" s="3"/>
      <c r="WNO23" s="567"/>
      <c r="WNP23" s="3"/>
      <c r="WNQ23" s="428"/>
      <c r="WNR23" s="3"/>
      <c r="WNS23" s="567"/>
      <c r="WNT23" s="3"/>
      <c r="WNU23" s="428"/>
      <c r="WNV23" s="3"/>
      <c r="WNW23" s="567"/>
      <c r="WNX23" s="3"/>
      <c r="WNY23" s="428"/>
      <c r="WNZ23" s="3"/>
      <c r="WOA23" s="567"/>
      <c r="WOB23" s="3"/>
      <c r="WOC23" s="428"/>
      <c r="WOD23" s="3"/>
      <c r="WOE23" s="567"/>
      <c r="WOF23" s="3"/>
      <c r="WOG23" s="428"/>
      <c r="WOH23" s="3"/>
      <c r="WOI23" s="567"/>
      <c r="WOJ23" s="3"/>
      <c r="WOK23" s="428"/>
      <c r="WOL23" s="3"/>
      <c r="WOM23" s="567"/>
      <c r="WON23" s="3"/>
      <c r="WOO23" s="428"/>
      <c r="WOP23" s="3"/>
      <c r="WOQ23" s="567"/>
      <c r="WOR23" s="3"/>
      <c r="WOS23" s="428"/>
      <c r="WOT23" s="3"/>
      <c r="WOU23" s="567"/>
      <c r="WOV23" s="3"/>
      <c r="WOW23" s="428"/>
      <c r="WOX23" s="3"/>
      <c r="WOY23" s="567"/>
      <c r="WOZ23" s="3"/>
      <c r="WPA23" s="428"/>
      <c r="WPB23" s="3"/>
      <c r="WPC23" s="567"/>
      <c r="WPD23" s="3"/>
      <c r="WPE23" s="428"/>
      <c r="WPF23" s="3"/>
      <c r="WPG23" s="567"/>
      <c r="WPH23" s="3"/>
      <c r="WPI23" s="428"/>
      <c r="WPJ23" s="3"/>
      <c r="WPK23" s="567"/>
      <c r="WPL23" s="3"/>
      <c r="WPM23" s="428"/>
      <c r="WPN23" s="3"/>
      <c r="WPO23" s="567"/>
      <c r="WPP23" s="3"/>
      <c r="WPQ23" s="428"/>
      <c r="WPR23" s="3"/>
      <c r="WPS23" s="567"/>
      <c r="WPT23" s="3"/>
      <c r="WPU23" s="428"/>
      <c r="WPV23" s="3"/>
      <c r="WPW23" s="567"/>
      <c r="WPX23" s="3"/>
      <c r="WPY23" s="428"/>
      <c r="WPZ23" s="3"/>
      <c r="WQA23" s="567"/>
      <c r="WQB23" s="3"/>
      <c r="WQC23" s="428"/>
      <c r="WQD23" s="3"/>
      <c r="WQE23" s="567"/>
      <c r="WQF23" s="3"/>
      <c r="WQG23" s="428"/>
      <c r="WQH23" s="3"/>
      <c r="WQI23" s="567"/>
      <c r="WQJ23" s="3"/>
      <c r="WQK23" s="428"/>
      <c r="WQL23" s="3"/>
      <c r="WQM23" s="567"/>
      <c r="WQN23" s="3"/>
      <c r="WQO23" s="428"/>
      <c r="WQP23" s="3"/>
      <c r="WQQ23" s="567"/>
      <c r="WQR23" s="3"/>
      <c r="WQS23" s="428"/>
      <c r="WQT23" s="3"/>
      <c r="WQU23" s="567"/>
      <c r="WQV23" s="3"/>
      <c r="WQW23" s="428"/>
      <c r="WQX23" s="3"/>
      <c r="WQY23" s="567"/>
      <c r="WQZ23" s="3"/>
      <c r="WRA23" s="428"/>
      <c r="WRB23" s="3"/>
      <c r="WRC23" s="567"/>
      <c r="WRD23" s="3"/>
      <c r="WRE23" s="428"/>
      <c r="WRF23" s="3"/>
      <c r="WRG23" s="567"/>
      <c r="WRH23" s="3"/>
      <c r="WRI23" s="428"/>
      <c r="WRJ23" s="3"/>
      <c r="WRK23" s="567"/>
      <c r="WRL23" s="3"/>
      <c r="WRM23" s="428"/>
      <c r="WRN23" s="3"/>
      <c r="WRO23" s="567"/>
      <c r="WRP23" s="3"/>
      <c r="WRQ23" s="428"/>
      <c r="WRR23" s="3"/>
      <c r="WRS23" s="567"/>
      <c r="WRT23" s="3"/>
      <c r="WRU23" s="428"/>
      <c r="WRV23" s="3"/>
      <c r="WRW23" s="567"/>
      <c r="WRX23" s="3"/>
      <c r="WRY23" s="428"/>
      <c r="WRZ23" s="3"/>
      <c r="WSA23" s="567"/>
      <c r="WSB23" s="3"/>
      <c r="WSC23" s="428"/>
      <c r="WSD23" s="3"/>
      <c r="WSE23" s="567"/>
      <c r="WSF23" s="3"/>
      <c r="WSG23" s="428"/>
      <c r="WSH23" s="3"/>
      <c r="WSI23" s="567"/>
      <c r="WSJ23" s="3"/>
      <c r="WSK23" s="428"/>
      <c r="WSL23" s="3"/>
      <c r="WSM23" s="567"/>
      <c r="WSN23" s="3"/>
      <c r="WSO23" s="428"/>
      <c r="WSP23" s="3"/>
      <c r="WSQ23" s="567"/>
      <c r="WSR23" s="3"/>
      <c r="WSS23" s="428"/>
      <c r="WST23" s="3"/>
      <c r="WSU23" s="567"/>
      <c r="WSV23" s="3"/>
      <c r="WSW23" s="428"/>
      <c r="WSX23" s="3"/>
      <c r="WSY23" s="567"/>
      <c r="WSZ23" s="3"/>
      <c r="WTA23" s="428"/>
      <c r="WTB23" s="3"/>
      <c r="WTC23" s="567"/>
      <c r="WTD23" s="3"/>
      <c r="WTE23" s="428"/>
      <c r="WTF23" s="3"/>
      <c r="WTG23" s="567"/>
      <c r="WTH23" s="3"/>
      <c r="WTI23" s="428"/>
      <c r="WTJ23" s="3"/>
      <c r="WTK23" s="567"/>
      <c r="WTL23" s="3"/>
      <c r="WTM23" s="428"/>
      <c r="WTN23" s="3"/>
      <c r="WTO23" s="567"/>
      <c r="WTP23" s="3"/>
      <c r="WTQ23" s="428"/>
      <c r="WTR23" s="3"/>
      <c r="WTS23" s="567"/>
      <c r="WTT23" s="3"/>
      <c r="WTU23" s="428"/>
      <c r="WTV23" s="3"/>
      <c r="WTW23" s="567"/>
      <c r="WTX23" s="3"/>
      <c r="WTY23" s="428"/>
      <c r="WTZ23" s="3"/>
      <c r="WUA23" s="567"/>
      <c r="WUB23" s="3"/>
      <c r="WUC23" s="428"/>
      <c r="WUD23" s="3"/>
      <c r="WUE23" s="567"/>
      <c r="WUF23" s="3"/>
      <c r="WUG23" s="428"/>
      <c r="WUH23" s="3"/>
      <c r="WUI23" s="567"/>
      <c r="WUJ23" s="3"/>
      <c r="WUK23" s="428"/>
      <c r="WUL23" s="3"/>
      <c r="WUM23" s="567"/>
      <c r="WUN23" s="3"/>
      <c r="WUO23" s="428"/>
      <c r="WUP23" s="3"/>
      <c r="WUQ23" s="567"/>
      <c r="WUR23" s="3"/>
      <c r="WUS23" s="428"/>
      <c r="WUT23" s="3"/>
      <c r="WUU23" s="567"/>
      <c r="WUV23" s="3"/>
      <c r="WUW23" s="428"/>
      <c r="WUX23" s="3"/>
      <c r="WUY23" s="567"/>
      <c r="WUZ23" s="3"/>
      <c r="WVA23" s="428"/>
      <c r="WVB23" s="3"/>
      <c r="WVC23" s="567"/>
      <c r="WVD23" s="3"/>
      <c r="WVE23" s="428"/>
      <c r="WVF23" s="3"/>
      <c r="WVG23" s="567"/>
      <c r="WVH23" s="3"/>
      <c r="WVI23" s="428"/>
      <c r="WVJ23" s="3"/>
      <c r="WVK23" s="567"/>
      <c r="WVL23" s="3"/>
      <c r="WVM23" s="428"/>
      <c r="WVN23" s="3"/>
      <c r="WVO23" s="567"/>
      <c r="WVP23" s="3"/>
      <c r="WVQ23" s="428"/>
      <c r="WVR23" s="3"/>
      <c r="WVS23" s="567"/>
      <c r="WVT23" s="3"/>
      <c r="WVU23" s="428"/>
      <c r="WVV23" s="3"/>
      <c r="WVW23" s="567"/>
      <c r="WVX23" s="3"/>
      <c r="WVY23" s="428"/>
      <c r="WVZ23" s="3"/>
      <c r="WWA23" s="567"/>
      <c r="WWB23" s="3"/>
      <c r="WWC23" s="428"/>
      <c r="WWD23" s="3"/>
      <c r="WWE23" s="567"/>
      <c r="WWF23" s="3"/>
      <c r="WWG23" s="428"/>
      <c r="WWH23" s="3"/>
      <c r="WWI23" s="567"/>
      <c r="WWJ23" s="3"/>
      <c r="WWK23" s="428"/>
      <c r="WWL23" s="3"/>
      <c r="WWM23" s="567"/>
      <c r="WWN23" s="3"/>
      <c r="WWO23" s="428"/>
      <c r="WWP23" s="3"/>
      <c r="WWQ23" s="567"/>
      <c r="WWR23" s="3"/>
      <c r="WWS23" s="428"/>
      <c r="WWT23" s="3"/>
      <c r="WWU23" s="567"/>
      <c r="WWV23" s="3"/>
      <c r="WWW23" s="428"/>
      <c r="WWX23" s="3"/>
      <c r="WWY23" s="567"/>
      <c r="WWZ23" s="3"/>
      <c r="WXA23" s="428"/>
      <c r="WXB23" s="3"/>
      <c r="WXC23" s="567"/>
      <c r="WXD23" s="3"/>
      <c r="WXE23" s="428"/>
      <c r="WXF23" s="3"/>
      <c r="WXG23" s="567"/>
      <c r="WXH23" s="3"/>
      <c r="WXI23" s="428"/>
      <c r="WXJ23" s="3"/>
      <c r="WXK23" s="567"/>
      <c r="WXL23" s="3"/>
      <c r="WXM23" s="428"/>
      <c r="WXN23" s="3"/>
      <c r="WXO23" s="567"/>
      <c r="WXP23" s="3"/>
      <c r="WXQ23" s="428"/>
      <c r="WXR23" s="3"/>
      <c r="WXS23" s="567"/>
      <c r="WXT23" s="3"/>
      <c r="WXU23" s="428"/>
      <c r="WXV23" s="3"/>
      <c r="WXW23" s="567"/>
      <c r="WXX23" s="3"/>
      <c r="WXY23" s="428"/>
      <c r="WXZ23" s="3"/>
      <c r="WYA23" s="567"/>
      <c r="WYB23" s="3"/>
      <c r="WYC23" s="428"/>
      <c r="WYD23" s="3"/>
      <c r="WYE23" s="567"/>
      <c r="WYF23" s="3"/>
      <c r="WYG23" s="428"/>
      <c r="WYH23" s="3"/>
      <c r="WYI23" s="567"/>
      <c r="WYJ23" s="3"/>
      <c r="WYK23" s="428"/>
      <c r="WYL23" s="3"/>
      <c r="WYM23" s="567"/>
      <c r="WYN23" s="3"/>
      <c r="WYO23" s="428"/>
      <c r="WYP23" s="3"/>
      <c r="WYQ23" s="567"/>
      <c r="WYR23" s="3"/>
      <c r="WYS23" s="428"/>
      <c r="WYT23" s="3"/>
      <c r="WYU23" s="567"/>
      <c r="WYV23" s="3"/>
      <c r="WYW23" s="428"/>
      <c r="WYX23" s="3"/>
      <c r="WYY23" s="567"/>
      <c r="WYZ23" s="3"/>
      <c r="WZA23" s="428"/>
      <c r="WZB23" s="3"/>
      <c r="WZC23" s="567"/>
      <c r="WZD23" s="3"/>
      <c r="WZE23" s="428"/>
      <c r="WZF23" s="3"/>
      <c r="WZG23" s="567"/>
      <c r="WZH23" s="3"/>
      <c r="WZI23" s="428"/>
      <c r="WZJ23" s="3"/>
      <c r="WZK23" s="567"/>
      <c r="WZL23" s="3"/>
      <c r="WZM23" s="428"/>
      <c r="WZN23" s="3"/>
      <c r="WZO23" s="567"/>
      <c r="WZP23" s="3"/>
      <c r="WZQ23" s="428"/>
      <c r="WZR23" s="3"/>
      <c r="WZS23" s="567"/>
      <c r="WZT23" s="3"/>
      <c r="WZU23" s="428"/>
      <c r="WZV23" s="3"/>
      <c r="WZW23" s="567"/>
      <c r="WZX23" s="3"/>
      <c r="WZY23" s="428"/>
      <c r="WZZ23" s="3"/>
      <c r="XAA23" s="567"/>
      <c r="XAB23" s="3"/>
      <c r="XAC23" s="428"/>
      <c r="XAD23" s="3"/>
      <c r="XAE23" s="567"/>
      <c r="XAF23" s="3"/>
      <c r="XAG23" s="428"/>
      <c r="XAH23" s="3"/>
      <c r="XAI23" s="567"/>
      <c r="XAJ23" s="3"/>
      <c r="XAK23" s="428"/>
      <c r="XAL23" s="3"/>
      <c r="XAM23" s="567"/>
      <c r="XAN23" s="3"/>
      <c r="XAO23" s="428"/>
      <c r="XAP23" s="3"/>
      <c r="XAQ23" s="567"/>
      <c r="XAR23" s="3"/>
      <c r="XAS23" s="428"/>
      <c r="XAT23" s="3"/>
      <c r="XAU23" s="567"/>
      <c r="XAV23" s="3"/>
      <c r="XAW23" s="428"/>
      <c r="XAX23" s="3"/>
      <c r="XAY23" s="567"/>
      <c r="XAZ23" s="3"/>
      <c r="XBA23" s="428"/>
      <c r="XBB23" s="3"/>
      <c r="XBC23" s="567"/>
      <c r="XBD23" s="3"/>
      <c r="XBE23" s="428"/>
      <c r="XBF23" s="3"/>
      <c r="XBG23" s="567"/>
      <c r="XBH23" s="3"/>
      <c r="XBI23" s="428"/>
      <c r="XBJ23" s="3"/>
      <c r="XBK23" s="567"/>
      <c r="XBL23" s="3"/>
      <c r="XBM23" s="428"/>
      <c r="XBN23" s="3"/>
      <c r="XBO23" s="567"/>
      <c r="XBP23" s="3"/>
      <c r="XBQ23" s="428"/>
      <c r="XBR23" s="3"/>
      <c r="XBS23" s="567"/>
      <c r="XBT23" s="3"/>
      <c r="XBU23" s="428"/>
      <c r="XBV23" s="3"/>
      <c r="XBW23" s="567"/>
      <c r="XBX23" s="3"/>
      <c r="XBY23" s="428"/>
      <c r="XBZ23" s="3"/>
      <c r="XCA23" s="567"/>
      <c r="XCB23" s="3"/>
      <c r="XCC23" s="428"/>
      <c r="XCD23" s="3"/>
      <c r="XCE23" s="567"/>
      <c r="XCF23" s="3"/>
      <c r="XCG23" s="428"/>
      <c r="XCH23" s="3"/>
      <c r="XCI23" s="567"/>
      <c r="XCJ23" s="3"/>
      <c r="XCK23" s="428"/>
      <c r="XCL23" s="3"/>
      <c r="XCM23" s="567"/>
      <c r="XCN23" s="3"/>
      <c r="XCO23" s="428"/>
      <c r="XCP23" s="3"/>
      <c r="XCQ23" s="567"/>
      <c r="XCR23" s="3"/>
      <c r="XCS23" s="428"/>
      <c r="XCT23" s="3"/>
      <c r="XCU23" s="567"/>
      <c r="XCV23" s="3"/>
      <c r="XCW23" s="428"/>
      <c r="XCX23" s="3"/>
      <c r="XCY23" s="567"/>
      <c r="XCZ23" s="3"/>
      <c r="XDA23" s="428"/>
      <c r="XDB23" s="3"/>
      <c r="XDC23" s="567"/>
      <c r="XDD23" s="3"/>
      <c r="XDE23" s="428"/>
      <c r="XDF23" s="3"/>
      <c r="XDG23" s="567"/>
      <c r="XDH23" s="3"/>
      <c r="XDI23" s="428"/>
      <c r="XDJ23" s="3"/>
      <c r="XDK23" s="567"/>
      <c r="XDL23" s="3"/>
      <c r="XDM23" s="428"/>
      <c r="XDN23" s="3"/>
      <c r="XDO23" s="567"/>
      <c r="XDP23" s="3"/>
      <c r="XDQ23" s="428"/>
      <c r="XDR23" s="3"/>
      <c r="XDS23" s="567"/>
      <c r="XDT23" s="3"/>
      <c r="XDU23" s="428"/>
      <c r="XDV23" s="3"/>
      <c r="XDW23" s="567"/>
      <c r="XDX23" s="3"/>
      <c r="XDY23" s="428"/>
      <c r="XDZ23" s="3"/>
      <c r="XEA23" s="567"/>
      <c r="XEB23" s="3"/>
      <c r="XEC23" s="428"/>
      <c r="XED23" s="3"/>
      <c r="XEE23" s="567"/>
      <c r="XEF23" s="3"/>
      <c r="XEG23" s="428"/>
      <c r="XEH23" s="3"/>
      <c r="XEI23" s="567"/>
      <c r="XEJ23" s="3"/>
      <c r="XEK23" s="428"/>
      <c r="XEL23" s="3"/>
      <c r="XEM23" s="567"/>
      <c r="XEN23" s="3"/>
      <c r="XEO23" s="428"/>
      <c r="XEP23" s="3"/>
      <c r="XEQ23" s="567"/>
      <c r="XER23" s="3"/>
      <c r="XES23" s="428"/>
      <c r="XET23" s="3"/>
      <c r="XEU23" s="567"/>
      <c r="XEV23" s="3"/>
      <c r="XEW23" s="428"/>
      <c r="XEX23" s="3"/>
      <c r="XEY23" s="567"/>
      <c r="XEZ23" s="3"/>
      <c r="XFA23" s="428"/>
      <c r="XFB23" s="3"/>
      <c r="XFC23" s="567"/>
      <c r="XFD23" s="3"/>
    </row>
    <row r="24" spans="1:16384" s="21" customFormat="1" x14ac:dyDescent="0.3">
      <c r="A24" s="982">
        <v>15</v>
      </c>
      <c r="B24" s="978" t="s">
        <v>1734</v>
      </c>
      <c r="C24" s="979" t="s">
        <v>1732</v>
      </c>
      <c r="D24" s="980">
        <v>4245.6000000000004</v>
      </c>
      <c r="E24" s="428"/>
      <c r="F24" s="3"/>
      <c r="G24" s="567"/>
      <c r="H24" s="3"/>
      <c r="I24" s="428"/>
      <c r="J24" s="3"/>
      <c r="K24" s="567"/>
      <c r="L24" s="3"/>
      <c r="M24" s="428"/>
      <c r="N24" s="3"/>
      <c r="O24" s="567"/>
      <c r="P24" s="3"/>
      <c r="Q24" s="428"/>
      <c r="R24" s="3"/>
      <c r="S24" s="567"/>
      <c r="T24" s="3"/>
      <c r="U24" s="428"/>
      <c r="V24" s="3"/>
      <c r="W24" s="567"/>
      <c r="X24" s="3"/>
      <c r="Y24" s="428"/>
      <c r="Z24" s="3"/>
      <c r="AA24" s="567"/>
      <c r="AB24" s="3"/>
      <c r="AC24" s="428"/>
      <c r="AD24" s="3"/>
      <c r="AE24" s="567"/>
      <c r="AF24" s="3"/>
      <c r="AG24" s="428"/>
      <c r="AH24" s="3"/>
      <c r="AI24" s="567"/>
      <c r="AJ24" s="3"/>
      <c r="AK24" s="428"/>
      <c r="AL24" s="3"/>
      <c r="AM24" s="567"/>
      <c r="AN24" s="3"/>
      <c r="AO24" s="428"/>
      <c r="AP24" s="3"/>
      <c r="AQ24" s="567"/>
      <c r="AR24" s="3"/>
      <c r="AS24" s="428"/>
      <c r="AT24" s="3"/>
      <c r="AU24" s="567"/>
      <c r="AV24" s="3"/>
      <c r="AW24" s="428"/>
      <c r="AX24" s="3"/>
      <c r="AY24" s="567"/>
      <c r="AZ24" s="3"/>
      <c r="BA24" s="428"/>
      <c r="BB24" s="3"/>
      <c r="BC24" s="567"/>
      <c r="BD24" s="3"/>
      <c r="BE24" s="428"/>
      <c r="BF24" s="3"/>
      <c r="BG24" s="567"/>
      <c r="BH24" s="3"/>
      <c r="BI24" s="428"/>
      <c r="BJ24" s="3"/>
      <c r="BK24" s="567"/>
      <c r="BL24" s="3"/>
      <c r="BM24" s="428"/>
      <c r="BN24" s="3"/>
      <c r="BO24" s="567"/>
      <c r="BP24" s="3"/>
      <c r="BQ24" s="428"/>
      <c r="BR24" s="3"/>
      <c r="BS24" s="567"/>
      <c r="BT24" s="3"/>
      <c r="BU24" s="428"/>
      <c r="BV24" s="3"/>
      <c r="BW24" s="567"/>
      <c r="BX24" s="3"/>
      <c r="BY24" s="428"/>
      <c r="BZ24" s="3"/>
      <c r="CA24" s="567"/>
      <c r="CB24" s="3"/>
      <c r="CC24" s="428"/>
      <c r="CD24" s="3"/>
      <c r="CE24" s="567"/>
      <c r="CF24" s="3"/>
      <c r="CG24" s="428"/>
      <c r="CH24" s="3"/>
      <c r="CI24" s="567"/>
      <c r="CJ24" s="3"/>
      <c r="CK24" s="428"/>
      <c r="CL24" s="3"/>
      <c r="CM24" s="567"/>
      <c r="CN24" s="3"/>
      <c r="CO24" s="428"/>
      <c r="CP24" s="3"/>
      <c r="CQ24" s="567"/>
      <c r="CR24" s="3"/>
      <c r="CS24" s="428"/>
      <c r="CT24" s="3"/>
      <c r="CU24" s="567"/>
      <c r="CV24" s="3"/>
      <c r="CW24" s="428"/>
      <c r="CX24" s="3"/>
      <c r="CY24" s="567"/>
      <c r="CZ24" s="3"/>
      <c r="DA24" s="428"/>
      <c r="DB24" s="3"/>
      <c r="DC24" s="567"/>
      <c r="DD24" s="3"/>
      <c r="DE24" s="428"/>
      <c r="DF24" s="3"/>
      <c r="DG24" s="567"/>
      <c r="DH24" s="3"/>
      <c r="DI24" s="428"/>
      <c r="DJ24" s="3"/>
      <c r="DK24" s="567"/>
      <c r="DL24" s="3"/>
      <c r="DM24" s="428"/>
      <c r="DN24" s="3"/>
      <c r="DO24" s="567"/>
      <c r="DP24" s="3"/>
      <c r="DQ24" s="428"/>
      <c r="DR24" s="3"/>
      <c r="DS24" s="567"/>
      <c r="DT24" s="3"/>
      <c r="DU24" s="428"/>
      <c r="DV24" s="3"/>
      <c r="DW24" s="567"/>
      <c r="DX24" s="3"/>
      <c r="DY24" s="428"/>
      <c r="DZ24" s="3"/>
      <c r="EA24" s="567"/>
      <c r="EB24" s="3"/>
      <c r="EC24" s="428"/>
      <c r="ED24" s="3"/>
      <c r="EE24" s="567"/>
      <c r="EF24" s="3"/>
      <c r="EG24" s="428"/>
      <c r="EH24" s="3"/>
      <c r="EI24" s="567"/>
      <c r="EJ24" s="3"/>
      <c r="EK24" s="428"/>
      <c r="EL24" s="3"/>
      <c r="EM24" s="567"/>
      <c r="EN24" s="3"/>
      <c r="EO24" s="428"/>
      <c r="EP24" s="3"/>
      <c r="EQ24" s="567"/>
      <c r="ER24" s="3"/>
      <c r="ES24" s="428"/>
      <c r="ET24" s="3"/>
      <c r="EU24" s="567"/>
      <c r="EV24" s="3"/>
      <c r="EW24" s="428"/>
      <c r="EX24" s="3"/>
      <c r="EY24" s="567"/>
      <c r="EZ24" s="3"/>
      <c r="FA24" s="428"/>
      <c r="FB24" s="3"/>
      <c r="FC24" s="567"/>
      <c r="FD24" s="3"/>
      <c r="FE24" s="428"/>
      <c r="FF24" s="3"/>
      <c r="FG24" s="567"/>
      <c r="FH24" s="3"/>
      <c r="FI24" s="428"/>
      <c r="FJ24" s="3"/>
      <c r="FK24" s="567"/>
      <c r="FL24" s="3"/>
      <c r="FM24" s="428"/>
      <c r="FN24" s="3"/>
      <c r="FO24" s="567"/>
      <c r="FP24" s="3"/>
      <c r="FQ24" s="428"/>
      <c r="FR24" s="3"/>
      <c r="FS24" s="567"/>
      <c r="FT24" s="3"/>
      <c r="FU24" s="428"/>
      <c r="FV24" s="3"/>
      <c r="FW24" s="567"/>
      <c r="FX24" s="3"/>
      <c r="FY24" s="428"/>
      <c r="FZ24" s="3"/>
      <c r="GA24" s="567"/>
      <c r="GB24" s="3"/>
      <c r="GC24" s="428"/>
      <c r="GD24" s="3"/>
      <c r="GE24" s="567"/>
      <c r="GF24" s="3"/>
      <c r="GG24" s="428"/>
      <c r="GH24" s="3"/>
      <c r="GI24" s="567"/>
      <c r="GJ24" s="3"/>
      <c r="GK24" s="428"/>
      <c r="GL24" s="3"/>
      <c r="GM24" s="567"/>
      <c r="GN24" s="3"/>
      <c r="GO24" s="428"/>
      <c r="GP24" s="3"/>
      <c r="GQ24" s="567"/>
      <c r="GR24" s="3"/>
      <c r="GS24" s="428"/>
      <c r="GT24" s="3"/>
      <c r="GU24" s="567"/>
      <c r="GV24" s="3"/>
      <c r="GW24" s="428"/>
      <c r="GX24" s="3"/>
      <c r="GY24" s="567"/>
      <c r="GZ24" s="3"/>
      <c r="HA24" s="428"/>
      <c r="HB24" s="3"/>
      <c r="HC24" s="567"/>
      <c r="HD24" s="3"/>
      <c r="HE24" s="428"/>
      <c r="HF24" s="3"/>
      <c r="HG24" s="567"/>
      <c r="HH24" s="3"/>
      <c r="HI24" s="428"/>
      <c r="HJ24" s="3"/>
      <c r="HK24" s="567"/>
      <c r="HL24" s="3"/>
      <c r="HM24" s="428"/>
      <c r="HN24" s="3"/>
      <c r="HO24" s="567"/>
      <c r="HP24" s="3"/>
      <c r="HQ24" s="428"/>
      <c r="HR24" s="3"/>
      <c r="HS24" s="567"/>
      <c r="HT24" s="3"/>
      <c r="HU24" s="428"/>
      <c r="HV24" s="3"/>
      <c r="HW24" s="567"/>
      <c r="HX24" s="3"/>
      <c r="HY24" s="428"/>
      <c r="HZ24" s="3"/>
      <c r="IA24" s="567"/>
      <c r="IB24" s="3"/>
      <c r="IC24" s="428"/>
      <c r="ID24" s="3"/>
      <c r="IE24" s="567"/>
      <c r="IF24" s="3"/>
      <c r="IG24" s="428"/>
      <c r="IH24" s="3"/>
      <c r="II24" s="567"/>
      <c r="IJ24" s="3"/>
      <c r="IK24" s="428"/>
      <c r="IL24" s="3"/>
      <c r="IM24" s="567"/>
      <c r="IN24" s="3"/>
      <c r="IO24" s="428"/>
      <c r="IP24" s="3"/>
      <c r="IQ24" s="567"/>
      <c r="IR24" s="3"/>
      <c r="IS24" s="428"/>
      <c r="IT24" s="3"/>
      <c r="IU24" s="567"/>
      <c r="IV24" s="3"/>
      <c r="IW24" s="428"/>
      <c r="IX24" s="3"/>
      <c r="IY24" s="567"/>
      <c r="IZ24" s="3"/>
      <c r="JA24" s="428"/>
      <c r="JB24" s="3"/>
      <c r="JC24" s="567"/>
      <c r="JD24" s="3"/>
      <c r="JE24" s="428"/>
      <c r="JF24" s="3"/>
      <c r="JG24" s="567"/>
      <c r="JH24" s="3"/>
      <c r="JI24" s="428"/>
      <c r="JJ24" s="3"/>
      <c r="JK24" s="567"/>
      <c r="JL24" s="3"/>
      <c r="JM24" s="428"/>
      <c r="JN24" s="3"/>
      <c r="JO24" s="567"/>
      <c r="JP24" s="3"/>
      <c r="JQ24" s="428"/>
      <c r="JR24" s="3"/>
      <c r="JS24" s="567"/>
      <c r="JT24" s="3"/>
      <c r="JU24" s="428"/>
      <c r="JV24" s="3"/>
      <c r="JW24" s="567"/>
      <c r="JX24" s="3"/>
      <c r="JY24" s="428"/>
      <c r="JZ24" s="3"/>
      <c r="KA24" s="567"/>
      <c r="KB24" s="3"/>
      <c r="KC24" s="428"/>
      <c r="KD24" s="3"/>
      <c r="KE24" s="567"/>
      <c r="KF24" s="3"/>
      <c r="KG24" s="428"/>
      <c r="KH24" s="3"/>
      <c r="KI24" s="567"/>
      <c r="KJ24" s="3"/>
      <c r="KK24" s="428"/>
      <c r="KL24" s="3"/>
      <c r="KM24" s="567"/>
      <c r="KN24" s="3"/>
      <c r="KO24" s="428"/>
      <c r="KP24" s="3"/>
      <c r="KQ24" s="567"/>
      <c r="KR24" s="3"/>
      <c r="KS24" s="428"/>
      <c r="KT24" s="3"/>
      <c r="KU24" s="567"/>
      <c r="KV24" s="3"/>
      <c r="KW24" s="428"/>
      <c r="KX24" s="3"/>
      <c r="KY24" s="567"/>
      <c r="KZ24" s="3"/>
      <c r="LA24" s="428"/>
      <c r="LB24" s="3"/>
      <c r="LC24" s="567"/>
      <c r="LD24" s="3"/>
      <c r="LE24" s="428"/>
      <c r="LF24" s="3"/>
      <c r="LG24" s="567"/>
      <c r="LH24" s="3"/>
      <c r="LI24" s="428"/>
      <c r="LJ24" s="3"/>
      <c r="LK24" s="567"/>
      <c r="LL24" s="3"/>
      <c r="LM24" s="428"/>
      <c r="LN24" s="3"/>
      <c r="LO24" s="567"/>
      <c r="LP24" s="3"/>
      <c r="LQ24" s="428"/>
      <c r="LR24" s="3"/>
      <c r="LS24" s="567"/>
      <c r="LT24" s="3"/>
      <c r="LU24" s="428"/>
      <c r="LV24" s="3"/>
      <c r="LW24" s="567"/>
      <c r="LX24" s="3"/>
      <c r="LY24" s="428"/>
      <c r="LZ24" s="3"/>
      <c r="MA24" s="567"/>
      <c r="MB24" s="3"/>
      <c r="MC24" s="428"/>
      <c r="MD24" s="3"/>
      <c r="ME24" s="567"/>
      <c r="MF24" s="3"/>
      <c r="MG24" s="428"/>
      <c r="MH24" s="3"/>
      <c r="MI24" s="567"/>
      <c r="MJ24" s="3"/>
      <c r="MK24" s="428"/>
      <c r="ML24" s="3"/>
      <c r="MM24" s="567"/>
      <c r="MN24" s="3"/>
      <c r="MO24" s="428"/>
      <c r="MP24" s="3"/>
      <c r="MQ24" s="567"/>
      <c r="MR24" s="3"/>
      <c r="MS24" s="428"/>
      <c r="MT24" s="3"/>
      <c r="MU24" s="567"/>
      <c r="MV24" s="3"/>
      <c r="MW24" s="428"/>
      <c r="MX24" s="3"/>
      <c r="MY24" s="567"/>
      <c r="MZ24" s="3"/>
      <c r="NA24" s="428"/>
      <c r="NB24" s="3"/>
      <c r="NC24" s="567"/>
      <c r="ND24" s="3"/>
      <c r="NE24" s="428"/>
      <c r="NF24" s="3"/>
      <c r="NG24" s="567"/>
      <c r="NH24" s="3"/>
      <c r="NI24" s="428"/>
      <c r="NJ24" s="3"/>
      <c r="NK24" s="567"/>
      <c r="NL24" s="3"/>
      <c r="NM24" s="428"/>
      <c r="NN24" s="3"/>
      <c r="NO24" s="567"/>
      <c r="NP24" s="3"/>
      <c r="NQ24" s="428"/>
      <c r="NR24" s="3"/>
      <c r="NS24" s="567"/>
      <c r="NT24" s="3"/>
      <c r="NU24" s="428"/>
      <c r="NV24" s="3"/>
      <c r="NW24" s="567"/>
      <c r="NX24" s="3"/>
      <c r="NY24" s="428"/>
      <c r="NZ24" s="3"/>
      <c r="OA24" s="567"/>
      <c r="OB24" s="3"/>
      <c r="OC24" s="428"/>
      <c r="OD24" s="3"/>
      <c r="OE24" s="567"/>
      <c r="OF24" s="3"/>
      <c r="OG24" s="428"/>
      <c r="OH24" s="3"/>
      <c r="OI24" s="567"/>
      <c r="OJ24" s="3"/>
      <c r="OK24" s="428"/>
      <c r="OL24" s="3"/>
      <c r="OM24" s="567"/>
      <c r="ON24" s="3"/>
      <c r="OO24" s="428"/>
      <c r="OP24" s="3"/>
      <c r="OQ24" s="567"/>
      <c r="OR24" s="3"/>
      <c r="OS24" s="428"/>
      <c r="OT24" s="3"/>
      <c r="OU24" s="567"/>
      <c r="OV24" s="3"/>
      <c r="OW24" s="428"/>
      <c r="OX24" s="3"/>
      <c r="OY24" s="567"/>
      <c r="OZ24" s="3"/>
      <c r="PA24" s="428"/>
      <c r="PB24" s="3"/>
      <c r="PC24" s="567"/>
      <c r="PD24" s="3"/>
      <c r="PE24" s="428"/>
      <c r="PF24" s="3"/>
      <c r="PG24" s="567"/>
      <c r="PH24" s="3"/>
      <c r="PI24" s="428"/>
      <c r="PJ24" s="3"/>
      <c r="PK24" s="567"/>
      <c r="PL24" s="3"/>
      <c r="PM24" s="428"/>
      <c r="PN24" s="3"/>
      <c r="PO24" s="567"/>
      <c r="PP24" s="3"/>
      <c r="PQ24" s="428"/>
      <c r="PR24" s="3"/>
      <c r="PS24" s="567"/>
      <c r="PT24" s="3"/>
      <c r="PU24" s="428"/>
      <c r="PV24" s="3"/>
      <c r="PW24" s="567"/>
      <c r="PX24" s="3"/>
      <c r="PY24" s="428"/>
      <c r="PZ24" s="3"/>
      <c r="QA24" s="567"/>
      <c r="QB24" s="3"/>
      <c r="QC24" s="428"/>
      <c r="QD24" s="3"/>
      <c r="QE24" s="567"/>
      <c r="QF24" s="3"/>
      <c r="QG24" s="428"/>
      <c r="QH24" s="3"/>
      <c r="QI24" s="567"/>
      <c r="QJ24" s="3"/>
      <c r="QK24" s="428"/>
      <c r="QL24" s="3"/>
      <c r="QM24" s="567"/>
      <c r="QN24" s="3"/>
      <c r="QO24" s="428"/>
      <c r="QP24" s="3"/>
      <c r="QQ24" s="567"/>
      <c r="QR24" s="3"/>
      <c r="QS24" s="428"/>
      <c r="QT24" s="3"/>
      <c r="QU24" s="567"/>
      <c r="QV24" s="3"/>
      <c r="QW24" s="428"/>
      <c r="QX24" s="3"/>
      <c r="QY24" s="567"/>
      <c r="QZ24" s="3"/>
      <c r="RA24" s="428"/>
      <c r="RB24" s="3"/>
      <c r="RC24" s="567"/>
      <c r="RD24" s="3"/>
      <c r="RE24" s="428"/>
      <c r="RF24" s="3"/>
      <c r="RG24" s="567"/>
      <c r="RH24" s="3"/>
      <c r="RI24" s="428"/>
      <c r="RJ24" s="3"/>
      <c r="RK24" s="567"/>
      <c r="RL24" s="3"/>
      <c r="RM24" s="428"/>
      <c r="RN24" s="3"/>
      <c r="RO24" s="567"/>
      <c r="RP24" s="3"/>
      <c r="RQ24" s="428"/>
      <c r="RR24" s="3"/>
      <c r="RS24" s="567"/>
      <c r="RT24" s="3"/>
      <c r="RU24" s="428"/>
      <c r="RV24" s="3"/>
      <c r="RW24" s="567"/>
      <c r="RX24" s="3"/>
      <c r="RY24" s="428"/>
      <c r="RZ24" s="3"/>
      <c r="SA24" s="567"/>
      <c r="SB24" s="3"/>
      <c r="SC24" s="428"/>
      <c r="SD24" s="3"/>
      <c r="SE24" s="567"/>
      <c r="SF24" s="3"/>
      <c r="SG24" s="428"/>
      <c r="SH24" s="3"/>
      <c r="SI24" s="567"/>
      <c r="SJ24" s="3"/>
      <c r="SK24" s="428"/>
      <c r="SL24" s="3"/>
      <c r="SM24" s="567"/>
      <c r="SN24" s="3"/>
      <c r="SO24" s="428"/>
      <c r="SP24" s="3"/>
      <c r="SQ24" s="567"/>
      <c r="SR24" s="3"/>
      <c r="SS24" s="428"/>
      <c r="ST24" s="3"/>
      <c r="SU24" s="567"/>
      <c r="SV24" s="3"/>
      <c r="SW24" s="428"/>
      <c r="SX24" s="3"/>
      <c r="SY24" s="567"/>
      <c r="SZ24" s="3"/>
      <c r="TA24" s="428"/>
      <c r="TB24" s="3"/>
      <c r="TC24" s="567"/>
      <c r="TD24" s="3"/>
      <c r="TE24" s="428"/>
      <c r="TF24" s="3"/>
      <c r="TG24" s="567"/>
      <c r="TH24" s="3"/>
      <c r="TI24" s="428"/>
      <c r="TJ24" s="3"/>
      <c r="TK24" s="567"/>
      <c r="TL24" s="3"/>
      <c r="TM24" s="428"/>
      <c r="TN24" s="3"/>
      <c r="TO24" s="567"/>
      <c r="TP24" s="3"/>
      <c r="TQ24" s="428"/>
      <c r="TR24" s="3"/>
      <c r="TS24" s="567"/>
      <c r="TT24" s="3"/>
      <c r="TU24" s="428"/>
      <c r="TV24" s="3"/>
      <c r="TW24" s="567"/>
      <c r="TX24" s="3"/>
      <c r="TY24" s="428"/>
      <c r="TZ24" s="3"/>
      <c r="UA24" s="567"/>
      <c r="UB24" s="3"/>
      <c r="UC24" s="428"/>
      <c r="UD24" s="3"/>
      <c r="UE24" s="567"/>
      <c r="UF24" s="3"/>
      <c r="UG24" s="428"/>
      <c r="UH24" s="3"/>
      <c r="UI24" s="567"/>
      <c r="UJ24" s="3"/>
      <c r="UK24" s="428"/>
      <c r="UL24" s="3"/>
      <c r="UM24" s="567"/>
      <c r="UN24" s="3"/>
      <c r="UO24" s="428"/>
      <c r="UP24" s="3"/>
      <c r="UQ24" s="567"/>
      <c r="UR24" s="3"/>
      <c r="US24" s="428"/>
      <c r="UT24" s="3"/>
      <c r="UU24" s="567"/>
      <c r="UV24" s="3"/>
      <c r="UW24" s="428"/>
      <c r="UX24" s="3"/>
      <c r="UY24" s="567"/>
      <c r="UZ24" s="3"/>
      <c r="VA24" s="428"/>
      <c r="VB24" s="3"/>
      <c r="VC24" s="567"/>
      <c r="VD24" s="3"/>
      <c r="VE24" s="428"/>
      <c r="VF24" s="3"/>
      <c r="VG24" s="567"/>
      <c r="VH24" s="3"/>
      <c r="VI24" s="428"/>
      <c r="VJ24" s="3"/>
      <c r="VK24" s="567"/>
      <c r="VL24" s="3"/>
      <c r="VM24" s="428"/>
      <c r="VN24" s="3"/>
      <c r="VO24" s="567"/>
      <c r="VP24" s="3"/>
      <c r="VQ24" s="428"/>
      <c r="VR24" s="3"/>
      <c r="VS24" s="567"/>
      <c r="VT24" s="3"/>
      <c r="VU24" s="428"/>
      <c r="VV24" s="3"/>
      <c r="VW24" s="567"/>
      <c r="VX24" s="3"/>
      <c r="VY24" s="428"/>
      <c r="VZ24" s="3"/>
      <c r="WA24" s="567"/>
      <c r="WB24" s="3"/>
      <c r="WC24" s="428"/>
      <c r="WD24" s="3"/>
      <c r="WE24" s="567"/>
      <c r="WF24" s="3"/>
      <c r="WG24" s="428"/>
      <c r="WH24" s="3"/>
      <c r="WI24" s="567"/>
      <c r="WJ24" s="3"/>
      <c r="WK24" s="428"/>
      <c r="WL24" s="3"/>
      <c r="WM24" s="567"/>
      <c r="WN24" s="3"/>
      <c r="WO24" s="428"/>
      <c r="WP24" s="3"/>
      <c r="WQ24" s="567"/>
      <c r="WR24" s="3"/>
      <c r="WS24" s="428"/>
      <c r="WT24" s="3"/>
      <c r="WU24" s="567"/>
      <c r="WV24" s="3"/>
      <c r="WW24" s="428"/>
      <c r="WX24" s="3"/>
      <c r="WY24" s="567"/>
      <c r="WZ24" s="3"/>
      <c r="XA24" s="428"/>
      <c r="XB24" s="3"/>
      <c r="XC24" s="567"/>
      <c r="XD24" s="3"/>
      <c r="XE24" s="428"/>
      <c r="XF24" s="3"/>
      <c r="XG24" s="567"/>
      <c r="XH24" s="3"/>
      <c r="XI24" s="428"/>
      <c r="XJ24" s="3"/>
      <c r="XK24" s="567"/>
      <c r="XL24" s="3"/>
      <c r="XM24" s="428"/>
      <c r="XN24" s="3"/>
      <c r="XO24" s="567"/>
      <c r="XP24" s="3"/>
      <c r="XQ24" s="428"/>
      <c r="XR24" s="3"/>
      <c r="XS24" s="567"/>
      <c r="XT24" s="3"/>
      <c r="XU24" s="428"/>
      <c r="XV24" s="3"/>
      <c r="XW24" s="567"/>
      <c r="XX24" s="3"/>
      <c r="XY24" s="428"/>
      <c r="XZ24" s="3"/>
      <c r="YA24" s="567"/>
      <c r="YB24" s="3"/>
      <c r="YC24" s="428"/>
      <c r="YD24" s="3"/>
      <c r="YE24" s="567"/>
      <c r="YF24" s="3"/>
      <c r="YG24" s="428"/>
      <c r="YH24" s="3"/>
      <c r="YI24" s="567"/>
      <c r="YJ24" s="3"/>
      <c r="YK24" s="428"/>
      <c r="YL24" s="3"/>
      <c r="YM24" s="567"/>
      <c r="YN24" s="3"/>
      <c r="YO24" s="428"/>
      <c r="YP24" s="3"/>
      <c r="YQ24" s="567"/>
      <c r="YR24" s="3"/>
      <c r="YS24" s="428"/>
      <c r="YT24" s="3"/>
      <c r="YU24" s="567"/>
      <c r="YV24" s="3"/>
      <c r="YW24" s="428"/>
      <c r="YX24" s="3"/>
      <c r="YY24" s="567"/>
      <c r="YZ24" s="3"/>
      <c r="ZA24" s="428"/>
      <c r="ZB24" s="3"/>
      <c r="ZC24" s="567"/>
      <c r="ZD24" s="3"/>
      <c r="ZE24" s="428"/>
      <c r="ZF24" s="3"/>
      <c r="ZG24" s="567"/>
      <c r="ZH24" s="3"/>
      <c r="ZI24" s="428"/>
      <c r="ZJ24" s="3"/>
      <c r="ZK24" s="567"/>
      <c r="ZL24" s="3"/>
      <c r="ZM24" s="428"/>
      <c r="ZN24" s="3"/>
      <c r="ZO24" s="567"/>
      <c r="ZP24" s="3"/>
      <c r="ZQ24" s="428"/>
      <c r="ZR24" s="3"/>
      <c r="ZS24" s="567"/>
      <c r="ZT24" s="3"/>
      <c r="ZU24" s="428"/>
      <c r="ZV24" s="3"/>
      <c r="ZW24" s="567"/>
      <c r="ZX24" s="3"/>
      <c r="ZY24" s="428"/>
      <c r="ZZ24" s="3"/>
      <c r="AAA24" s="567"/>
      <c r="AAB24" s="3"/>
      <c r="AAC24" s="428"/>
      <c r="AAD24" s="3"/>
      <c r="AAE24" s="567"/>
      <c r="AAF24" s="3"/>
      <c r="AAG24" s="428"/>
      <c r="AAH24" s="3"/>
      <c r="AAI24" s="567"/>
      <c r="AAJ24" s="3"/>
      <c r="AAK24" s="428"/>
      <c r="AAL24" s="3"/>
      <c r="AAM24" s="567"/>
      <c r="AAN24" s="3"/>
      <c r="AAO24" s="428"/>
      <c r="AAP24" s="3"/>
      <c r="AAQ24" s="567"/>
      <c r="AAR24" s="3"/>
      <c r="AAS24" s="428"/>
      <c r="AAT24" s="3"/>
      <c r="AAU24" s="567"/>
      <c r="AAV24" s="3"/>
      <c r="AAW24" s="428"/>
      <c r="AAX24" s="3"/>
      <c r="AAY24" s="567"/>
      <c r="AAZ24" s="3"/>
      <c r="ABA24" s="428"/>
      <c r="ABB24" s="3"/>
      <c r="ABC24" s="567"/>
      <c r="ABD24" s="3"/>
      <c r="ABE24" s="428"/>
      <c r="ABF24" s="3"/>
      <c r="ABG24" s="567"/>
      <c r="ABH24" s="3"/>
      <c r="ABI24" s="428"/>
      <c r="ABJ24" s="3"/>
      <c r="ABK24" s="567"/>
      <c r="ABL24" s="3"/>
      <c r="ABM24" s="428"/>
      <c r="ABN24" s="3"/>
      <c r="ABO24" s="567"/>
      <c r="ABP24" s="3"/>
      <c r="ABQ24" s="428"/>
      <c r="ABR24" s="3"/>
      <c r="ABS24" s="567"/>
      <c r="ABT24" s="3"/>
      <c r="ABU24" s="428"/>
      <c r="ABV24" s="3"/>
      <c r="ABW24" s="567"/>
      <c r="ABX24" s="3"/>
      <c r="ABY24" s="428"/>
      <c r="ABZ24" s="3"/>
      <c r="ACA24" s="567"/>
      <c r="ACB24" s="3"/>
      <c r="ACC24" s="428"/>
      <c r="ACD24" s="3"/>
      <c r="ACE24" s="567"/>
      <c r="ACF24" s="3"/>
      <c r="ACG24" s="428"/>
      <c r="ACH24" s="3"/>
      <c r="ACI24" s="567"/>
      <c r="ACJ24" s="3"/>
      <c r="ACK24" s="428"/>
      <c r="ACL24" s="3"/>
      <c r="ACM24" s="567"/>
      <c r="ACN24" s="3"/>
      <c r="ACO24" s="428"/>
      <c r="ACP24" s="3"/>
      <c r="ACQ24" s="567"/>
      <c r="ACR24" s="3"/>
      <c r="ACS24" s="428"/>
      <c r="ACT24" s="3"/>
      <c r="ACU24" s="567"/>
      <c r="ACV24" s="3"/>
      <c r="ACW24" s="428"/>
      <c r="ACX24" s="3"/>
      <c r="ACY24" s="567"/>
      <c r="ACZ24" s="3"/>
      <c r="ADA24" s="428"/>
      <c r="ADB24" s="3"/>
      <c r="ADC24" s="567"/>
      <c r="ADD24" s="3"/>
      <c r="ADE24" s="428"/>
      <c r="ADF24" s="3"/>
      <c r="ADG24" s="567"/>
      <c r="ADH24" s="3"/>
      <c r="ADI24" s="428"/>
      <c r="ADJ24" s="3"/>
      <c r="ADK24" s="567"/>
      <c r="ADL24" s="3"/>
      <c r="ADM24" s="428"/>
      <c r="ADN24" s="3"/>
      <c r="ADO24" s="567"/>
      <c r="ADP24" s="3"/>
      <c r="ADQ24" s="428"/>
      <c r="ADR24" s="3"/>
      <c r="ADS24" s="567"/>
      <c r="ADT24" s="3"/>
      <c r="ADU24" s="428"/>
      <c r="ADV24" s="3"/>
      <c r="ADW24" s="567"/>
      <c r="ADX24" s="3"/>
      <c r="ADY24" s="428"/>
      <c r="ADZ24" s="3"/>
      <c r="AEA24" s="567"/>
      <c r="AEB24" s="3"/>
      <c r="AEC24" s="428"/>
      <c r="AED24" s="3"/>
      <c r="AEE24" s="567"/>
      <c r="AEF24" s="3"/>
      <c r="AEG24" s="428"/>
      <c r="AEH24" s="3"/>
      <c r="AEI24" s="567"/>
      <c r="AEJ24" s="3"/>
      <c r="AEK24" s="428"/>
      <c r="AEL24" s="3"/>
      <c r="AEM24" s="567"/>
      <c r="AEN24" s="3"/>
      <c r="AEO24" s="428"/>
      <c r="AEP24" s="3"/>
      <c r="AEQ24" s="567"/>
      <c r="AER24" s="3"/>
      <c r="AES24" s="428"/>
      <c r="AET24" s="3"/>
      <c r="AEU24" s="567"/>
      <c r="AEV24" s="3"/>
      <c r="AEW24" s="428"/>
      <c r="AEX24" s="3"/>
      <c r="AEY24" s="567"/>
      <c r="AEZ24" s="3"/>
      <c r="AFA24" s="428"/>
      <c r="AFB24" s="3"/>
      <c r="AFC24" s="567"/>
      <c r="AFD24" s="3"/>
      <c r="AFE24" s="428"/>
      <c r="AFF24" s="3"/>
      <c r="AFG24" s="567"/>
      <c r="AFH24" s="3"/>
      <c r="AFI24" s="428"/>
      <c r="AFJ24" s="3"/>
      <c r="AFK24" s="567"/>
      <c r="AFL24" s="3"/>
      <c r="AFM24" s="428"/>
      <c r="AFN24" s="3"/>
      <c r="AFO24" s="567"/>
      <c r="AFP24" s="3"/>
      <c r="AFQ24" s="428"/>
      <c r="AFR24" s="3"/>
      <c r="AFS24" s="567"/>
      <c r="AFT24" s="3"/>
      <c r="AFU24" s="428"/>
      <c r="AFV24" s="3"/>
      <c r="AFW24" s="567"/>
      <c r="AFX24" s="3"/>
      <c r="AFY24" s="428"/>
      <c r="AFZ24" s="3"/>
      <c r="AGA24" s="567"/>
      <c r="AGB24" s="3"/>
      <c r="AGC24" s="428"/>
      <c r="AGD24" s="3"/>
      <c r="AGE24" s="567"/>
      <c r="AGF24" s="3"/>
      <c r="AGG24" s="428"/>
      <c r="AGH24" s="3"/>
      <c r="AGI24" s="567"/>
      <c r="AGJ24" s="3"/>
      <c r="AGK24" s="428"/>
      <c r="AGL24" s="3"/>
      <c r="AGM24" s="567"/>
      <c r="AGN24" s="3"/>
      <c r="AGO24" s="428"/>
      <c r="AGP24" s="3"/>
      <c r="AGQ24" s="567"/>
      <c r="AGR24" s="3"/>
      <c r="AGS24" s="428"/>
      <c r="AGT24" s="3"/>
      <c r="AGU24" s="567"/>
      <c r="AGV24" s="3"/>
      <c r="AGW24" s="428"/>
      <c r="AGX24" s="3"/>
      <c r="AGY24" s="567"/>
      <c r="AGZ24" s="3"/>
      <c r="AHA24" s="428"/>
      <c r="AHB24" s="3"/>
      <c r="AHC24" s="567"/>
      <c r="AHD24" s="3"/>
      <c r="AHE24" s="428"/>
      <c r="AHF24" s="3"/>
      <c r="AHG24" s="567"/>
      <c r="AHH24" s="3"/>
      <c r="AHI24" s="428"/>
      <c r="AHJ24" s="3"/>
      <c r="AHK24" s="567"/>
      <c r="AHL24" s="3"/>
      <c r="AHM24" s="428"/>
      <c r="AHN24" s="3"/>
      <c r="AHO24" s="567"/>
      <c r="AHP24" s="3"/>
      <c r="AHQ24" s="428"/>
      <c r="AHR24" s="3"/>
      <c r="AHS24" s="567"/>
      <c r="AHT24" s="3"/>
      <c r="AHU24" s="428"/>
      <c r="AHV24" s="3"/>
      <c r="AHW24" s="567"/>
      <c r="AHX24" s="3"/>
      <c r="AHY24" s="428"/>
      <c r="AHZ24" s="3"/>
      <c r="AIA24" s="567"/>
      <c r="AIB24" s="3"/>
      <c r="AIC24" s="428"/>
      <c r="AID24" s="3"/>
      <c r="AIE24" s="567"/>
      <c r="AIF24" s="3"/>
      <c r="AIG24" s="428"/>
      <c r="AIH24" s="3"/>
      <c r="AII24" s="567"/>
      <c r="AIJ24" s="3"/>
      <c r="AIK24" s="428"/>
      <c r="AIL24" s="3"/>
      <c r="AIM24" s="567"/>
      <c r="AIN24" s="3"/>
      <c r="AIO24" s="428"/>
      <c r="AIP24" s="3"/>
      <c r="AIQ24" s="567"/>
      <c r="AIR24" s="3"/>
      <c r="AIS24" s="428"/>
      <c r="AIT24" s="3"/>
      <c r="AIU24" s="567"/>
      <c r="AIV24" s="3"/>
      <c r="AIW24" s="428"/>
      <c r="AIX24" s="3"/>
      <c r="AIY24" s="567"/>
      <c r="AIZ24" s="3"/>
      <c r="AJA24" s="428"/>
      <c r="AJB24" s="3"/>
      <c r="AJC24" s="567"/>
      <c r="AJD24" s="3"/>
      <c r="AJE24" s="428"/>
      <c r="AJF24" s="3"/>
      <c r="AJG24" s="567"/>
      <c r="AJH24" s="3"/>
      <c r="AJI24" s="428"/>
      <c r="AJJ24" s="3"/>
      <c r="AJK24" s="567"/>
      <c r="AJL24" s="3"/>
      <c r="AJM24" s="428"/>
      <c r="AJN24" s="3"/>
      <c r="AJO24" s="567"/>
      <c r="AJP24" s="3"/>
      <c r="AJQ24" s="428"/>
      <c r="AJR24" s="3"/>
      <c r="AJS24" s="567"/>
      <c r="AJT24" s="3"/>
      <c r="AJU24" s="428"/>
      <c r="AJV24" s="3"/>
      <c r="AJW24" s="567"/>
      <c r="AJX24" s="3"/>
      <c r="AJY24" s="428"/>
      <c r="AJZ24" s="3"/>
      <c r="AKA24" s="567"/>
      <c r="AKB24" s="3"/>
      <c r="AKC24" s="428"/>
      <c r="AKD24" s="3"/>
      <c r="AKE24" s="567"/>
      <c r="AKF24" s="3"/>
      <c r="AKG24" s="428"/>
      <c r="AKH24" s="3"/>
      <c r="AKI24" s="567"/>
      <c r="AKJ24" s="3"/>
      <c r="AKK24" s="428"/>
      <c r="AKL24" s="3"/>
      <c r="AKM24" s="567"/>
      <c r="AKN24" s="3"/>
      <c r="AKO24" s="428"/>
      <c r="AKP24" s="3"/>
      <c r="AKQ24" s="567"/>
      <c r="AKR24" s="3"/>
      <c r="AKS24" s="428"/>
      <c r="AKT24" s="3"/>
      <c r="AKU24" s="567"/>
      <c r="AKV24" s="3"/>
      <c r="AKW24" s="428"/>
      <c r="AKX24" s="3"/>
      <c r="AKY24" s="567"/>
      <c r="AKZ24" s="3"/>
      <c r="ALA24" s="428"/>
      <c r="ALB24" s="3"/>
      <c r="ALC24" s="567"/>
      <c r="ALD24" s="3"/>
      <c r="ALE24" s="428"/>
      <c r="ALF24" s="3"/>
      <c r="ALG24" s="567"/>
      <c r="ALH24" s="3"/>
      <c r="ALI24" s="428"/>
      <c r="ALJ24" s="3"/>
      <c r="ALK24" s="567"/>
      <c r="ALL24" s="3"/>
      <c r="ALM24" s="428"/>
      <c r="ALN24" s="3"/>
      <c r="ALO24" s="567"/>
      <c r="ALP24" s="3"/>
      <c r="ALQ24" s="428"/>
      <c r="ALR24" s="3"/>
      <c r="ALS24" s="567"/>
      <c r="ALT24" s="3"/>
      <c r="ALU24" s="428"/>
      <c r="ALV24" s="3"/>
      <c r="ALW24" s="567"/>
      <c r="ALX24" s="3"/>
      <c r="ALY24" s="428"/>
      <c r="ALZ24" s="3"/>
      <c r="AMA24" s="567"/>
      <c r="AMB24" s="3"/>
      <c r="AMC24" s="428"/>
      <c r="AMD24" s="3"/>
      <c r="AME24" s="567"/>
      <c r="AMF24" s="3"/>
      <c r="AMG24" s="428"/>
      <c r="AMH24" s="3"/>
      <c r="AMI24" s="567"/>
      <c r="AMJ24" s="3"/>
      <c r="AMK24" s="428"/>
      <c r="AML24" s="3"/>
      <c r="AMM24" s="567"/>
      <c r="AMN24" s="3"/>
      <c r="AMO24" s="428"/>
      <c r="AMP24" s="3"/>
      <c r="AMQ24" s="567"/>
      <c r="AMR24" s="3"/>
      <c r="AMS24" s="428"/>
      <c r="AMT24" s="3"/>
      <c r="AMU24" s="567"/>
      <c r="AMV24" s="3"/>
      <c r="AMW24" s="428"/>
      <c r="AMX24" s="3"/>
      <c r="AMY24" s="567"/>
      <c r="AMZ24" s="3"/>
      <c r="ANA24" s="428"/>
      <c r="ANB24" s="3"/>
      <c r="ANC24" s="567"/>
      <c r="AND24" s="3"/>
      <c r="ANE24" s="428"/>
      <c r="ANF24" s="3"/>
      <c r="ANG24" s="567"/>
      <c r="ANH24" s="3"/>
      <c r="ANI24" s="428"/>
      <c r="ANJ24" s="3"/>
      <c r="ANK24" s="567"/>
      <c r="ANL24" s="3"/>
      <c r="ANM24" s="428"/>
      <c r="ANN24" s="3"/>
      <c r="ANO24" s="567"/>
      <c r="ANP24" s="3"/>
      <c r="ANQ24" s="428"/>
      <c r="ANR24" s="3"/>
      <c r="ANS24" s="567"/>
      <c r="ANT24" s="3"/>
      <c r="ANU24" s="428"/>
      <c r="ANV24" s="3"/>
      <c r="ANW24" s="567"/>
      <c r="ANX24" s="3"/>
      <c r="ANY24" s="428"/>
      <c r="ANZ24" s="3"/>
      <c r="AOA24" s="567"/>
      <c r="AOB24" s="3"/>
      <c r="AOC24" s="428"/>
      <c r="AOD24" s="3"/>
      <c r="AOE24" s="567"/>
      <c r="AOF24" s="3"/>
      <c r="AOG24" s="428"/>
      <c r="AOH24" s="3"/>
      <c r="AOI24" s="567"/>
      <c r="AOJ24" s="3"/>
      <c r="AOK24" s="428"/>
      <c r="AOL24" s="3"/>
      <c r="AOM24" s="567"/>
      <c r="AON24" s="3"/>
      <c r="AOO24" s="428"/>
      <c r="AOP24" s="3"/>
      <c r="AOQ24" s="567"/>
      <c r="AOR24" s="3"/>
      <c r="AOS24" s="428"/>
      <c r="AOT24" s="3"/>
      <c r="AOU24" s="567"/>
      <c r="AOV24" s="3"/>
      <c r="AOW24" s="428"/>
      <c r="AOX24" s="3"/>
      <c r="AOY24" s="567"/>
      <c r="AOZ24" s="3"/>
      <c r="APA24" s="428"/>
      <c r="APB24" s="3"/>
      <c r="APC24" s="567"/>
      <c r="APD24" s="3"/>
      <c r="APE24" s="428"/>
      <c r="APF24" s="3"/>
      <c r="APG24" s="567"/>
      <c r="APH24" s="3"/>
      <c r="API24" s="428"/>
      <c r="APJ24" s="3"/>
      <c r="APK24" s="567"/>
      <c r="APL24" s="3"/>
      <c r="APM24" s="428"/>
      <c r="APN24" s="3"/>
      <c r="APO24" s="567"/>
      <c r="APP24" s="3"/>
      <c r="APQ24" s="428"/>
      <c r="APR24" s="3"/>
      <c r="APS24" s="567"/>
      <c r="APT24" s="3"/>
      <c r="APU24" s="428"/>
      <c r="APV24" s="3"/>
      <c r="APW24" s="567"/>
      <c r="APX24" s="3"/>
      <c r="APY24" s="428"/>
      <c r="APZ24" s="3"/>
      <c r="AQA24" s="567"/>
      <c r="AQB24" s="3"/>
      <c r="AQC24" s="428"/>
      <c r="AQD24" s="3"/>
      <c r="AQE24" s="567"/>
      <c r="AQF24" s="3"/>
      <c r="AQG24" s="428"/>
      <c r="AQH24" s="3"/>
      <c r="AQI24" s="567"/>
      <c r="AQJ24" s="3"/>
      <c r="AQK24" s="428"/>
      <c r="AQL24" s="3"/>
      <c r="AQM24" s="567"/>
      <c r="AQN24" s="3"/>
      <c r="AQO24" s="428"/>
      <c r="AQP24" s="3"/>
      <c r="AQQ24" s="567"/>
      <c r="AQR24" s="3"/>
      <c r="AQS24" s="428"/>
      <c r="AQT24" s="3"/>
      <c r="AQU24" s="567"/>
      <c r="AQV24" s="3"/>
      <c r="AQW24" s="428"/>
      <c r="AQX24" s="3"/>
      <c r="AQY24" s="567"/>
      <c r="AQZ24" s="3"/>
      <c r="ARA24" s="428"/>
      <c r="ARB24" s="3"/>
      <c r="ARC24" s="567"/>
      <c r="ARD24" s="3"/>
      <c r="ARE24" s="428"/>
      <c r="ARF24" s="3"/>
      <c r="ARG24" s="567"/>
      <c r="ARH24" s="3"/>
      <c r="ARI24" s="428"/>
      <c r="ARJ24" s="3"/>
      <c r="ARK24" s="567"/>
      <c r="ARL24" s="3"/>
      <c r="ARM24" s="428"/>
      <c r="ARN24" s="3"/>
      <c r="ARO24" s="567"/>
      <c r="ARP24" s="3"/>
      <c r="ARQ24" s="428"/>
      <c r="ARR24" s="3"/>
      <c r="ARS24" s="567"/>
      <c r="ART24" s="3"/>
      <c r="ARU24" s="428"/>
      <c r="ARV24" s="3"/>
      <c r="ARW24" s="567"/>
      <c r="ARX24" s="3"/>
      <c r="ARY24" s="428"/>
      <c r="ARZ24" s="3"/>
      <c r="ASA24" s="567"/>
      <c r="ASB24" s="3"/>
      <c r="ASC24" s="428"/>
      <c r="ASD24" s="3"/>
      <c r="ASE24" s="567"/>
      <c r="ASF24" s="3"/>
      <c r="ASG24" s="428"/>
      <c r="ASH24" s="3"/>
      <c r="ASI24" s="567"/>
      <c r="ASJ24" s="3"/>
      <c r="ASK24" s="428"/>
      <c r="ASL24" s="3"/>
      <c r="ASM24" s="567"/>
      <c r="ASN24" s="3"/>
      <c r="ASO24" s="428"/>
      <c r="ASP24" s="3"/>
      <c r="ASQ24" s="567"/>
      <c r="ASR24" s="3"/>
      <c r="ASS24" s="428"/>
      <c r="AST24" s="3"/>
      <c r="ASU24" s="567"/>
      <c r="ASV24" s="3"/>
      <c r="ASW24" s="428"/>
      <c r="ASX24" s="3"/>
      <c r="ASY24" s="567"/>
      <c r="ASZ24" s="3"/>
      <c r="ATA24" s="428"/>
      <c r="ATB24" s="3"/>
      <c r="ATC24" s="567"/>
      <c r="ATD24" s="3"/>
      <c r="ATE24" s="428"/>
      <c r="ATF24" s="3"/>
      <c r="ATG24" s="567"/>
      <c r="ATH24" s="3"/>
      <c r="ATI24" s="428"/>
      <c r="ATJ24" s="3"/>
      <c r="ATK24" s="567"/>
      <c r="ATL24" s="3"/>
      <c r="ATM24" s="428"/>
      <c r="ATN24" s="3"/>
      <c r="ATO24" s="567"/>
      <c r="ATP24" s="3"/>
      <c r="ATQ24" s="428"/>
      <c r="ATR24" s="3"/>
      <c r="ATS24" s="567"/>
      <c r="ATT24" s="3"/>
      <c r="ATU24" s="428"/>
      <c r="ATV24" s="3"/>
      <c r="ATW24" s="567"/>
      <c r="ATX24" s="3"/>
      <c r="ATY24" s="428"/>
      <c r="ATZ24" s="3"/>
      <c r="AUA24" s="567"/>
      <c r="AUB24" s="3"/>
      <c r="AUC24" s="428"/>
      <c r="AUD24" s="3"/>
      <c r="AUE24" s="567"/>
      <c r="AUF24" s="3"/>
      <c r="AUG24" s="428"/>
      <c r="AUH24" s="3"/>
      <c r="AUI24" s="567"/>
      <c r="AUJ24" s="3"/>
      <c r="AUK24" s="428"/>
      <c r="AUL24" s="3"/>
      <c r="AUM24" s="567"/>
      <c r="AUN24" s="3"/>
      <c r="AUO24" s="428"/>
      <c r="AUP24" s="3"/>
      <c r="AUQ24" s="567"/>
      <c r="AUR24" s="3"/>
      <c r="AUS24" s="428"/>
      <c r="AUT24" s="3"/>
      <c r="AUU24" s="567"/>
      <c r="AUV24" s="3"/>
      <c r="AUW24" s="428"/>
      <c r="AUX24" s="3"/>
      <c r="AUY24" s="567"/>
      <c r="AUZ24" s="3"/>
      <c r="AVA24" s="428"/>
      <c r="AVB24" s="3"/>
      <c r="AVC24" s="567"/>
      <c r="AVD24" s="3"/>
      <c r="AVE24" s="428"/>
      <c r="AVF24" s="3"/>
      <c r="AVG24" s="567"/>
      <c r="AVH24" s="3"/>
      <c r="AVI24" s="428"/>
      <c r="AVJ24" s="3"/>
      <c r="AVK24" s="567"/>
      <c r="AVL24" s="3"/>
      <c r="AVM24" s="428"/>
      <c r="AVN24" s="3"/>
      <c r="AVO24" s="567"/>
      <c r="AVP24" s="3"/>
      <c r="AVQ24" s="428"/>
      <c r="AVR24" s="3"/>
      <c r="AVS24" s="567"/>
      <c r="AVT24" s="3"/>
      <c r="AVU24" s="428"/>
      <c r="AVV24" s="3"/>
      <c r="AVW24" s="567"/>
      <c r="AVX24" s="3"/>
      <c r="AVY24" s="428"/>
      <c r="AVZ24" s="3"/>
      <c r="AWA24" s="567"/>
      <c r="AWB24" s="3"/>
      <c r="AWC24" s="428"/>
      <c r="AWD24" s="3"/>
      <c r="AWE24" s="567"/>
      <c r="AWF24" s="3"/>
      <c r="AWG24" s="428"/>
      <c r="AWH24" s="3"/>
      <c r="AWI24" s="567"/>
      <c r="AWJ24" s="3"/>
      <c r="AWK24" s="428"/>
      <c r="AWL24" s="3"/>
      <c r="AWM24" s="567"/>
      <c r="AWN24" s="3"/>
      <c r="AWO24" s="428"/>
      <c r="AWP24" s="3"/>
      <c r="AWQ24" s="567"/>
      <c r="AWR24" s="3"/>
      <c r="AWS24" s="428"/>
      <c r="AWT24" s="3"/>
      <c r="AWU24" s="567"/>
      <c r="AWV24" s="3"/>
      <c r="AWW24" s="428"/>
      <c r="AWX24" s="3"/>
      <c r="AWY24" s="567"/>
      <c r="AWZ24" s="3"/>
      <c r="AXA24" s="428"/>
      <c r="AXB24" s="3"/>
      <c r="AXC24" s="567"/>
      <c r="AXD24" s="3"/>
      <c r="AXE24" s="428"/>
      <c r="AXF24" s="3"/>
      <c r="AXG24" s="567"/>
      <c r="AXH24" s="3"/>
      <c r="AXI24" s="428"/>
      <c r="AXJ24" s="3"/>
      <c r="AXK24" s="567"/>
      <c r="AXL24" s="3"/>
      <c r="AXM24" s="428"/>
      <c r="AXN24" s="3"/>
      <c r="AXO24" s="567"/>
      <c r="AXP24" s="3"/>
      <c r="AXQ24" s="428"/>
      <c r="AXR24" s="3"/>
      <c r="AXS24" s="567"/>
      <c r="AXT24" s="3"/>
      <c r="AXU24" s="428"/>
      <c r="AXV24" s="3"/>
      <c r="AXW24" s="567"/>
      <c r="AXX24" s="3"/>
      <c r="AXY24" s="428"/>
      <c r="AXZ24" s="3"/>
      <c r="AYA24" s="567"/>
      <c r="AYB24" s="3"/>
      <c r="AYC24" s="428"/>
      <c r="AYD24" s="3"/>
      <c r="AYE24" s="567"/>
      <c r="AYF24" s="3"/>
      <c r="AYG24" s="428"/>
      <c r="AYH24" s="3"/>
      <c r="AYI24" s="567"/>
      <c r="AYJ24" s="3"/>
      <c r="AYK24" s="428"/>
      <c r="AYL24" s="3"/>
      <c r="AYM24" s="567"/>
      <c r="AYN24" s="3"/>
      <c r="AYO24" s="428"/>
      <c r="AYP24" s="3"/>
      <c r="AYQ24" s="567"/>
      <c r="AYR24" s="3"/>
      <c r="AYS24" s="428"/>
      <c r="AYT24" s="3"/>
      <c r="AYU24" s="567"/>
      <c r="AYV24" s="3"/>
      <c r="AYW24" s="428"/>
      <c r="AYX24" s="3"/>
      <c r="AYY24" s="567"/>
      <c r="AYZ24" s="3"/>
      <c r="AZA24" s="428"/>
      <c r="AZB24" s="3"/>
      <c r="AZC24" s="567"/>
      <c r="AZD24" s="3"/>
      <c r="AZE24" s="428"/>
      <c r="AZF24" s="3"/>
      <c r="AZG24" s="567"/>
      <c r="AZH24" s="3"/>
      <c r="AZI24" s="428"/>
      <c r="AZJ24" s="3"/>
      <c r="AZK24" s="567"/>
      <c r="AZL24" s="3"/>
      <c r="AZM24" s="428"/>
      <c r="AZN24" s="3"/>
      <c r="AZO24" s="567"/>
      <c r="AZP24" s="3"/>
      <c r="AZQ24" s="428"/>
      <c r="AZR24" s="3"/>
      <c r="AZS24" s="567"/>
      <c r="AZT24" s="3"/>
      <c r="AZU24" s="428"/>
      <c r="AZV24" s="3"/>
      <c r="AZW24" s="567"/>
      <c r="AZX24" s="3"/>
      <c r="AZY24" s="428"/>
      <c r="AZZ24" s="3"/>
      <c r="BAA24" s="567"/>
      <c r="BAB24" s="3"/>
      <c r="BAC24" s="428"/>
      <c r="BAD24" s="3"/>
      <c r="BAE24" s="567"/>
      <c r="BAF24" s="3"/>
      <c r="BAG24" s="428"/>
      <c r="BAH24" s="3"/>
      <c r="BAI24" s="567"/>
      <c r="BAJ24" s="3"/>
      <c r="BAK24" s="428"/>
      <c r="BAL24" s="3"/>
      <c r="BAM24" s="567"/>
      <c r="BAN24" s="3"/>
      <c r="BAO24" s="428"/>
      <c r="BAP24" s="3"/>
      <c r="BAQ24" s="567"/>
      <c r="BAR24" s="3"/>
      <c r="BAS24" s="428"/>
      <c r="BAT24" s="3"/>
      <c r="BAU24" s="567"/>
      <c r="BAV24" s="3"/>
      <c r="BAW24" s="428"/>
      <c r="BAX24" s="3"/>
      <c r="BAY24" s="567"/>
      <c r="BAZ24" s="3"/>
      <c r="BBA24" s="428"/>
      <c r="BBB24" s="3"/>
      <c r="BBC24" s="567"/>
      <c r="BBD24" s="3"/>
      <c r="BBE24" s="428"/>
      <c r="BBF24" s="3"/>
      <c r="BBG24" s="567"/>
      <c r="BBH24" s="3"/>
      <c r="BBI24" s="428"/>
      <c r="BBJ24" s="3"/>
      <c r="BBK24" s="567"/>
      <c r="BBL24" s="3"/>
      <c r="BBM24" s="428"/>
      <c r="BBN24" s="3"/>
      <c r="BBO24" s="567"/>
      <c r="BBP24" s="3"/>
      <c r="BBQ24" s="428"/>
      <c r="BBR24" s="3"/>
      <c r="BBS24" s="567"/>
      <c r="BBT24" s="3"/>
      <c r="BBU24" s="428"/>
      <c r="BBV24" s="3"/>
      <c r="BBW24" s="567"/>
      <c r="BBX24" s="3"/>
      <c r="BBY24" s="428"/>
      <c r="BBZ24" s="3"/>
      <c r="BCA24" s="567"/>
      <c r="BCB24" s="3"/>
      <c r="BCC24" s="428"/>
      <c r="BCD24" s="3"/>
      <c r="BCE24" s="567"/>
      <c r="BCF24" s="3"/>
      <c r="BCG24" s="428"/>
      <c r="BCH24" s="3"/>
      <c r="BCI24" s="567"/>
      <c r="BCJ24" s="3"/>
      <c r="BCK24" s="428"/>
      <c r="BCL24" s="3"/>
      <c r="BCM24" s="567"/>
      <c r="BCN24" s="3"/>
      <c r="BCO24" s="428"/>
      <c r="BCP24" s="3"/>
      <c r="BCQ24" s="567"/>
      <c r="BCR24" s="3"/>
      <c r="BCS24" s="428"/>
      <c r="BCT24" s="3"/>
      <c r="BCU24" s="567"/>
      <c r="BCV24" s="3"/>
      <c r="BCW24" s="428"/>
      <c r="BCX24" s="3"/>
      <c r="BCY24" s="567"/>
      <c r="BCZ24" s="3"/>
      <c r="BDA24" s="428"/>
      <c r="BDB24" s="3"/>
      <c r="BDC24" s="567"/>
      <c r="BDD24" s="3"/>
      <c r="BDE24" s="428"/>
      <c r="BDF24" s="3"/>
      <c r="BDG24" s="567"/>
      <c r="BDH24" s="3"/>
      <c r="BDI24" s="428"/>
      <c r="BDJ24" s="3"/>
      <c r="BDK24" s="567"/>
      <c r="BDL24" s="3"/>
      <c r="BDM24" s="428"/>
      <c r="BDN24" s="3"/>
      <c r="BDO24" s="567"/>
      <c r="BDP24" s="3"/>
      <c r="BDQ24" s="428"/>
      <c r="BDR24" s="3"/>
      <c r="BDS24" s="567"/>
      <c r="BDT24" s="3"/>
      <c r="BDU24" s="428"/>
      <c r="BDV24" s="3"/>
      <c r="BDW24" s="567"/>
      <c r="BDX24" s="3"/>
      <c r="BDY24" s="428"/>
      <c r="BDZ24" s="3"/>
      <c r="BEA24" s="567"/>
      <c r="BEB24" s="3"/>
      <c r="BEC24" s="428"/>
      <c r="BED24" s="3"/>
      <c r="BEE24" s="567"/>
      <c r="BEF24" s="3"/>
      <c r="BEG24" s="428"/>
      <c r="BEH24" s="3"/>
      <c r="BEI24" s="567"/>
      <c r="BEJ24" s="3"/>
      <c r="BEK24" s="428"/>
      <c r="BEL24" s="3"/>
      <c r="BEM24" s="567"/>
      <c r="BEN24" s="3"/>
      <c r="BEO24" s="428"/>
      <c r="BEP24" s="3"/>
      <c r="BEQ24" s="567"/>
      <c r="BER24" s="3"/>
      <c r="BES24" s="428"/>
      <c r="BET24" s="3"/>
      <c r="BEU24" s="567"/>
      <c r="BEV24" s="3"/>
      <c r="BEW24" s="428"/>
      <c r="BEX24" s="3"/>
      <c r="BEY24" s="567"/>
      <c r="BEZ24" s="3"/>
      <c r="BFA24" s="428"/>
      <c r="BFB24" s="3"/>
      <c r="BFC24" s="567"/>
      <c r="BFD24" s="3"/>
      <c r="BFE24" s="428"/>
      <c r="BFF24" s="3"/>
      <c r="BFG24" s="567"/>
      <c r="BFH24" s="3"/>
      <c r="BFI24" s="428"/>
      <c r="BFJ24" s="3"/>
      <c r="BFK24" s="567"/>
      <c r="BFL24" s="3"/>
      <c r="BFM24" s="428"/>
      <c r="BFN24" s="3"/>
      <c r="BFO24" s="567"/>
      <c r="BFP24" s="3"/>
      <c r="BFQ24" s="428"/>
      <c r="BFR24" s="3"/>
      <c r="BFS24" s="567"/>
      <c r="BFT24" s="3"/>
      <c r="BFU24" s="428"/>
      <c r="BFV24" s="3"/>
      <c r="BFW24" s="567"/>
      <c r="BFX24" s="3"/>
      <c r="BFY24" s="428"/>
      <c r="BFZ24" s="3"/>
      <c r="BGA24" s="567"/>
      <c r="BGB24" s="3"/>
      <c r="BGC24" s="428"/>
      <c r="BGD24" s="3"/>
      <c r="BGE24" s="567"/>
      <c r="BGF24" s="3"/>
      <c r="BGG24" s="428"/>
      <c r="BGH24" s="3"/>
      <c r="BGI24" s="567"/>
      <c r="BGJ24" s="3"/>
      <c r="BGK24" s="428"/>
      <c r="BGL24" s="3"/>
      <c r="BGM24" s="567"/>
      <c r="BGN24" s="3"/>
      <c r="BGO24" s="428"/>
      <c r="BGP24" s="3"/>
      <c r="BGQ24" s="567"/>
      <c r="BGR24" s="3"/>
      <c r="BGS24" s="428"/>
      <c r="BGT24" s="3"/>
      <c r="BGU24" s="567"/>
      <c r="BGV24" s="3"/>
      <c r="BGW24" s="428"/>
      <c r="BGX24" s="3"/>
      <c r="BGY24" s="567"/>
      <c r="BGZ24" s="3"/>
      <c r="BHA24" s="428"/>
      <c r="BHB24" s="3"/>
      <c r="BHC24" s="567"/>
      <c r="BHD24" s="3"/>
      <c r="BHE24" s="428"/>
      <c r="BHF24" s="3"/>
      <c r="BHG24" s="567"/>
      <c r="BHH24" s="3"/>
      <c r="BHI24" s="428"/>
      <c r="BHJ24" s="3"/>
      <c r="BHK24" s="567"/>
      <c r="BHL24" s="3"/>
      <c r="BHM24" s="428"/>
      <c r="BHN24" s="3"/>
      <c r="BHO24" s="567"/>
      <c r="BHP24" s="3"/>
      <c r="BHQ24" s="428"/>
      <c r="BHR24" s="3"/>
      <c r="BHS24" s="567"/>
      <c r="BHT24" s="3"/>
      <c r="BHU24" s="428"/>
      <c r="BHV24" s="3"/>
      <c r="BHW24" s="567"/>
      <c r="BHX24" s="3"/>
      <c r="BHY24" s="428"/>
      <c r="BHZ24" s="3"/>
      <c r="BIA24" s="567"/>
      <c r="BIB24" s="3"/>
      <c r="BIC24" s="428"/>
      <c r="BID24" s="3"/>
      <c r="BIE24" s="567"/>
      <c r="BIF24" s="3"/>
      <c r="BIG24" s="428"/>
      <c r="BIH24" s="3"/>
      <c r="BII24" s="567"/>
      <c r="BIJ24" s="3"/>
      <c r="BIK24" s="428"/>
      <c r="BIL24" s="3"/>
      <c r="BIM24" s="567"/>
      <c r="BIN24" s="3"/>
      <c r="BIO24" s="428"/>
      <c r="BIP24" s="3"/>
      <c r="BIQ24" s="567"/>
      <c r="BIR24" s="3"/>
      <c r="BIS24" s="428"/>
      <c r="BIT24" s="3"/>
      <c r="BIU24" s="567"/>
      <c r="BIV24" s="3"/>
      <c r="BIW24" s="428"/>
      <c r="BIX24" s="3"/>
      <c r="BIY24" s="567"/>
      <c r="BIZ24" s="3"/>
      <c r="BJA24" s="428"/>
      <c r="BJB24" s="3"/>
      <c r="BJC24" s="567"/>
      <c r="BJD24" s="3"/>
      <c r="BJE24" s="428"/>
      <c r="BJF24" s="3"/>
      <c r="BJG24" s="567"/>
      <c r="BJH24" s="3"/>
      <c r="BJI24" s="428"/>
      <c r="BJJ24" s="3"/>
      <c r="BJK24" s="567"/>
      <c r="BJL24" s="3"/>
      <c r="BJM24" s="428"/>
      <c r="BJN24" s="3"/>
      <c r="BJO24" s="567"/>
      <c r="BJP24" s="3"/>
      <c r="BJQ24" s="428"/>
      <c r="BJR24" s="3"/>
      <c r="BJS24" s="567"/>
      <c r="BJT24" s="3"/>
      <c r="BJU24" s="428"/>
      <c r="BJV24" s="3"/>
      <c r="BJW24" s="567"/>
      <c r="BJX24" s="3"/>
      <c r="BJY24" s="428"/>
      <c r="BJZ24" s="3"/>
      <c r="BKA24" s="567"/>
      <c r="BKB24" s="3"/>
      <c r="BKC24" s="428"/>
      <c r="BKD24" s="3"/>
      <c r="BKE24" s="567"/>
      <c r="BKF24" s="3"/>
      <c r="BKG24" s="428"/>
      <c r="BKH24" s="3"/>
      <c r="BKI24" s="567"/>
      <c r="BKJ24" s="3"/>
      <c r="BKK24" s="428"/>
      <c r="BKL24" s="3"/>
      <c r="BKM24" s="567"/>
      <c r="BKN24" s="3"/>
      <c r="BKO24" s="428"/>
      <c r="BKP24" s="3"/>
      <c r="BKQ24" s="567"/>
      <c r="BKR24" s="3"/>
      <c r="BKS24" s="428"/>
      <c r="BKT24" s="3"/>
      <c r="BKU24" s="567"/>
      <c r="BKV24" s="3"/>
      <c r="BKW24" s="428"/>
      <c r="BKX24" s="3"/>
      <c r="BKY24" s="567"/>
      <c r="BKZ24" s="3"/>
      <c r="BLA24" s="428"/>
      <c r="BLB24" s="3"/>
      <c r="BLC24" s="567"/>
      <c r="BLD24" s="3"/>
      <c r="BLE24" s="428"/>
      <c r="BLF24" s="3"/>
      <c r="BLG24" s="567"/>
      <c r="BLH24" s="3"/>
      <c r="BLI24" s="428"/>
      <c r="BLJ24" s="3"/>
      <c r="BLK24" s="567"/>
      <c r="BLL24" s="3"/>
      <c r="BLM24" s="428"/>
      <c r="BLN24" s="3"/>
      <c r="BLO24" s="567"/>
      <c r="BLP24" s="3"/>
      <c r="BLQ24" s="428"/>
      <c r="BLR24" s="3"/>
      <c r="BLS24" s="567"/>
      <c r="BLT24" s="3"/>
      <c r="BLU24" s="428"/>
      <c r="BLV24" s="3"/>
      <c r="BLW24" s="567"/>
      <c r="BLX24" s="3"/>
      <c r="BLY24" s="428"/>
      <c r="BLZ24" s="3"/>
      <c r="BMA24" s="567"/>
      <c r="BMB24" s="3"/>
      <c r="BMC24" s="428"/>
      <c r="BMD24" s="3"/>
      <c r="BME24" s="567"/>
      <c r="BMF24" s="3"/>
      <c r="BMG24" s="428"/>
      <c r="BMH24" s="3"/>
      <c r="BMI24" s="567"/>
      <c r="BMJ24" s="3"/>
      <c r="BMK24" s="428"/>
      <c r="BML24" s="3"/>
      <c r="BMM24" s="567"/>
      <c r="BMN24" s="3"/>
      <c r="BMO24" s="428"/>
      <c r="BMP24" s="3"/>
      <c r="BMQ24" s="567"/>
      <c r="BMR24" s="3"/>
      <c r="BMS24" s="428"/>
      <c r="BMT24" s="3"/>
      <c r="BMU24" s="567"/>
      <c r="BMV24" s="3"/>
      <c r="BMW24" s="428"/>
      <c r="BMX24" s="3"/>
      <c r="BMY24" s="567"/>
      <c r="BMZ24" s="3"/>
      <c r="BNA24" s="428"/>
      <c r="BNB24" s="3"/>
      <c r="BNC24" s="567"/>
      <c r="BND24" s="3"/>
      <c r="BNE24" s="428"/>
      <c r="BNF24" s="3"/>
      <c r="BNG24" s="567"/>
      <c r="BNH24" s="3"/>
      <c r="BNI24" s="428"/>
      <c r="BNJ24" s="3"/>
      <c r="BNK24" s="567"/>
      <c r="BNL24" s="3"/>
      <c r="BNM24" s="428"/>
      <c r="BNN24" s="3"/>
      <c r="BNO24" s="567"/>
      <c r="BNP24" s="3"/>
      <c r="BNQ24" s="428"/>
      <c r="BNR24" s="3"/>
      <c r="BNS24" s="567"/>
      <c r="BNT24" s="3"/>
      <c r="BNU24" s="428"/>
      <c r="BNV24" s="3"/>
      <c r="BNW24" s="567"/>
      <c r="BNX24" s="3"/>
      <c r="BNY24" s="428"/>
      <c r="BNZ24" s="3"/>
      <c r="BOA24" s="567"/>
      <c r="BOB24" s="3"/>
      <c r="BOC24" s="428"/>
      <c r="BOD24" s="3"/>
      <c r="BOE24" s="567"/>
      <c r="BOF24" s="3"/>
      <c r="BOG24" s="428"/>
      <c r="BOH24" s="3"/>
      <c r="BOI24" s="567"/>
      <c r="BOJ24" s="3"/>
      <c r="BOK24" s="428"/>
      <c r="BOL24" s="3"/>
      <c r="BOM24" s="567"/>
      <c r="BON24" s="3"/>
      <c r="BOO24" s="428"/>
      <c r="BOP24" s="3"/>
      <c r="BOQ24" s="567"/>
      <c r="BOR24" s="3"/>
      <c r="BOS24" s="428"/>
      <c r="BOT24" s="3"/>
      <c r="BOU24" s="567"/>
      <c r="BOV24" s="3"/>
      <c r="BOW24" s="428"/>
      <c r="BOX24" s="3"/>
      <c r="BOY24" s="567"/>
      <c r="BOZ24" s="3"/>
      <c r="BPA24" s="428"/>
      <c r="BPB24" s="3"/>
      <c r="BPC24" s="567"/>
      <c r="BPD24" s="3"/>
      <c r="BPE24" s="428"/>
      <c r="BPF24" s="3"/>
      <c r="BPG24" s="567"/>
      <c r="BPH24" s="3"/>
      <c r="BPI24" s="428"/>
      <c r="BPJ24" s="3"/>
      <c r="BPK24" s="567"/>
      <c r="BPL24" s="3"/>
      <c r="BPM24" s="428"/>
      <c r="BPN24" s="3"/>
      <c r="BPO24" s="567"/>
      <c r="BPP24" s="3"/>
      <c r="BPQ24" s="428"/>
      <c r="BPR24" s="3"/>
      <c r="BPS24" s="567"/>
      <c r="BPT24" s="3"/>
      <c r="BPU24" s="428"/>
      <c r="BPV24" s="3"/>
      <c r="BPW24" s="567"/>
      <c r="BPX24" s="3"/>
      <c r="BPY24" s="428"/>
      <c r="BPZ24" s="3"/>
      <c r="BQA24" s="567"/>
      <c r="BQB24" s="3"/>
      <c r="BQC24" s="428"/>
      <c r="BQD24" s="3"/>
      <c r="BQE24" s="567"/>
      <c r="BQF24" s="3"/>
      <c r="BQG24" s="428"/>
      <c r="BQH24" s="3"/>
      <c r="BQI24" s="567"/>
      <c r="BQJ24" s="3"/>
      <c r="BQK24" s="428"/>
      <c r="BQL24" s="3"/>
      <c r="BQM24" s="567"/>
      <c r="BQN24" s="3"/>
      <c r="BQO24" s="428"/>
      <c r="BQP24" s="3"/>
      <c r="BQQ24" s="567"/>
      <c r="BQR24" s="3"/>
      <c r="BQS24" s="428"/>
      <c r="BQT24" s="3"/>
      <c r="BQU24" s="567"/>
      <c r="BQV24" s="3"/>
      <c r="BQW24" s="428"/>
      <c r="BQX24" s="3"/>
      <c r="BQY24" s="567"/>
      <c r="BQZ24" s="3"/>
      <c r="BRA24" s="428"/>
      <c r="BRB24" s="3"/>
      <c r="BRC24" s="567"/>
      <c r="BRD24" s="3"/>
      <c r="BRE24" s="428"/>
      <c r="BRF24" s="3"/>
      <c r="BRG24" s="567"/>
      <c r="BRH24" s="3"/>
      <c r="BRI24" s="428"/>
      <c r="BRJ24" s="3"/>
      <c r="BRK24" s="567"/>
      <c r="BRL24" s="3"/>
      <c r="BRM24" s="428"/>
      <c r="BRN24" s="3"/>
      <c r="BRO24" s="567"/>
      <c r="BRP24" s="3"/>
      <c r="BRQ24" s="428"/>
      <c r="BRR24" s="3"/>
      <c r="BRS24" s="567"/>
      <c r="BRT24" s="3"/>
      <c r="BRU24" s="428"/>
      <c r="BRV24" s="3"/>
      <c r="BRW24" s="567"/>
      <c r="BRX24" s="3"/>
      <c r="BRY24" s="428"/>
      <c r="BRZ24" s="3"/>
      <c r="BSA24" s="567"/>
      <c r="BSB24" s="3"/>
      <c r="BSC24" s="428"/>
      <c r="BSD24" s="3"/>
      <c r="BSE24" s="567"/>
      <c r="BSF24" s="3"/>
      <c r="BSG24" s="428"/>
      <c r="BSH24" s="3"/>
      <c r="BSI24" s="567"/>
      <c r="BSJ24" s="3"/>
      <c r="BSK24" s="428"/>
      <c r="BSL24" s="3"/>
      <c r="BSM24" s="567"/>
      <c r="BSN24" s="3"/>
      <c r="BSO24" s="428"/>
      <c r="BSP24" s="3"/>
      <c r="BSQ24" s="567"/>
      <c r="BSR24" s="3"/>
      <c r="BSS24" s="428"/>
      <c r="BST24" s="3"/>
      <c r="BSU24" s="567"/>
      <c r="BSV24" s="3"/>
      <c r="BSW24" s="428"/>
      <c r="BSX24" s="3"/>
      <c r="BSY24" s="567"/>
      <c r="BSZ24" s="3"/>
      <c r="BTA24" s="428"/>
      <c r="BTB24" s="3"/>
      <c r="BTC24" s="567"/>
      <c r="BTD24" s="3"/>
      <c r="BTE24" s="428"/>
      <c r="BTF24" s="3"/>
      <c r="BTG24" s="567"/>
      <c r="BTH24" s="3"/>
      <c r="BTI24" s="428"/>
      <c r="BTJ24" s="3"/>
      <c r="BTK24" s="567"/>
      <c r="BTL24" s="3"/>
      <c r="BTM24" s="428"/>
      <c r="BTN24" s="3"/>
      <c r="BTO24" s="567"/>
      <c r="BTP24" s="3"/>
      <c r="BTQ24" s="428"/>
      <c r="BTR24" s="3"/>
      <c r="BTS24" s="567"/>
      <c r="BTT24" s="3"/>
      <c r="BTU24" s="428"/>
      <c r="BTV24" s="3"/>
      <c r="BTW24" s="567"/>
      <c r="BTX24" s="3"/>
      <c r="BTY24" s="428"/>
      <c r="BTZ24" s="3"/>
      <c r="BUA24" s="567"/>
      <c r="BUB24" s="3"/>
      <c r="BUC24" s="428"/>
      <c r="BUD24" s="3"/>
      <c r="BUE24" s="567"/>
      <c r="BUF24" s="3"/>
      <c r="BUG24" s="428"/>
      <c r="BUH24" s="3"/>
      <c r="BUI24" s="567"/>
      <c r="BUJ24" s="3"/>
      <c r="BUK24" s="428"/>
      <c r="BUL24" s="3"/>
      <c r="BUM24" s="567"/>
      <c r="BUN24" s="3"/>
      <c r="BUO24" s="428"/>
      <c r="BUP24" s="3"/>
      <c r="BUQ24" s="567"/>
      <c r="BUR24" s="3"/>
      <c r="BUS24" s="428"/>
      <c r="BUT24" s="3"/>
      <c r="BUU24" s="567"/>
      <c r="BUV24" s="3"/>
      <c r="BUW24" s="428"/>
      <c r="BUX24" s="3"/>
      <c r="BUY24" s="567"/>
      <c r="BUZ24" s="3"/>
      <c r="BVA24" s="428"/>
      <c r="BVB24" s="3"/>
      <c r="BVC24" s="567"/>
      <c r="BVD24" s="3"/>
      <c r="BVE24" s="428"/>
      <c r="BVF24" s="3"/>
      <c r="BVG24" s="567"/>
      <c r="BVH24" s="3"/>
      <c r="BVI24" s="428"/>
      <c r="BVJ24" s="3"/>
      <c r="BVK24" s="567"/>
      <c r="BVL24" s="3"/>
      <c r="BVM24" s="428"/>
      <c r="BVN24" s="3"/>
      <c r="BVO24" s="567"/>
      <c r="BVP24" s="3"/>
      <c r="BVQ24" s="428"/>
      <c r="BVR24" s="3"/>
      <c r="BVS24" s="567"/>
      <c r="BVT24" s="3"/>
      <c r="BVU24" s="428"/>
      <c r="BVV24" s="3"/>
      <c r="BVW24" s="567"/>
      <c r="BVX24" s="3"/>
      <c r="BVY24" s="428"/>
      <c r="BVZ24" s="3"/>
      <c r="BWA24" s="567"/>
      <c r="BWB24" s="3"/>
      <c r="BWC24" s="428"/>
      <c r="BWD24" s="3"/>
      <c r="BWE24" s="567"/>
      <c r="BWF24" s="3"/>
      <c r="BWG24" s="428"/>
      <c r="BWH24" s="3"/>
      <c r="BWI24" s="567"/>
      <c r="BWJ24" s="3"/>
      <c r="BWK24" s="428"/>
      <c r="BWL24" s="3"/>
      <c r="BWM24" s="567"/>
      <c r="BWN24" s="3"/>
      <c r="BWO24" s="428"/>
      <c r="BWP24" s="3"/>
      <c r="BWQ24" s="567"/>
      <c r="BWR24" s="3"/>
      <c r="BWS24" s="428"/>
      <c r="BWT24" s="3"/>
      <c r="BWU24" s="567"/>
      <c r="BWV24" s="3"/>
      <c r="BWW24" s="428"/>
      <c r="BWX24" s="3"/>
      <c r="BWY24" s="567"/>
      <c r="BWZ24" s="3"/>
      <c r="BXA24" s="428"/>
      <c r="BXB24" s="3"/>
      <c r="BXC24" s="567"/>
      <c r="BXD24" s="3"/>
      <c r="BXE24" s="428"/>
      <c r="BXF24" s="3"/>
      <c r="BXG24" s="567"/>
      <c r="BXH24" s="3"/>
      <c r="BXI24" s="428"/>
      <c r="BXJ24" s="3"/>
      <c r="BXK24" s="567"/>
      <c r="BXL24" s="3"/>
      <c r="BXM24" s="428"/>
      <c r="BXN24" s="3"/>
      <c r="BXO24" s="567"/>
      <c r="BXP24" s="3"/>
      <c r="BXQ24" s="428"/>
      <c r="BXR24" s="3"/>
      <c r="BXS24" s="567"/>
      <c r="BXT24" s="3"/>
      <c r="BXU24" s="428"/>
      <c r="BXV24" s="3"/>
      <c r="BXW24" s="567"/>
      <c r="BXX24" s="3"/>
      <c r="BXY24" s="428"/>
      <c r="BXZ24" s="3"/>
      <c r="BYA24" s="567"/>
      <c r="BYB24" s="3"/>
      <c r="BYC24" s="428"/>
      <c r="BYD24" s="3"/>
      <c r="BYE24" s="567"/>
      <c r="BYF24" s="3"/>
      <c r="BYG24" s="428"/>
      <c r="BYH24" s="3"/>
      <c r="BYI24" s="567"/>
      <c r="BYJ24" s="3"/>
      <c r="BYK24" s="428"/>
      <c r="BYL24" s="3"/>
      <c r="BYM24" s="567"/>
      <c r="BYN24" s="3"/>
      <c r="BYO24" s="428"/>
      <c r="BYP24" s="3"/>
      <c r="BYQ24" s="567"/>
      <c r="BYR24" s="3"/>
      <c r="BYS24" s="428"/>
      <c r="BYT24" s="3"/>
      <c r="BYU24" s="567"/>
      <c r="BYV24" s="3"/>
      <c r="BYW24" s="428"/>
      <c r="BYX24" s="3"/>
      <c r="BYY24" s="567"/>
      <c r="BYZ24" s="3"/>
      <c r="BZA24" s="428"/>
      <c r="BZB24" s="3"/>
      <c r="BZC24" s="567"/>
      <c r="BZD24" s="3"/>
      <c r="BZE24" s="428"/>
      <c r="BZF24" s="3"/>
      <c r="BZG24" s="567"/>
      <c r="BZH24" s="3"/>
      <c r="BZI24" s="428"/>
      <c r="BZJ24" s="3"/>
      <c r="BZK24" s="567"/>
      <c r="BZL24" s="3"/>
      <c r="BZM24" s="428"/>
      <c r="BZN24" s="3"/>
      <c r="BZO24" s="567"/>
      <c r="BZP24" s="3"/>
      <c r="BZQ24" s="428"/>
      <c r="BZR24" s="3"/>
      <c r="BZS24" s="567"/>
      <c r="BZT24" s="3"/>
      <c r="BZU24" s="428"/>
      <c r="BZV24" s="3"/>
      <c r="BZW24" s="567"/>
      <c r="BZX24" s="3"/>
      <c r="BZY24" s="428"/>
      <c r="BZZ24" s="3"/>
      <c r="CAA24" s="567"/>
      <c r="CAB24" s="3"/>
      <c r="CAC24" s="428"/>
      <c r="CAD24" s="3"/>
      <c r="CAE24" s="567"/>
      <c r="CAF24" s="3"/>
      <c r="CAG24" s="428"/>
      <c r="CAH24" s="3"/>
      <c r="CAI24" s="567"/>
      <c r="CAJ24" s="3"/>
      <c r="CAK24" s="428"/>
      <c r="CAL24" s="3"/>
      <c r="CAM24" s="567"/>
      <c r="CAN24" s="3"/>
      <c r="CAO24" s="428"/>
      <c r="CAP24" s="3"/>
      <c r="CAQ24" s="567"/>
      <c r="CAR24" s="3"/>
      <c r="CAS24" s="428"/>
      <c r="CAT24" s="3"/>
      <c r="CAU24" s="567"/>
      <c r="CAV24" s="3"/>
      <c r="CAW24" s="428"/>
      <c r="CAX24" s="3"/>
      <c r="CAY24" s="567"/>
      <c r="CAZ24" s="3"/>
      <c r="CBA24" s="428"/>
      <c r="CBB24" s="3"/>
      <c r="CBC24" s="567"/>
      <c r="CBD24" s="3"/>
      <c r="CBE24" s="428"/>
      <c r="CBF24" s="3"/>
      <c r="CBG24" s="567"/>
      <c r="CBH24" s="3"/>
      <c r="CBI24" s="428"/>
      <c r="CBJ24" s="3"/>
      <c r="CBK24" s="567"/>
      <c r="CBL24" s="3"/>
      <c r="CBM24" s="428"/>
      <c r="CBN24" s="3"/>
      <c r="CBO24" s="567"/>
      <c r="CBP24" s="3"/>
      <c r="CBQ24" s="428"/>
      <c r="CBR24" s="3"/>
      <c r="CBS24" s="567"/>
      <c r="CBT24" s="3"/>
      <c r="CBU24" s="428"/>
      <c r="CBV24" s="3"/>
      <c r="CBW24" s="567"/>
      <c r="CBX24" s="3"/>
      <c r="CBY24" s="428"/>
      <c r="CBZ24" s="3"/>
      <c r="CCA24" s="567"/>
      <c r="CCB24" s="3"/>
      <c r="CCC24" s="428"/>
      <c r="CCD24" s="3"/>
      <c r="CCE24" s="567"/>
      <c r="CCF24" s="3"/>
      <c r="CCG24" s="428"/>
      <c r="CCH24" s="3"/>
      <c r="CCI24" s="567"/>
      <c r="CCJ24" s="3"/>
      <c r="CCK24" s="428"/>
      <c r="CCL24" s="3"/>
      <c r="CCM24" s="567"/>
      <c r="CCN24" s="3"/>
      <c r="CCO24" s="428"/>
      <c r="CCP24" s="3"/>
      <c r="CCQ24" s="567"/>
      <c r="CCR24" s="3"/>
      <c r="CCS24" s="428"/>
      <c r="CCT24" s="3"/>
      <c r="CCU24" s="567"/>
      <c r="CCV24" s="3"/>
      <c r="CCW24" s="428"/>
      <c r="CCX24" s="3"/>
      <c r="CCY24" s="567"/>
      <c r="CCZ24" s="3"/>
      <c r="CDA24" s="428"/>
      <c r="CDB24" s="3"/>
      <c r="CDC24" s="567"/>
      <c r="CDD24" s="3"/>
      <c r="CDE24" s="428"/>
      <c r="CDF24" s="3"/>
      <c r="CDG24" s="567"/>
      <c r="CDH24" s="3"/>
      <c r="CDI24" s="428"/>
      <c r="CDJ24" s="3"/>
      <c r="CDK24" s="567"/>
      <c r="CDL24" s="3"/>
      <c r="CDM24" s="428"/>
      <c r="CDN24" s="3"/>
      <c r="CDO24" s="567"/>
      <c r="CDP24" s="3"/>
      <c r="CDQ24" s="428"/>
      <c r="CDR24" s="3"/>
      <c r="CDS24" s="567"/>
      <c r="CDT24" s="3"/>
      <c r="CDU24" s="428"/>
      <c r="CDV24" s="3"/>
      <c r="CDW24" s="567"/>
      <c r="CDX24" s="3"/>
      <c r="CDY24" s="428"/>
      <c r="CDZ24" s="3"/>
      <c r="CEA24" s="567"/>
      <c r="CEB24" s="3"/>
      <c r="CEC24" s="428"/>
      <c r="CED24" s="3"/>
      <c r="CEE24" s="567"/>
      <c r="CEF24" s="3"/>
      <c r="CEG24" s="428"/>
      <c r="CEH24" s="3"/>
      <c r="CEI24" s="567"/>
      <c r="CEJ24" s="3"/>
      <c r="CEK24" s="428"/>
      <c r="CEL24" s="3"/>
      <c r="CEM24" s="567"/>
      <c r="CEN24" s="3"/>
      <c r="CEO24" s="428"/>
      <c r="CEP24" s="3"/>
      <c r="CEQ24" s="567"/>
      <c r="CER24" s="3"/>
      <c r="CES24" s="428"/>
      <c r="CET24" s="3"/>
      <c r="CEU24" s="567"/>
      <c r="CEV24" s="3"/>
      <c r="CEW24" s="428"/>
      <c r="CEX24" s="3"/>
      <c r="CEY24" s="567"/>
      <c r="CEZ24" s="3"/>
      <c r="CFA24" s="428"/>
      <c r="CFB24" s="3"/>
      <c r="CFC24" s="567"/>
      <c r="CFD24" s="3"/>
      <c r="CFE24" s="428"/>
      <c r="CFF24" s="3"/>
      <c r="CFG24" s="567"/>
      <c r="CFH24" s="3"/>
      <c r="CFI24" s="428"/>
      <c r="CFJ24" s="3"/>
      <c r="CFK24" s="567"/>
      <c r="CFL24" s="3"/>
      <c r="CFM24" s="428"/>
      <c r="CFN24" s="3"/>
      <c r="CFO24" s="567"/>
      <c r="CFP24" s="3"/>
      <c r="CFQ24" s="428"/>
      <c r="CFR24" s="3"/>
      <c r="CFS24" s="567"/>
      <c r="CFT24" s="3"/>
      <c r="CFU24" s="428"/>
      <c r="CFV24" s="3"/>
      <c r="CFW24" s="567"/>
      <c r="CFX24" s="3"/>
      <c r="CFY24" s="428"/>
      <c r="CFZ24" s="3"/>
      <c r="CGA24" s="567"/>
      <c r="CGB24" s="3"/>
      <c r="CGC24" s="428"/>
      <c r="CGD24" s="3"/>
      <c r="CGE24" s="567"/>
      <c r="CGF24" s="3"/>
      <c r="CGG24" s="428"/>
      <c r="CGH24" s="3"/>
      <c r="CGI24" s="567"/>
      <c r="CGJ24" s="3"/>
      <c r="CGK24" s="428"/>
      <c r="CGL24" s="3"/>
      <c r="CGM24" s="567"/>
      <c r="CGN24" s="3"/>
      <c r="CGO24" s="428"/>
      <c r="CGP24" s="3"/>
      <c r="CGQ24" s="567"/>
      <c r="CGR24" s="3"/>
      <c r="CGS24" s="428"/>
      <c r="CGT24" s="3"/>
      <c r="CGU24" s="567"/>
      <c r="CGV24" s="3"/>
      <c r="CGW24" s="428"/>
      <c r="CGX24" s="3"/>
      <c r="CGY24" s="567"/>
      <c r="CGZ24" s="3"/>
      <c r="CHA24" s="428"/>
      <c r="CHB24" s="3"/>
      <c r="CHC24" s="567"/>
      <c r="CHD24" s="3"/>
      <c r="CHE24" s="428"/>
      <c r="CHF24" s="3"/>
      <c r="CHG24" s="567"/>
      <c r="CHH24" s="3"/>
      <c r="CHI24" s="428"/>
      <c r="CHJ24" s="3"/>
      <c r="CHK24" s="567"/>
      <c r="CHL24" s="3"/>
      <c r="CHM24" s="428"/>
      <c r="CHN24" s="3"/>
      <c r="CHO24" s="567"/>
      <c r="CHP24" s="3"/>
      <c r="CHQ24" s="428"/>
      <c r="CHR24" s="3"/>
      <c r="CHS24" s="567"/>
      <c r="CHT24" s="3"/>
      <c r="CHU24" s="428"/>
      <c r="CHV24" s="3"/>
      <c r="CHW24" s="567"/>
      <c r="CHX24" s="3"/>
      <c r="CHY24" s="428"/>
      <c r="CHZ24" s="3"/>
      <c r="CIA24" s="567"/>
      <c r="CIB24" s="3"/>
      <c r="CIC24" s="428"/>
      <c r="CID24" s="3"/>
      <c r="CIE24" s="567"/>
      <c r="CIF24" s="3"/>
      <c r="CIG24" s="428"/>
      <c r="CIH24" s="3"/>
      <c r="CII24" s="567"/>
      <c r="CIJ24" s="3"/>
      <c r="CIK24" s="428"/>
      <c r="CIL24" s="3"/>
      <c r="CIM24" s="567"/>
      <c r="CIN24" s="3"/>
      <c r="CIO24" s="428"/>
      <c r="CIP24" s="3"/>
      <c r="CIQ24" s="567"/>
      <c r="CIR24" s="3"/>
      <c r="CIS24" s="428"/>
      <c r="CIT24" s="3"/>
      <c r="CIU24" s="567"/>
      <c r="CIV24" s="3"/>
      <c r="CIW24" s="428"/>
      <c r="CIX24" s="3"/>
      <c r="CIY24" s="567"/>
      <c r="CIZ24" s="3"/>
      <c r="CJA24" s="428"/>
      <c r="CJB24" s="3"/>
      <c r="CJC24" s="567"/>
      <c r="CJD24" s="3"/>
      <c r="CJE24" s="428"/>
      <c r="CJF24" s="3"/>
      <c r="CJG24" s="567"/>
      <c r="CJH24" s="3"/>
      <c r="CJI24" s="428"/>
      <c r="CJJ24" s="3"/>
      <c r="CJK24" s="567"/>
      <c r="CJL24" s="3"/>
      <c r="CJM24" s="428"/>
      <c r="CJN24" s="3"/>
      <c r="CJO24" s="567"/>
      <c r="CJP24" s="3"/>
      <c r="CJQ24" s="428"/>
      <c r="CJR24" s="3"/>
      <c r="CJS24" s="567"/>
      <c r="CJT24" s="3"/>
      <c r="CJU24" s="428"/>
      <c r="CJV24" s="3"/>
      <c r="CJW24" s="567"/>
      <c r="CJX24" s="3"/>
      <c r="CJY24" s="428"/>
      <c r="CJZ24" s="3"/>
      <c r="CKA24" s="567"/>
      <c r="CKB24" s="3"/>
      <c r="CKC24" s="428"/>
      <c r="CKD24" s="3"/>
      <c r="CKE24" s="567"/>
      <c r="CKF24" s="3"/>
      <c r="CKG24" s="428"/>
      <c r="CKH24" s="3"/>
      <c r="CKI24" s="567"/>
      <c r="CKJ24" s="3"/>
      <c r="CKK24" s="428"/>
      <c r="CKL24" s="3"/>
      <c r="CKM24" s="567"/>
      <c r="CKN24" s="3"/>
      <c r="CKO24" s="428"/>
      <c r="CKP24" s="3"/>
      <c r="CKQ24" s="567"/>
      <c r="CKR24" s="3"/>
      <c r="CKS24" s="428"/>
      <c r="CKT24" s="3"/>
      <c r="CKU24" s="567"/>
      <c r="CKV24" s="3"/>
      <c r="CKW24" s="428"/>
      <c r="CKX24" s="3"/>
      <c r="CKY24" s="567"/>
      <c r="CKZ24" s="3"/>
      <c r="CLA24" s="428"/>
      <c r="CLB24" s="3"/>
      <c r="CLC24" s="567"/>
      <c r="CLD24" s="3"/>
      <c r="CLE24" s="428"/>
      <c r="CLF24" s="3"/>
      <c r="CLG24" s="567"/>
      <c r="CLH24" s="3"/>
      <c r="CLI24" s="428"/>
      <c r="CLJ24" s="3"/>
      <c r="CLK24" s="567"/>
      <c r="CLL24" s="3"/>
      <c r="CLM24" s="428"/>
      <c r="CLN24" s="3"/>
      <c r="CLO24" s="567"/>
      <c r="CLP24" s="3"/>
      <c r="CLQ24" s="428"/>
      <c r="CLR24" s="3"/>
      <c r="CLS24" s="567"/>
      <c r="CLT24" s="3"/>
      <c r="CLU24" s="428"/>
      <c r="CLV24" s="3"/>
      <c r="CLW24" s="567"/>
      <c r="CLX24" s="3"/>
      <c r="CLY24" s="428"/>
      <c r="CLZ24" s="3"/>
      <c r="CMA24" s="567"/>
      <c r="CMB24" s="3"/>
      <c r="CMC24" s="428"/>
      <c r="CMD24" s="3"/>
      <c r="CME24" s="567"/>
      <c r="CMF24" s="3"/>
      <c r="CMG24" s="428"/>
      <c r="CMH24" s="3"/>
      <c r="CMI24" s="567"/>
      <c r="CMJ24" s="3"/>
      <c r="CMK24" s="428"/>
      <c r="CML24" s="3"/>
      <c r="CMM24" s="567"/>
      <c r="CMN24" s="3"/>
      <c r="CMO24" s="428"/>
      <c r="CMP24" s="3"/>
      <c r="CMQ24" s="567"/>
      <c r="CMR24" s="3"/>
      <c r="CMS24" s="428"/>
      <c r="CMT24" s="3"/>
      <c r="CMU24" s="567"/>
      <c r="CMV24" s="3"/>
      <c r="CMW24" s="428"/>
      <c r="CMX24" s="3"/>
      <c r="CMY24" s="567"/>
      <c r="CMZ24" s="3"/>
      <c r="CNA24" s="428"/>
      <c r="CNB24" s="3"/>
      <c r="CNC24" s="567"/>
      <c r="CND24" s="3"/>
      <c r="CNE24" s="428"/>
      <c r="CNF24" s="3"/>
      <c r="CNG24" s="567"/>
      <c r="CNH24" s="3"/>
      <c r="CNI24" s="428"/>
      <c r="CNJ24" s="3"/>
      <c r="CNK24" s="567"/>
      <c r="CNL24" s="3"/>
      <c r="CNM24" s="428"/>
      <c r="CNN24" s="3"/>
      <c r="CNO24" s="567"/>
      <c r="CNP24" s="3"/>
      <c r="CNQ24" s="428"/>
      <c r="CNR24" s="3"/>
      <c r="CNS24" s="567"/>
      <c r="CNT24" s="3"/>
      <c r="CNU24" s="428"/>
      <c r="CNV24" s="3"/>
      <c r="CNW24" s="567"/>
      <c r="CNX24" s="3"/>
      <c r="CNY24" s="428"/>
      <c r="CNZ24" s="3"/>
      <c r="COA24" s="567"/>
      <c r="COB24" s="3"/>
      <c r="COC24" s="428"/>
      <c r="COD24" s="3"/>
      <c r="COE24" s="567"/>
      <c r="COF24" s="3"/>
      <c r="COG24" s="428"/>
      <c r="COH24" s="3"/>
      <c r="COI24" s="567"/>
      <c r="COJ24" s="3"/>
      <c r="COK24" s="428"/>
      <c r="COL24" s="3"/>
      <c r="COM24" s="567"/>
      <c r="CON24" s="3"/>
      <c r="COO24" s="428"/>
      <c r="COP24" s="3"/>
      <c r="COQ24" s="567"/>
      <c r="COR24" s="3"/>
      <c r="COS24" s="428"/>
      <c r="COT24" s="3"/>
      <c r="COU24" s="567"/>
      <c r="COV24" s="3"/>
      <c r="COW24" s="428"/>
      <c r="COX24" s="3"/>
      <c r="COY24" s="567"/>
      <c r="COZ24" s="3"/>
      <c r="CPA24" s="428"/>
      <c r="CPB24" s="3"/>
      <c r="CPC24" s="567"/>
      <c r="CPD24" s="3"/>
      <c r="CPE24" s="428"/>
      <c r="CPF24" s="3"/>
      <c r="CPG24" s="567"/>
      <c r="CPH24" s="3"/>
      <c r="CPI24" s="428"/>
      <c r="CPJ24" s="3"/>
      <c r="CPK24" s="567"/>
      <c r="CPL24" s="3"/>
      <c r="CPM24" s="428"/>
      <c r="CPN24" s="3"/>
      <c r="CPO24" s="567"/>
      <c r="CPP24" s="3"/>
      <c r="CPQ24" s="428"/>
      <c r="CPR24" s="3"/>
      <c r="CPS24" s="567"/>
      <c r="CPT24" s="3"/>
      <c r="CPU24" s="428"/>
      <c r="CPV24" s="3"/>
      <c r="CPW24" s="567"/>
      <c r="CPX24" s="3"/>
      <c r="CPY24" s="428"/>
      <c r="CPZ24" s="3"/>
      <c r="CQA24" s="567"/>
      <c r="CQB24" s="3"/>
      <c r="CQC24" s="428"/>
      <c r="CQD24" s="3"/>
      <c r="CQE24" s="567"/>
      <c r="CQF24" s="3"/>
      <c r="CQG24" s="428"/>
      <c r="CQH24" s="3"/>
      <c r="CQI24" s="567"/>
      <c r="CQJ24" s="3"/>
      <c r="CQK24" s="428"/>
      <c r="CQL24" s="3"/>
      <c r="CQM24" s="567"/>
      <c r="CQN24" s="3"/>
      <c r="CQO24" s="428"/>
      <c r="CQP24" s="3"/>
      <c r="CQQ24" s="567"/>
      <c r="CQR24" s="3"/>
      <c r="CQS24" s="428"/>
      <c r="CQT24" s="3"/>
      <c r="CQU24" s="567"/>
      <c r="CQV24" s="3"/>
      <c r="CQW24" s="428"/>
      <c r="CQX24" s="3"/>
      <c r="CQY24" s="567"/>
      <c r="CQZ24" s="3"/>
      <c r="CRA24" s="428"/>
      <c r="CRB24" s="3"/>
      <c r="CRC24" s="567"/>
      <c r="CRD24" s="3"/>
      <c r="CRE24" s="428"/>
      <c r="CRF24" s="3"/>
      <c r="CRG24" s="567"/>
      <c r="CRH24" s="3"/>
      <c r="CRI24" s="428"/>
      <c r="CRJ24" s="3"/>
      <c r="CRK24" s="567"/>
      <c r="CRL24" s="3"/>
      <c r="CRM24" s="428"/>
      <c r="CRN24" s="3"/>
      <c r="CRO24" s="567"/>
      <c r="CRP24" s="3"/>
      <c r="CRQ24" s="428"/>
      <c r="CRR24" s="3"/>
      <c r="CRS24" s="567"/>
      <c r="CRT24" s="3"/>
      <c r="CRU24" s="428"/>
      <c r="CRV24" s="3"/>
      <c r="CRW24" s="567"/>
      <c r="CRX24" s="3"/>
      <c r="CRY24" s="428"/>
      <c r="CRZ24" s="3"/>
      <c r="CSA24" s="567"/>
      <c r="CSB24" s="3"/>
      <c r="CSC24" s="428"/>
      <c r="CSD24" s="3"/>
      <c r="CSE24" s="567"/>
      <c r="CSF24" s="3"/>
      <c r="CSG24" s="428"/>
      <c r="CSH24" s="3"/>
      <c r="CSI24" s="567"/>
      <c r="CSJ24" s="3"/>
      <c r="CSK24" s="428"/>
      <c r="CSL24" s="3"/>
      <c r="CSM24" s="567"/>
      <c r="CSN24" s="3"/>
      <c r="CSO24" s="428"/>
      <c r="CSP24" s="3"/>
      <c r="CSQ24" s="567"/>
      <c r="CSR24" s="3"/>
      <c r="CSS24" s="428"/>
      <c r="CST24" s="3"/>
      <c r="CSU24" s="567"/>
      <c r="CSV24" s="3"/>
      <c r="CSW24" s="428"/>
      <c r="CSX24" s="3"/>
      <c r="CSY24" s="567"/>
      <c r="CSZ24" s="3"/>
      <c r="CTA24" s="428"/>
      <c r="CTB24" s="3"/>
      <c r="CTC24" s="567"/>
      <c r="CTD24" s="3"/>
      <c r="CTE24" s="428"/>
      <c r="CTF24" s="3"/>
      <c r="CTG24" s="567"/>
      <c r="CTH24" s="3"/>
      <c r="CTI24" s="428"/>
      <c r="CTJ24" s="3"/>
      <c r="CTK24" s="567"/>
      <c r="CTL24" s="3"/>
      <c r="CTM24" s="428"/>
      <c r="CTN24" s="3"/>
      <c r="CTO24" s="567"/>
      <c r="CTP24" s="3"/>
      <c r="CTQ24" s="428"/>
      <c r="CTR24" s="3"/>
      <c r="CTS24" s="567"/>
      <c r="CTT24" s="3"/>
      <c r="CTU24" s="428"/>
      <c r="CTV24" s="3"/>
      <c r="CTW24" s="567"/>
      <c r="CTX24" s="3"/>
      <c r="CTY24" s="428"/>
      <c r="CTZ24" s="3"/>
      <c r="CUA24" s="567"/>
      <c r="CUB24" s="3"/>
      <c r="CUC24" s="428"/>
      <c r="CUD24" s="3"/>
      <c r="CUE24" s="567"/>
      <c r="CUF24" s="3"/>
      <c r="CUG24" s="428"/>
      <c r="CUH24" s="3"/>
      <c r="CUI24" s="567"/>
      <c r="CUJ24" s="3"/>
      <c r="CUK24" s="428"/>
      <c r="CUL24" s="3"/>
      <c r="CUM24" s="567"/>
      <c r="CUN24" s="3"/>
      <c r="CUO24" s="428"/>
      <c r="CUP24" s="3"/>
      <c r="CUQ24" s="567"/>
      <c r="CUR24" s="3"/>
      <c r="CUS24" s="428"/>
      <c r="CUT24" s="3"/>
      <c r="CUU24" s="567"/>
      <c r="CUV24" s="3"/>
      <c r="CUW24" s="428"/>
      <c r="CUX24" s="3"/>
      <c r="CUY24" s="567"/>
      <c r="CUZ24" s="3"/>
      <c r="CVA24" s="428"/>
      <c r="CVB24" s="3"/>
      <c r="CVC24" s="567"/>
      <c r="CVD24" s="3"/>
      <c r="CVE24" s="428"/>
      <c r="CVF24" s="3"/>
      <c r="CVG24" s="567"/>
      <c r="CVH24" s="3"/>
      <c r="CVI24" s="428"/>
      <c r="CVJ24" s="3"/>
      <c r="CVK24" s="567"/>
      <c r="CVL24" s="3"/>
      <c r="CVM24" s="428"/>
      <c r="CVN24" s="3"/>
      <c r="CVO24" s="567"/>
      <c r="CVP24" s="3"/>
      <c r="CVQ24" s="428"/>
      <c r="CVR24" s="3"/>
      <c r="CVS24" s="567"/>
      <c r="CVT24" s="3"/>
      <c r="CVU24" s="428"/>
      <c r="CVV24" s="3"/>
      <c r="CVW24" s="567"/>
      <c r="CVX24" s="3"/>
      <c r="CVY24" s="428"/>
      <c r="CVZ24" s="3"/>
      <c r="CWA24" s="567"/>
      <c r="CWB24" s="3"/>
      <c r="CWC24" s="428"/>
      <c r="CWD24" s="3"/>
      <c r="CWE24" s="567"/>
      <c r="CWF24" s="3"/>
      <c r="CWG24" s="428"/>
      <c r="CWH24" s="3"/>
      <c r="CWI24" s="567"/>
      <c r="CWJ24" s="3"/>
      <c r="CWK24" s="428"/>
      <c r="CWL24" s="3"/>
      <c r="CWM24" s="567"/>
      <c r="CWN24" s="3"/>
      <c r="CWO24" s="428"/>
      <c r="CWP24" s="3"/>
      <c r="CWQ24" s="567"/>
      <c r="CWR24" s="3"/>
      <c r="CWS24" s="428"/>
      <c r="CWT24" s="3"/>
      <c r="CWU24" s="567"/>
      <c r="CWV24" s="3"/>
      <c r="CWW24" s="428"/>
      <c r="CWX24" s="3"/>
      <c r="CWY24" s="567"/>
      <c r="CWZ24" s="3"/>
      <c r="CXA24" s="428"/>
      <c r="CXB24" s="3"/>
      <c r="CXC24" s="567"/>
      <c r="CXD24" s="3"/>
      <c r="CXE24" s="428"/>
      <c r="CXF24" s="3"/>
      <c r="CXG24" s="567"/>
      <c r="CXH24" s="3"/>
      <c r="CXI24" s="428"/>
      <c r="CXJ24" s="3"/>
      <c r="CXK24" s="567"/>
      <c r="CXL24" s="3"/>
      <c r="CXM24" s="428"/>
      <c r="CXN24" s="3"/>
      <c r="CXO24" s="567"/>
      <c r="CXP24" s="3"/>
      <c r="CXQ24" s="428"/>
      <c r="CXR24" s="3"/>
      <c r="CXS24" s="567"/>
      <c r="CXT24" s="3"/>
      <c r="CXU24" s="428"/>
      <c r="CXV24" s="3"/>
      <c r="CXW24" s="567"/>
      <c r="CXX24" s="3"/>
      <c r="CXY24" s="428"/>
      <c r="CXZ24" s="3"/>
      <c r="CYA24" s="567"/>
      <c r="CYB24" s="3"/>
      <c r="CYC24" s="428"/>
      <c r="CYD24" s="3"/>
      <c r="CYE24" s="567"/>
      <c r="CYF24" s="3"/>
      <c r="CYG24" s="428"/>
      <c r="CYH24" s="3"/>
      <c r="CYI24" s="567"/>
      <c r="CYJ24" s="3"/>
      <c r="CYK24" s="428"/>
      <c r="CYL24" s="3"/>
      <c r="CYM24" s="567"/>
      <c r="CYN24" s="3"/>
      <c r="CYO24" s="428"/>
      <c r="CYP24" s="3"/>
      <c r="CYQ24" s="567"/>
      <c r="CYR24" s="3"/>
      <c r="CYS24" s="428"/>
      <c r="CYT24" s="3"/>
      <c r="CYU24" s="567"/>
      <c r="CYV24" s="3"/>
      <c r="CYW24" s="428"/>
      <c r="CYX24" s="3"/>
      <c r="CYY24" s="567"/>
      <c r="CYZ24" s="3"/>
      <c r="CZA24" s="428"/>
      <c r="CZB24" s="3"/>
      <c r="CZC24" s="567"/>
      <c r="CZD24" s="3"/>
      <c r="CZE24" s="428"/>
      <c r="CZF24" s="3"/>
      <c r="CZG24" s="567"/>
      <c r="CZH24" s="3"/>
      <c r="CZI24" s="428"/>
      <c r="CZJ24" s="3"/>
      <c r="CZK24" s="567"/>
      <c r="CZL24" s="3"/>
      <c r="CZM24" s="428"/>
      <c r="CZN24" s="3"/>
      <c r="CZO24" s="567"/>
      <c r="CZP24" s="3"/>
      <c r="CZQ24" s="428"/>
      <c r="CZR24" s="3"/>
      <c r="CZS24" s="567"/>
      <c r="CZT24" s="3"/>
      <c r="CZU24" s="428"/>
      <c r="CZV24" s="3"/>
      <c r="CZW24" s="567"/>
      <c r="CZX24" s="3"/>
      <c r="CZY24" s="428"/>
      <c r="CZZ24" s="3"/>
      <c r="DAA24" s="567"/>
      <c r="DAB24" s="3"/>
      <c r="DAC24" s="428"/>
      <c r="DAD24" s="3"/>
      <c r="DAE24" s="567"/>
      <c r="DAF24" s="3"/>
      <c r="DAG24" s="428"/>
      <c r="DAH24" s="3"/>
      <c r="DAI24" s="567"/>
      <c r="DAJ24" s="3"/>
      <c r="DAK24" s="428"/>
      <c r="DAL24" s="3"/>
      <c r="DAM24" s="567"/>
      <c r="DAN24" s="3"/>
      <c r="DAO24" s="428"/>
      <c r="DAP24" s="3"/>
      <c r="DAQ24" s="567"/>
      <c r="DAR24" s="3"/>
      <c r="DAS24" s="428"/>
      <c r="DAT24" s="3"/>
      <c r="DAU24" s="567"/>
      <c r="DAV24" s="3"/>
      <c r="DAW24" s="428"/>
      <c r="DAX24" s="3"/>
      <c r="DAY24" s="567"/>
      <c r="DAZ24" s="3"/>
      <c r="DBA24" s="428"/>
      <c r="DBB24" s="3"/>
      <c r="DBC24" s="567"/>
      <c r="DBD24" s="3"/>
      <c r="DBE24" s="428"/>
      <c r="DBF24" s="3"/>
      <c r="DBG24" s="567"/>
      <c r="DBH24" s="3"/>
      <c r="DBI24" s="428"/>
      <c r="DBJ24" s="3"/>
      <c r="DBK24" s="567"/>
      <c r="DBL24" s="3"/>
      <c r="DBM24" s="428"/>
      <c r="DBN24" s="3"/>
      <c r="DBO24" s="567"/>
      <c r="DBP24" s="3"/>
      <c r="DBQ24" s="428"/>
      <c r="DBR24" s="3"/>
      <c r="DBS24" s="567"/>
      <c r="DBT24" s="3"/>
      <c r="DBU24" s="428"/>
      <c r="DBV24" s="3"/>
      <c r="DBW24" s="567"/>
      <c r="DBX24" s="3"/>
      <c r="DBY24" s="428"/>
      <c r="DBZ24" s="3"/>
      <c r="DCA24" s="567"/>
      <c r="DCB24" s="3"/>
      <c r="DCC24" s="428"/>
      <c r="DCD24" s="3"/>
      <c r="DCE24" s="567"/>
      <c r="DCF24" s="3"/>
      <c r="DCG24" s="428"/>
      <c r="DCH24" s="3"/>
      <c r="DCI24" s="567"/>
      <c r="DCJ24" s="3"/>
      <c r="DCK24" s="428"/>
      <c r="DCL24" s="3"/>
      <c r="DCM24" s="567"/>
      <c r="DCN24" s="3"/>
      <c r="DCO24" s="428"/>
      <c r="DCP24" s="3"/>
      <c r="DCQ24" s="567"/>
      <c r="DCR24" s="3"/>
      <c r="DCS24" s="428"/>
      <c r="DCT24" s="3"/>
      <c r="DCU24" s="567"/>
      <c r="DCV24" s="3"/>
      <c r="DCW24" s="428"/>
      <c r="DCX24" s="3"/>
      <c r="DCY24" s="567"/>
      <c r="DCZ24" s="3"/>
      <c r="DDA24" s="428"/>
      <c r="DDB24" s="3"/>
      <c r="DDC24" s="567"/>
      <c r="DDD24" s="3"/>
      <c r="DDE24" s="428"/>
      <c r="DDF24" s="3"/>
      <c r="DDG24" s="567"/>
      <c r="DDH24" s="3"/>
      <c r="DDI24" s="428"/>
      <c r="DDJ24" s="3"/>
      <c r="DDK24" s="567"/>
      <c r="DDL24" s="3"/>
      <c r="DDM24" s="428"/>
      <c r="DDN24" s="3"/>
      <c r="DDO24" s="567"/>
      <c r="DDP24" s="3"/>
      <c r="DDQ24" s="428"/>
      <c r="DDR24" s="3"/>
      <c r="DDS24" s="567"/>
      <c r="DDT24" s="3"/>
      <c r="DDU24" s="428"/>
      <c r="DDV24" s="3"/>
      <c r="DDW24" s="567"/>
      <c r="DDX24" s="3"/>
      <c r="DDY24" s="428"/>
      <c r="DDZ24" s="3"/>
      <c r="DEA24" s="567"/>
      <c r="DEB24" s="3"/>
      <c r="DEC24" s="428"/>
      <c r="DED24" s="3"/>
      <c r="DEE24" s="567"/>
      <c r="DEF24" s="3"/>
      <c r="DEG24" s="428"/>
      <c r="DEH24" s="3"/>
      <c r="DEI24" s="567"/>
      <c r="DEJ24" s="3"/>
      <c r="DEK24" s="428"/>
      <c r="DEL24" s="3"/>
      <c r="DEM24" s="567"/>
      <c r="DEN24" s="3"/>
      <c r="DEO24" s="428"/>
      <c r="DEP24" s="3"/>
      <c r="DEQ24" s="567"/>
      <c r="DER24" s="3"/>
      <c r="DES24" s="428"/>
      <c r="DET24" s="3"/>
      <c r="DEU24" s="567"/>
      <c r="DEV24" s="3"/>
      <c r="DEW24" s="428"/>
      <c r="DEX24" s="3"/>
      <c r="DEY24" s="567"/>
      <c r="DEZ24" s="3"/>
      <c r="DFA24" s="428"/>
      <c r="DFB24" s="3"/>
      <c r="DFC24" s="567"/>
      <c r="DFD24" s="3"/>
      <c r="DFE24" s="428"/>
      <c r="DFF24" s="3"/>
      <c r="DFG24" s="567"/>
      <c r="DFH24" s="3"/>
      <c r="DFI24" s="428"/>
      <c r="DFJ24" s="3"/>
      <c r="DFK24" s="567"/>
      <c r="DFL24" s="3"/>
      <c r="DFM24" s="428"/>
      <c r="DFN24" s="3"/>
      <c r="DFO24" s="567"/>
      <c r="DFP24" s="3"/>
      <c r="DFQ24" s="428"/>
      <c r="DFR24" s="3"/>
      <c r="DFS24" s="567"/>
      <c r="DFT24" s="3"/>
      <c r="DFU24" s="428"/>
      <c r="DFV24" s="3"/>
      <c r="DFW24" s="567"/>
      <c r="DFX24" s="3"/>
      <c r="DFY24" s="428"/>
      <c r="DFZ24" s="3"/>
      <c r="DGA24" s="567"/>
      <c r="DGB24" s="3"/>
      <c r="DGC24" s="428"/>
      <c r="DGD24" s="3"/>
      <c r="DGE24" s="567"/>
      <c r="DGF24" s="3"/>
      <c r="DGG24" s="428"/>
      <c r="DGH24" s="3"/>
      <c r="DGI24" s="567"/>
      <c r="DGJ24" s="3"/>
      <c r="DGK24" s="428"/>
      <c r="DGL24" s="3"/>
      <c r="DGM24" s="567"/>
      <c r="DGN24" s="3"/>
      <c r="DGO24" s="428"/>
      <c r="DGP24" s="3"/>
      <c r="DGQ24" s="567"/>
      <c r="DGR24" s="3"/>
      <c r="DGS24" s="428"/>
      <c r="DGT24" s="3"/>
      <c r="DGU24" s="567"/>
      <c r="DGV24" s="3"/>
      <c r="DGW24" s="428"/>
      <c r="DGX24" s="3"/>
      <c r="DGY24" s="567"/>
      <c r="DGZ24" s="3"/>
      <c r="DHA24" s="428"/>
      <c r="DHB24" s="3"/>
      <c r="DHC24" s="567"/>
      <c r="DHD24" s="3"/>
      <c r="DHE24" s="428"/>
      <c r="DHF24" s="3"/>
      <c r="DHG24" s="567"/>
      <c r="DHH24" s="3"/>
      <c r="DHI24" s="428"/>
      <c r="DHJ24" s="3"/>
      <c r="DHK24" s="567"/>
      <c r="DHL24" s="3"/>
      <c r="DHM24" s="428"/>
      <c r="DHN24" s="3"/>
      <c r="DHO24" s="567"/>
      <c r="DHP24" s="3"/>
      <c r="DHQ24" s="428"/>
      <c r="DHR24" s="3"/>
      <c r="DHS24" s="567"/>
      <c r="DHT24" s="3"/>
      <c r="DHU24" s="428"/>
      <c r="DHV24" s="3"/>
      <c r="DHW24" s="567"/>
      <c r="DHX24" s="3"/>
      <c r="DHY24" s="428"/>
      <c r="DHZ24" s="3"/>
      <c r="DIA24" s="567"/>
      <c r="DIB24" s="3"/>
      <c r="DIC24" s="428"/>
      <c r="DID24" s="3"/>
      <c r="DIE24" s="567"/>
      <c r="DIF24" s="3"/>
      <c r="DIG24" s="428"/>
      <c r="DIH24" s="3"/>
      <c r="DII24" s="567"/>
      <c r="DIJ24" s="3"/>
      <c r="DIK24" s="428"/>
      <c r="DIL24" s="3"/>
      <c r="DIM24" s="567"/>
      <c r="DIN24" s="3"/>
      <c r="DIO24" s="428"/>
      <c r="DIP24" s="3"/>
      <c r="DIQ24" s="567"/>
      <c r="DIR24" s="3"/>
      <c r="DIS24" s="428"/>
      <c r="DIT24" s="3"/>
      <c r="DIU24" s="567"/>
      <c r="DIV24" s="3"/>
      <c r="DIW24" s="428"/>
      <c r="DIX24" s="3"/>
      <c r="DIY24" s="567"/>
      <c r="DIZ24" s="3"/>
      <c r="DJA24" s="428"/>
      <c r="DJB24" s="3"/>
      <c r="DJC24" s="567"/>
      <c r="DJD24" s="3"/>
      <c r="DJE24" s="428"/>
      <c r="DJF24" s="3"/>
      <c r="DJG24" s="567"/>
      <c r="DJH24" s="3"/>
      <c r="DJI24" s="428"/>
      <c r="DJJ24" s="3"/>
      <c r="DJK24" s="567"/>
      <c r="DJL24" s="3"/>
      <c r="DJM24" s="428"/>
      <c r="DJN24" s="3"/>
      <c r="DJO24" s="567"/>
      <c r="DJP24" s="3"/>
      <c r="DJQ24" s="428"/>
      <c r="DJR24" s="3"/>
      <c r="DJS24" s="567"/>
      <c r="DJT24" s="3"/>
      <c r="DJU24" s="428"/>
      <c r="DJV24" s="3"/>
      <c r="DJW24" s="567"/>
      <c r="DJX24" s="3"/>
      <c r="DJY24" s="428"/>
      <c r="DJZ24" s="3"/>
      <c r="DKA24" s="567"/>
      <c r="DKB24" s="3"/>
      <c r="DKC24" s="428"/>
      <c r="DKD24" s="3"/>
      <c r="DKE24" s="567"/>
      <c r="DKF24" s="3"/>
      <c r="DKG24" s="428"/>
      <c r="DKH24" s="3"/>
      <c r="DKI24" s="567"/>
      <c r="DKJ24" s="3"/>
      <c r="DKK24" s="428"/>
      <c r="DKL24" s="3"/>
      <c r="DKM24" s="567"/>
      <c r="DKN24" s="3"/>
      <c r="DKO24" s="428"/>
      <c r="DKP24" s="3"/>
      <c r="DKQ24" s="567"/>
      <c r="DKR24" s="3"/>
      <c r="DKS24" s="428"/>
      <c r="DKT24" s="3"/>
      <c r="DKU24" s="567"/>
      <c r="DKV24" s="3"/>
      <c r="DKW24" s="428"/>
      <c r="DKX24" s="3"/>
      <c r="DKY24" s="567"/>
      <c r="DKZ24" s="3"/>
      <c r="DLA24" s="428"/>
      <c r="DLB24" s="3"/>
      <c r="DLC24" s="567"/>
      <c r="DLD24" s="3"/>
      <c r="DLE24" s="428"/>
      <c r="DLF24" s="3"/>
      <c r="DLG24" s="567"/>
      <c r="DLH24" s="3"/>
      <c r="DLI24" s="428"/>
      <c r="DLJ24" s="3"/>
      <c r="DLK24" s="567"/>
      <c r="DLL24" s="3"/>
      <c r="DLM24" s="428"/>
      <c r="DLN24" s="3"/>
      <c r="DLO24" s="567"/>
      <c r="DLP24" s="3"/>
      <c r="DLQ24" s="428"/>
      <c r="DLR24" s="3"/>
      <c r="DLS24" s="567"/>
      <c r="DLT24" s="3"/>
      <c r="DLU24" s="428"/>
      <c r="DLV24" s="3"/>
      <c r="DLW24" s="567"/>
      <c r="DLX24" s="3"/>
      <c r="DLY24" s="428"/>
      <c r="DLZ24" s="3"/>
      <c r="DMA24" s="567"/>
      <c r="DMB24" s="3"/>
      <c r="DMC24" s="428"/>
      <c r="DMD24" s="3"/>
      <c r="DME24" s="567"/>
      <c r="DMF24" s="3"/>
      <c r="DMG24" s="428"/>
      <c r="DMH24" s="3"/>
      <c r="DMI24" s="567"/>
      <c r="DMJ24" s="3"/>
      <c r="DMK24" s="428"/>
      <c r="DML24" s="3"/>
      <c r="DMM24" s="567"/>
      <c r="DMN24" s="3"/>
      <c r="DMO24" s="428"/>
      <c r="DMP24" s="3"/>
      <c r="DMQ24" s="567"/>
      <c r="DMR24" s="3"/>
      <c r="DMS24" s="428"/>
      <c r="DMT24" s="3"/>
      <c r="DMU24" s="567"/>
      <c r="DMV24" s="3"/>
      <c r="DMW24" s="428"/>
      <c r="DMX24" s="3"/>
      <c r="DMY24" s="567"/>
      <c r="DMZ24" s="3"/>
      <c r="DNA24" s="428"/>
      <c r="DNB24" s="3"/>
      <c r="DNC24" s="567"/>
      <c r="DND24" s="3"/>
      <c r="DNE24" s="428"/>
      <c r="DNF24" s="3"/>
      <c r="DNG24" s="567"/>
      <c r="DNH24" s="3"/>
      <c r="DNI24" s="428"/>
      <c r="DNJ24" s="3"/>
      <c r="DNK24" s="567"/>
      <c r="DNL24" s="3"/>
      <c r="DNM24" s="428"/>
      <c r="DNN24" s="3"/>
      <c r="DNO24" s="567"/>
      <c r="DNP24" s="3"/>
      <c r="DNQ24" s="428"/>
      <c r="DNR24" s="3"/>
      <c r="DNS24" s="567"/>
      <c r="DNT24" s="3"/>
      <c r="DNU24" s="428"/>
      <c r="DNV24" s="3"/>
      <c r="DNW24" s="567"/>
      <c r="DNX24" s="3"/>
      <c r="DNY24" s="428"/>
      <c r="DNZ24" s="3"/>
      <c r="DOA24" s="567"/>
      <c r="DOB24" s="3"/>
      <c r="DOC24" s="428"/>
      <c r="DOD24" s="3"/>
      <c r="DOE24" s="567"/>
      <c r="DOF24" s="3"/>
      <c r="DOG24" s="428"/>
      <c r="DOH24" s="3"/>
      <c r="DOI24" s="567"/>
      <c r="DOJ24" s="3"/>
      <c r="DOK24" s="428"/>
      <c r="DOL24" s="3"/>
      <c r="DOM24" s="567"/>
      <c r="DON24" s="3"/>
      <c r="DOO24" s="428"/>
      <c r="DOP24" s="3"/>
      <c r="DOQ24" s="567"/>
      <c r="DOR24" s="3"/>
      <c r="DOS24" s="428"/>
      <c r="DOT24" s="3"/>
      <c r="DOU24" s="567"/>
      <c r="DOV24" s="3"/>
      <c r="DOW24" s="428"/>
      <c r="DOX24" s="3"/>
      <c r="DOY24" s="567"/>
      <c r="DOZ24" s="3"/>
      <c r="DPA24" s="428"/>
      <c r="DPB24" s="3"/>
      <c r="DPC24" s="567"/>
      <c r="DPD24" s="3"/>
      <c r="DPE24" s="428"/>
      <c r="DPF24" s="3"/>
      <c r="DPG24" s="567"/>
      <c r="DPH24" s="3"/>
      <c r="DPI24" s="428"/>
      <c r="DPJ24" s="3"/>
      <c r="DPK24" s="567"/>
      <c r="DPL24" s="3"/>
      <c r="DPM24" s="428"/>
      <c r="DPN24" s="3"/>
      <c r="DPO24" s="567"/>
      <c r="DPP24" s="3"/>
      <c r="DPQ24" s="428"/>
      <c r="DPR24" s="3"/>
      <c r="DPS24" s="567"/>
      <c r="DPT24" s="3"/>
      <c r="DPU24" s="428"/>
      <c r="DPV24" s="3"/>
      <c r="DPW24" s="567"/>
      <c r="DPX24" s="3"/>
      <c r="DPY24" s="428"/>
      <c r="DPZ24" s="3"/>
      <c r="DQA24" s="567"/>
      <c r="DQB24" s="3"/>
      <c r="DQC24" s="428"/>
      <c r="DQD24" s="3"/>
      <c r="DQE24" s="567"/>
      <c r="DQF24" s="3"/>
      <c r="DQG24" s="428"/>
      <c r="DQH24" s="3"/>
      <c r="DQI24" s="567"/>
      <c r="DQJ24" s="3"/>
      <c r="DQK24" s="428"/>
      <c r="DQL24" s="3"/>
      <c r="DQM24" s="567"/>
      <c r="DQN24" s="3"/>
      <c r="DQO24" s="428"/>
      <c r="DQP24" s="3"/>
      <c r="DQQ24" s="567"/>
      <c r="DQR24" s="3"/>
      <c r="DQS24" s="428"/>
      <c r="DQT24" s="3"/>
      <c r="DQU24" s="567"/>
      <c r="DQV24" s="3"/>
      <c r="DQW24" s="428"/>
      <c r="DQX24" s="3"/>
      <c r="DQY24" s="567"/>
      <c r="DQZ24" s="3"/>
      <c r="DRA24" s="428"/>
      <c r="DRB24" s="3"/>
      <c r="DRC24" s="567"/>
      <c r="DRD24" s="3"/>
      <c r="DRE24" s="428"/>
      <c r="DRF24" s="3"/>
      <c r="DRG24" s="567"/>
      <c r="DRH24" s="3"/>
      <c r="DRI24" s="428"/>
      <c r="DRJ24" s="3"/>
      <c r="DRK24" s="567"/>
      <c r="DRL24" s="3"/>
      <c r="DRM24" s="428"/>
      <c r="DRN24" s="3"/>
      <c r="DRO24" s="567"/>
      <c r="DRP24" s="3"/>
      <c r="DRQ24" s="428"/>
      <c r="DRR24" s="3"/>
      <c r="DRS24" s="567"/>
      <c r="DRT24" s="3"/>
      <c r="DRU24" s="428"/>
      <c r="DRV24" s="3"/>
      <c r="DRW24" s="567"/>
      <c r="DRX24" s="3"/>
      <c r="DRY24" s="428"/>
      <c r="DRZ24" s="3"/>
      <c r="DSA24" s="567"/>
      <c r="DSB24" s="3"/>
      <c r="DSC24" s="428"/>
      <c r="DSD24" s="3"/>
      <c r="DSE24" s="567"/>
      <c r="DSF24" s="3"/>
      <c r="DSG24" s="428"/>
      <c r="DSH24" s="3"/>
      <c r="DSI24" s="567"/>
      <c r="DSJ24" s="3"/>
      <c r="DSK24" s="428"/>
      <c r="DSL24" s="3"/>
      <c r="DSM24" s="567"/>
      <c r="DSN24" s="3"/>
      <c r="DSO24" s="428"/>
      <c r="DSP24" s="3"/>
      <c r="DSQ24" s="567"/>
      <c r="DSR24" s="3"/>
      <c r="DSS24" s="428"/>
      <c r="DST24" s="3"/>
      <c r="DSU24" s="567"/>
      <c r="DSV24" s="3"/>
      <c r="DSW24" s="428"/>
      <c r="DSX24" s="3"/>
      <c r="DSY24" s="567"/>
      <c r="DSZ24" s="3"/>
      <c r="DTA24" s="428"/>
      <c r="DTB24" s="3"/>
      <c r="DTC24" s="567"/>
      <c r="DTD24" s="3"/>
      <c r="DTE24" s="428"/>
      <c r="DTF24" s="3"/>
      <c r="DTG24" s="567"/>
      <c r="DTH24" s="3"/>
      <c r="DTI24" s="428"/>
      <c r="DTJ24" s="3"/>
      <c r="DTK24" s="567"/>
      <c r="DTL24" s="3"/>
      <c r="DTM24" s="428"/>
      <c r="DTN24" s="3"/>
      <c r="DTO24" s="567"/>
      <c r="DTP24" s="3"/>
      <c r="DTQ24" s="428"/>
      <c r="DTR24" s="3"/>
      <c r="DTS24" s="567"/>
      <c r="DTT24" s="3"/>
      <c r="DTU24" s="428"/>
      <c r="DTV24" s="3"/>
      <c r="DTW24" s="567"/>
      <c r="DTX24" s="3"/>
      <c r="DTY24" s="428"/>
      <c r="DTZ24" s="3"/>
      <c r="DUA24" s="567"/>
      <c r="DUB24" s="3"/>
      <c r="DUC24" s="428"/>
      <c r="DUD24" s="3"/>
      <c r="DUE24" s="567"/>
      <c r="DUF24" s="3"/>
      <c r="DUG24" s="428"/>
      <c r="DUH24" s="3"/>
      <c r="DUI24" s="567"/>
      <c r="DUJ24" s="3"/>
      <c r="DUK24" s="428"/>
      <c r="DUL24" s="3"/>
      <c r="DUM24" s="567"/>
      <c r="DUN24" s="3"/>
      <c r="DUO24" s="428"/>
      <c r="DUP24" s="3"/>
      <c r="DUQ24" s="567"/>
      <c r="DUR24" s="3"/>
      <c r="DUS24" s="428"/>
      <c r="DUT24" s="3"/>
      <c r="DUU24" s="567"/>
      <c r="DUV24" s="3"/>
      <c r="DUW24" s="428"/>
      <c r="DUX24" s="3"/>
      <c r="DUY24" s="567"/>
      <c r="DUZ24" s="3"/>
      <c r="DVA24" s="428"/>
      <c r="DVB24" s="3"/>
      <c r="DVC24" s="567"/>
      <c r="DVD24" s="3"/>
      <c r="DVE24" s="428"/>
      <c r="DVF24" s="3"/>
      <c r="DVG24" s="567"/>
      <c r="DVH24" s="3"/>
      <c r="DVI24" s="428"/>
      <c r="DVJ24" s="3"/>
      <c r="DVK24" s="567"/>
      <c r="DVL24" s="3"/>
      <c r="DVM24" s="428"/>
      <c r="DVN24" s="3"/>
      <c r="DVO24" s="567"/>
      <c r="DVP24" s="3"/>
      <c r="DVQ24" s="428"/>
      <c r="DVR24" s="3"/>
      <c r="DVS24" s="567"/>
      <c r="DVT24" s="3"/>
      <c r="DVU24" s="428"/>
      <c r="DVV24" s="3"/>
      <c r="DVW24" s="567"/>
      <c r="DVX24" s="3"/>
      <c r="DVY24" s="428"/>
      <c r="DVZ24" s="3"/>
      <c r="DWA24" s="567"/>
      <c r="DWB24" s="3"/>
      <c r="DWC24" s="428"/>
      <c r="DWD24" s="3"/>
      <c r="DWE24" s="567"/>
      <c r="DWF24" s="3"/>
      <c r="DWG24" s="428"/>
      <c r="DWH24" s="3"/>
      <c r="DWI24" s="567"/>
      <c r="DWJ24" s="3"/>
      <c r="DWK24" s="428"/>
      <c r="DWL24" s="3"/>
      <c r="DWM24" s="567"/>
      <c r="DWN24" s="3"/>
      <c r="DWO24" s="428"/>
      <c r="DWP24" s="3"/>
      <c r="DWQ24" s="567"/>
      <c r="DWR24" s="3"/>
      <c r="DWS24" s="428"/>
      <c r="DWT24" s="3"/>
      <c r="DWU24" s="567"/>
      <c r="DWV24" s="3"/>
      <c r="DWW24" s="428"/>
      <c r="DWX24" s="3"/>
      <c r="DWY24" s="567"/>
      <c r="DWZ24" s="3"/>
      <c r="DXA24" s="428"/>
      <c r="DXB24" s="3"/>
      <c r="DXC24" s="567"/>
      <c r="DXD24" s="3"/>
      <c r="DXE24" s="428"/>
      <c r="DXF24" s="3"/>
      <c r="DXG24" s="567"/>
      <c r="DXH24" s="3"/>
      <c r="DXI24" s="428"/>
      <c r="DXJ24" s="3"/>
      <c r="DXK24" s="567"/>
      <c r="DXL24" s="3"/>
      <c r="DXM24" s="428"/>
      <c r="DXN24" s="3"/>
      <c r="DXO24" s="567"/>
      <c r="DXP24" s="3"/>
      <c r="DXQ24" s="428"/>
      <c r="DXR24" s="3"/>
      <c r="DXS24" s="567"/>
      <c r="DXT24" s="3"/>
      <c r="DXU24" s="428"/>
      <c r="DXV24" s="3"/>
      <c r="DXW24" s="567"/>
      <c r="DXX24" s="3"/>
      <c r="DXY24" s="428"/>
      <c r="DXZ24" s="3"/>
      <c r="DYA24" s="567"/>
      <c r="DYB24" s="3"/>
      <c r="DYC24" s="428"/>
      <c r="DYD24" s="3"/>
      <c r="DYE24" s="567"/>
      <c r="DYF24" s="3"/>
      <c r="DYG24" s="428"/>
      <c r="DYH24" s="3"/>
      <c r="DYI24" s="567"/>
      <c r="DYJ24" s="3"/>
      <c r="DYK24" s="428"/>
      <c r="DYL24" s="3"/>
      <c r="DYM24" s="567"/>
      <c r="DYN24" s="3"/>
      <c r="DYO24" s="428"/>
      <c r="DYP24" s="3"/>
      <c r="DYQ24" s="567"/>
      <c r="DYR24" s="3"/>
      <c r="DYS24" s="428"/>
      <c r="DYT24" s="3"/>
      <c r="DYU24" s="567"/>
      <c r="DYV24" s="3"/>
      <c r="DYW24" s="428"/>
      <c r="DYX24" s="3"/>
      <c r="DYY24" s="567"/>
      <c r="DYZ24" s="3"/>
      <c r="DZA24" s="428"/>
      <c r="DZB24" s="3"/>
      <c r="DZC24" s="567"/>
      <c r="DZD24" s="3"/>
      <c r="DZE24" s="428"/>
      <c r="DZF24" s="3"/>
      <c r="DZG24" s="567"/>
      <c r="DZH24" s="3"/>
      <c r="DZI24" s="428"/>
      <c r="DZJ24" s="3"/>
      <c r="DZK24" s="567"/>
      <c r="DZL24" s="3"/>
      <c r="DZM24" s="428"/>
      <c r="DZN24" s="3"/>
      <c r="DZO24" s="567"/>
      <c r="DZP24" s="3"/>
      <c r="DZQ24" s="428"/>
      <c r="DZR24" s="3"/>
      <c r="DZS24" s="567"/>
      <c r="DZT24" s="3"/>
      <c r="DZU24" s="428"/>
      <c r="DZV24" s="3"/>
      <c r="DZW24" s="567"/>
      <c r="DZX24" s="3"/>
      <c r="DZY24" s="428"/>
      <c r="DZZ24" s="3"/>
      <c r="EAA24" s="567"/>
      <c r="EAB24" s="3"/>
      <c r="EAC24" s="428"/>
      <c r="EAD24" s="3"/>
      <c r="EAE24" s="567"/>
      <c r="EAF24" s="3"/>
      <c r="EAG24" s="428"/>
      <c r="EAH24" s="3"/>
      <c r="EAI24" s="567"/>
      <c r="EAJ24" s="3"/>
      <c r="EAK24" s="428"/>
      <c r="EAL24" s="3"/>
      <c r="EAM24" s="567"/>
      <c r="EAN24" s="3"/>
      <c r="EAO24" s="428"/>
      <c r="EAP24" s="3"/>
      <c r="EAQ24" s="567"/>
      <c r="EAR24" s="3"/>
      <c r="EAS24" s="428"/>
      <c r="EAT24" s="3"/>
      <c r="EAU24" s="567"/>
      <c r="EAV24" s="3"/>
      <c r="EAW24" s="428"/>
      <c r="EAX24" s="3"/>
      <c r="EAY24" s="567"/>
      <c r="EAZ24" s="3"/>
      <c r="EBA24" s="428"/>
      <c r="EBB24" s="3"/>
      <c r="EBC24" s="567"/>
      <c r="EBD24" s="3"/>
      <c r="EBE24" s="428"/>
      <c r="EBF24" s="3"/>
      <c r="EBG24" s="567"/>
      <c r="EBH24" s="3"/>
      <c r="EBI24" s="428"/>
      <c r="EBJ24" s="3"/>
      <c r="EBK24" s="567"/>
      <c r="EBL24" s="3"/>
      <c r="EBM24" s="428"/>
      <c r="EBN24" s="3"/>
      <c r="EBO24" s="567"/>
      <c r="EBP24" s="3"/>
      <c r="EBQ24" s="428"/>
      <c r="EBR24" s="3"/>
      <c r="EBS24" s="567"/>
      <c r="EBT24" s="3"/>
      <c r="EBU24" s="428"/>
      <c r="EBV24" s="3"/>
      <c r="EBW24" s="567"/>
      <c r="EBX24" s="3"/>
      <c r="EBY24" s="428"/>
      <c r="EBZ24" s="3"/>
      <c r="ECA24" s="567"/>
      <c r="ECB24" s="3"/>
      <c r="ECC24" s="428"/>
      <c r="ECD24" s="3"/>
      <c r="ECE24" s="567"/>
      <c r="ECF24" s="3"/>
      <c r="ECG24" s="428"/>
      <c r="ECH24" s="3"/>
      <c r="ECI24" s="567"/>
      <c r="ECJ24" s="3"/>
      <c r="ECK24" s="428"/>
      <c r="ECL24" s="3"/>
      <c r="ECM24" s="567"/>
      <c r="ECN24" s="3"/>
      <c r="ECO24" s="428"/>
      <c r="ECP24" s="3"/>
      <c r="ECQ24" s="567"/>
      <c r="ECR24" s="3"/>
      <c r="ECS24" s="428"/>
      <c r="ECT24" s="3"/>
      <c r="ECU24" s="567"/>
      <c r="ECV24" s="3"/>
      <c r="ECW24" s="428"/>
      <c r="ECX24" s="3"/>
      <c r="ECY24" s="567"/>
      <c r="ECZ24" s="3"/>
      <c r="EDA24" s="428"/>
      <c r="EDB24" s="3"/>
      <c r="EDC24" s="567"/>
      <c r="EDD24" s="3"/>
      <c r="EDE24" s="428"/>
      <c r="EDF24" s="3"/>
      <c r="EDG24" s="567"/>
      <c r="EDH24" s="3"/>
      <c r="EDI24" s="428"/>
      <c r="EDJ24" s="3"/>
      <c r="EDK24" s="567"/>
      <c r="EDL24" s="3"/>
      <c r="EDM24" s="428"/>
      <c r="EDN24" s="3"/>
      <c r="EDO24" s="567"/>
      <c r="EDP24" s="3"/>
      <c r="EDQ24" s="428"/>
      <c r="EDR24" s="3"/>
      <c r="EDS24" s="567"/>
      <c r="EDT24" s="3"/>
      <c r="EDU24" s="428"/>
      <c r="EDV24" s="3"/>
      <c r="EDW24" s="567"/>
      <c r="EDX24" s="3"/>
      <c r="EDY24" s="428"/>
      <c r="EDZ24" s="3"/>
      <c r="EEA24" s="567"/>
      <c r="EEB24" s="3"/>
      <c r="EEC24" s="428"/>
      <c r="EED24" s="3"/>
      <c r="EEE24" s="567"/>
      <c r="EEF24" s="3"/>
      <c r="EEG24" s="428"/>
      <c r="EEH24" s="3"/>
      <c r="EEI24" s="567"/>
      <c r="EEJ24" s="3"/>
      <c r="EEK24" s="428"/>
      <c r="EEL24" s="3"/>
      <c r="EEM24" s="567"/>
      <c r="EEN24" s="3"/>
      <c r="EEO24" s="428"/>
      <c r="EEP24" s="3"/>
      <c r="EEQ24" s="567"/>
      <c r="EER24" s="3"/>
      <c r="EES24" s="428"/>
      <c r="EET24" s="3"/>
      <c r="EEU24" s="567"/>
      <c r="EEV24" s="3"/>
      <c r="EEW24" s="428"/>
      <c r="EEX24" s="3"/>
      <c r="EEY24" s="567"/>
      <c r="EEZ24" s="3"/>
      <c r="EFA24" s="428"/>
      <c r="EFB24" s="3"/>
      <c r="EFC24" s="567"/>
      <c r="EFD24" s="3"/>
      <c r="EFE24" s="428"/>
      <c r="EFF24" s="3"/>
      <c r="EFG24" s="567"/>
      <c r="EFH24" s="3"/>
      <c r="EFI24" s="428"/>
      <c r="EFJ24" s="3"/>
      <c r="EFK24" s="567"/>
      <c r="EFL24" s="3"/>
      <c r="EFM24" s="428"/>
      <c r="EFN24" s="3"/>
      <c r="EFO24" s="567"/>
      <c r="EFP24" s="3"/>
      <c r="EFQ24" s="428"/>
      <c r="EFR24" s="3"/>
      <c r="EFS24" s="567"/>
      <c r="EFT24" s="3"/>
      <c r="EFU24" s="428"/>
      <c r="EFV24" s="3"/>
      <c r="EFW24" s="567"/>
      <c r="EFX24" s="3"/>
      <c r="EFY24" s="428"/>
      <c r="EFZ24" s="3"/>
      <c r="EGA24" s="567"/>
      <c r="EGB24" s="3"/>
      <c r="EGC24" s="428"/>
      <c r="EGD24" s="3"/>
      <c r="EGE24" s="567"/>
      <c r="EGF24" s="3"/>
      <c r="EGG24" s="428"/>
      <c r="EGH24" s="3"/>
      <c r="EGI24" s="567"/>
      <c r="EGJ24" s="3"/>
      <c r="EGK24" s="428"/>
      <c r="EGL24" s="3"/>
      <c r="EGM24" s="567"/>
      <c r="EGN24" s="3"/>
      <c r="EGO24" s="428"/>
      <c r="EGP24" s="3"/>
      <c r="EGQ24" s="567"/>
      <c r="EGR24" s="3"/>
      <c r="EGS24" s="428"/>
      <c r="EGT24" s="3"/>
      <c r="EGU24" s="567"/>
      <c r="EGV24" s="3"/>
      <c r="EGW24" s="428"/>
      <c r="EGX24" s="3"/>
      <c r="EGY24" s="567"/>
      <c r="EGZ24" s="3"/>
      <c r="EHA24" s="428"/>
      <c r="EHB24" s="3"/>
      <c r="EHC24" s="567"/>
      <c r="EHD24" s="3"/>
      <c r="EHE24" s="428"/>
      <c r="EHF24" s="3"/>
      <c r="EHG24" s="567"/>
      <c r="EHH24" s="3"/>
      <c r="EHI24" s="428"/>
      <c r="EHJ24" s="3"/>
      <c r="EHK24" s="567"/>
      <c r="EHL24" s="3"/>
      <c r="EHM24" s="428"/>
      <c r="EHN24" s="3"/>
      <c r="EHO24" s="567"/>
      <c r="EHP24" s="3"/>
      <c r="EHQ24" s="428"/>
      <c r="EHR24" s="3"/>
      <c r="EHS24" s="567"/>
      <c r="EHT24" s="3"/>
      <c r="EHU24" s="428"/>
      <c r="EHV24" s="3"/>
      <c r="EHW24" s="567"/>
      <c r="EHX24" s="3"/>
      <c r="EHY24" s="428"/>
      <c r="EHZ24" s="3"/>
      <c r="EIA24" s="567"/>
      <c r="EIB24" s="3"/>
      <c r="EIC24" s="428"/>
      <c r="EID24" s="3"/>
      <c r="EIE24" s="567"/>
      <c r="EIF24" s="3"/>
      <c r="EIG24" s="428"/>
      <c r="EIH24" s="3"/>
      <c r="EII24" s="567"/>
      <c r="EIJ24" s="3"/>
      <c r="EIK24" s="428"/>
      <c r="EIL24" s="3"/>
      <c r="EIM24" s="567"/>
      <c r="EIN24" s="3"/>
      <c r="EIO24" s="428"/>
      <c r="EIP24" s="3"/>
      <c r="EIQ24" s="567"/>
      <c r="EIR24" s="3"/>
      <c r="EIS24" s="428"/>
      <c r="EIT24" s="3"/>
      <c r="EIU24" s="567"/>
      <c r="EIV24" s="3"/>
      <c r="EIW24" s="428"/>
      <c r="EIX24" s="3"/>
      <c r="EIY24" s="567"/>
      <c r="EIZ24" s="3"/>
      <c r="EJA24" s="428"/>
      <c r="EJB24" s="3"/>
      <c r="EJC24" s="567"/>
      <c r="EJD24" s="3"/>
      <c r="EJE24" s="428"/>
      <c r="EJF24" s="3"/>
      <c r="EJG24" s="567"/>
      <c r="EJH24" s="3"/>
      <c r="EJI24" s="428"/>
      <c r="EJJ24" s="3"/>
      <c r="EJK24" s="567"/>
      <c r="EJL24" s="3"/>
      <c r="EJM24" s="428"/>
      <c r="EJN24" s="3"/>
      <c r="EJO24" s="567"/>
      <c r="EJP24" s="3"/>
      <c r="EJQ24" s="428"/>
      <c r="EJR24" s="3"/>
      <c r="EJS24" s="567"/>
      <c r="EJT24" s="3"/>
      <c r="EJU24" s="428"/>
      <c r="EJV24" s="3"/>
      <c r="EJW24" s="567"/>
      <c r="EJX24" s="3"/>
      <c r="EJY24" s="428"/>
      <c r="EJZ24" s="3"/>
      <c r="EKA24" s="567"/>
      <c r="EKB24" s="3"/>
      <c r="EKC24" s="428"/>
      <c r="EKD24" s="3"/>
      <c r="EKE24" s="567"/>
      <c r="EKF24" s="3"/>
      <c r="EKG24" s="428"/>
      <c r="EKH24" s="3"/>
      <c r="EKI24" s="567"/>
      <c r="EKJ24" s="3"/>
      <c r="EKK24" s="428"/>
      <c r="EKL24" s="3"/>
      <c r="EKM24" s="567"/>
      <c r="EKN24" s="3"/>
      <c r="EKO24" s="428"/>
      <c r="EKP24" s="3"/>
      <c r="EKQ24" s="567"/>
      <c r="EKR24" s="3"/>
      <c r="EKS24" s="428"/>
      <c r="EKT24" s="3"/>
      <c r="EKU24" s="567"/>
      <c r="EKV24" s="3"/>
      <c r="EKW24" s="428"/>
      <c r="EKX24" s="3"/>
      <c r="EKY24" s="567"/>
      <c r="EKZ24" s="3"/>
      <c r="ELA24" s="428"/>
      <c r="ELB24" s="3"/>
      <c r="ELC24" s="567"/>
      <c r="ELD24" s="3"/>
      <c r="ELE24" s="428"/>
      <c r="ELF24" s="3"/>
      <c r="ELG24" s="567"/>
      <c r="ELH24" s="3"/>
      <c r="ELI24" s="428"/>
      <c r="ELJ24" s="3"/>
      <c r="ELK24" s="567"/>
      <c r="ELL24" s="3"/>
      <c r="ELM24" s="428"/>
      <c r="ELN24" s="3"/>
      <c r="ELO24" s="567"/>
      <c r="ELP24" s="3"/>
      <c r="ELQ24" s="428"/>
      <c r="ELR24" s="3"/>
      <c r="ELS24" s="567"/>
      <c r="ELT24" s="3"/>
      <c r="ELU24" s="428"/>
      <c r="ELV24" s="3"/>
      <c r="ELW24" s="567"/>
      <c r="ELX24" s="3"/>
      <c r="ELY24" s="428"/>
      <c r="ELZ24" s="3"/>
      <c r="EMA24" s="567"/>
      <c r="EMB24" s="3"/>
      <c r="EMC24" s="428"/>
      <c r="EMD24" s="3"/>
      <c r="EME24" s="567"/>
      <c r="EMF24" s="3"/>
      <c r="EMG24" s="428"/>
      <c r="EMH24" s="3"/>
      <c r="EMI24" s="567"/>
      <c r="EMJ24" s="3"/>
      <c r="EMK24" s="428"/>
      <c r="EML24" s="3"/>
      <c r="EMM24" s="567"/>
      <c r="EMN24" s="3"/>
      <c r="EMO24" s="428"/>
      <c r="EMP24" s="3"/>
      <c r="EMQ24" s="567"/>
      <c r="EMR24" s="3"/>
      <c r="EMS24" s="428"/>
      <c r="EMT24" s="3"/>
      <c r="EMU24" s="567"/>
      <c r="EMV24" s="3"/>
      <c r="EMW24" s="428"/>
      <c r="EMX24" s="3"/>
      <c r="EMY24" s="567"/>
      <c r="EMZ24" s="3"/>
      <c r="ENA24" s="428"/>
      <c r="ENB24" s="3"/>
      <c r="ENC24" s="567"/>
      <c r="END24" s="3"/>
      <c r="ENE24" s="428"/>
      <c r="ENF24" s="3"/>
      <c r="ENG24" s="567"/>
      <c r="ENH24" s="3"/>
      <c r="ENI24" s="428"/>
      <c r="ENJ24" s="3"/>
      <c r="ENK24" s="567"/>
      <c r="ENL24" s="3"/>
      <c r="ENM24" s="428"/>
      <c r="ENN24" s="3"/>
      <c r="ENO24" s="567"/>
      <c r="ENP24" s="3"/>
      <c r="ENQ24" s="428"/>
      <c r="ENR24" s="3"/>
      <c r="ENS24" s="567"/>
      <c r="ENT24" s="3"/>
      <c r="ENU24" s="428"/>
      <c r="ENV24" s="3"/>
      <c r="ENW24" s="567"/>
      <c r="ENX24" s="3"/>
      <c r="ENY24" s="428"/>
      <c r="ENZ24" s="3"/>
      <c r="EOA24" s="567"/>
      <c r="EOB24" s="3"/>
      <c r="EOC24" s="428"/>
      <c r="EOD24" s="3"/>
      <c r="EOE24" s="567"/>
      <c r="EOF24" s="3"/>
      <c r="EOG24" s="428"/>
      <c r="EOH24" s="3"/>
      <c r="EOI24" s="567"/>
      <c r="EOJ24" s="3"/>
      <c r="EOK24" s="428"/>
      <c r="EOL24" s="3"/>
      <c r="EOM24" s="567"/>
      <c r="EON24" s="3"/>
      <c r="EOO24" s="428"/>
      <c r="EOP24" s="3"/>
      <c r="EOQ24" s="567"/>
      <c r="EOR24" s="3"/>
      <c r="EOS24" s="428"/>
      <c r="EOT24" s="3"/>
      <c r="EOU24" s="567"/>
      <c r="EOV24" s="3"/>
      <c r="EOW24" s="428"/>
      <c r="EOX24" s="3"/>
      <c r="EOY24" s="567"/>
      <c r="EOZ24" s="3"/>
      <c r="EPA24" s="428"/>
      <c r="EPB24" s="3"/>
      <c r="EPC24" s="567"/>
      <c r="EPD24" s="3"/>
      <c r="EPE24" s="428"/>
      <c r="EPF24" s="3"/>
      <c r="EPG24" s="567"/>
      <c r="EPH24" s="3"/>
      <c r="EPI24" s="428"/>
      <c r="EPJ24" s="3"/>
      <c r="EPK24" s="567"/>
      <c r="EPL24" s="3"/>
      <c r="EPM24" s="428"/>
      <c r="EPN24" s="3"/>
      <c r="EPO24" s="567"/>
      <c r="EPP24" s="3"/>
      <c r="EPQ24" s="428"/>
      <c r="EPR24" s="3"/>
      <c r="EPS24" s="567"/>
      <c r="EPT24" s="3"/>
      <c r="EPU24" s="428"/>
      <c r="EPV24" s="3"/>
      <c r="EPW24" s="567"/>
      <c r="EPX24" s="3"/>
      <c r="EPY24" s="428"/>
      <c r="EPZ24" s="3"/>
      <c r="EQA24" s="567"/>
      <c r="EQB24" s="3"/>
      <c r="EQC24" s="428"/>
      <c r="EQD24" s="3"/>
      <c r="EQE24" s="567"/>
      <c r="EQF24" s="3"/>
      <c r="EQG24" s="428"/>
      <c r="EQH24" s="3"/>
      <c r="EQI24" s="567"/>
      <c r="EQJ24" s="3"/>
      <c r="EQK24" s="428"/>
      <c r="EQL24" s="3"/>
      <c r="EQM24" s="567"/>
      <c r="EQN24" s="3"/>
      <c r="EQO24" s="428"/>
      <c r="EQP24" s="3"/>
      <c r="EQQ24" s="567"/>
      <c r="EQR24" s="3"/>
      <c r="EQS24" s="428"/>
      <c r="EQT24" s="3"/>
      <c r="EQU24" s="567"/>
      <c r="EQV24" s="3"/>
      <c r="EQW24" s="428"/>
      <c r="EQX24" s="3"/>
      <c r="EQY24" s="567"/>
      <c r="EQZ24" s="3"/>
      <c r="ERA24" s="428"/>
      <c r="ERB24" s="3"/>
      <c r="ERC24" s="567"/>
      <c r="ERD24" s="3"/>
      <c r="ERE24" s="428"/>
      <c r="ERF24" s="3"/>
      <c r="ERG24" s="567"/>
      <c r="ERH24" s="3"/>
      <c r="ERI24" s="428"/>
      <c r="ERJ24" s="3"/>
      <c r="ERK24" s="567"/>
      <c r="ERL24" s="3"/>
      <c r="ERM24" s="428"/>
      <c r="ERN24" s="3"/>
      <c r="ERO24" s="567"/>
      <c r="ERP24" s="3"/>
      <c r="ERQ24" s="428"/>
      <c r="ERR24" s="3"/>
      <c r="ERS24" s="567"/>
      <c r="ERT24" s="3"/>
      <c r="ERU24" s="428"/>
      <c r="ERV24" s="3"/>
      <c r="ERW24" s="567"/>
      <c r="ERX24" s="3"/>
      <c r="ERY24" s="428"/>
      <c r="ERZ24" s="3"/>
      <c r="ESA24" s="567"/>
      <c r="ESB24" s="3"/>
      <c r="ESC24" s="428"/>
      <c r="ESD24" s="3"/>
      <c r="ESE24" s="567"/>
      <c r="ESF24" s="3"/>
      <c r="ESG24" s="428"/>
      <c r="ESH24" s="3"/>
      <c r="ESI24" s="567"/>
      <c r="ESJ24" s="3"/>
      <c r="ESK24" s="428"/>
      <c r="ESL24" s="3"/>
      <c r="ESM24" s="567"/>
      <c r="ESN24" s="3"/>
      <c r="ESO24" s="428"/>
      <c r="ESP24" s="3"/>
      <c r="ESQ24" s="567"/>
      <c r="ESR24" s="3"/>
      <c r="ESS24" s="428"/>
      <c r="EST24" s="3"/>
      <c r="ESU24" s="567"/>
      <c r="ESV24" s="3"/>
      <c r="ESW24" s="428"/>
      <c r="ESX24" s="3"/>
      <c r="ESY24" s="567"/>
      <c r="ESZ24" s="3"/>
      <c r="ETA24" s="428"/>
      <c r="ETB24" s="3"/>
      <c r="ETC24" s="567"/>
      <c r="ETD24" s="3"/>
      <c r="ETE24" s="428"/>
      <c r="ETF24" s="3"/>
      <c r="ETG24" s="567"/>
      <c r="ETH24" s="3"/>
      <c r="ETI24" s="428"/>
      <c r="ETJ24" s="3"/>
      <c r="ETK24" s="567"/>
      <c r="ETL24" s="3"/>
      <c r="ETM24" s="428"/>
      <c r="ETN24" s="3"/>
      <c r="ETO24" s="567"/>
      <c r="ETP24" s="3"/>
      <c r="ETQ24" s="428"/>
      <c r="ETR24" s="3"/>
      <c r="ETS24" s="567"/>
      <c r="ETT24" s="3"/>
      <c r="ETU24" s="428"/>
      <c r="ETV24" s="3"/>
      <c r="ETW24" s="567"/>
      <c r="ETX24" s="3"/>
      <c r="ETY24" s="428"/>
      <c r="ETZ24" s="3"/>
      <c r="EUA24" s="567"/>
      <c r="EUB24" s="3"/>
      <c r="EUC24" s="428"/>
      <c r="EUD24" s="3"/>
      <c r="EUE24" s="567"/>
      <c r="EUF24" s="3"/>
      <c r="EUG24" s="428"/>
      <c r="EUH24" s="3"/>
      <c r="EUI24" s="567"/>
      <c r="EUJ24" s="3"/>
      <c r="EUK24" s="428"/>
      <c r="EUL24" s="3"/>
      <c r="EUM24" s="567"/>
      <c r="EUN24" s="3"/>
      <c r="EUO24" s="428"/>
      <c r="EUP24" s="3"/>
      <c r="EUQ24" s="567"/>
      <c r="EUR24" s="3"/>
      <c r="EUS24" s="428"/>
      <c r="EUT24" s="3"/>
      <c r="EUU24" s="567"/>
      <c r="EUV24" s="3"/>
      <c r="EUW24" s="428"/>
      <c r="EUX24" s="3"/>
      <c r="EUY24" s="567"/>
      <c r="EUZ24" s="3"/>
      <c r="EVA24" s="428"/>
      <c r="EVB24" s="3"/>
      <c r="EVC24" s="567"/>
      <c r="EVD24" s="3"/>
      <c r="EVE24" s="428"/>
      <c r="EVF24" s="3"/>
      <c r="EVG24" s="567"/>
      <c r="EVH24" s="3"/>
      <c r="EVI24" s="428"/>
      <c r="EVJ24" s="3"/>
      <c r="EVK24" s="567"/>
      <c r="EVL24" s="3"/>
      <c r="EVM24" s="428"/>
      <c r="EVN24" s="3"/>
      <c r="EVO24" s="567"/>
      <c r="EVP24" s="3"/>
      <c r="EVQ24" s="428"/>
      <c r="EVR24" s="3"/>
      <c r="EVS24" s="567"/>
      <c r="EVT24" s="3"/>
      <c r="EVU24" s="428"/>
      <c r="EVV24" s="3"/>
      <c r="EVW24" s="567"/>
      <c r="EVX24" s="3"/>
      <c r="EVY24" s="428"/>
      <c r="EVZ24" s="3"/>
      <c r="EWA24" s="567"/>
      <c r="EWB24" s="3"/>
      <c r="EWC24" s="428"/>
      <c r="EWD24" s="3"/>
      <c r="EWE24" s="567"/>
      <c r="EWF24" s="3"/>
      <c r="EWG24" s="428"/>
      <c r="EWH24" s="3"/>
      <c r="EWI24" s="567"/>
      <c r="EWJ24" s="3"/>
      <c r="EWK24" s="428"/>
      <c r="EWL24" s="3"/>
      <c r="EWM24" s="567"/>
      <c r="EWN24" s="3"/>
      <c r="EWO24" s="428"/>
      <c r="EWP24" s="3"/>
      <c r="EWQ24" s="567"/>
      <c r="EWR24" s="3"/>
      <c r="EWS24" s="428"/>
      <c r="EWT24" s="3"/>
      <c r="EWU24" s="567"/>
      <c r="EWV24" s="3"/>
      <c r="EWW24" s="428"/>
      <c r="EWX24" s="3"/>
      <c r="EWY24" s="567"/>
      <c r="EWZ24" s="3"/>
      <c r="EXA24" s="428"/>
      <c r="EXB24" s="3"/>
      <c r="EXC24" s="567"/>
      <c r="EXD24" s="3"/>
      <c r="EXE24" s="428"/>
      <c r="EXF24" s="3"/>
      <c r="EXG24" s="567"/>
      <c r="EXH24" s="3"/>
      <c r="EXI24" s="428"/>
      <c r="EXJ24" s="3"/>
      <c r="EXK24" s="567"/>
      <c r="EXL24" s="3"/>
      <c r="EXM24" s="428"/>
      <c r="EXN24" s="3"/>
      <c r="EXO24" s="567"/>
      <c r="EXP24" s="3"/>
      <c r="EXQ24" s="428"/>
      <c r="EXR24" s="3"/>
      <c r="EXS24" s="567"/>
      <c r="EXT24" s="3"/>
      <c r="EXU24" s="428"/>
      <c r="EXV24" s="3"/>
      <c r="EXW24" s="567"/>
      <c r="EXX24" s="3"/>
      <c r="EXY24" s="428"/>
      <c r="EXZ24" s="3"/>
      <c r="EYA24" s="567"/>
      <c r="EYB24" s="3"/>
      <c r="EYC24" s="428"/>
      <c r="EYD24" s="3"/>
      <c r="EYE24" s="567"/>
      <c r="EYF24" s="3"/>
      <c r="EYG24" s="428"/>
      <c r="EYH24" s="3"/>
      <c r="EYI24" s="567"/>
      <c r="EYJ24" s="3"/>
      <c r="EYK24" s="428"/>
      <c r="EYL24" s="3"/>
      <c r="EYM24" s="567"/>
      <c r="EYN24" s="3"/>
      <c r="EYO24" s="428"/>
      <c r="EYP24" s="3"/>
      <c r="EYQ24" s="567"/>
      <c r="EYR24" s="3"/>
      <c r="EYS24" s="428"/>
      <c r="EYT24" s="3"/>
      <c r="EYU24" s="567"/>
      <c r="EYV24" s="3"/>
      <c r="EYW24" s="428"/>
      <c r="EYX24" s="3"/>
      <c r="EYY24" s="567"/>
      <c r="EYZ24" s="3"/>
      <c r="EZA24" s="428"/>
      <c r="EZB24" s="3"/>
      <c r="EZC24" s="567"/>
      <c r="EZD24" s="3"/>
      <c r="EZE24" s="428"/>
      <c r="EZF24" s="3"/>
      <c r="EZG24" s="567"/>
      <c r="EZH24" s="3"/>
      <c r="EZI24" s="428"/>
      <c r="EZJ24" s="3"/>
      <c r="EZK24" s="567"/>
      <c r="EZL24" s="3"/>
      <c r="EZM24" s="428"/>
      <c r="EZN24" s="3"/>
      <c r="EZO24" s="567"/>
      <c r="EZP24" s="3"/>
      <c r="EZQ24" s="428"/>
      <c r="EZR24" s="3"/>
      <c r="EZS24" s="567"/>
      <c r="EZT24" s="3"/>
      <c r="EZU24" s="428"/>
      <c r="EZV24" s="3"/>
      <c r="EZW24" s="567"/>
      <c r="EZX24" s="3"/>
      <c r="EZY24" s="428"/>
      <c r="EZZ24" s="3"/>
      <c r="FAA24" s="567"/>
      <c r="FAB24" s="3"/>
      <c r="FAC24" s="428"/>
      <c r="FAD24" s="3"/>
      <c r="FAE24" s="567"/>
      <c r="FAF24" s="3"/>
      <c r="FAG24" s="428"/>
      <c r="FAH24" s="3"/>
      <c r="FAI24" s="567"/>
      <c r="FAJ24" s="3"/>
      <c r="FAK24" s="428"/>
      <c r="FAL24" s="3"/>
      <c r="FAM24" s="567"/>
      <c r="FAN24" s="3"/>
      <c r="FAO24" s="428"/>
      <c r="FAP24" s="3"/>
      <c r="FAQ24" s="567"/>
      <c r="FAR24" s="3"/>
      <c r="FAS24" s="428"/>
      <c r="FAT24" s="3"/>
      <c r="FAU24" s="567"/>
      <c r="FAV24" s="3"/>
      <c r="FAW24" s="428"/>
      <c r="FAX24" s="3"/>
      <c r="FAY24" s="567"/>
      <c r="FAZ24" s="3"/>
      <c r="FBA24" s="428"/>
      <c r="FBB24" s="3"/>
      <c r="FBC24" s="567"/>
      <c r="FBD24" s="3"/>
      <c r="FBE24" s="428"/>
      <c r="FBF24" s="3"/>
      <c r="FBG24" s="567"/>
      <c r="FBH24" s="3"/>
      <c r="FBI24" s="428"/>
      <c r="FBJ24" s="3"/>
      <c r="FBK24" s="567"/>
      <c r="FBL24" s="3"/>
      <c r="FBM24" s="428"/>
      <c r="FBN24" s="3"/>
      <c r="FBO24" s="567"/>
      <c r="FBP24" s="3"/>
      <c r="FBQ24" s="428"/>
      <c r="FBR24" s="3"/>
      <c r="FBS24" s="567"/>
      <c r="FBT24" s="3"/>
      <c r="FBU24" s="428"/>
      <c r="FBV24" s="3"/>
      <c r="FBW24" s="567"/>
      <c r="FBX24" s="3"/>
      <c r="FBY24" s="428"/>
      <c r="FBZ24" s="3"/>
      <c r="FCA24" s="567"/>
      <c r="FCB24" s="3"/>
      <c r="FCC24" s="428"/>
      <c r="FCD24" s="3"/>
      <c r="FCE24" s="567"/>
      <c r="FCF24" s="3"/>
      <c r="FCG24" s="428"/>
      <c r="FCH24" s="3"/>
      <c r="FCI24" s="567"/>
      <c r="FCJ24" s="3"/>
      <c r="FCK24" s="428"/>
      <c r="FCL24" s="3"/>
      <c r="FCM24" s="567"/>
      <c r="FCN24" s="3"/>
      <c r="FCO24" s="428"/>
      <c r="FCP24" s="3"/>
      <c r="FCQ24" s="567"/>
      <c r="FCR24" s="3"/>
      <c r="FCS24" s="428"/>
      <c r="FCT24" s="3"/>
      <c r="FCU24" s="567"/>
      <c r="FCV24" s="3"/>
      <c r="FCW24" s="428"/>
      <c r="FCX24" s="3"/>
      <c r="FCY24" s="567"/>
      <c r="FCZ24" s="3"/>
      <c r="FDA24" s="428"/>
      <c r="FDB24" s="3"/>
      <c r="FDC24" s="567"/>
      <c r="FDD24" s="3"/>
      <c r="FDE24" s="428"/>
      <c r="FDF24" s="3"/>
      <c r="FDG24" s="567"/>
      <c r="FDH24" s="3"/>
      <c r="FDI24" s="428"/>
      <c r="FDJ24" s="3"/>
      <c r="FDK24" s="567"/>
      <c r="FDL24" s="3"/>
      <c r="FDM24" s="428"/>
      <c r="FDN24" s="3"/>
      <c r="FDO24" s="567"/>
      <c r="FDP24" s="3"/>
      <c r="FDQ24" s="428"/>
      <c r="FDR24" s="3"/>
      <c r="FDS24" s="567"/>
      <c r="FDT24" s="3"/>
      <c r="FDU24" s="428"/>
      <c r="FDV24" s="3"/>
      <c r="FDW24" s="567"/>
      <c r="FDX24" s="3"/>
      <c r="FDY24" s="428"/>
      <c r="FDZ24" s="3"/>
      <c r="FEA24" s="567"/>
      <c r="FEB24" s="3"/>
      <c r="FEC24" s="428"/>
      <c r="FED24" s="3"/>
      <c r="FEE24" s="567"/>
      <c r="FEF24" s="3"/>
      <c r="FEG24" s="428"/>
      <c r="FEH24" s="3"/>
      <c r="FEI24" s="567"/>
      <c r="FEJ24" s="3"/>
      <c r="FEK24" s="428"/>
      <c r="FEL24" s="3"/>
      <c r="FEM24" s="567"/>
      <c r="FEN24" s="3"/>
      <c r="FEO24" s="428"/>
      <c r="FEP24" s="3"/>
      <c r="FEQ24" s="567"/>
      <c r="FER24" s="3"/>
      <c r="FES24" s="428"/>
      <c r="FET24" s="3"/>
      <c r="FEU24" s="567"/>
      <c r="FEV24" s="3"/>
      <c r="FEW24" s="428"/>
      <c r="FEX24" s="3"/>
      <c r="FEY24" s="567"/>
      <c r="FEZ24" s="3"/>
      <c r="FFA24" s="428"/>
      <c r="FFB24" s="3"/>
      <c r="FFC24" s="567"/>
      <c r="FFD24" s="3"/>
      <c r="FFE24" s="428"/>
      <c r="FFF24" s="3"/>
      <c r="FFG24" s="567"/>
      <c r="FFH24" s="3"/>
      <c r="FFI24" s="428"/>
      <c r="FFJ24" s="3"/>
      <c r="FFK24" s="567"/>
      <c r="FFL24" s="3"/>
      <c r="FFM24" s="428"/>
      <c r="FFN24" s="3"/>
      <c r="FFO24" s="567"/>
      <c r="FFP24" s="3"/>
      <c r="FFQ24" s="428"/>
      <c r="FFR24" s="3"/>
      <c r="FFS24" s="567"/>
      <c r="FFT24" s="3"/>
      <c r="FFU24" s="428"/>
      <c r="FFV24" s="3"/>
      <c r="FFW24" s="567"/>
      <c r="FFX24" s="3"/>
      <c r="FFY24" s="428"/>
      <c r="FFZ24" s="3"/>
      <c r="FGA24" s="567"/>
      <c r="FGB24" s="3"/>
      <c r="FGC24" s="428"/>
      <c r="FGD24" s="3"/>
      <c r="FGE24" s="567"/>
      <c r="FGF24" s="3"/>
      <c r="FGG24" s="428"/>
      <c r="FGH24" s="3"/>
      <c r="FGI24" s="567"/>
      <c r="FGJ24" s="3"/>
      <c r="FGK24" s="428"/>
      <c r="FGL24" s="3"/>
      <c r="FGM24" s="567"/>
      <c r="FGN24" s="3"/>
      <c r="FGO24" s="428"/>
      <c r="FGP24" s="3"/>
      <c r="FGQ24" s="567"/>
      <c r="FGR24" s="3"/>
      <c r="FGS24" s="428"/>
      <c r="FGT24" s="3"/>
      <c r="FGU24" s="567"/>
      <c r="FGV24" s="3"/>
      <c r="FGW24" s="428"/>
      <c r="FGX24" s="3"/>
      <c r="FGY24" s="567"/>
      <c r="FGZ24" s="3"/>
      <c r="FHA24" s="428"/>
      <c r="FHB24" s="3"/>
      <c r="FHC24" s="567"/>
      <c r="FHD24" s="3"/>
      <c r="FHE24" s="428"/>
      <c r="FHF24" s="3"/>
      <c r="FHG24" s="567"/>
      <c r="FHH24" s="3"/>
      <c r="FHI24" s="428"/>
      <c r="FHJ24" s="3"/>
      <c r="FHK24" s="567"/>
      <c r="FHL24" s="3"/>
      <c r="FHM24" s="428"/>
      <c r="FHN24" s="3"/>
      <c r="FHO24" s="567"/>
      <c r="FHP24" s="3"/>
      <c r="FHQ24" s="428"/>
      <c r="FHR24" s="3"/>
      <c r="FHS24" s="567"/>
      <c r="FHT24" s="3"/>
      <c r="FHU24" s="428"/>
      <c r="FHV24" s="3"/>
      <c r="FHW24" s="567"/>
      <c r="FHX24" s="3"/>
      <c r="FHY24" s="428"/>
      <c r="FHZ24" s="3"/>
      <c r="FIA24" s="567"/>
      <c r="FIB24" s="3"/>
      <c r="FIC24" s="428"/>
      <c r="FID24" s="3"/>
      <c r="FIE24" s="567"/>
      <c r="FIF24" s="3"/>
      <c r="FIG24" s="428"/>
      <c r="FIH24" s="3"/>
      <c r="FII24" s="567"/>
      <c r="FIJ24" s="3"/>
      <c r="FIK24" s="428"/>
      <c r="FIL24" s="3"/>
      <c r="FIM24" s="567"/>
      <c r="FIN24" s="3"/>
      <c r="FIO24" s="428"/>
      <c r="FIP24" s="3"/>
      <c r="FIQ24" s="567"/>
      <c r="FIR24" s="3"/>
      <c r="FIS24" s="428"/>
      <c r="FIT24" s="3"/>
      <c r="FIU24" s="567"/>
      <c r="FIV24" s="3"/>
      <c r="FIW24" s="428"/>
      <c r="FIX24" s="3"/>
      <c r="FIY24" s="567"/>
      <c r="FIZ24" s="3"/>
      <c r="FJA24" s="428"/>
      <c r="FJB24" s="3"/>
      <c r="FJC24" s="567"/>
      <c r="FJD24" s="3"/>
      <c r="FJE24" s="428"/>
      <c r="FJF24" s="3"/>
      <c r="FJG24" s="567"/>
      <c r="FJH24" s="3"/>
      <c r="FJI24" s="428"/>
      <c r="FJJ24" s="3"/>
      <c r="FJK24" s="567"/>
      <c r="FJL24" s="3"/>
      <c r="FJM24" s="428"/>
      <c r="FJN24" s="3"/>
      <c r="FJO24" s="567"/>
      <c r="FJP24" s="3"/>
      <c r="FJQ24" s="428"/>
      <c r="FJR24" s="3"/>
      <c r="FJS24" s="567"/>
      <c r="FJT24" s="3"/>
      <c r="FJU24" s="428"/>
      <c r="FJV24" s="3"/>
      <c r="FJW24" s="567"/>
      <c r="FJX24" s="3"/>
      <c r="FJY24" s="428"/>
      <c r="FJZ24" s="3"/>
      <c r="FKA24" s="567"/>
      <c r="FKB24" s="3"/>
      <c r="FKC24" s="428"/>
      <c r="FKD24" s="3"/>
      <c r="FKE24" s="567"/>
      <c r="FKF24" s="3"/>
      <c r="FKG24" s="428"/>
      <c r="FKH24" s="3"/>
      <c r="FKI24" s="567"/>
      <c r="FKJ24" s="3"/>
      <c r="FKK24" s="428"/>
      <c r="FKL24" s="3"/>
      <c r="FKM24" s="567"/>
      <c r="FKN24" s="3"/>
      <c r="FKO24" s="428"/>
      <c r="FKP24" s="3"/>
      <c r="FKQ24" s="567"/>
      <c r="FKR24" s="3"/>
      <c r="FKS24" s="428"/>
      <c r="FKT24" s="3"/>
      <c r="FKU24" s="567"/>
      <c r="FKV24" s="3"/>
      <c r="FKW24" s="428"/>
      <c r="FKX24" s="3"/>
      <c r="FKY24" s="567"/>
      <c r="FKZ24" s="3"/>
      <c r="FLA24" s="428"/>
      <c r="FLB24" s="3"/>
      <c r="FLC24" s="567"/>
      <c r="FLD24" s="3"/>
      <c r="FLE24" s="428"/>
      <c r="FLF24" s="3"/>
      <c r="FLG24" s="567"/>
      <c r="FLH24" s="3"/>
      <c r="FLI24" s="428"/>
      <c r="FLJ24" s="3"/>
      <c r="FLK24" s="567"/>
      <c r="FLL24" s="3"/>
      <c r="FLM24" s="428"/>
      <c r="FLN24" s="3"/>
      <c r="FLO24" s="567"/>
      <c r="FLP24" s="3"/>
      <c r="FLQ24" s="428"/>
      <c r="FLR24" s="3"/>
      <c r="FLS24" s="567"/>
      <c r="FLT24" s="3"/>
      <c r="FLU24" s="428"/>
      <c r="FLV24" s="3"/>
      <c r="FLW24" s="567"/>
      <c r="FLX24" s="3"/>
      <c r="FLY24" s="428"/>
      <c r="FLZ24" s="3"/>
      <c r="FMA24" s="567"/>
      <c r="FMB24" s="3"/>
      <c r="FMC24" s="428"/>
      <c r="FMD24" s="3"/>
      <c r="FME24" s="567"/>
      <c r="FMF24" s="3"/>
      <c r="FMG24" s="428"/>
      <c r="FMH24" s="3"/>
      <c r="FMI24" s="567"/>
      <c r="FMJ24" s="3"/>
      <c r="FMK24" s="428"/>
      <c r="FML24" s="3"/>
      <c r="FMM24" s="567"/>
      <c r="FMN24" s="3"/>
      <c r="FMO24" s="428"/>
      <c r="FMP24" s="3"/>
      <c r="FMQ24" s="567"/>
      <c r="FMR24" s="3"/>
      <c r="FMS24" s="428"/>
      <c r="FMT24" s="3"/>
      <c r="FMU24" s="567"/>
      <c r="FMV24" s="3"/>
      <c r="FMW24" s="428"/>
      <c r="FMX24" s="3"/>
      <c r="FMY24" s="567"/>
      <c r="FMZ24" s="3"/>
      <c r="FNA24" s="428"/>
      <c r="FNB24" s="3"/>
      <c r="FNC24" s="567"/>
      <c r="FND24" s="3"/>
      <c r="FNE24" s="428"/>
      <c r="FNF24" s="3"/>
      <c r="FNG24" s="567"/>
      <c r="FNH24" s="3"/>
      <c r="FNI24" s="428"/>
      <c r="FNJ24" s="3"/>
      <c r="FNK24" s="567"/>
      <c r="FNL24" s="3"/>
      <c r="FNM24" s="428"/>
      <c r="FNN24" s="3"/>
      <c r="FNO24" s="567"/>
      <c r="FNP24" s="3"/>
      <c r="FNQ24" s="428"/>
      <c r="FNR24" s="3"/>
      <c r="FNS24" s="567"/>
      <c r="FNT24" s="3"/>
      <c r="FNU24" s="428"/>
      <c r="FNV24" s="3"/>
      <c r="FNW24" s="567"/>
      <c r="FNX24" s="3"/>
      <c r="FNY24" s="428"/>
      <c r="FNZ24" s="3"/>
      <c r="FOA24" s="567"/>
      <c r="FOB24" s="3"/>
      <c r="FOC24" s="428"/>
      <c r="FOD24" s="3"/>
      <c r="FOE24" s="567"/>
      <c r="FOF24" s="3"/>
      <c r="FOG24" s="428"/>
      <c r="FOH24" s="3"/>
      <c r="FOI24" s="567"/>
      <c r="FOJ24" s="3"/>
      <c r="FOK24" s="428"/>
      <c r="FOL24" s="3"/>
      <c r="FOM24" s="567"/>
      <c r="FON24" s="3"/>
      <c r="FOO24" s="428"/>
      <c r="FOP24" s="3"/>
      <c r="FOQ24" s="567"/>
      <c r="FOR24" s="3"/>
      <c r="FOS24" s="428"/>
      <c r="FOT24" s="3"/>
      <c r="FOU24" s="567"/>
      <c r="FOV24" s="3"/>
      <c r="FOW24" s="428"/>
      <c r="FOX24" s="3"/>
      <c r="FOY24" s="567"/>
      <c r="FOZ24" s="3"/>
      <c r="FPA24" s="428"/>
      <c r="FPB24" s="3"/>
      <c r="FPC24" s="567"/>
      <c r="FPD24" s="3"/>
      <c r="FPE24" s="428"/>
      <c r="FPF24" s="3"/>
      <c r="FPG24" s="567"/>
      <c r="FPH24" s="3"/>
      <c r="FPI24" s="428"/>
      <c r="FPJ24" s="3"/>
      <c r="FPK24" s="567"/>
      <c r="FPL24" s="3"/>
      <c r="FPM24" s="428"/>
      <c r="FPN24" s="3"/>
      <c r="FPO24" s="567"/>
      <c r="FPP24" s="3"/>
      <c r="FPQ24" s="428"/>
      <c r="FPR24" s="3"/>
      <c r="FPS24" s="567"/>
      <c r="FPT24" s="3"/>
      <c r="FPU24" s="428"/>
      <c r="FPV24" s="3"/>
      <c r="FPW24" s="567"/>
      <c r="FPX24" s="3"/>
      <c r="FPY24" s="428"/>
      <c r="FPZ24" s="3"/>
      <c r="FQA24" s="567"/>
      <c r="FQB24" s="3"/>
      <c r="FQC24" s="428"/>
      <c r="FQD24" s="3"/>
      <c r="FQE24" s="567"/>
      <c r="FQF24" s="3"/>
      <c r="FQG24" s="428"/>
      <c r="FQH24" s="3"/>
      <c r="FQI24" s="567"/>
      <c r="FQJ24" s="3"/>
      <c r="FQK24" s="428"/>
      <c r="FQL24" s="3"/>
      <c r="FQM24" s="567"/>
      <c r="FQN24" s="3"/>
      <c r="FQO24" s="428"/>
      <c r="FQP24" s="3"/>
      <c r="FQQ24" s="567"/>
      <c r="FQR24" s="3"/>
      <c r="FQS24" s="428"/>
      <c r="FQT24" s="3"/>
      <c r="FQU24" s="567"/>
      <c r="FQV24" s="3"/>
      <c r="FQW24" s="428"/>
      <c r="FQX24" s="3"/>
      <c r="FQY24" s="567"/>
      <c r="FQZ24" s="3"/>
      <c r="FRA24" s="428"/>
      <c r="FRB24" s="3"/>
      <c r="FRC24" s="567"/>
      <c r="FRD24" s="3"/>
      <c r="FRE24" s="428"/>
      <c r="FRF24" s="3"/>
      <c r="FRG24" s="567"/>
      <c r="FRH24" s="3"/>
      <c r="FRI24" s="428"/>
      <c r="FRJ24" s="3"/>
      <c r="FRK24" s="567"/>
      <c r="FRL24" s="3"/>
      <c r="FRM24" s="428"/>
      <c r="FRN24" s="3"/>
      <c r="FRO24" s="567"/>
      <c r="FRP24" s="3"/>
      <c r="FRQ24" s="428"/>
      <c r="FRR24" s="3"/>
      <c r="FRS24" s="567"/>
      <c r="FRT24" s="3"/>
      <c r="FRU24" s="428"/>
      <c r="FRV24" s="3"/>
      <c r="FRW24" s="567"/>
      <c r="FRX24" s="3"/>
      <c r="FRY24" s="428"/>
      <c r="FRZ24" s="3"/>
      <c r="FSA24" s="567"/>
      <c r="FSB24" s="3"/>
      <c r="FSC24" s="428"/>
      <c r="FSD24" s="3"/>
      <c r="FSE24" s="567"/>
      <c r="FSF24" s="3"/>
      <c r="FSG24" s="428"/>
      <c r="FSH24" s="3"/>
      <c r="FSI24" s="567"/>
      <c r="FSJ24" s="3"/>
      <c r="FSK24" s="428"/>
      <c r="FSL24" s="3"/>
      <c r="FSM24" s="567"/>
      <c r="FSN24" s="3"/>
      <c r="FSO24" s="428"/>
      <c r="FSP24" s="3"/>
      <c r="FSQ24" s="567"/>
      <c r="FSR24" s="3"/>
      <c r="FSS24" s="428"/>
      <c r="FST24" s="3"/>
      <c r="FSU24" s="567"/>
      <c r="FSV24" s="3"/>
      <c r="FSW24" s="428"/>
      <c r="FSX24" s="3"/>
      <c r="FSY24" s="567"/>
      <c r="FSZ24" s="3"/>
      <c r="FTA24" s="428"/>
      <c r="FTB24" s="3"/>
      <c r="FTC24" s="567"/>
      <c r="FTD24" s="3"/>
      <c r="FTE24" s="428"/>
      <c r="FTF24" s="3"/>
      <c r="FTG24" s="567"/>
      <c r="FTH24" s="3"/>
      <c r="FTI24" s="428"/>
      <c r="FTJ24" s="3"/>
      <c r="FTK24" s="567"/>
      <c r="FTL24" s="3"/>
      <c r="FTM24" s="428"/>
      <c r="FTN24" s="3"/>
      <c r="FTO24" s="567"/>
      <c r="FTP24" s="3"/>
      <c r="FTQ24" s="428"/>
      <c r="FTR24" s="3"/>
      <c r="FTS24" s="567"/>
      <c r="FTT24" s="3"/>
      <c r="FTU24" s="428"/>
      <c r="FTV24" s="3"/>
      <c r="FTW24" s="567"/>
      <c r="FTX24" s="3"/>
      <c r="FTY24" s="428"/>
      <c r="FTZ24" s="3"/>
      <c r="FUA24" s="567"/>
      <c r="FUB24" s="3"/>
      <c r="FUC24" s="428"/>
      <c r="FUD24" s="3"/>
      <c r="FUE24" s="567"/>
      <c r="FUF24" s="3"/>
      <c r="FUG24" s="428"/>
      <c r="FUH24" s="3"/>
      <c r="FUI24" s="567"/>
      <c r="FUJ24" s="3"/>
      <c r="FUK24" s="428"/>
      <c r="FUL24" s="3"/>
      <c r="FUM24" s="567"/>
      <c r="FUN24" s="3"/>
      <c r="FUO24" s="428"/>
      <c r="FUP24" s="3"/>
      <c r="FUQ24" s="567"/>
      <c r="FUR24" s="3"/>
      <c r="FUS24" s="428"/>
      <c r="FUT24" s="3"/>
      <c r="FUU24" s="567"/>
      <c r="FUV24" s="3"/>
      <c r="FUW24" s="428"/>
      <c r="FUX24" s="3"/>
      <c r="FUY24" s="567"/>
      <c r="FUZ24" s="3"/>
      <c r="FVA24" s="428"/>
      <c r="FVB24" s="3"/>
      <c r="FVC24" s="567"/>
      <c r="FVD24" s="3"/>
      <c r="FVE24" s="428"/>
      <c r="FVF24" s="3"/>
      <c r="FVG24" s="567"/>
      <c r="FVH24" s="3"/>
      <c r="FVI24" s="428"/>
      <c r="FVJ24" s="3"/>
      <c r="FVK24" s="567"/>
      <c r="FVL24" s="3"/>
      <c r="FVM24" s="428"/>
      <c r="FVN24" s="3"/>
      <c r="FVO24" s="567"/>
      <c r="FVP24" s="3"/>
      <c r="FVQ24" s="428"/>
      <c r="FVR24" s="3"/>
      <c r="FVS24" s="567"/>
      <c r="FVT24" s="3"/>
      <c r="FVU24" s="428"/>
      <c r="FVV24" s="3"/>
      <c r="FVW24" s="567"/>
      <c r="FVX24" s="3"/>
      <c r="FVY24" s="428"/>
      <c r="FVZ24" s="3"/>
      <c r="FWA24" s="567"/>
      <c r="FWB24" s="3"/>
      <c r="FWC24" s="428"/>
      <c r="FWD24" s="3"/>
      <c r="FWE24" s="567"/>
      <c r="FWF24" s="3"/>
      <c r="FWG24" s="428"/>
      <c r="FWH24" s="3"/>
      <c r="FWI24" s="567"/>
      <c r="FWJ24" s="3"/>
      <c r="FWK24" s="428"/>
      <c r="FWL24" s="3"/>
      <c r="FWM24" s="567"/>
      <c r="FWN24" s="3"/>
      <c r="FWO24" s="428"/>
      <c r="FWP24" s="3"/>
      <c r="FWQ24" s="567"/>
      <c r="FWR24" s="3"/>
      <c r="FWS24" s="428"/>
      <c r="FWT24" s="3"/>
      <c r="FWU24" s="567"/>
      <c r="FWV24" s="3"/>
      <c r="FWW24" s="428"/>
      <c r="FWX24" s="3"/>
      <c r="FWY24" s="567"/>
      <c r="FWZ24" s="3"/>
      <c r="FXA24" s="428"/>
      <c r="FXB24" s="3"/>
      <c r="FXC24" s="567"/>
      <c r="FXD24" s="3"/>
      <c r="FXE24" s="428"/>
      <c r="FXF24" s="3"/>
      <c r="FXG24" s="567"/>
      <c r="FXH24" s="3"/>
      <c r="FXI24" s="428"/>
      <c r="FXJ24" s="3"/>
      <c r="FXK24" s="567"/>
      <c r="FXL24" s="3"/>
      <c r="FXM24" s="428"/>
      <c r="FXN24" s="3"/>
      <c r="FXO24" s="567"/>
      <c r="FXP24" s="3"/>
      <c r="FXQ24" s="428"/>
      <c r="FXR24" s="3"/>
      <c r="FXS24" s="567"/>
      <c r="FXT24" s="3"/>
      <c r="FXU24" s="428"/>
      <c r="FXV24" s="3"/>
      <c r="FXW24" s="567"/>
      <c r="FXX24" s="3"/>
      <c r="FXY24" s="428"/>
      <c r="FXZ24" s="3"/>
      <c r="FYA24" s="567"/>
      <c r="FYB24" s="3"/>
      <c r="FYC24" s="428"/>
      <c r="FYD24" s="3"/>
      <c r="FYE24" s="567"/>
      <c r="FYF24" s="3"/>
      <c r="FYG24" s="428"/>
      <c r="FYH24" s="3"/>
      <c r="FYI24" s="567"/>
      <c r="FYJ24" s="3"/>
      <c r="FYK24" s="428"/>
      <c r="FYL24" s="3"/>
      <c r="FYM24" s="567"/>
      <c r="FYN24" s="3"/>
      <c r="FYO24" s="428"/>
      <c r="FYP24" s="3"/>
      <c r="FYQ24" s="567"/>
      <c r="FYR24" s="3"/>
      <c r="FYS24" s="428"/>
      <c r="FYT24" s="3"/>
      <c r="FYU24" s="567"/>
      <c r="FYV24" s="3"/>
      <c r="FYW24" s="428"/>
      <c r="FYX24" s="3"/>
      <c r="FYY24" s="567"/>
      <c r="FYZ24" s="3"/>
      <c r="FZA24" s="428"/>
      <c r="FZB24" s="3"/>
      <c r="FZC24" s="567"/>
      <c r="FZD24" s="3"/>
      <c r="FZE24" s="428"/>
      <c r="FZF24" s="3"/>
      <c r="FZG24" s="567"/>
      <c r="FZH24" s="3"/>
      <c r="FZI24" s="428"/>
      <c r="FZJ24" s="3"/>
      <c r="FZK24" s="567"/>
      <c r="FZL24" s="3"/>
      <c r="FZM24" s="428"/>
      <c r="FZN24" s="3"/>
      <c r="FZO24" s="567"/>
      <c r="FZP24" s="3"/>
      <c r="FZQ24" s="428"/>
      <c r="FZR24" s="3"/>
      <c r="FZS24" s="567"/>
      <c r="FZT24" s="3"/>
      <c r="FZU24" s="428"/>
      <c r="FZV24" s="3"/>
      <c r="FZW24" s="567"/>
      <c r="FZX24" s="3"/>
      <c r="FZY24" s="428"/>
      <c r="FZZ24" s="3"/>
      <c r="GAA24" s="567"/>
      <c r="GAB24" s="3"/>
      <c r="GAC24" s="428"/>
      <c r="GAD24" s="3"/>
      <c r="GAE24" s="567"/>
      <c r="GAF24" s="3"/>
      <c r="GAG24" s="428"/>
      <c r="GAH24" s="3"/>
      <c r="GAI24" s="567"/>
      <c r="GAJ24" s="3"/>
      <c r="GAK24" s="428"/>
      <c r="GAL24" s="3"/>
      <c r="GAM24" s="567"/>
      <c r="GAN24" s="3"/>
      <c r="GAO24" s="428"/>
      <c r="GAP24" s="3"/>
      <c r="GAQ24" s="567"/>
      <c r="GAR24" s="3"/>
      <c r="GAS24" s="428"/>
      <c r="GAT24" s="3"/>
      <c r="GAU24" s="567"/>
      <c r="GAV24" s="3"/>
      <c r="GAW24" s="428"/>
      <c r="GAX24" s="3"/>
      <c r="GAY24" s="567"/>
      <c r="GAZ24" s="3"/>
      <c r="GBA24" s="428"/>
      <c r="GBB24" s="3"/>
      <c r="GBC24" s="567"/>
      <c r="GBD24" s="3"/>
      <c r="GBE24" s="428"/>
      <c r="GBF24" s="3"/>
      <c r="GBG24" s="567"/>
      <c r="GBH24" s="3"/>
      <c r="GBI24" s="428"/>
      <c r="GBJ24" s="3"/>
      <c r="GBK24" s="567"/>
      <c r="GBL24" s="3"/>
      <c r="GBM24" s="428"/>
      <c r="GBN24" s="3"/>
      <c r="GBO24" s="567"/>
      <c r="GBP24" s="3"/>
      <c r="GBQ24" s="428"/>
      <c r="GBR24" s="3"/>
      <c r="GBS24" s="567"/>
      <c r="GBT24" s="3"/>
      <c r="GBU24" s="428"/>
      <c r="GBV24" s="3"/>
      <c r="GBW24" s="567"/>
      <c r="GBX24" s="3"/>
      <c r="GBY24" s="428"/>
      <c r="GBZ24" s="3"/>
      <c r="GCA24" s="567"/>
      <c r="GCB24" s="3"/>
      <c r="GCC24" s="428"/>
      <c r="GCD24" s="3"/>
      <c r="GCE24" s="567"/>
      <c r="GCF24" s="3"/>
      <c r="GCG24" s="428"/>
      <c r="GCH24" s="3"/>
      <c r="GCI24" s="567"/>
      <c r="GCJ24" s="3"/>
      <c r="GCK24" s="428"/>
      <c r="GCL24" s="3"/>
      <c r="GCM24" s="567"/>
      <c r="GCN24" s="3"/>
      <c r="GCO24" s="428"/>
      <c r="GCP24" s="3"/>
      <c r="GCQ24" s="567"/>
      <c r="GCR24" s="3"/>
      <c r="GCS24" s="428"/>
      <c r="GCT24" s="3"/>
      <c r="GCU24" s="567"/>
      <c r="GCV24" s="3"/>
      <c r="GCW24" s="428"/>
      <c r="GCX24" s="3"/>
      <c r="GCY24" s="567"/>
      <c r="GCZ24" s="3"/>
      <c r="GDA24" s="428"/>
      <c r="GDB24" s="3"/>
      <c r="GDC24" s="567"/>
      <c r="GDD24" s="3"/>
      <c r="GDE24" s="428"/>
      <c r="GDF24" s="3"/>
      <c r="GDG24" s="567"/>
      <c r="GDH24" s="3"/>
      <c r="GDI24" s="428"/>
      <c r="GDJ24" s="3"/>
      <c r="GDK24" s="567"/>
      <c r="GDL24" s="3"/>
      <c r="GDM24" s="428"/>
      <c r="GDN24" s="3"/>
      <c r="GDO24" s="567"/>
      <c r="GDP24" s="3"/>
      <c r="GDQ24" s="428"/>
      <c r="GDR24" s="3"/>
      <c r="GDS24" s="567"/>
      <c r="GDT24" s="3"/>
      <c r="GDU24" s="428"/>
      <c r="GDV24" s="3"/>
      <c r="GDW24" s="567"/>
      <c r="GDX24" s="3"/>
      <c r="GDY24" s="428"/>
      <c r="GDZ24" s="3"/>
      <c r="GEA24" s="567"/>
      <c r="GEB24" s="3"/>
      <c r="GEC24" s="428"/>
      <c r="GED24" s="3"/>
      <c r="GEE24" s="567"/>
      <c r="GEF24" s="3"/>
      <c r="GEG24" s="428"/>
      <c r="GEH24" s="3"/>
      <c r="GEI24" s="567"/>
      <c r="GEJ24" s="3"/>
      <c r="GEK24" s="428"/>
      <c r="GEL24" s="3"/>
      <c r="GEM24" s="567"/>
      <c r="GEN24" s="3"/>
      <c r="GEO24" s="428"/>
      <c r="GEP24" s="3"/>
      <c r="GEQ24" s="567"/>
      <c r="GER24" s="3"/>
      <c r="GES24" s="428"/>
      <c r="GET24" s="3"/>
      <c r="GEU24" s="567"/>
      <c r="GEV24" s="3"/>
      <c r="GEW24" s="428"/>
      <c r="GEX24" s="3"/>
      <c r="GEY24" s="567"/>
      <c r="GEZ24" s="3"/>
      <c r="GFA24" s="428"/>
      <c r="GFB24" s="3"/>
      <c r="GFC24" s="567"/>
      <c r="GFD24" s="3"/>
      <c r="GFE24" s="428"/>
      <c r="GFF24" s="3"/>
      <c r="GFG24" s="567"/>
      <c r="GFH24" s="3"/>
      <c r="GFI24" s="428"/>
      <c r="GFJ24" s="3"/>
      <c r="GFK24" s="567"/>
      <c r="GFL24" s="3"/>
      <c r="GFM24" s="428"/>
      <c r="GFN24" s="3"/>
      <c r="GFO24" s="567"/>
      <c r="GFP24" s="3"/>
      <c r="GFQ24" s="428"/>
      <c r="GFR24" s="3"/>
      <c r="GFS24" s="567"/>
      <c r="GFT24" s="3"/>
      <c r="GFU24" s="428"/>
      <c r="GFV24" s="3"/>
      <c r="GFW24" s="567"/>
      <c r="GFX24" s="3"/>
      <c r="GFY24" s="428"/>
      <c r="GFZ24" s="3"/>
      <c r="GGA24" s="567"/>
      <c r="GGB24" s="3"/>
      <c r="GGC24" s="428"/>
      <c r="GGD24" s="3"/>
      <c r="GGE24" s="567"/>
      <c r="GGF24" s="3"/>
      <c r="GGG24" s="428"/>
      <c r="GGH24" s="3"/>
      <c r="GGI24" s="567"/>
      <c r="GGJ24" s="3"/>
      <c r="GGK24" s="428"/>
      <c r="GGL24" s="3"/>
      <c r="GGM24" s="567"/>
      <c r="GGN24" s="3"/>
      <c r="GGO24" s="428"/>
      <c r="GGP24" s="3"/>
      <c r="GGQ24" s="567"/>
      <c r="GGR24" s="3"/>
      <c r="GGS24" s="428"/>
      <c r="GGT24" s="3"/>
      <c r="GGU24" s="567"/>
      <c r="GGV24" s="3"/>
      <c r="GGW24" s="428"/>
      <c r="GGX24" s="3"/>
      <c r="GGY24" s="567"/>
      <c r="GGZ24" s="3"/>
      <c r="GHA24" s="428"/>
      <c r="GHB24" s="3"/>
      <c r="GHC24" s="567"/>
      <c r="GHD24" s="3"/>
      <c r="GHE24" s="428"/>
      <c r="GHF24" s="3"/>
      <c r="GHG24" s="567"/>
      <c r="GHH24" s="3"/>
      <c r="GHI24" s="428"/>
      <c r="GHJ24" s="3"/>
      <c r="GHK24" s="567"/>
      <c r="GHL24" s="3"/>
      <c r="GHM24" s="428"/>
      <c r="GHN24" s="3"/>
      <c r="GHO24" s="567"/>
      <c r="GHP24" s="3"/>
      <c r="GHQ24" s="428"/>
      <c r="GHR24" s="3"/>
      <c r="GHS24" s="567"/>
      <c r="GHT24" s="3"/>
      <c r="GHU24" s="428"/>
      <c r="GHV24" s="3"/>
      <c r="GHW24" s="567"/>
      <c r="GHX24" s="3"/>
      <c r="GHY24" s="428"/>
      <c r="GHZ24" s="3"/>
      <c r="GIA24" s="567"/>
      <c r="GIB24" s="3"/>
      <c r="GIC24" s="428"/>
      <c r="GID24" s="3"/>
      <c r="GIE24" s="567"/>
      <c r="GIF24" s="3"/>
      <c r="GIG24" s="428"/>
      <c r="GIH24" s="3"/>
      <c r="GII24" s="567"/>
      <c r="GIJ24" s="3"/>
      <c r="GIK24" s="428"/>
      <c r="GIL24" s="3"/>
      <c r="GIM24" s="567"/>
      <c r="GIN24" s="3"/>
      <c r="GIO24" s="428"/>
      <c r="GIP24" s="3"/>
      <c r="GIQ24" s="567"/>
      <c r="GIR24" s="3"/>
      <c r="GIS24" s="428"/>
      <c r="GIT24" s="3"/>
      <c r="GIU24" s="567"/>
      <c r="GIV24" s="3"/>
      <c r="GIW24" s="428"/>
      <c r="GIX24" s="3"/>
      <c r="GIY24" s="567"/>
      <c r="GIZ24" s="3"/>
      <c r="GJA24" s="428"/>
      <c r="GJB24" s="3"/>
      <c r="GJC24" s="567"/>
      <c r="GJD24" s="3"/>
      <c r="GJE24" s="428"/>
      <c r="GJF24" s="3"/>
      <c r="GJG24" s="567"/>
      <c r="GJH24" s="3"/>
      <c r="GJI24" s="428"/>
      <c r="GJJ24" s="3"/>
      <c r="GJK24" s="567"/>
      <c r="GJL24" s="3"/>
      <c r="GJM24" s="428"/>
      <c r="GJN24" s="3"/>
      <c r="GJO24" s="567"/>
      <c r="GJP24" s="3"/>
      <c r="GJQ24" s="428"/>
      <c r="GJR24" s="3"/>
      <c r="GJS24" s="567"/>
      <c r="GJT24" s="3"/>
      <c r="GJU24" s="428"/>
      <c r="GJV24" s="3"/>
      <c r="GJW24" s="567"/>
      <c r="GJX24" s="3"/>
      <c r="GJY24" s="428"/>
      <c r="GJZ24" s="3"/>
      <c r="GKA24" s="567"/>
      <c r="GKB24" s="3"/>
      <c r="GKC24" s="428"/>
      <c r="GKD24" s="3"/>
      <c r="GKE24" s="567"/>
      <c r="GKF24" s="3"/>
      <c r="GKG24" s="428"/>
      <c r="GKH24" s="3"/>
      <c r="GKI24" s="567"/>
      <c r="GKJ24" s="3"/>
      <c r="GKK24" s="428"/>
      <c r="GKL24" s="3"/>
      <c r="GKM24" s="567"/>
      <c r="GKN24" s="3"/>
      <c r="GKO24" s="428"/>
      <c r="GKP24" s="3"/>
      <c r="GKQ24" s="567"/>
      <c r="GKR24" s="3"/>
      <c r="GKS24" s="428"/>
      <c r="GKT24" s="3"/>
      <c r="GKU24" s="567"/>
      <c r="GKV24" s="3"/>
      <c r="GKW24" s="428"/>
      <c r="GKX24" s="3"/>
      <c r="GKY24" s="567"/>
      <c r="GKZ24" s="3"/>
      <c r="GLA24" s="428"/>
      <c r="GLB24" s="3"/>
      <c r="GLC24" s="567"/>
      <c r="GLD24" s="3"/>
      <c r="GLE24" s="428"/>
      <c r="GLF24" s="3"/>
      <c r="GLG24" s="567"/>
      <c r="GLH24" s="3"/>
      <c r="GLI24" s="428"/>
      <c r="GLJ24" s="3"/>
      <c r="GLK24" s="567"/>
      <c r="GLL24" s="3"/>
      <c r="GLM24" s="428"/>
      <c r="GLN24" s="3"/>
      <c r="GLO24" s="567"/>
      <c r="GLP24" s="3"/>
      <c r="GLQ24" s="428"/>
      <c r="GLR24" s="3"/>
      <c r="GLS24" s="567"/>
      <c r="GLT24" s="3"/>
      <c r="GLU24" s="428"/>
      <c r="GLV24" s="3"/>
      <c r="GLW24" s="567"/>
      <c r="GLX24" s="3"/>
      <c r="GLY24" s="428"/>
      <c r="GLZ24" s="3"/>
      <c r="GMA24" s="567"/>
      <c r="GMB24" s="3"/>
      <c r="GMC24" s="428"/>
      <c r="GMD24" s="3"/>
      <c r="GME24" s="567"/>
      <c r="GMF24" s="3"/>
      <c r="GMG24" s="428"/>
      <c r="GMH24" s="3"/>
      <c r="GMI24" s="567"/>
      <c r="GMJ24" s="3"/>
      <c r="GMK24" s="428"/>
      <c r="GML24" s="3"/>
      <c r="GMM24" s="567"/>
      <c r="GMN24" s="3"/>
      <c r="GMO24" s="428"/>
      <c r="GMP24" s="3"/>
      <c r="GMQ24" s="567"/>
      <c r="GMR24" s="3"/>
      <c r="GMS24" s="428"/>
      <c r="GMT24" s="3"/>
      <c r="GMU24" s="567"/>
      <c r="GMV24" s="3"/>
      <c r="GMW24" s="428"/>
      <c r="GMX24" s="3"/>
      <c r="GMY24" s="567"/>
      <c r="GMZ24" s="3"/>
      <c r="GNA24" s="428"/>
      <c r="GNB24" s="3"/>
      <c r="GNC24" s="567"/>
      <c r="GND24" s="3"/>
      <c r="GNE24" s="428"/>
      <c r="GNF24" s="3"/>
      <c r="GNG24" s="567"/>
      <c r="GNH24" s="3"/>
      <c r="GNI24" s="428"/>
      <c r="GNJ24" s="3"/>
      <c r="GNK24" s="567"/>
      <c r="GNL24" s="3"/>
      <c r="GNM24" s="428"/>
      <c r="GNN24" s="3"/>
      <c r="GNO24" s="567"/>
      <c r="GNP24" s="3"/>
      <c r="GNQ24" s="428"/>
      <c r="GNR24" s="3"/>
      <c r="GNS24" s="567"/>
      <c r="GNT24" s="3"/>
      <c r="GNU24" s="428"/>
      <c r="GNV24" s="3"/>
      <c r="GNW24" s="567"/>
      <c r="GNX24" s="3"/>
      <c r="GNY24" s="428"/>
      <c r="GNZ24" s="3"/>
      <c r="GOA24" s="567"/>
      <c r="GOB24" s="3"/>
      <c r="GOC24" s="428"/>
      <c r="GOD24" s="3"/>
      <c r="GOE24" s="567"/>
      <c r="GOF24" s="3"/>
      <c r="GOG24" s="428"/>
      <c r="GOH24" s="3"/>
      <c r="GOI24" s="567"/>
      <c r="GOJ24" s="3"/>
      <c r="GOK24" s="428"/>
      <c r="GOL24" s="3"/>
      <c r="GOM24" s="567"/>
      <c r="GON24" s="3"/>
      <c r="GOO24" s="428"/>
      <c r="GOP24" s="3"/>
      <c r="GOQ24" s="567"/>
      <c r="GOR24" s="3"/>
      <c r="GOS24" s="428"/>
      <c r="GOT24" s="3"/>
      <c r="GOU24" s="567"/>
      <c r="GOV24" s="3"/>
      <c r="GOW24" s="428"/>
      <c r="GOX24" s="3"/>
      <c r="GOY24" s="567"/>
      <c r="GOZ24" s="3"/>
      <c r="GPA24" s="428"/>
      <c r="GPB24" s="3"/>
      <c r="GPC24" s="567"/>
      <c r="GPD24" s="3"/>
      <c r="GPE24" s="428"/>
      <c r="GPF24" s="3"/>
      <c r="GPG24" s="567"/>
      <c r="GPH24" s="3"/>
      <c r="GPI24" s="428"/>
      <c r="GPJ24" s="3"/>
      <c r="GPK24" s="567"/>
      <c r="GPL24" s="3"/>
      <c r="GPM24" s="428"/>
      <c r="GPN24" s="3"/>
      <c r="GPO24" s="567"/>
      <c r="GPP24" s="3"/>
      <c r="GPQ24" s="428"/>
      <c r="GPR24" s="3"/>
      <c r="GPS24" s="567"/>
      <c r="GPT24" s="3"/>
      <c r="GPU24" s="428"/>
      <c r="GPV24" s="3"/>
      <c r="GPW24" s="567"/>
      <c r="GPX24" s="3"/>
      <c r="GPY24" s="428"/>
      <c r="GPZ24" s="3"/>
      <c r="GQA24" s="567"/>
      <c r="GQB24" s="3"/>
      <c r="GQC24" s="428"/>
      <c r="GQD24" s="3"/>
      <c r="GQE24" s="567"/>
      <c r="GQF24" s="3"/>
      <c r="GQG24" s="428"/>
      <c r="GQH24" s="3"/>
      <c r="GQI24" s="567"/>
      <c r="GQJ24" s="3"/>
      <c r="GQK24" s="428"/>
      <c r="GQL24" s="3"/>
      <c r="GQM24" s="567"/>
      <c r="GQN24" s="3"/>
      <c r="GQO24" s="428"/>
      <c r="GQP24" s="3"/>
      <c r="GQQ24" s="567"/>
      <c r="GQR24" s="3"/>
      <c r="GQS24" s="428"/>
      <c r="GQT24" s="3"/>
      <c r="GQU24" s="567"/>
      <c r="GQV24" s="3"/>
      <c r="GQW24" s="428"/>
      <c r="GQX24" s="3"/>
      <c r="GQY24" s="567"/>
      <c r="GQZ24" s="3"/>
      <c r="GRA24" s="428"/>
      <c r="GRB24" s="3"/>
      <c r="GRC24" s="567"/>
      <c r="GRD24" s="3"/>
      <c r="GRE24" s="428"/>
      <c r="GRF24" s="3"/>
      <c r="GRG24" s="567"/>
      <c r="GRH24" s="3"/>
      <c r="GRI24" s="428"/>
      <c r="GRJ24" s="3"/>
      <c r="GRK24" s="567"/>
      <c r="GRL24" s="3"/>
      <c r="GRM24" s="428"/>
      <c r="GRN24" s="3"/>
      <c r="GRO24" s="567"/>
      <c r="GRP24" s="3"/>
      <c r="GRQ24" s="428"/>
      <c r="GRR24" s="3"/>
      <c r="GRS24" s="567"/>
      <c r="GRT24" s="3"/>
      <c r="GRU24" s="428"/>
      <c r="GRV24" s="3"/>
      <c r="GRW24" s="567"/>
      <c r="GRX24" s="3"/>
      <c r="GRY24" s="428"/>
      <c r="GRZ24" s="3"/>
      <c r="GSA24" s="567"/>
      <c r="GSB24" s="3"/>
      <c r="GSC24" s="428"/>
      <c r="GSD24" s="3"/>
      <c r="GSE24" s="567"/>
      <c r="GSF24" s="3"/>
      <c r="GSG24" s="428"/>
      <c r="GSH24" s="3"/>
      <c r="GSI24" s="567"/>
      <c r="GSJ24" s="3"/>
      <c r="GSK24" s="428"/>
      <c r="GSL24" s="3"/>
      <c r="GSM24" s="567"/>
      <c r="GSN24" s="3"/>
      <c r="GSO24" s="428"/>
      <c r="GSP24" s="3"/>
      <c r="GSQ24" s="567"/>
      <c r="GSR24" s="3"/>
      <c r="GSS24" s="428"/>
      <c r="GST24" s="3"/>
      <c r="GSU24" s="567"/>
      <c r="GSV24" s="3"/>
      <c r="GSW24" s="428"/>
      <c r="GSX24" s="3"/>
      <c r="GSY24" s="567"/>
      <c r="GSZ24" s="3"/>
      <c r="GTA24" s="428"/>
      <c r="GTB24" s="3"/>
      <c r="GTC24" s="567"/>
      <c r="GTD24" s="3"/>
      <c r="GTE24" s="428"/>
      <c r="GTF24" s="3"/>
      <c r="GTG24" s="567"/>
      <c r="GTH24" s="3"/>
      <c r="GTI24" s="428"/>
      <c r="GTJ24" s="3"/>
      <c r="GTK24" s="567"/>
      <c r="GTL24" s="3"/>
      <c r="GTM24" s="428"/>
      <c r="GTN24" s="3"/>
      <c r="GTO24" s="567"/>
      <c r="GTP24" s="3"/>
      <c r="GTQ24" s="428"/>
      <c r="GTR24" s="3"/>
      <c r="GTS24" s="567"/>
      <c r="GTT24" s="3"/>
      <c r="GTU24" s="428"/>
      <c r="GTV24" s="3"/>
      <c r="GTW24" s="567"/>
      <c r="GTX24" s="3"/>
      <c r="GTY24" s="428"/>
      <c r="GTZ24" s="3"/>
      <c r="GUA24" s="567"/>
      <c r="GUB24" s="3"/>
      <c r="GUC24" s="428"/>
      <c r="GUD24" s="3"/>
      <c r="GUE24" s="567"/>
      <c r="GUF24" s="3"/>
      <c r="GUG24" s="428"/>
      <c r="GUH24" s="3"/>
      <c r="GUI24" s="567"/>
      <c r="GUJ24" s="3"/>
      <c r="GUK24" s="428"/>
      <c r="GUL24" s="3"/>
      <c r="GUM24" s="567"/>
      <c r="GUN24" s="3"/>
      <c r="GUO24" s="428"/>
      <c r="GUP24" s="3"/>
      <c r="GUQ24" s="567"/>
      <c r="GUR24" s="3"/>
      <c r="GUS24" s="428"/>
      <c r="GUT24" s="3"/>
      <c r="GUU24" s="567"/>
      <c r="GUV24" s="3"/>
      <c r="GUW24" s="428"/>
      <c r="GUX24" s="3"/>
      <c r="GUY24" s="567"/>
      <c r="GUZ24" s="3"/>
      <c r="GVA24" s="428"/>
      <c r="GVB24" s="3"/>
      <c r="GVC24" s="567"/>
      <c r="GVD24" s="3"/>
      <c r="GVE24" s="428"/>
      <c r="GVF24" s="3"/>
      <c r="GVG24" s="567"/>
      <c r="GVH24" s="3"/>
      <c r="GVI24" s="428"/>
      <c r="GVJ24" s="3"/>
      <c r="GVK24" s="567"/>
      <c r="GVL24" s="3"/>
      <c r="GVM24" s="428"/>
      <c r="GVN24" s="3"/>
      <c r="GVO24" s="567"/>
      <c r="GVP24" s="3"/>
      <c r="GVQ24" s="428"/>
      <c r="GVR24" s="3"/>
      <c r="GVS24" s="567"/>
      <c r="GVT24" s="3"/>
      <c r="GVU24" s="428"/>
      <c r="GVV24" s="3"/>
      <c r="GVW24" s="567"/>
      <c r="GVX24" s="3"/>
      <c r="GVY24" s="428"/>
      <c r="GVZ24" s="3"/>
      <c r="GWA24" s="567"/>
      <c r="GWB24" s="3"/>
      <c r="GWC24" s="428"/>
      <c r="GWD24" s="3"/>
      <c r="GWE24" s="567"/>
      <c r="GWF24" s="3"/>
      <c r="GWG24" s="428"/>
      <c r="GWH24" s="3"/>
      <c r="GWI24" s="567"/>
      <c r="GWJ24" s="3"/>
      <c r="GWK24" s="428"/>
      <c r="GWL24" s="3"/>
      <c r="GWM24" s="567"/>
      <c r="GWN24" s="3"/>
      <c r="GWO24" s="428"/>
      <c r="GWP24" s="3"/>
      <c r="GWQ24" s="567"/>
      <c r="GWR24" s="3"/>
      <c r="GWS24" s="428"/>
      <c r="GWT24" s="3"/>
      <c r="GWU24" s="567"/>
      <c r="GWV24" s="3"/>
      <c r="GWW24" s="428"/>
      <c r="GWX24" s="3"/>
      <c r="GWY24" s="567"/>
      <c r="GWZ24" s="3"/>
      <c r="GXA24" s="428"/>
      <c r="GXB24" s="3"/>
      <c r="GXC24" s="567"/>
      <c r="GXD24" s="3"/>
      <c r="GXE24" s="428"/>
      <c r="GXF24" s="3"/>
      <c r="GXG24" s="567"/>
      <c r="GXH24" s="3"/>
      <c r="GXI24" s="428"/>
      <c r="GXJ24" s="3"/>
      <c r="GXK24" s="567"/>
      <c r="GXL24" s="3"/>
      <c r="GXM24" s="428"/>
      <c r="GXN24" s="3"/>
      <c r="GXO24" s="567"/>
      <c r="GXP24" s="3"/>
      <c r="GXQ24" s="428"/>
      <c r="GXR24" s="3"/>
      <c r="GXS24" s="567"/>
      <c r="GXT24" s="3"/>
      <c r="GXU24" s="428"/>
      <c r="GXV24" s="3"/>
      <c r="GXW24" s="567"/>
      <c r="GXX24" s="3"/>
      <c r="GXY24" s="428"/>
      <c r="GXZ24" s="3"/>
      <c r="GYA24" s="567"/>
      <c r="GYB24" s="3"/>
      <c r="GYC24" s="428"/>
      <c r="GYD24" s="3"/>
      <c r="GYE24" s="567"/>
      <c r="GYF24" s="3"/>
      <c r="GYG24" s="428"/>
      <c r="GYH24" s="3"/>
      <c r="GYI24" s="567"/>
      <c r="GYJ24" s="3"/>
      <c r="GYK24" s="428"/>
      <c r="GYL24" s="3"/>
      <c r="GYM24" s="567"/>
      <c r="GYN24" s="3"/>
      <c r="GYO24" s="428"/>
      <c r="GYP24" s="3"/>
      <c r="GYQ24" s="567"/>
      <c r="GYR24" s="3"/>
      <c r="GYS24" s="428"/>
      <c r="GYT24" s="3"/>
      <c r="GYU24" s="567"/>
      <c r="GYV24" s="3"/>
      <c r="GYW24" s="428"/>
      <c r="GYX24" s="3"/>
      <c r="GYY24" s="567"/>
      <c r="GYZ24" s="3"/>
      <c r="GZA24" s="428"/>
      <c r="GZB24" s="3"/>
      <c r="GZC24" s="567"/>
      <c r="GZD24" s="3"/>
      <c r="GZE24" s="428"/>
      <c r="GZF24" s="3"/>
      <c r="GZG24" s="567"/>
      <c r="GZH24" s="3"/>
      <c r="GZI24" s="428"/>
      <c r="GZJ24" s="3"/>
      <c r="GZK24" s="567"/>
      <c r="GZL24" s="3"/>
      <c r="GZM24" s="428"/>
      <c r="GZN24" s="3"/>
      <c r="GZO24" s="567"/>
      <c r="GZP24" s="3"/>
      <c r="GZQ24" s="428"/>
      <c r="GZR24" s="3"/>
      <c r="GZS24" s="567"/>
      <c r="GZT24" s="3"/>
      <c r="GZU24" s="428"/>
      <c r="GZV24" s="3"/>
      <c r="GZW24" s="567"/>
      <c r="GZX24" s="3"/>
      <c r="GZY24" s="428"/>
      <c r="GZZ24" s="3"/>
      <c r="HAA24" s="567"/>
      <c r="HAB24" s="3"/>
      <c r="HAC24" s="428"/>
      <c r="HAD24" s="3"/>
      <c r="HAE24" s="567"/>
      <c r="HAF24" s="3"/>
      <c r="HAG24" s="428"/>
      <c r="HAH24" s="3"/>
      <c r="HAI24" s="567"/>
      <c r="HAJ24" s="3"/>
      <c r="HAK24" s="428"/>
      <c r="HAL24" s="3"/>
      <c r="HAM24" s="567"/>
      <c r="HAN24" s="3"/>
      <c r="HAO24" s="428"/>
      <c r="HAP24" s="3"/>
      <c r="HAQ24" s="567"/>
      <c r="HAR24" s="3"/>
      <c r="HAS24" s="428"/>
      <c r="HAT24" s="3"/>
      <c r="HAU24" s="567"/>
      <c r="HAV24" s="3"/>
      <c r="HAW24" s="428"/>
      <c r="HAX24" s="3"/>
      <c r="HAY24" s="567"/>
      <c r="HAZ24" s="3"/>
      <c r="HBA24" s="428"/>
      <c r="HBB24" s="3"/>
      <c r="HBC24" s="567"/>
      <c r="HBD24" s="3"/>
      <c r="HBE24" s="428"/>
      <c r="HBF24" s="3"/>
      <c r="HBG24" s="567"/>
      <c r="HBH24" s="3"/>
      <c r="HBI24" s="428"/>
      <c r="HBJ24" s="3"/>
      <c r="HBK24" s="567"/>
      <c r="HBL24" s="3"/>
      <c r="HBM24" s="428"/>
      <c r="HBN24" s="3"/>
      <c r="HBO24" s="567"/>
      <c r="HBP24" s="3"/>
      <c r="HBQ24" s="428"/>
      <c r="HBR24" s="3"/>
      <c r="HBS24" s="567"/>
      <c r="HBT24" s="3"/>
      <c r="HBU24" s="428"/>
      <c r="HBV24" s="3"/>
      <c r="HBW24" s="567"/>
      <c r="HBX24" s="3"/>
      <c r="HBY24" s="428"/>
      <c r="HBZ24" s="3"/>
      <c r="HCA24" s="567"/>
      <c r="HCB24" s="3"/>
      <c r="HCC24" s="428"/>
      <c r="HCD24" s="3"/>
      <c r="HCE24" s="567"/>
      <c r="HCF24" s="3"/>
      <c r="HCG24" s="428"/>
      <c r="HCH24" s="3"/>
      <c r="HCI24" s="567"/>
      <c r="HCJ24" s="3"/>
      <c r="HCK24" s="428"/>
      <c r="HCL24" s="3"/>
      <c r="HCM24" s="567"/>
      <c r="HCN24" s="3"/>
      <c r="HCO24" s="428"/>
      <c r="HCP24" s="3"/>
      <c r="HCQ24" s="567"/>
      <c r="HCR24" s="3"/>
      <c r="HCS24" s="428"/>
      <c r="HCT24" s="3"/>
      <c r="HCU24" s="567"/>
      <c r="HCV24" s="3"/>
      <c r="HCW24" s="428"/>
      <c r="HCX24" s="3"/>
      <c r="HCY24" s="567"/>
      <c r="HCZ24" s="3"/>
      <c r="HDA24" s="428"/>
      <c r="HDB24" s="3"/>
      <c r="HDC24" s="567"/>
      <c r="HDD24" s="3"/>
      <c r="HDE24" s="428"/>
      <c r="HDF24" s="3"/>
      <c r="HDG24" s="567"/>
      <c r="HDH24" s="3"/>
      <c r="HDI24" s="428"/>
      <c r="HDJ24" s="3"/>
      <c r="HDK24" s="567"/>
      <c r="HDL24" s="3"/>
      <c r="HDM24" s="428"/>
      <c r="HDN24" s="3"/>
      <c r="HDO24" s="567"/>
      <c r="HDP24" s="3"/>
      <c r="HDQ24" s="428"/>
      <c r="HDR24" s="3"/>
      <c r="HDS24" s="567"/>
      <c r="HDT24" s="3"/>
      <c r="HDU24" s="428"/>
      <c r="HDV24" s="3"/>
      <c r="HDW24" s="567"/>
      <c r="HDX24" s="3"/>
      <c r="HDY24" s="428"/>
      <c r="HDZ24" s="3"/>
      <c r="HEA24" s="567"/>
      <c r="HEB24" s="3"/>
      <c r="HEC24" s="428"/>
      <c r="HED24" s="3"/>
      <c r="HEE24" s="567"/>
      <c r="HEF24" s="3"/>
      <c r="HEG24" s="428"/>
      <c r="HEH24" s="3"/>
      <c r="HEI24" s="567"/>
      <c r="HEJ24" s="3"/>
      <c r="HEK24" s="428"/>
      <c r="HEL24" s="3"/>
      <c r="HEM24" s="567"/>
      <c r="HEN24" s="3"/>
      <c r="HEO24" s="428"/>
      <c r="HEP24" s="3"/>
      <c r="HEQ24" s="567"/>
      <c r="HER24" s="3"/>
      <c r="HES24" s="428"/>
      <c r="HET24" s="3"/>
      <c r="HEU24" s="567"/>
      <c r="HEV24" s="3"/>
      <c r="HEW24" s="428"/>
      <c r="HEX24" s="3"/>
      <c r="HEY24" s="567"/>
      <c r="HEZ24" s="3"/>
      <c r="HFA24" s="428"/>
      <c r="HFB24" s="3"/>
      <c r="HFC24" s="567"/>
      <c r="HFD24" s="3"/>
      <c r="HFE24" s="428"/>
      <c r="HFF24" s="3"/>
      <c r="HFG24" s="567"/>
      <c r="HFH24" s="3"/>
      <c r="HFI24" s="428"/>
      <c r="HFJ24" s="3"/>
      <c r="HFK24" s="567"/>
      <c r="HFL24" s="3"/>
      <c r="HFM24" s="428"/>
      <c r="HFN24" s="3"/>
      <c r="HFO24" s="567"/>
      <c r="HFP24" s="3"/>
      <c r="HFQ24" s="428"/>
      <c r="HFR24" s="3"/>
      <c r="HFS24" s="567"/>
      <c r="HFT24" s="3"/>
      <c r="HFU24" s="428"/>
      <c r="HFV24" s="3"/>
      <c r="HFW24" s="567"/>
      <c r="HFX24" s="3"/>
      <c r="HFY24" s="428"/>
      <c r="HFZ24" s="3"/>
      <c r="HGA24" s="567"/>
      <c r="HGB24" s="3"/>
      <c r="HGC24" s="428"/>
      <c r="HGD24" s="3"/>
      <c r="HGE24" s="567"/>
      <c r="HGF24" s="3"/>
      <c r="HGG24" s="428"/>
      <c r="HGH24" s="3"/>
      <c r="HGI24" s="567"/>
      <c r="HGJ24" s="3"/>
      <c r="HGK24" s="428"/>
      <c r="HGL24" s="3"/>
      <c r="HGM24" s="567"/>
      <c r="HGN24" s="3"/>
      <c r="HGO24" s="428"/>
      <c r="HGP24" s="3"/>
      <c r="HGQ24" s="567"/>
      <c r="HGR24" s="3"/>
      <c r="HGS24" s="428"/>
      <c r="HGT24" s="3"/>
      <c r="HGU24" s="567"/>
      <c r="HGV24" s="3"/>
      <c r="HGW24" s="428"/>
      <c r="HGX24" s="3"/>
      <c r="HGY24" s="567"/>
      <c r="HGZ24" s="3"/>
      <c r="HHA24" s="428"/>
      <c r="HHB24" s="3"/>
      <c r="HHC24" s="567"/>
      <c r="HHD24" s="3"/>
      <c r="HHE24" s="428"/>
      <c r="HHF24" s="3"/>
      <c r="HHG24" s="567"/>
      <c r="HHH24" s="3"/>
      <c r="HHI24" s="428"/>
      <c r="HHJ24" s="3"/>
      <c r="HHK24" s="567"/>
      <c r="HHL24" s="3"/>
      <c r="HHM24" s="428"/>
      <c r="HHN24" s="3"/>
      <c r="HHO24" s="567"/>
      <c r="HHP24" s="3"/>
      <c r="HHQ24" s="428"/>
      <c r="HHR24" s="3"/>
      <c r="HHS24" s="567"/>
      <c r="HHT24" s="3"/>
      <c r="HHU24" s="428"/>
      <c r="HHV24" s="3"/>
      <c r="HHW24" s="567"/>
      <c r="HHX24" s="3"/>
      <c r="HHY24" s="428"/>
      <c r="HHZ24" s="3"/>
      <c r="HIA24" s="567"/>
      <c r="HIB24" s="3"/>
      <c r="HIC24" s="428"/>
      <c r="HID24" s="3"/>
      <c r="HIE24" s="567"/>
      <c r="HIF24" s="3"/>
      <c r="HIG24" s="428"/>
      <c r="HIH24" s="3"/>
      <c r="HII24" s="567"/>
      <c r="HIJ24" s="3"/>
      <c r="HIK24" s="428"/>
      <c r="HIL24" s="3"/>
      <c r="HIM24" s="567"/>
      <c r="HIN24" s="3"/>
      <c r="HIO24" s="428"/>
      <c r="HIP24" s="3"/>
      <c r="HIQ24" s="567"/>
      <c r="HIR24" s="3"/>
      <c r="HIS24" s="428"/>
      <c r="HIT24" s="3"/>
      <c r="HIU24" s="567"/>
      <c r="HIV24" s="3"/>
      <c r="HIW24" s="428"/>
      <c r="HIX24" s="3"/>
      <c r="HIY24" s="567"/>
      <c r="HIZ24" s="3"/>
      <c r="HJA24" s="428"/>
      <c r="HJB24" s="3"/>
      <c r="HJC24" s="567"/>
      <c r="HJD24" s="3"/>
      <c r="HJE24" s="428"/>
      <c r="HJF24" s="3"/>
      <c r="HJG24" s="567"/>
      <c r="HJH24" s="3"/>
      <c r="HJI24" s="428"/>
      <c r="HJJ24" s="3"/>
      <c r="HJK24" s="567"/>
      <c r="HJL24" s="3"/>
      <c r="HJM24" s="428"/>
      <c r="HJN24" s="3"/>
      <c r="HJO24" s="567"/>
      <c r="HJP24" s="3"/>
      <c r="HJQ24" s="428"/>
      <c r="HJR24" s="3"/>
      <c r="HJS24" s="567"/>
      <c r="HJT24" s="3"/>
      <c r="HJU24" s="428"/>
      <c r="HJV24" s="3"/>
      <c r="HJW24" s="567"/>
      <c r="HJX24" s="3"/>
      <c r="HJY24" s="428"/>
      <c r="HJZ24" s="3"/>
      <c r="HKA24" s="567"/>
      <c r="HKB24" s="3"/>
      <c r="HKC24" s="428"/>
      <c r="HKD24" s="3"/>
      <c r="HKE24" s="567"/>
      <c r="HKF24" s="3"/>
      <c r="HKG24" s="428"/>
      <c r="HKH24" s="3"/>
      <c r="HKI24" s="567"/>
      <c r="HKJ24" s="3"/>
      <c r="HKK24" s="428"/>
      <c r="HKL24" s="3"/>
      <c r="HKM24" s="567"/>
      <c r="HKN24" s="3"/>
      <c r="HKO24" s="428"/>
      <c r="HKP24" s="3"/>
      <c r="HKQ24" s="567"/>
      <c r="HKR24" s="3"/>
      <c r="HKS24" s="428"/>
      <c r="HKT24" s="3"/>
      <c r="HKU24" s="567"/>
      <c r="HKV24" s="3"/>
      <c r="HKW24" s="428"/>
      <c r="HKX24" s="3"/>
      <c r="HKY24" s="567"/>
      <c r="HKZ24" s="3"/>
      <c r="HLA24" s="428"/>
      <c r="HLB24" s="3"/>
      <c r="HLC24" s="567"/>
      <c r="HLD24" s="3"/>
      <c r="HLE24" s="428"/>
      <c r="HLF24" s="3"/>
      <c r="HLG24" s="567"/>
      <c r="HLH24" s="3"/>
      <c r="HLI24" s="428"/>
      <c r="HLJ24" s="3"/>
      <c r="HLK24" s="567"/>
      <c r="HLL24" s="3"/>
      <c r="HLM24" s="428"/>
      <c r="HLN24" s="3"/>
      <c r="HLO24" s="567"/>
      <c r="HLP24" s="3"/>
      <c r="HLQ24" s="428"/>
      <c r="HLR24" s="3"/>
      <c r="HLS24" s="567"/>
      <c r="HLT24" s="3"/>
      <c r="HLU24" s="428"/>
      <c r="HLV24" s="3"/>
      <c r="HLW24" s="567"/>
      <c r="HLX24" s="3"/>
      <c r="HLY24" s="428"/>
      <c r="HLZ24" s="3"/>
      <c r="HMA24" s="567"/>
      <c r="HMB24" s="3"/>
      <c r="HMC24" s="428"/>
      <c r="HMD24" s="3"/>
      <c r="HME24" s="567"/>
      <c r="HMF24" s="3"/>
      <c r="HMG24" s="428"/>
      <c r="HMH24" s="3"/>
      <c r="HMI24" s="567"/>
      <c r="HMJ24" s="3"/>
      <c r="HMK24" s="428"/>
      <c r="HML24" s="3"/>
      <c r="HMM24" s="567"/>
      <c r="HMN24" s="3"/>
      <c r="HMO24" s="428"/>
      <c r="HMP24" s="3"/>
      <c r="HMQ24" s="567"/>
      <c r="HMR24" s="3"/>
      <c r="HMS24" s="428"/>
      <c r="HMT24" s="3"/>
      <c r="HMU24" s="567"/>
      <c r="HMV24" s="3"/>
      <c r="HMW24" s="428"/>
      <c r="HMX24" s="3"/>
      <c r="HMY24" s="567"/>
      <c r="HMZ24" s="3"/>
      <c r="HNA24" s="428"/>
      <c r="HNB24" s="3"/>
      <c r="HNC24" s="567"/>
      <c r="HND24" s="3"/>
      <c r="HNE24" s="428"/>
      <c r="HNF24" s="3"/>
      <c r="HNG24" s="567"/>
      <c r="HNH24" s="3"/>
      <c r="HNI24" s="428"/>
      <c r="HNJ24" s="3"/>
      <c r="HNK24" s="567"/>
      <c r="HNL24" s="3"/>
      <c r="HNM24" s="428"/>
      <c r="HNN24" s="3"/>
      <c r="HNO24" s="567"/>
      <c r="HNP24" s="3"/>
      <c r="HNQ24" s="428"/>
      <c r="HNR24" s="3"/>
      <c r="HNS24" s="567"/>
      <c r="HNT24" s="3"/>
      <c r="HNU24" s="428"/>
      <c r="HNV24" s="3"/>
      <c r="HNW24" s="567"/>
      <c r="HNX24" s="3"/>
      <c r="HNY24" s="428"/>
      <c r="HNZ24" s="3"/>
      <c r="HOA24" s="567"/>
      <c r="HOB24" s="3"/>
      <c r="HOC24" s="428"/>
      <c r="HOD24" s="3"/>
      <c r="HOE24" s="567"/>
      <c r="HOF24" s="3"/>
      <c r="HOG24" s="428"/>
      <c r="HOH24" s="3"/>
      <c r="HOI24" s="567"/>
      <c r="HOJ24" s="3"/>
      <c r="HOK24" s="428"/>
      <c r="HOL24" s="3"/>
      <c r="HOM24" s="567"/>
      <c r="HON24" s="3"/>
      <c r="HOO24" s="428"/>
      <c r="HOP24" s="3"/>
      <c r="HOQ24" s="567"/>
      <c r="HOR24" s="3"/>
      <c r="HOS24" s="428"/>
      <c r="HOT24" s="3"/>
      <c r="HOU24" s="567"/>
      <c r="HOV24" s="3"/>
      <c r="HOW24" s="428"/>
      <c r="HOX24" s="3"/>
      <c r="HOY24" s="567"/>
      <c r="HOZ24" s="3"/>
      <c r="HPA24" s="428"/>
      <c r="HPB24" s="3"/>
      <c r="HPC24" s="567"/>
      <c r="HPD24" s="3"/>
      <c r="HPE24" s="428"/>
      <c r="HPF24" s="3"/>
      <c r="HPG24" s="567"/>
      <c r="HPH24" s="3"/>
      <c r="HPI24" s="428"/>
      <c r="HPJ24" s="3"/>
      <c r="HPK24" s="567"/>
      <c r="HPL24" s="3"/>
      <c r="HPM24" s="428"/>
      <c r="HPN24" s="3"/>
      <c r="HPO24" s="567"/>
      <c r="HPP24" s="3"/>
      <c r="HPQ24" s="428"/>
      <c r="HPR24" s="3"/>
      <c r="HPS24" s="567"/>
      <c r="HPT24" s="3"/>
      <c r="HPU24" s="428"/>
      <c r="HPV24" s="3"/>
      <c r="HPW24" s="567"/>
      <c r="HPX24" s="3"/>
      <c r="HPY24" s="428"/>
      <c r="HPZ24" s="3"/>
      <c r="HQA24" s="567"/>
      <c r="HQB24" s="3"/>
      <c r="HQC24" s="428"/>
      <c r="HQD24" s="3"/>
      <c r="HQE24" s="567"/>
      <c r="HQF24" s="3"/>
      <c r="HQG24" s="428"/>
      <c r="HQH24" s="3"/>
      <c r="HQI24" s="567"/>
      <c r="HQJ24" s="3"/>
      <c r="HQK24" s="428"/>
      <c r="HQL24" s="3"/>
      <c r="HQM24" s="567"/>
      <c r="HQN24" s="3"/>
      <c r="HQO24" s="428"/>
      <c r="HQP24" s="3"/>
      <c r="HQQ24" s="567"/>
      <c r="HQR24" s="3"/>
      <c r="HQS24" s="428"/>
      <c r="HQT24" s="3"/>
      <c r="HQU24" s="567"/>
      <c r="HQV24" s="3"/>
      <c r="HQW24" s="428"/>
      <c r="HQX24" s="3"/>
      <c r="HQY24" s="567"/>
      <c r="HQZ24" s="3"/>
      <c r="HRA24" s="428"/>
      <c r="HRB24" s="3"/>
      <c r="HRC24" s="567"/>
      <c r="HRD24" s="3"/>
      <c r="HRE24" s="428"/>
      <c r="HRF24" s="3"/>
      <c r="HRG24" s="567"/>
      <c r="HRH24" s="3"/>
      <c r="HRI24" s="428"/>
      <c r="HRJ24" s="3"/>
      <c r="HRK24" s="567"/>
      <c r="HRL24" s="3"/>
      <c r="HRM24" s="428"/>
      <c r="HRN24" s="3"/>
      <c r="HRO24" s="567"/>
      <c r="HRP24" s="3"/>
      <c r="HRQ24" s="428"/>
      <c r="HRR24" s="3"/>
      <c r="HRS24" s="567"/>
      <c r="HRT24" s="3"/>
      <c r="HRU24" s="428"/>
      <c r="HRV24" s="3"/>
      <c r="HRW24" s="567"/>
      <c r="HRX24" s="3"/>
      <c r="HRY24" s="428"/>
      <c r="HRZ24" s="3"/>
      <c r="HSA24" s="567"/>
      <c r="HSB24" s="3"/>
      <c r="HSC24" s="428"/>
      <c r="HSD24" s="3"/>
      <c r="HSE24" s="567"/>
      <c r="HSF24" s="3"/>
      <c r="HSG24" s="428"/>
      <c r="HSH24" s="3"/>
      <c r="HSI24" s="567"/>
      <c r="HSJ24" s="3"/>
      <c r="HSK24" s="428"/>
      <c r="HSL24" s="3"/>
      <c r="HSM24" s="567"/>
      <c r="HSN24" s="3"/>
      <c r="HSO24" s="428"/>
      <c r="HSP24" s="3"/>
      <c r="HSQ24" s="567"/>
      <c r="HSR24" s="3"/>
      <c r="HSS24" s="428"/>
      <c r="HST24" s="3"/>
      <c r="HSU24" s="567"/>
      <c r="HSV24" s="3"/>
      <c r="HSW24" s="428"/>
      <c r="HSX24" s="3"/>
      <c r="HSY24" s="567"/>
      <c r="HSZ24" s="3"/>
      <c r="HTA24" s="428"/>
      <c r="HTB24" s="3"/>
      <c r="HTC24" s="567"/>
      <c r="HTD24" s="3"/>
      <c r="HTE24" s="428"/>
      <c r="HTF24" s="3"/>
      <c r="HTG24" s="567"/>
      <c r="HTH24" s="3"/>
      <c r="HTI24" s="428"/>
      <c r="HTJ24" s="3"/>
      <c r="HTK24" s="567"/>
      <c r="HTL24" s="3"/>
      <c r="HTM24" s="428"/>
      <c r="HTN24" s="3"/>
      <c r="HTO24" s="567"/>
      <c r="HTP24" s="3"/>
      <c r="HTQ24" s="428"/>
      <c r="HTR24" s="3"/>
      <c r="HTS24" s="567"/>
      <c r="HTT24" s="3"/>
      <c r="HTU24" s="428"/>
      <c r="HTV24" s="3"/>
      <c r="HTW24" s="567"/>
      <c r="HTX24" s="3"/>
      <c r="HTY24" s="428"/>
      <c r="HTZ24" s="3"/>
      <c r="HUA24" s="567"/>
      <c r="HUB24" s="3"/>
      <c r="HUC24" s="428"/>
      <c r="HUD24" s="3"/>
      <c r="HUE24" s="567"/>
      <c r="HUF24" s="3"/>
      <c r="HUG24" s="428"/>
      <c r="HUH24" s="3"/>
      <c r="HUI24" s="567"/>
      <c r="HUJ24" s="3"/>
      <c r="HUK24" s="428"/>
      <c r="HUL24" s="3"/>
      <c r="HUM24" s="567"/>
      <c r="HUN24" s="3"/>
      <c r="HUO24" s="428"/>
      <c r="HUP24" s="3"/>
      <c r="HUQ24" s="567"/>
      <c r="HUR24" s="3"/>
      <c r="HUS24" s="428"/>
      <c r="HUT24" s="3"/>
      <c r="HUU24" s="567"/>
      <c r="HUV24" s="3"/>
      <c r="HUW24" s="428"/>
      <c r="HUX24" s="3"/>
      <c r="HUY24" s="567"/>
      <c r="HUZ24" s="3"/>
      <c r="HVA24" s="428"/>
      <c r="HVB24" s="3"/>
      <c r="HVC24" s="567"/>
      <c r="HVD24" s="3"/>
      <c r="HVE24" s="428"/>
      <c r="HVF24" s="3"/>
      <c r="HVG24" s="567"/>
      <c r="HVH24" s="3"/>
      <c r="HVI24" s="428"/>
      <c r="HVJ24" s="3"/>
      <c r="HVK24" s="567"/>
      <c r="HVL24" s="3"/>
      <c r="HVM24" s="428"/>
      <c r="HVN24" s="3"/>
      <c r="HVO24" s="567"/>
      <c r="HVP24" s="3"/>
      <c r="HVQ24" s="428"/>
      <c r="HVR24" s="3"/>
      <c r="HVS24" s="567"/>
      <c r="HVT24" s="3"/>
      <c r="HVU24" s="428"/>
      <c r="HVV24" s="3"/>
      <c r="HVW24" s="567"/>
      <c r="HVX24" s="3"/>
      <c r="HVY24" s="428"/>
      <c r="HVZ24" s="3"/>
      <c r="HWA24" s="567"/>
      <c r="HWB24" s="3"/>
      <c r="HWC24" s="428"/>
      <c r="HWD24" s="3"/>
      <c r="HWE24" s="567"/>
      <c r="HWF24" s="3"/>
      <c r="HWG24" s="428"/>
      <c r="HWH24" s="3"/>
      <c r="HWI24" s="567"/>
      <c r="HWJ24" s="3"/>
      <c r="HWK24" s="428"/>
      <c r="HWL24" s="3"/>
      <c r="HWM24" s="567"/>
      <c r="HWN24" s="3"/>
      <c r="HWO24" s="428"/>
      <c r="HWP24" s="3"/>
      <c r="HWQ24" s="567"/>
      <c r="HWR24" s="3"/>
      <c r="HWS24" s="428"/>
      <c r="HWT24" s="3"/>
      <c r="HWU24" s="567"/>
      <c r="HWV24" s="3"/>
      <c r="HWW24" s="428"/>
      <c r="HWX24" s="3"/>
      <c r="HWY24" s="567"/>
      <c r="HWZ24" s="3"/>
      <c r="HXA24" s="428"/>
      <c r="HXB24" s="3"/>
      <c r="HXC24" s="567"/>
      <c r="HXD24" s="3"/>
      <c r="HXE24" s="428"/>
      <c r="HXF24" s="3"/>
      <c r="HXG24" s="567"/>
      <c r="HXH24" s="3"/>
      <c r="HXI24" s="428"/>
      <c r="HXJ24" s="3"/>
      <c r="HXK24" s="567"/>
      <c r="HXL24" s="3"/>
      <c r="HXM24" s="428"/>
      <c r="HXN24" s="3"/>
      <c r="HXO24" s="567"/>
      <c r="HXP24" s="3"/>
      <c r="HXQ24" s="428"/>
      <c r="HXR24" s="3"/>
      <c r="HXS24" s="567"/>
      <c r="HXT24" s="3"/>
      <c r="HXU24" s="428"/>
      <c r="HXV24" s="3"/>
      <c r="HXW24" s="567"/>
      <c r="HXX24" s="3"/>
      <c r="HXY24" s="428"/>
      <c r="HXZ24" s="3"/>
      <c r="HYA24" s="567"/>
      <c r="HYB24" s="3"/>
      <c r="HYC24" s="428"/>
      <c r="HYD24" s="3"/>
      <c r="HYE24" s="567"/>
      <c r="HYF24" s="3"/>
      <c r="HYG24" s="428"/>
      <c r="HYH24" s="3"/>
      <c r="HYI24" s="567"/>
      <c r="HYJ24" s="3"/>
      <c r="HYK24" s="428"/>
      <c r="HYL24" s="3"/>
      <c r="HYM24" s="567"/>
      <c r="HYN24" s="3"/>
      <c r="HYO24" s="428"/>
      <c r="HYP24" s="3"/>
      <c r="HYQ24" s="567"/>
      <c r="HYR24" s="3"/>
      <c r="HYS24" s="428"/>
      <c r="HYT24" s="3"/>
      <c r="HYU24" s="567"/>
      <c r="HYV24" s="3"/>
      <c r="HYW24" s="428"/>
      <c r="HYX24" s="3"/>
      <c r="HYY24" s="567"/>
      <c r="HYZ24" s="3"/>
      <c r="HZA24" s="428"/>
      <c r="HZB24" s="3"/>
      <c r="HZC24" s="567"/>
      <c r="HZD24" s="3"/>
      <c r="HZE24" s="428"/>
      <c r="HZF24" s="3"/>
      <c r="HZG24" s="567"/>
      <c r="HZH24" s="3"/>
      <c r="HZI24" s="428"/>
      <c r="HZJ24" s="3"/>
      <c r="HZK24" s="567"/>
      <c r="HZL24" s="3"/>
      <c r="HZM24" s="428"/>
      <c r="HZN24" s="3"/>
      <c r="HZO24" s="567"/>
      <c r="HZP24" s="3"/>
      <c r="HZQ24" s="428"/>
      <c r="HZR24" s="3"/>
      <c r="HZS24" s="567"/>
      <c r="HZT24" s="3"/>
      <c r="HZU24" s="428"/>
      <c r="HZV24" s="3"/>
      <c r="HZW24" s="567"/>
      <c r="HZX24" s="3"/>
      <c r="HZY24" s="428"/>
      <c r="HZZ24" s="3"/>
      <c r="IAA24" s="567"/>
      <c r="IAB24" s="3"/>
      <c r="IAC24" s="428"/>
      <c r="IAD24" s="3"/>
      <c r="IAE24" s="567"/>
      <c r="IAF24" s="3"/>
      <c r="IAG24" s="428"/>
      <c r="IAH24" s="3"/>
      <c r="IAI24" s="567"/>
      <c r="IAJ24" s="3"/>
      <c r="IAK24" s="428"/>
      <c r="IAL24" s="3"/>
      <c r="IAM24" s="567"/>
      <c r="IAN24" s="3"/>
      <c r="IAO24" s="428"/>
      <c r="IAP24" s="3"/>
      <c r="IAQ24" s="567"/>
      <c r="IAR24" s="3"/>
      <c r="IAS24" s="428"/>
      <c r="IAT24" s="3"/>
      <c r="IAU24" s="567"/>
      <c r="IAV24" s="3"/>
      <c r="IAW24" s="428"/>
      <c r="IAX24" s="3"/>
      <c r="IAY24" s="567"/>
      <c r="IAZ24" s="3"/>
      <c r="IBA24" s="428"/>
      <c r="IBB24" s="3"/>
      <c r="IBC24" s="567"/>
      <c r="IBD24" s="3"/>
      <c r="IBE24" s="428"/>
      <c r="IBF24" s="3"/>
      <c r="IBG24" s="567"/>
      <c r="IBH24" s="3"/>
      <c r="IBI24" s="428"/>
      <c r="IBJ24" s="3"/>
      <c r="IBK24" s="567"/>
      <c r="IBL24" s="3"/>
      <c r="IBM24" s="428"/>
      <c r="IBN24" s="3"/>
      <c r="IBO24" s="567"/>
      <c r="IBP24" s="3"/>
      <c r="IBQ24" s="428"/>
      <c r="IBR24" s="3"/>
      <c r="IBS24" s="567"/>
      <c r="IBT24" s="3"/>
      <c r="IBU24" s="428"/>
      <c r="IBV24" s="3"/>
      <c r="IBW24" s="567"/>
      <c r="IBX24" s="3"/>
      <c r="IBY24" s="428"/>
      <c r="IBZ24" s="3"/>
      <c r="ICA24" s="567"/>
      <c r="ICB24" s="3"/>
      <c r="ICC24" s="428"/>
      <c r="ICD24" s="3"/>
      <c r="ICE24" s="567"/>
      <c r="ICF24" s="3"/>
      <c r="ICG24" s="428"/>
      <c r="ICH24" s="3"/>
      <c r="ICI24" s="567"/>
      <c r="ICJ24" s="3"/>
      <c r="ICK24" s="428"/>
      <c r="ICL24" s="3"/>
      <c r="ICM24" s="567"/>
      <c r="ICN24" s="3"/>
      <c r="ICO24" s="428"/>
      <c r="ICP24" s="3"/>
      <c r="ICQ24" s="567"/>
      <c r="ICR24" s="3"/>
      <c r="ICS24" s="428"/>
      <c r="ICT24" s="3"/>
      <c r="ICU24" s="567"/>
      <c r="ICV24" s="3"/>
      <c r="ICW24" s="428"/>
      <c r="ICX24" s="3"/>
      <c r="ICY24" s="567"/>
      <c r="ICZ24" s="3"/>
      <c r="IDA24" s="428"/>
      <c r="IDB24" s="3"/>
      <c r="IDC24" s="567"/>
      <c r="IDD24" s="3"/>
      <c r="IDE24" s="428"/>
      <c r="IDF24" s="3"/>
      <c r="IDG24" s="567"/>
      <c r="IDH24" s="3"/>
      <c r="IDI24" s="428"/>
      <c r="IDJ24" s="3"/>
      <c r="IDK24" s="567"/>
      <c r="IDL24" s="3"/>
      <c r="IDM24" s="428"/>
      <c r="IDN24" s="3"/>
      <c r="IDO24" s="567"/>
      <c r="IDP24" s="3"/>
      <c r="IDQ24" s="428"/>
      <c r="IDR24" s="3"/>
      <c r="IDS24" s="567"/>
      <c r="IDT24" s="3"/>
      <c r="IDU24" s="428"/>
      <c r="IDV24" s="3"/>
      <c r="IDW24" s="567"/>
      <c r="IDX24" s="3"/>
      <c r="IDY24" s="428"/>
      <c r="IDZ24" s="3"/>
      <c r="IEA24" s="567"/>
      <c r="IEB24" s="3"/>
      <c r="IEC24" s="428"/>
      <c r="IED24" s="3"/>
      <c r="IEE24" s="567"/>
      <c r="IEF24" s="3"/>
      <c r="IEG24" s="428"/>
      <c r="IEH24" s="3"/>
      <c r="IEI24" s="567"/>
      <c r="IEJ24" s="3"/>
      <c r="IEK24" s="428"/>
      <c r="IEL24" s="3"/>
      <c r="IEM24" s="567"/>
      <c r="IEN24" s="3"/>
      <c r="IEO24" s="428"/>
      <c r="IEP24" s="3"/>
      <c r="IEQ24" s="567"/>
      <c r="IER24" s="3"/>
      <c r="IES24" s="428"/>
      <c r="IET24" s="3"/>
      <c r="IEU24" s="567"/>
      <c r="IEV24" s="3"/>
      <c r="IEW24" s="428"/>
      <c r="IEX24" s="3"/>
      <c r="IEY24" s="567"/>
      <c r="IEZ24" s="3"/>
      <c r="IFA24" s="428"/>
      <c r="IFB24" s="3"/>
      <c r="IFC24" s="567"/>
      <c r="IFD24" s="3"/>
      <c r="IFE24" s="428"/>
      <c r="IFF24" s="3"/>
      <c r="IFG24" s="567"/>
      <c r="IFH24" s="3"/>
      <c r="IFI24" s="428"/>
      <c r="IFJ24" s="3"/>
      <c r="IFK24" s="567"/>
      <c r="IFL24" s="3"/>
      <c r="IFM24" s="428"/>
      <c r="IFN24" s="3"/>
      <c r="IFO24" s="567"/>
      <c r="IFP24" s="3"/>
      <c r="IFQ24" s="428"/>
      <c r="IFR24" s="3"/>
      <c r="IFS24" s="567"/>
      <c r="IFT24" s="3"/>
      <c r="IFU24" s="428"/>
      <c r="IFV24" s="3"/>
      <c r="IFW24" s="567"/>
      <c r="IFX24" s="3"/>
      <c r="IFY24" s="428"/>
      <c r="IFZ24" s="3"/>
      <c r="IGA24" s="567"/>
      <c r="IGB24" s="3"/>
      <c r="IGC24" s="428"/>
      <c r="IGD24" s="3"/>
      <c r="IGE24" s="567"/>
      <c r="IGF24" s="3"/>
      <c r="IGG24" s="428"/>
      <c r="IGH24" s="3"/>
      <c r="IGI24" s="567"/>
      <c r="IGJ24" s="3"/>
      <c r="IGK24" s="428"/>
      <c r="IGL24" s="3"/>
      <c r="IGM24" s="567"/>
      <c r="IGN24" s="3"/>
      <c r="IGO24" s="428"/>
      <c r="IGP24" s="3"/>
      <c r="IGQ24" s="567"/>
      <c r="IGR24" s="3"/>
      <c r="IGS24" s="428"/>
      <c r="IGT24" s="3"/>
      <c r="IGU24" s="567"/>
      <c r="IGV24" s="3"/>
      <c r="IGW24" s="428"/>
      <c r="IGX24" s="3"/>
      <c r="IGY24" s="567"/>
      <c r="IGZ24" s="3"/>
      <c r="IHA24" s="428"/>
      <c r="IHB24" s="3"/>
      <c r="IHC24" s="567"/>
      <c r="IHD24" s="3"/>
      <c r="IHE24" s="428"/>
      <c r="IHF24" s="3"/>
      <c r="IHG24" s="567"/>
      <c r="IHH24" s="3"/>
      <c r="IHI24" s="428"/>
      <c r="IHJ24" s="3"/>
      <c r="IHK24" s="567"/>
      <c r="IHL24" s="3"/>
      <c r="IHM24" s="428"/>
      <c r="IHN24" s="3"/>
      <c r="IHO24" s="567"/>
      <c r="IHP24" s="3"/>
      <c r="IHQ24" s="428"/>
      <c r="IHR24" s="3"/>
      <c r="IHS24" s="567"/>
      <c r="IHT24" s="3"/>
      <c r="IHU24" s="428"/>
      <c r="IHV24" s="3"/>
      <c r="IHW24" s="567"/>
      <c r="IHX24" s="3"/>
      <c r="IHY24" s="428"/>
      <c r="IHZ24" s="3"/>
      <c r="IIA24" s="567"/>
      <c r="IIB24" s="3"/>
      <c r="IIC24" s="428"/>
      <c r="IID24" s="3"/>
      <c r="IIE24" s="567"/>
      <c r="IIF24" s="3"/>
      <c r="IIG24" s="428"/>
      <c r="IIH24" s="3"/>
      <c r="III24" s="567"/>
      <c r="IIJ24" s="3"/>
      <c r="IIK24" s="428"/>
      <c r="IIL24" s="3"/>
      <c r="IIM24" s="567"/>
      <c r="IIN24" s="3"/>
      <c r="IIO24" s="428"/>
      <c r="IIP24" s="3"/>
      <c r="IIQ24" s="567"/>
      <c r="IIR24" s="3"/>
      <c r="IIS24" s="428"/>
      <c r="IIT24" s="3"/>
      <c r="IIU24" s="567"/>
      <c r="IIV24" s="3"/>
      <c r="IIW24" s="428"/>
      <c r="IIX24" s="3"/>
      <c r="IIY24" s="567"/>
      <c r="IIZ24" s="3"/>
      <c r="IJA24" s="428"/>
      <c r="IJB24" s="3"/>
      <c r="IJC24" s="567"/>
      <c r="IJD24" s="3"/>
      <c r="IJE24" s="428"/>
      <c r="IJF24" s="3"/>
      <c r="IJG24" s="567"/>
      <c r="IJH24" s="3"/>
      <c r="IJI24" s="428"/>
      <c r="IJJ24" s="3"/>
      <c r="IJK24" s="567"/>
      <c r="IJL24" s="3"/>
      <c r="IJM24" s="428"/>
      <c r="IJN24" s="3"/>
      <c r="IJO24" s="567"/>
      <c r="IJP24" s="3"/>
      <c r="IJQ24" s="428"/>
      <c r="IJR24" s="3"/>
      <c r="IJS24" s="567"/>
      <c r="IJT24" s="3"/>
      <c r="IJU24" s="428"/>
      <c r="IJV24" s="3"/>
      <c r="IJW24" s="567"/>
      <c r="IJX24" s="3"/>
      <c r="IJY24" s="428"/>
      <c r="IJZ24" s="3"/>
      <c r="IKA24" s="567"/>
      <c r="IKB24" s="3"/>
      <c r="IKC24" s="428"/>
      <c r="IKD24" s="3"/>
      <c r="IKE24" s="567"/>
      <c r="IKF24" s="3"/>
      <c r="IKG24" s="428"/>
      <c r="IKH24" s="3"/>
      <c r="IKI24" s="567"/>
      <c r="IKJ24" s="3"/>
      <c r="IKK24" s="428"/>
      <c r="IKL24" s="3"/>
      <c r="IKM24" s="567"/>
      <c r="IKN24" s="3"/>
      <c r="IKO24" s="428"/>
      <c r="IKP24" s="3"/>
      <c r="IKQ24" s="567"/>
      <c r="IKR24" s="3"/>
      <c r="IKS24" s="428"/>
      <c r="IKT24" s="3"/>
      <c r="IKU24" s="567"/>
      <c r="IKV24" s="3"/>
      <c r="IKW24" s="428"/>
      <c r="IKX24" s="3"/>
      <c r="IKY24" s="567"/>
      <c r="IKZ24" s="3"/>
      <c r="ILA24" s="428"/>
      <c r="ILB24" s="3"/>
      <c r="ILC24" s="567"/>
      <c r="ILD24" s="3"/>
      <c r="ILE24" s="428"/>
      <c r="ILF24" s="3"/>
      <c r="ILG24" s="567"/>
      <c r="ILH24" s="3"/>
      <c r="ILI24" s="428"/>
      <c r="ILJ24" s="3"/>
      <c r="ILK24" s="567"/>
      <c r="ILL24" s="3"/>
      <c r="ILM24" s="428"/>
      <c r="ILN24" s="3"/>
      <c r="ILO24" s="567"/>
      <c r="ILP24" s="3"/>
      <c r="ILQ24" s="428"/>
      <c r="ILR24" s="3"/>
      <c r="ILS24" s="567"/>
      <c r="ILT24" s="3"/>
      <c r="ILU24" s="428"/>
      <c r="ILV24" s="3"/>
      <c r="ILW24" s="567"/>
      <c r="ILX24" s="3"/>
      <c r="ILY24" s="428"/>
      <c r="ILZ24" s="3"/>
      <c r="IMA24" s="567"/>
      <c r="IMB24" s="3"/>
      <c r="IMC24" s="428"/>
      <c r="IMD24" s="3"/>
      <c r="IME24" s="567"/>
      <c r="IMF24" s="3"/>
      <c r="IMG24" s="428"/>
      <c r="IMH24" s="3"/>
      <c r="IMI24" s="567"/>
      <c r="IMJ24" s="3"/>
      <c r="IMK24" s="428"/>
      <c r="IML24" s="3"/>
      <c r="IMM24" s="567"/>
      <c r="IMN24" s="3"/>
      <c r="IMO24" s="428"/>
      <c r="IMP24" s="3"/>
      <c r="IMQ24" s="567"/>
      <c r="IMR24" s="3"/>
      <c r="IMS24" s="428"/>
      <c r="IMT24" s="3"/>
      <c r="IMU24" s="567"/>
      <c r="IMV24" s="3"/>
      <c r="IMW24" s="428"/>
      <c r="IMX24" s="3"/>
      <c r="IMY24" s="567"/>
      <c r="IMZ24" s="3"/>
      <c r="INA24" s="428"/>
      <c r="INB24" s="3"/>
      <c r="INC24" s="567"/>
      <c r="IND24" s="3"/>
      <c r="INE24" s="428"/>
      <c r="INF24" s="3"/>
      <c r="ING24" s="567"/>
      <c r="INH24" s="3"/>
      <c r="INI24" s="428"/>
      <c r="INJ24" s="3"/>
      <c r="INK24" s="567"/>
      <c r="INL24" s="3"/>
      <c r="INM24" s="428"/>
      <c r="INN24" s="3"/>
      <c r="INO24" s="567"/>
      <c r="INP24" s="3"/>
      <c r="INQ24" s="428"/>
      <c r="INR24" s="3"/>
      <c r="INS24" s="567"/>
      <c r="INT24" s="3"/>
      <c r="INU24" s="428"/>
      <c r="INV24" s="3"/>
      <c r="INW24" s="567"/>
      <c r="INX24" s="3"/>
      <c r="INY24" s="428"/>
      <c r="INZ24" s="3"/>
      <c r="IOA24" s="567"/>
      <c r="IOB24" s="3"/>
      <c r="IOC24" s="428"/>
      <c r="IOD24" s="3"/>
      <c r="IOE24" s="567"/>
      <c r="IOF24" s="3"/>
      <c r="IOG24" s="428"/>
      <c r="IOH24" s="3"/>
      <c r="IOI24" s="567"/>
      <c r="IOJ24" s="3"/>
      <c r="IOK24" s="428"/>
      <c r="IOL24" s="3"/>
      <c r="IOM24" s="567"/>
      <c r="ION24" s="3"/>
      <c r="IOO24" s="428"/>
      <c r="IOP24" s="3"/>
      <c r="IOQ24" s="567"/>
      <c r="IOR24" s="3"/>
      <c r="IOS24" s="428"/>
      <c r="IOT24" s="3"/>
      <c r="IOU24" s="567"/>
      <c r="IOV24" s="3"/>
      <c r="IOW24" s="428"/>
      <c r="IOX24" s="3"/>
      <c r="IOY24" s="567"/>
      <c r="IOZ24" s="3"/>
      <c r="IPA24" s="428"/>
      <c r="IPB24" s="3"/>
      <c r="IPC24" s="567"/>
      <c r="IPD24" s="3"/>
      <c r="IPE24" s="428"/>
      <c r="IPF24" s="3"/>
      <c r="IPG24" s="567"/>
      <c r="IPH24" s="3"/>
      <c r="IPI24" s="428"/>
      <c r="IPJ24" s="3"/>
      <c r="IPK24" s="567"/>
      <c r="IPL24" s="3"/>
      <c r="IPM24" s="428"/>
      <c r="IPN24" s="3"/>
      <c r="IPO24" s="567"/>
      <c r="IPP24" s="3"/>
      <c r="IPQ24" s="428"/>
      <c r="IPR24" s="3"/>
      <c r="IPS24" s="567"/>
      <c r="IPT24" s="3"/>
      <c r="IPU24" s="428"/>
      <c r="IPV24" s="3"/>
      <c r="IPW24" s="567"/>
      <c r="IPX24" s="3"/>
      <c r="IPY24" s="428"/>
      <c r="IPZ24" s="3"/>
      <c r="IQA24" s="567"/>
      <c r="IQB24" s="3"/>
      <c r="IQC24" s="428"/>
      <c r="IQD24" s="3"/>
      <c r="IQE24" s="567"/>
      <c r="IQF24" s="3"/>
      <c r="IQG24" s="428"/>
      <c r="IQH24" s="3"/>
      <c r="IQI24" s="567"/>
      <c r="IQJ24" s="3"/>
      <c r="IQK24" s="428"/>
      <c r="IQL24" s="3"/>
      <c r="IQM24" s="567"/>
      <c r="IQN24" s="3"/>
      <c r="IQO24" s="428"/>
      <c r="IQP24" s="3"/>
      <c r="IQQ24" s="567"/>
      <c r="IQR24" s="3"/>
      <c r="IQS24" s="428"/>
      <c r="IQT24" s="3"/>
      <c r="IQU24" s="567"/>
      <c r="IQV24" s="3"/>
      <c r="IQW24" s="428"/>
      <c r="IQX24" s="3"/>
      <c r="IQY24" s="567"/>
      <c r="IQZ24" s="3"/>
      <c r="IRA24" s="428"/>
      <c r="IRB24" s="3"/>
      <c r="IRC24" s="567"/>
      <c r="IRD24" s="3"/>
      <c r="IRE24" s="428"/>
      <c r="IRF24" s="3"/>
      <c r="IRG24" s="567"/>
      <c r="IRH24" s="3"/>
      <c r="IRI24" s="428"/>
      <c r="IRJ24" s="3"/>
      <c r="IRK24" s="567"/>
      <c r="IRL24" s="3"/>
      <c r="IRM24" s="428"/>
      <c r="IRN24" s="3"/>
      <c r="IRO24" s="567"/>
      <c r="IRP24" s="3"/>
      <c r="IRQ24" s="428"/>
      <c r="IRR24" s="3"/>
      <c r="IRS24" s="567"/>
      <c r="IRT24" s="3"/>
      <c r="IRU24" s="428"/>
      <c r="IRV24" s="3"/>
      <c r="IRW24" s="567"/>
      <c r="IRX24" s="3"/>
      <c r="IRY24" s="428"/>
      <c r="IRZ24" s="3"/>
      <c r="ISA24" s="567"/>
      <c r="ISB24" s="3"/>
      <c r="ISC24" s="428"/>
      <c r="ISD24" s="3"/>
      <c r="ISE24" s="567"/>
      <c r="ISF24" s="3"/>
      <c r="ISG24" s="428"/>
      <c r="ISH24" s="3"/>
      <c r="ISI24" s="567"/>
      <c r="ISJ24" s="3"/>
      <c r="ISK24" s="428"/>
      <c r="ISL24" s="3"/>
      <c r="ISM24" s="567"/>
      <c r="ISN24" s="3"/>
      <c r="ISO24" s="428"/>
      <c r="ISP24" s="3"/>
      <c r="ISQ24" s="567"/>
      <c r="ISR24" s="3"/>
      <c r="ISS24" s="428"/>
      <c r="IST24" s="3"/>
      <c r="ISU24" s="567"/>
      <c r="ISV24" s="3"/>
      <c r="ISW24" s="428"/>
      <c r="ISX24" s="3"/>
      <c r="ISY24" s="567"/>
      <c r="ISZ24" s="3"/>
      <c r="ITA24" s="428"/>
      <c r="ITB24" s="3"/>
      <c r="ITC24" s="567"/>
      <c r="ITD24" s="3"/>
      <c r="ITE24" s="428"/>
      <c r="ITF24" s="3"/>
      <c r="ITG24" s="567"/>
      <c r="ITH24" s="3"/>
      <c r="ITI24" s="428"/>
      <c r="ITJ24" s="3"/>
      <c r="ITK24" s="567"/>
      <c r="ITL24" s="3"/>
      <c r="ITM24" s="428"/>
      <c r="ITN24" s="3"/>
      <c r="ITO24" s="567"/>
      <c r="ITP24" s="3"/>
      <c r="ITQ24" s="428"/>
      <c r="ITR24" s="3"/>
      <c r="ITS24" s="567"/>
      <c r="ITT24" s="3"/>
      <c r="ITU24" s="428"/>
      <c r="ITV24" s="3"/>
      <c r="ITW24" s="567"/>
      <c r="ITX24" s="3"/>
      <c r="ITY24" s="428"/>
      <c r="ITZ24" s="3"/>
      <c r="IUA24" s="567"/>
      <c r="IUB24" s="3"/>
      <c r="IUC24" s="428"/>
      <c r="IUD24" s="3"/>
      <c r="IUE24" s="567"/>
      <c r="IUF24" s="3"/>
      <c r="IUG24" s="428"/>
      <c r="IUH24" s="3"/>
      <c r="IUI24" s="567"/>
      <c r="IUJ24" s="3"/>
      <c r="IUK24" s="428"/>
      <c r="IUL24" s="3"/>
      <c r="IUM24" s="567"/>
      <c r="IUN24" s="3"/>
      <c r="IUO24" s="428"/>
      <c r="IUP24" s="3"/>
      <c r="IUQ24" s="567"/>
      <c r="IUR24" s="3"/>
      <c r="IUS24" s="428"/>
      <c r="IUT24" s="3"/>
      <c r="IUU24" s="567"/>
      <c r="IUV24" s="3"/>
      <c r="IUW24" s="428"/>
      <c r="IUX24" s="3"/>
      <c r="IUY24" s="567"/>
      <c r="IUZ24" s="3"/>
      <c r="IVA24" s="428"/>
      <c r="IVB24" s="3"/>
      <c r="IVC24" s="567"/>
      <c r="IVD24" s="3"/>
      <c r="IVE24" s="428"/>
      <c r="IVF24" s="3"/>
      <c r="IVG24" s="567"/>
      <c r="IVH24" s="3"/>
      <c r="IVI24" s="428"/>
      <c r="IVJ24" s="3"/>
      <c r="IVK24" s="567"/>
      <c r="IVL24" s="3"/>
      <c r="IVM24" s="428"/>
      <c r="IVN24" s="3"/>
      <c r="IVO24" s="567"/>
      <c r="IVP24" s="3"/>
      <c r="IVQ24" s="428"/>
      <c r="IVR24" s="3"/>
      <c r="IVS24" s="567"/>
      <c r="IVT24" s="3"/>
      <c r="IVU24" s="428"/>
      <c r="IVV24" s="3"/>
      <c r="IVW24" s="567"/>
      <c r="IVX24" s="3"/>
      <c r="IVY24" s="428"/>
      <c r="IVZ24" s="3"/>
      <c r="IWA24" s="567"/>
      <c r="IWB24" s="3"/>
      <c r="IWC24" s="428"/>
      <c r="IWD24" s="3"/>
      <c r="IWE24" s="567"/>
      <c r="IWF24" s="3"/>
      <c r="IWG24" s="428"/>
      <c r="IWH24" s="3"/>
      <c r="IWI24" s="567"/>
      <c r="IWJ24" s="3"/>
      <c r="IWK24" s="428"/>
      <c r="IWL24" s="3"/>
      <c r="IWM24" s="567"/>
      <c r="IWN24" s="3"/>
      <c r="IWO24" s="428"/>
      <c r="IWP24" s="3"/>
      <c r="IWQ24" s="567"/>
      <c r="IWR24" s="3"/>
      <c r="IWS24" s="428"/>
      <c r="IWT24" s="3"/>
      <c r="IWU24" s="567"/>
      <c r="IWV24" s="3"/>
      <c r="IWW24" s="428"/>
      <c r="IWX24" s="3"/>
      <c r="IWY24" s="567"/>
      <c r="IWZ24" s="3"/>
      <c r="IXA24" s="428"/>
      <c r="IXB24" s="3"/>
      <c r="IXC24" s="567"/>
      <c r="IXD24" s="3"/>
      <c r="IXE24" s="428"/>
      <c r="IXF24" s="3"/>
      <c r="IXG24" s="567"/>
      <c r="IXH24" s="3"/>
      <c r="IXI24" s="428"/>
      <c r="IXJ24" s="3"/>
      <c r="IXK24" s="567"/>
      <c r="IXL24" s="3"/>
      <c r="IXM24" s="428"/>
      <c r="IXN24" s="3"/>
      <c r="IXO24" s="567"/>
      <c r="IXP24" s="3"/>
      <c r="IXQ24" s="428"/>
      <c r="IXR24" s="3"/>
      <c r="IXS24" s="567"/>
      <c r="IXT24" s="3"/>
      <c r="IXU24" s="428"/>
      <c r="IXV24" s="3"/>
      <c r="IXW24" s="567"/>
      <c r="IXX24" s="3"/>
      <c r="IXY24" s="428"/>
      <c r="IXZ24" s="3"/>
      <c r="IYA24" s="567"/>
      <c r="IYB24" s="3"/>
      <c r="IYC24" s="428"/>
      <c r="IYD24" s="3"/>
      <c r="IYE24" s="567"/>
      <c r="IYF24" s="3"/>
      <c r="IYG24" s="428"/>
      <c r="IYH24" s="3"/>
      <c r="IYI24" s="567"/>
      <c r="IYJ24" s="3"/>
      <c r="IYK24" s="428"/>
      <c r="IYL24" s="3"/>
      <c r="IYM24" s="567"/>
      <c r="IYN24" s="3"/>
      <c r="IYO24" s="428"/>
      <c r="IYP24" s="3"/>
      <c r="IYQ24" s="567"/>
      <c r="IYR24" s="3"/>
      <c r="IYS24" s="428"/>
      <c r="IYT24" s="3"/>
      <c r="IYU24" s="567"/>
      <c r="IYV24" s="3"/>
      <c r="IYW24" s="428"/>
      <c r="IYX24" s="3"/>
      <c r="IYY24" s="567"/>
      <c r="IYZ24" s="3"/>
      <c r="IZA24" s="428"/>
      <c r="IZB24" s="3"/>
      <c r="IZC24" s="567"/>
      <c r="IZD24" s="3"/>
      <c r="IZE24" s="428"/>
      <c r="IZF24" s="3"/>
      <c r="IZG24" s="567"/>
      <c r="IZH24" s="3"/>
      <c r="IZI24" s="428"/>
      <c r="IZJ24" s="3"/>
      <c r="IZK24" s="567"/>
      <c r="IZL24" s="3"/>
      <c r="IZM24" s="428"/>
      <c r="IZN24" s="3"/>
      <c r="IZO24" s="567"/>
      <c r="IZP24" s="3"/>
      <c r="IZQ24" s="428"/>
      <c r="IZR24" s="3"/>
      <c r="IZS24" s="567"/>
      <c r="IZT24" s="3"/>
      <c r="IZU24" s="428"/>
      <c r="IZV24" s="3"/>
      <c r="IZW24" s="567"/>
      <c r="IZX24" s="3"/>
      <c r="IZY24" s="428"/>
      <c r="IZZ24" s="3"/>
      <c r="JAA24" s="567"/>
      <c r="JAB24" s="3"/>
      <c r="JAC24" s="428"/>
      <c r="JAD24" s="3"/>
      <c r="JAE24" s="567"/>
      <c r="JAF24" s="3"/>
      <c r="JAG24" s="428"/>
      <c r="JAH24" s="3"/>
      <c r="JAI24" s="567"/>
      <c r="JAJ24" s="3"/>
      <c r="JAK24" s="428"/>
      <c r="JAL24" s="3"/>
      <c r="JAM24" s="567"/>
      <c r="JAN24" s="3"/>
      <c r="JAO24" s="428"/>
      <c r="JAP24" s="3"/>
      <c r="JAQ24" s="567"/>
      <c r="JAR24" s="3"/>
      <c r="JAS24" s="428"/>
      <c r="JAT24" s="3"/>
      <c r="JAU24" s="567"/>
      <c r="JAV24" s="3"/>
      <c r="JAW24" s="428"/>
      <c r="JAX24" s="3"/>
      <c r="JAY24" s="567"/>
      <c r="JAZ24" s="3"/>
      <c r="JBA24" s="428"/>
      <c r="JBB24" s="3"/>
      <c r="JBC24" s="567"/>
      <c r="JBD24" s="3"/>
      <c r="JBE24" s="428"/>
      <c r="JBF24" s="3"/>
      <c r="JBG24" s="567"/>
      <c r="JBH24" s="3"/>
      <c r="JBI24" s="428"/>
      <c r="JBJ24" s="3"/>
      <c r="JBK24" s="567"/>
      <c r="JBL24" s="3"/>
      <c r="JBM24" s="428"/>
      <c r="JBN24" s="3"/>
      <c r="JBO24" s="567"/>
      <c r="JBP24" s="3"/>
      <c r="JBQ24" s="428"/>
      <c r="JBR24" s="3"/>
      <c r="JBS24" s="567"/>
      <c r="JBT24" s="3"/>
      <c r="JBU24" s="428"/>
      <c r="JBV24" s="3"/>
      <c r="JBW24" s="567"/>
      <c r="JBX24" s="3"/>
      <c r="JBY24" s="428"/>
      <c r="JBZ24" s="3"/>
      <c r="JCA24" s="567"/>
      <c r="JCB24" s="3"/>
      <c r="JCC24" s="428"/>
      <c r="JCD24" s="3"/>
      <c r="JCE24" s="567"/>
      <c r="JCF24" s="3"/>
      <c r="JCG24" s="428"/>
      <c r="JCH24" s="3"/>
      <c r="JCI24" s="567"/>
      <c r="JCJ24" s="3"/>
      <c r="JCK24" s="428"/>
      <c r="JCL24" s="3"/>
      <c r="JCM24" s="567"/>
      <c r="JCN24" s="3"/>
      <c r="JCO24" s="428"/>
      <c r="JCP24" s="3"/>
      <c r="JCQ24" s="567"/>
      <c r="JCR24" s="3"/>
      <c r="JCS24" s="428"/>
      <c r="JCT24" s="3"/>
      <c r="JCU24" s="567"/>
      <c r="JCV24" s="3"/>
      <c r="JCW24" s="428"/>
      <c r="JCX24" s="3"/>
      <c r="JCY24" s="567"/>
      <c r="JCZ24" s="3"/>
      <c r="JDA24" s="428"/>
      <c r="JDB24" s="3"/>
      <c r="JDC24" s="567"/>
      <c r="JDD24" s="3"/>
      <c r="JDE24" s="428"/>
      <c r="JDF24" s="3"/>
      <c r="JDG24" s="567"/>
      <c r="JDH24" s="3"/>
      <c r="JDI24" s="428"/>
      <c r="JDJ24" s="3"/>
      <c r="JDK24" s="567"/>
      <c r="JDL24" s="3"/>
      <c r="JDM24" s="428"/>
      <c r="JDN24" s="3"/>
      <c r="JDO24" s="567"/>
      <c r="JDP24" s="3"/>
      <c r="JDQ24" s="428"/>
      <c r="JDR24" s="3"/>
      <c r="JDS24" s="567"/>
      <c r="JDT24" s="3"/>
      <c r="JDU24" s="428"/>
      <c r="JDV24" s="3"/>
      <c r="JDW24" s="567"/>
      <c r="JDX24" s="3"/>
      <c r="JDY24" s="428"/>
      <c r="JDZ24" s="3"/>
      <c r="JEA24" s="567"/>
      <c r="JEB24" s="3"/>
      <c r="JEC24" s="428"/>
      <c r="JED24" s="3"/>
      <c r="JEE24" s="567"/>
      <c r="JEF24" s="3"/>
      <c r="JEG24" s="428"/>
      <c r="JEH24" s="3"/>
      <c r="JEI24" s="567"/>
      <c r="JEJ24" s="3"/>
      <c r="JEK24" s="428"/>
      <c r="JEL24" s="3"/>
      <c r="JEM24" s="567"/>
      <c r="JEN24" s="3"/>
      <c r="JEO24" s="428"/>
      <c r="JEP24" s="3"/>
      <c r="JEQ24" s="567"/>
      <c r="JER24" s="3"/>
      <c r="JES24" s="428"/>
      <c r="JET24" s="3"/>
      <c r="JEU24" s="567"/>
      <c r="JEV24" s="3"/>
      <c r="JEW24" s="428"/>
      <c r="JEX24" s="3"/>
      <c r="JEY24" s="567"/>
      <c r="JEZ24" s="3"/>
      <c r="JFA24" s="428"/>
      <c r="JFB24" s="3"/>
      <c r="JFC24" s="567"/>
      <c r="JFD24" s="3"/>
      <c r="JFE24" s="428"/>
      <c r="JFF24" s="3"/>
      <c r="JFG24" s="567"/>
      <c r="JFH24" s="3"/>
      <c r="JFI24" s="428"/>
      <c r="JFJ24" s="3"/>
      <c r="JFK24" s="567"/>
      <c r="JFL24" s="3"/>
      <c r="JFM24" s="428"/>
      <c r="JFN24" s="3"/>
      <c r="JFO24" s="567"/>
      <c r="JFP24" s="3"/>
      <c r="JFQ24" s="428"/>
      <c r="JFR24" s="3"/>
      <c r="JFS24" s="567"/>
      <c r="JFT24" s="3"/>
      <c r="JFU24" s="428"/>
      <c r="JFV24" s="3"/>
      <c r="JFW24" s="567"/>
      <c r="JFX24" s="3"/>
      <c r="JFY24" s="428"/>
      <c r="JFZ24" s="3"/>
      <c r="JGA24" s="567"/>
      <c r="JGB24" s="3"/>
      <c r="JGC24" s="428"/>
      <c r="JGD24" s="3"/>
      <c r="JGE24" s="567"/>
      <c r="JGF24" s="3"/>
      <c r="JGG24" s="428"/>
      <c r="JGH24" s="3"/>
      <c r="JGI24" s="567"/>
      <c r="JGJ24" s="3"/>
      <c r="JGK24" s="428"/>
      <c r="JGL24" s="3"/>
      <c r="JGM24" s="567"/>
      <c r="JGN24" s="3"/>
      <c r="JGO24" s="428"/>
      <c r="JGP24" s="3"/>
      <c r="JGQ24" s="567"/>
      <c r="JGR24" s="3"/>
      <c r="JGS24" s="428"/>
      <c r="JGT24" s="3"/>
      <c r="JGU24" s="567"/>
      <c r="JGV24" s="3"/>
      <c r="JGW24" s="428"/>
      <c r="JGX24" s="3"/>
      <c r="JGY24" s="567"/>
      <c r="JGZ24" s="3"/>
      <c r="JHA24" s="428"/>
      <c r="JHB24" s="3"/>
      <c r="JHC24" s="567"/>
      <c r="JHD24" s="3"/>
      <c r="JHE24" s="428"/>
      <c r="JHF24" s="3"/>
      <c r="JHG24" s="567"/>
      <c r="JHH24" s="3"/>
      <c r="JHI24" s="428"/>
      <c r="JHJ24" s="3"/>
      <c r="JHK24" s="567"/>
      <c r="JHL24" s="3"/>
      <c r="JHM24" s="428"/>
      <c r="JHN24" s="3"/>
      <c r="JHO24" s="567"/>
      <c r="JHP24" s="3"/>
      <c r="JHQ24" s="428"/>
      <c r="JHR24" s="3"/>
      <c r="JHS24" s="567"/>
      <c r="JHT24" s="3"/>
      <c r="JHU24" s="428"/>
      <c r="JHV24" s="3"/>
      <c r="JHW24" s="567"/>
      <c r="JHX24" s="3"/>
      <c r="JHY24" s="428"/>
      <c r="JHZ24" s="3"/>
      <c r="JIA24" s="567"/>
      <c r="JIB24" s="3"/>
      <c r="JIC24" s="428"/>
      <c r="JID24" s="3"/>
      <c r="JIE24" s="567"/>
      <c r="JIF24" s="3"/>
      <c r="JIG24" s="428"/>
      <c r="JIH24" s="3"/>
      <c r="JII24" s="567"/>
      <c r="JIJ24" s="3"/>
      <c r="JIK24" s="428"/>
      <c r="JIL24" s="3"/>
      <c r="JIM24" s="567"/>
      <c r="JIN24" s="3"/>
      <c r="JIO24" s="428"/>
      <c r="JIP24" s="3"/>
      <c r="JIQ24" s="567"/>
      <c r="JIR24" s="3"/>
      <c r="JIS24" s="428"/>
      <c r="JIT24" s="3"/>
      <c r="JIU24" s="567"/>
      <c r="JIV24" s="3"/>
      <c r="JIW24" s="428"/>
      <c r="JIX24" s="3"/>
      <c r="JIY24" s="567"/>
      <c r="JIZ24" s="3"/>
      <c r="JJA24" s="428"/>
      <c r="JJB24" s="3"/>
      <c r="JJC24" s="567"/>
      <c r="JJD24" s="3"/>
      <c r="JJE24" s="428"/>
      <c r="JJF24" s="3"/>
      <c r="JJG24" s="567"/>
      <c r="JJH24" s="3"/>
      <c r="JJI24" s="428"/>
      <c r="JJJ24" s="3"/>
      <c r="JJK24" s="567"/>
      <c r="JJL24" s="3"/>
      <c r="JJM24" s="428"/>
      <c r="JJN24" s="3"/>
      <c r="JJO24" s="567"/>
      <c r="JJP24" s="3"/>
      <c r="JJQ24" s="428"/>
      <c r="JJR24" s="3"/>
      <c r="JJS24" s="567"/>
      <c r="JJT24" s="3"/>
      <c r="JJU24" s="428"/>
      <c r="JJV24" s="3"/>
      <c r="JJW24" s="567"/>
      <c r="JJX24" s="3"/>
      <c r="JJY24" s="428"/>
      <c r="JJZ24" s="3"/>
      <c r="JKA24" s="567"/>
      <c r="JKB24" s="3"/>
      <c r="JKC24" s="428"/>
      <c r="JKD24" s="3"/>
      <c r="JKE24" s="567"/>
      <c r="JKF24" s="3"/>
      <c r="JKG24" s="428"/>
      <c r="JKH24" s="3"/>
      <c r="JKI24" s="567"/>
      <c r="JKJ24" s="3"/>
      <c r="JKK24" s="428"/>
      <c r="JKL24" s="3"/>
      <c r="JKM24" s="567"/>
      <c r="JKN24" s="3"/>
      <c r="JKO24" s="428"/>
      <c r="JKP24" s="3"/>
      <c r="JKQ24" s="567"/>
      <c r="JKR24" s="3"/>
      <c r="JKS24" s="428"/>
      <c r="JKT24" s="3"/>
      <c r="JKU24" s="567"/>
      <c r="JKV24" s="3"/>
      <c r="JKW24" s="428"/>
      <c r="JKX24" s="3"/>
      <c r="JKY24" s="567"/>
      <c r="JKZ24" s="3"/>
      <c r="JLA24" s="428"/>
      <c r="JLB24" s="3"/>
      <c r="JLC24" s="567"/>
      <c r="JLD24" s="3"/>
      <c r="JLE24" s="428"/>
      <c r="JLF24" s="3"/>
      <c r="JLG24" s="567"/>
      <c r="JLH24" s="3"/>
      <c r="JLI24" s="428"/>
      <c r="JLJ24" s="3"/>
      <c r="JLK24" s="567"/>
      <c r="JLL24" s="3"/>
      <c r="JLM24" s="428"/>
      <c r="JLN24" s="3"/>
      <c r="JLO24" s="567"/>
      <c r="JLP24" s="3"/>
      <c r="JLQ24" s="428"/>
      <c r="JLR24" s="3"/>
      <c r="JLS24" s="567"/>
      <c r="JLT24" s="3"/>
      <c r="JLU24" s="428"/>
      <c r="JLV24" s="3"/>
      <c r="JLW24" s="567"/>
      <c r="JLX24" s="3"/>
      <c r="JLY24" s="428"/>
      <c r="JLZ24" s="3"/>
      <c r="JMA24" s="567"/>
      <c r="JMB24" s="3"/>
      <c r="JMC24" s="428"/>
      <c r="JMD24" s="3"/>
      <c r="JME24" s="567"/>
      <c r="JMF24" s="3"/>
      <c r="JMG24" s="428"/>
      <c r="JMH24" s="3"/>
      <c r="JMI24" s="567"/>
      <c r="JMJ24" s="3"/>
      <c r="JMK24" s="428"/>
      <c r="JML24" s="3"/>
      <c r="JMM24" s="567"/>
      <c r="JMN24" s="3"/>
      <c r="JMO24" s="428"/>
      <c r="JMP24" s="3"/>
      <c r="JMQ24" s="567"/>
      <c r="JMR24" s="3"/>
      <c r="JMS24" s="428"/>
      <c r="JMT24" s="3"/>
      <c r="JMU24" s="567"/>
      <c r="JMV24" s="3"/>
      <c r="JMW24" s="428"/>
      <c r="JMX24" s="3"/>
      <c r="JMY24" s="567"/>
      <c r="JMZ24" s="3"/>
      <c r="JNA24" s="428"/>
      <c r="JNB24" s="3"/>
      <c r="JNC24" s="567"/>
      <c r="JND24" s="3"/>
      <c r="JNE24" s="428"/>
      <c r="JNF24" s="3"/>
      <c r="JNG24" s="567"/>
      <c r="JNH24" s="3"/>
      <c r="JNI24" s="428"/>
      <c r="JNJ24" s="3"/>
      <c r="JNK24" s="567"/>
      <c r="JNL24" s="3"/>
      <c r="JNM24" s="428"/>
      <c r="JNN24" s="3"/>
      <c r="JNO24" s="567"/>
      <c r="JNP24" s="3"/>
      <c r="JNQ24" s="428"/>
      <c r="JNR24" s="3"/>
      <c r="JNS24" s="567"/>
      <c r="JNT24" s="3"/>
      <c r="JNU24" s="428"/>
      <c r="JNV24" s="3"/>
      <c r="JNW24" s="567"/>
      <c r="JNX24" s="3"/>
      <c r="JNY24" s="428"/>
      <c r="JNZ24" s="3"/>
      <c r="JOA24" s="567"/>
      <c r="JOB24" s="3"/>
      <c r="JOC24" s="428"/>
      <c r="JOD24" s="3"/>
      <c r="JOE24" s="567"/>
      <c r="JOF24" s="3"/>
      <c r="JOG24" s="428"/>
      <c r="JOH24" s="3"/>
      <c r="JOI24" s="567"/>
      <c r="JOJ24" s="3"/>
      <c r="JOK24" s="428"/>
      <c r="JOL24" s="3"/>
      <c r="JOM24" s="567"/>
      <c r="JON24" s="3"/>
      <c r="JOO24" s="428"/>
      <c r="JOP24" s="3"/>
      <c r="JOQ24" s="567"/>
      <c r="JOR24" s="3"/>
      <c r="JOS24" s="428"/>
      <c r="JOT24" s="3"/>
      <c r="JOU24" s="567"/>
      <c r="JOV24" s="3"/>
      <c r="JOW24" s="428"/>
      <c r="JOX24" s="3"/>
      <c r="JOY24" s="567"/>
      <c r="JOZ24" s="3"/>
      <c r="JPA24" s="428"/>
      <c r="JPB24" s="3"/>
      <c r="JPC24" s="567"/>
      <c r="JPD24" s="3"/>
      <c r="JPE24" s="428"/>
      <c r="JPF24" s="3"/>
      <c r="JPG24" s="567"/>
      <c r="JPH24" s="3"/>
      <c r="JPI24" s="428"/>
      <c r="JPJ24" s="3"/>
      <c r="JPK24" s="567"/>
      <c r="JPL24" s="3"/>
      <c r="JPM24" s="428"/>
      <c r="JPN24" s="3"/>
      <c r="JPO24" s="567"/>
      <c r="JPP24" s="3"/>
      <c r="JPQ24" s="428"/>
      <c r="JPR24" s="3"/>
      <c r="JPS24" s="567"/>
      <c r="JPT24" s="3"/>
      <c r="JPU24" s="428"/>
      <c r="JPV24" s="3"/>
      <c r="JPW24" s="567"/>
      <c r="JPX24" s="3"/>
      <c r="JPY24" s="428"/>
      <c r="JPZ24" s="3"/>
      <c r="JQA24" s="567"/>
      <c r="JQB24" s="3"/>
      <c r="JQC24" s="428"/>
      <c r="JQD24" s="3"/>
      <c r="JQE24" s="567"/>
      <c r="JQF24" s="3"/>
      <c r="JQG24" s="428"/>
      <c r="JQH24" s="3"/>
      <c r="JQI24" s="567"/>
      <c r="JQJ24" s="3"/>
      <c r="JQK24" s="428"/>
      <c r="JQL24" s="3"/>
      <c r="JQM24" s="567"/>
      <c r="JQN24" s="3"/>
      <c r="JQO24" s="428"/>
      <c r="JQP24" s="3"/>
      <c r="JQQ24" s="567"/>
      <c r="JQR24" s="3"/>
      <c r="JQS24" s="428"/>
      <c r="JQT24" s="3"/>
      <c r="JQU24" s="567"/>
      <c r="JQV24" s="3"/>
      <c r="JQW24" s="428"/>
      <c r="JQX24" s="3"/>
      <c r="JQY24" s="567"/>
      <c r="JQZ24" s="3"/>
      <c r="JRA24" s="428"/>
      <c r="JRB24" s="3"/>
      <c r="JRC24" s="567"/>
      <c r="JRD24" s="3"/>
      <c r="JRE24" s="428"/>
      <c r="JRF24" s="3"/>
      <c r="JRG24" s="567"/>
      <c r="JRH24" s="3"/>
      <c r="JRI24" s="428"/>
      <c r="JRJ24" s="3"/>
      <c r="JRK24" s="567"/>
      <c r="JRL24" s="3"/>
      <c r="JRM24" s="428"/>
      <c r="JRN24" s="3"/>
      <c r="JRO24" s="567"/>
      <c r="JRP24" s="3"/>
      <c r="JRQ24" s="428"/>
      <c r="JRR24" s="3"/>
      <c r="JRS24" s="567"/>
      <c r="JRT24" s="3"/>
      <c r="JRU24" s="428"/>
      <c r="JRV24" s="3"/>
      <c r="JRW24" s="567"/>
      <c r="JRX24" s="3"/>
      <c r="JRY24" s="428"/>
      <c r="JRZ24" s="3"/>
      <c r="JSA24" s="567"/>
      <c r="JSB24" s="3"/>
      <c r="JSC24" s="428"/>
      <c r="JSD24" s="3"/>
      <c r="JSE24" s="567"/>
      <c r="JSF24" s="3"/>
      <c r="JSG24" s="428"/>
      <c r="JSH24" s="3"/>
      <c r="JSI24" s="567"/>
      <c r="JSJ24" s="3"/>
      <c r="JSK24" s="428"/>
      <c r="JSL24" s="3"/>
      <c r="JSM24" s="567"/>
      <c r="JSN24" s="3"/>
      <c r="JSO24" s="428"/>
      <c r="JSP24" s="3"/>
      <c r="JSQ24" s="567"/>
      <c r="JSR24" s="3"/>
      <c r="JSS24" s="428"/>
      <c r="JST24" s="3"/>
      <c r="JSU24" s="567"/>
      <c r="JSV24" s="3"/>
      <c r="JSW24" s="428"/>
      <c r="JSX24" s="3"/>
      <c r="JSY24" s="567"/>
      <c r="JSZ24" s="3"/>
      <c r="JTA24" s="428"/>
      <c r="JTB24" s="3"/>
      <c r="JTC24" s="567"/>
      <c r="JTD24" s="3"/>
      <c r="JTE24" s="428"/>
      <c r="JTF24" s="3"/>
      <c r="JTG24" s="567"/>
      <c r="JTH24" s="3"/>
      <c r="JTI24" s="428"/>
      <c r="JTJ24" s="3"/>
      <c r="JTK24" s="567"/>
      <c r="JTL24" s="3"/>
      <c r="JTM24" s="428"/>
      <c r="JTN24" s="3"/>
      <c r="JTO24" s="567"/>
      <c r="JTP24" s="3"/>
      <c r="JTQ24" s="428"/>
      <c r="JTR24" s="3"/>
      <c r="JTS24" s="567"/>
      <c r="JTT24" s="3"/>
      <c r="JTU24" s="428"/>
      <c r="JTV24" s="3"/>
      <c r="JTW24" s="567"/>
      <c r="JTX24" s="3"/>
      <c r="JTY24" s="428"/>
      <c r="JTZ24" s="3"/>
      <c r="JUA24" s="567"/>
      <c r="JUB24" s="3"/>
      <c r="JUC24" s="428"/>
      <c r="JUD24" s="3"/>
      <c r="JUE24" s="567"/>
      <c r="JUF24" s="3"/>
      <c r="JUG24" s="428"/>
      <c r="JUH24" s="3"/>
      <c r="JUI24" s="567"/>
      <c r="JUJ24" s="3"/>
      <c r="JUK24" s="428"/>
      <c r="JUL24" s="3"/>
      <c r="JUM24" s="567"/>
      <c r="JUN24" s="3"/>
      <c r="JUO24" s="428"/>
      <c r="JUP24" s="3"/>
      <c r="JUQ24" s="567"/>
      <c r="JUR24" s="3"/>
      <c r="JUS24" s="428"/>
      <c r="JUT24" s="3"/>
      <c r="JUU24" s="567"/>
      <c r="JUV24" s="3"/>
      <c r="JUW24" s="428"/>
      <c r="JUX24" s="3"/>
      <c r="JUY24" s="567"/>
      <c r="JUZ24" s="3"/>
      <c r="JVA24" s="428"/>
      <c r="JVB24" s="3"/>
      <c r="JVC24" s="567"/>
      <c r="JVD24" s="3"/>
      <c r="JVE24" s="428"/>
      <c r="JVF24" s="3"/>
      <c r="JVG24" s="567"/>
      <c r="JVH24" s="3"/>
      <c r="JVI24" s="428"/>
      <c r="JVJ24" s="3"/>
      <c r="JVK24" s="567"/>
      <c r="JVL24" s="3"/>
      <c r="JVM24" s="428"/>
      <c r="JVN24" s="3"/>
      <c r="JVO24" s="567"/>
      <c r="JVP24" s="3"/>
      <c r="JVQ24" s="428"/>
      <c r="JVR24" s="3"/>
      <c r="JVS24" s="567"/>
      <c r="JVT24" s="3"/>
      <c r="JVU24" s="428"/>
      <c r="JVV24" s="3"/>
      <c r="JVW24" s="567"/>
      <c r="JVX24" s="3"/>
      <c r="JVY24" s="428"/>
      <c r="JVZ24" s="3"/>
      <c r="JWA24" s="567"/>
      <c r="JWB24" s="3"/>
      <c r="JWC24" s="428"/>
      <c r="JWD24" s="3"/>
      <c r="JWE24" s="567"/>
      <c r="JWF24" s="3"/>
      <c r="JWG24" s="428"/>
      <c r="JWH24" s="3"/>
      <c r="JWI24" s="567"/>
      <c r="JWJ24" s="3"/>
      <c r="JWK24" s="428"/>
      <c r="JWL24" s="3"/>
      <c r="JWM24" s="567"/>
      <c r="JWN24" s="3"/>
      <c r="JWO24" s="428"/>
      <c r="JWP24" s="3"/>
      <c r="JWQ24" s="567"/>
      <c r="JWR24" s="3"/>
      <c r="JWS24" s="428"/>
      <c r="JWT24" s="3"/>
      <c r="JWU24" s="567"/>
      <c r="JWV24" s="3"/>
      <c r="JWW24" s="428"/>
      <c r="JWX24" s="3"/>
      <c r="JWY24" s="567"/>
      <c r="JWZ24" s="3"/>
      <c r="JXA24" s="428"/>
      <c r="JXB24" s="3"/>
      <c r="JXC24" s="567"/>
      <c r="JXD24" s="3"/>
      <c r="JXE24" s="428"/>
      <c r="JXF24" s="3"/>
      <c r="JXG24" s="567"/>
      <c r="JXH24" s="3"/>
      <c r="JXI24" s="428"/>
      <c r="JXJ24" s="3"/>
      <c r="JXK24" s="567"/>
      <c r="JXL24" s="3"/>
      <c r="JXM24" s="428"/>
      <c r="JXN24" s="3"/>
      <c r="JXO24" s="567"/>
      <c r="JXP24" s="3"/>
      <c r="JXQ24" s="428"/>
      <c r="JXR24" s="3"/>
      <c r="JXS24" s="567"/>
      <c r="JXT24" s="3"/>
      <c r="JXU24" s="428"/>
      <c r="JXV24" s="3"/>
      <c r="JXW24" s="567"/>
      <c r="JXX24" s="3"/>
      <c r="JXY24" s="428"/>
      <c r="JXZ24" s="3"/>
      <c r="JYA24" s="567"/>
      <c r="JYB24" s="3"/>
      <c r="JYC24" s="428"/>
      <c r="JYD24" s="3"/>
      <c r="JYE24" s="567"/>
      <c r="JYF24" s="3"/>
      <c r="JYG24" s="428"/>
      <c r="JYH24" s="3"/>
      <c r="JYI24" s="567"/>
      <c r="JYJ24" s="3"/>
      <c r="JYK24" s="428"/>
      <c r="JYL24" s="3"/>
      <c r="JYM24" s="567"/>
      <c r="JYN24" s="3"/>
      <c r="JYO24" s="428"/>
      <c r="JYP24" s="3"/>
      <c r="JYQ24" s="567"/>
      <c r="JYR24" s="3"/>
      <c r="JYS24" s="428"/>
      <c r="JYT24" s="3"/>
      <c r="JYU24" s="567"/>
      <c r="JYV24" s="3"/>
      <c r="JYW24" s="428"/>
      <c r="JYX24" s="3"/>
      <c r="JYY24" s="567"/>
      <c r="JYZ24" s="3"/>
      <c r="JZA24" s="428"/>
      <c r="JZB24" s="3"/>
      <c r="JZC24" s="567"/>
      <c r="JZD24" s="3"/>
      <c r="JZE24" s="428"/>
      <c r="JZF24" s="3"/>
      <c r="JZG24" s="567"/>
      <c r="JZH24" s="3"/>
      <c r="JZI24" s="428"/>
      <c r="JZJ24" s="3"/>
      <c r="JZK24" s="567"/>
      <c r="JZL24" s="3"/>
      <c r="JZM24" s="428"/>
      <c r="JZN24" s="3"/>
      <c r="JZO24" s="567"/>
      <c r="JZP24" s="3"/>
      <c r="JZQ24" s="428"/>
      <c r="JZR24" s="3"/>
      <c r="JZS24" s="567"/>
      <c r="JZT24" s="3"/>
      <c r="JZU24" s="428"/>
      <c r="JZV24" s="3"/>
      <c r="JZW24" s="567"/>
      <c r="JZX24" s="3"/>
      <c r="JZY24" s="428"/>
      <c r="JZZ24" s="3"/>
      <c r="KAA24" s="567"/>
      <c r="KAB24" s="3"/>
      <c r="KAC24" s="428"/>
      <c r="KAD24" s="3"/>
      <c r="KAE24" s="567"/>
      <c r="KAF24" s="3"/>
      <c r="KAG24" s="428"/>
      <c r="KAH24" s="3"/>
      <c r="KAI24" s="567"/>
      <c r="KAJ24" s="3"/>
      <c r="KAK24" s="428"/>
      <c r="KAL24" s="3"/>
      <c r="KAM24" s="567"/>
      <c r="KAN24" s="3"/>
      <c r="KAO24" s="428"/>
      <c r="KAP24" s="3"/>
      <c r="KAQ24" s="567"/>
      <c r="KAR24" s="3"/>
      <c r="KAS24" s="428"/>
      <c r="KAT24" s="3"/>
      <c r="KAU24" s="567"/>
      <c r="KAV24" s="3"/>
      <c r="KAW24" s="428"/>
      <c r="KAX24" s="3"/>
      <c r="KAY24" s="567"/>
      <c r="KAZ24" s="3"/>
      <c r="KBA24" s="428"/>
      <c r="KBB24" s="3"/>
      <c r="KBC24" s="567"/>
      <c r="KBD24" s="3"/>
      <c r="KBE24" s="428"/>
      <c r="KBF24" s="3"/>
      <c r="KBG24" s="567"/>
      <c r="KBH24" s="3"/>
      <c r="KBI24" s="428"/>
      <c r="KBJ24" s="3"/>
      <c r="KBK24" s="567"/>
      <c r="KBL24" s="3"/>
      <c r="KBM24" s="428"/>
      <c r="KBN24" s="3"/>
      <c r="KBO24" s="567"/>
      <c r="KBP24" s="3"/>
      <c r="KBQ24" s="428"/>
      <c r="KBR24" s="3"/>
      <c r="KBS24" s="567"/>
      <c r="KBT24" s="3"/>
      <c r="KBU24" s="428"/>
      <c r="KBV24" s="3"/>
      <c r="KBW24" s="567"/>
      <c r="KBX24" s="3"/>
      <c r="KBY24" s="428"/>
      <c r="KBZ24" s="3"/>
      <c r="KCA24" s="567"/>
      <c r="KCB24" s="3"/>
      <c r="KCC24" s="428"/>
      <c r="KCD24" s="3"/>
      <c r="KCE24" s="567"/>
      <c r="KCF24" s="3"/>
      <c r="KCG24" s="428"/>
      <c r="KCH24" s="3"/>
      <c r="KCI24" s="567"/>
      <c r="KCJ24" s="3"/>
      <c r="KCK24" s="428"/>
      <c r="KCL24" s="3"/>
      <c r="KCM24" s="567"/>
      <c r="KCN24" s="3"/>
      <c r="KCO24" s="428"/>
      <c r="KCP24" s="3"/>
      <c r="KCQ24" s="567"/>
      <c r="KCR24" s="3"/>
      <c r="KCS24" s="428"/>
      <c r="KCT24" s="3"/>
      <c r="KCU24" s="567"/>
      <c r="KCV24" s="3"/>
      <c r="KCW24" s="428"/>
      <c r="KCX24" s="3"/>
      <c r="KCY24" s="567"/>
      <c r="KCZ24" s="3"/>
      <c r="KDA24" s="428"/>
      <c r="KDB24" s="3"/>
      <c r="KDC24" s="567"/>
      <c r="KDD24" s="3"/>
      <c r="KDE24" s="428"/>
      <c r="KDF24" s="3"/>
      <c r="KDG24" s="567"/>
      <c r="KDH24" s="3"/>
      <c r="KDI24" s="428"/>
      <c r="KDJ24" s="3"/>
      <c r="KDK24" s="567"/>
      <c r="KDL24" s="3"/>
      <c r="KDM24" s="428"/>
      <c r="KDN24" s="3"/>
      <c r="KDO24" s="567"/>
      <c r="KDP24" s="3"/>
      <c r="KDQ24" s="428"/>
      <c r="KDR24" s="3"/>
      <c r="KDS24" s="567"/>
      <c r="KDT24" s="3"/>
      <c r="KDU24" s="428"/>
      <c r="KDV24" s="3"/>
      <c r="KDW24" s="567"/>
      <c r="KDX24" s="3"/>
      <c r="KDY24" s="428"/>
      <c r="KDZ24" s="3"/>
      <c r="KEA24" s="567"/>
      <c r="KEB24" s="3"/>
      <c r="KEC24" s="428"/>
      <c r="KED24" s="3"/>
      <c r="KEE24" s="567"/>
      <c r="KEF24" s="3"/>
      <c r="KEG24" s="428"/>
      <c r="KEH24" s="3"/>
      <c r="KEI24" s="567"/>
      <c r="KEJ24" s="3"/>
      <c r="KEK24" s="428"/>
      <c r="KEL24" s="3"/>
      <c r="KEM24" s="567"/>
      <c r="KEN24" s="3"/>
      <c r="KEO24" s="428"/>
      <c r="KEP24" s="3"/>
      <c r="KEQ24" s="567"/>
      <c r="KER24" s="3"/>
      <c r="KES24" s="428"/>
      <c r="KET24" s="3"/>
      <c r="KEU24" s="567"/>
      <c r="KEV24" s="3"/>
      <c r="KEW24" s="428"/>
      <c r="KEX24" s="3"/>
      <c r="KEY24" s="567"/>
      <c r="KEZ24" s="3"/>
      <c r="KFA24" s="428"/>
      <c r="KFB24" s="3"/>
      <c r="KFC24" s="567"/>
      <c r="KFD24" s="3"/>
      <c r="KFE24" s="428"/>
      <c r="KFF24" s="3"/>
      <c r="KFG24" s="567"/>
      <c r="KFH24" s="3"/>
      <c r="KFI24" s="428"/>
      <c r="KFJ24" s="3"/>
      <c r="KFK24" s="567"/>
      <c r="KFL24" s="3"/>
      <c r="KFM24" s="428"/>
      <c r="KFN24" s="3"/>
      <c r="KFO24" s="567"/>
      <c r="KFP24" s="3"/>
      <c r="KFQ24" s="428"/>
      <c r="KFR24" s="3"/>
      <c r="KFS24" s="567"/>
      <c r="KFT24" s="3"/>
      <c r="KFU24" s="428"/>
      <c r="KFV24" s="3"/>
      <c r="KFW24" s="567"/>
      <c r="KFX24" s="3"/>
      <c r="KFY24" s="428"/>
      <c r="KFZ24" s="3"/>
      <c r="KGA24" s="567"/>
      <c r="KGB24" s="3"/>
      <c r="KGC24" s="428"/>
      <c r="KGD24" s="3"/>
      <c r="KGE24" s="567"/>
      <c r="KGF24" s="3"/>
      <c r="KGG24" s="428"/>
      <c r="KGH24" s="3"/>
      <c r="KGI24" s="567"/>
      <c r="KGJ24" s="3"/>
      <c r="KGK24" s="428"/>
      <c r="KGL24" s="3"/>
      <c r="KGM24" s="567"/>
      <c r="KGN24" s="3"/>
      <c r="KGO24" s="428"/>
      <c r="KGP24" s="3"/>
      <c r="KGQ24" s="567"/>
      <c r="KGR24" s="3"/>
      <c r="KGS24" s="428"/>
      <c r="KGT24" s="3"/>
      <c r="KGU24" s="567"/>
      <c r="KGV24" s="3"/>
      <c r="KGW24" s="428"/>
      <c r="KGX24" s="3"/>
      <c r="KGY24" s="567"/>
      <c r="KGZ24" s="3"/>
      <c r="KHA24" s="428"/>
      <c r="KHB24" s="3"/>
      <c r="KHC24" s="567"/>
      <c r="KHD24" s="3"/>
      <c r="KHE24" s="428"/>
      <c r="KHF24" s="3"/>
      <c r="KHG24" s="567"/>
      <c r="KHH24" s="3"/>
      <c r="KHI24" s="428"/>
      <c r="KHJ24" s="3"/>
      <c r="KHK24" s="567"/>
      <c r="KHL24" s="3"/>
      <c r="KHM24" s="428"/>
      <c r="KHN24" s="3"/>
      <c r="KHO24" s="567"/>
      <c r="KHP24" s="3"/>
      <c r="KHQ24" s="428"/>
      <c r="KHR24" s="3"/>
      <c r="KHS24" s="567"/>
      <c r="KHT24" s="3"/>
      <c r="KHU24" s="428"/>
      <c r="KHV24" s="3"/>
      <c r="KHW24" s="567"/>
      <c r="KHX24" s="3"/>
      <c r="KHY24" s="428"/>
      <c r="KHZ24" s="3"/>
      <c r="KIA24" s="567"/>
      <c r="KIB24" s="3"/>
      <c r="KIC24" s="428"/>
      <c r="KID24" s="3"/>
      <c r="KIE24" s="567"/>
      <c r="KIF24" s="3"/>
      <c r="KIG24" s="428"/>
      <c r="KIH24" s="3"/>
      <c r="KII24" s="567"/>
      <c r="KIJ24" s="3"/>
      <c r="KIK24" s="428"/>
      <c r="KIL24" s="3"/>
      <c r="KIM24" s="567"/>
      <c r="KIN24" s="3"/>
      <c r="KIO24" s="428"/>
      <c r="KIP24" s="3"/>
      <c r="KIQ24" s="567"/>
      <c r="KIR24" s="3"/>
      <c r="KIS24" s="428"/>
      <c r="KIT24" s="3"/>
      <c r="KIU24" s="567"/>
      <c r="KIV24" s="3"/>
      <c r="KIW24" s="428"/>
      <c r="KIX24" s="3"/>
      <c r="KIY24" s="567"/>
      <c r="KIZ24" s="3"/>
      <c r="KJA24" s="428"/>
      <c r="KJB24" s="3"/>
      <c r="KJC24" s="567"/>
      <c r="KJD24" s="3"/>
      <c r="KJE24" s="428"/>
      <c r="KJF24" s="3"/>
      <c r="KJG24" s="567"/>
      <c r="KJH24" s="3"/>
      <c r="KJI24" s="428"/>
      <c r="KJJ24" s="3"/>
      <c r="KJK24" s="567"/>
      <c r="KJL24" s="3"/>
      <c r="KJM24" s="428"/>
      <c r="KJN24" s="3"/>
      <c r="KJO24" s="567"/>
      <c r="KJP24" s="3"/>
      <c r="KJQ24" s="428"/>
      <c r="KJR24" s="3"/>
      <c r="KJS24" s="567"/>
      <c r="KJT24" s="3"/>
      <c r="KJU24" s="428"/>
      <c r="KJV24" s="3"/>
      <c r="KJW24" s="567"/>
      <c r="KJX24" s="3"/>
      <c r="KJY24" s="428"/>
      <c r="KJZ24" s="3"/>
      <c r="KKA24" s="567"/>
      <c r="KKB24" s="3"/>
      <c r="KKC24" s="428"/>
      <c r="KKD24" s="3"/>
      <c r="KKE24" s="567"/>
      <c r="KKF24" s="3"/>
      <c r="KKG24" s="428"/>
      <c r="KKH24" s="3"/>
      <c r="KKI24" s="567"/>
      <c r="KKJ24" s="3"/>
      <c r="KKK24" s="428"/>
      <c r="KKL24" s="3"/>
      <c r="KKM24" s="567"/>
      <c r="KKN24" s="3"/>
      <c r="KKO24" s="428"/>
      <c r="KKP24" s="3"/>
      <c r="KKQ24" s="567"/>
      <c r="KKR24" s="3"/>
      <c r="KKS24" s="428"/>
      <c r="KKT24" s="3"/>
      <c r="KKU24" s="567"/>
      <c r="KKV24" s="3"/>
      <c r="KKW24" s="428"/>
      <c r="KKX24" s="3"/>
      <c r="KKY24" s="567"/>
      <c r="KKZ24" s="3"/>
      <c r="KLA24" s="428"/>
      <c r="KLB24" s="3"/>
      <c r="KLC24" s="567"/>
      <c r="KLD24" s="3"/>
      <c r="KLE24" s="428"/>
      <c r="KLF24" s="3"/>
      <c r="KLG24" s="567"/>
      <c r="KLH24" s="3"/>
      <c r="KLI24" s="428"/>
      <c r="KLJ24" s="3"/>
      <c r="KLK24" s="567"/>
      <c r="KLL24" s="3"/>
      <c r="KLM24" s="428"/>
      <c r="KLN24" s="3"/>
      <c r="KLO24" s="567"/>
      <c r="KLP24" s="3"/>
      <c r="KLQ24" s="428"/>
      <c r="KLR24" s="3"/>
      <c r="KLS24" s="567"/>
      <c r="KLT24" s="3"/>
      <c r="KLU24" s="428"/>
      <c r="KLV24" s="3"/>
      <c r="KLW24" s="567"/>
      <c r="KLX24" s="3"/>
      <c r="KLY24" s="428"/>
      <c r="KLZ24" s="3"/>
      <c r="KMA24" s="567"/>
      <c r="KMB24" s="3"/>
      <c r="KMC24" s="428"/>
      <c r="KMD24" s="3"/>
      <c r="KME24" s="567"/>
      <c r="KMF24" s="3"/>
      <c r="KMG24" s="428"/>
      <c r="KMH24" s="3"/>
      <c r="KMI24" s="567"/>
      <c r="KMJ24" s="3"/>
      <c r="KMK24" s="428"/>
      <c r="KML24" s="3"/>
      <c r="KMM24" s="567"/>
      <c r="KMN24" s="3"/>
      <c r="KMO24" s="428"/>
      <c r="KMP24" s="3"/>
      <c r="KMQ24" s="567"/>
      <c r="KMR24" s="3"/>
      <c r="KMS24" s="428"/>
      <c r="KMT24" s="3"/>
      <c r="KMU24" s="567"/>
      <c r="KMV24" s="3"/>
      <c r="KMW24" s="428"/>
      <c r="KMX24" s="3"/>
      <c r="KMY24" s="567"/>
      <c r="KMZ24" s="3"/>
      <c r="KNA24" s="428"/>
      <c r="KNB24" s="3"/>
      <c r="KNC24" s="567"/>
      <c r="KND24" s="3"/>
      <c r="KNE24" s="428"/>
      <c r="KNF24" s="3"/>
      <c r="KNG24" s="567"/>
      <c r="KNH24" s="3"/>
      <c r="KNI24" s="428"/>
      <c r="KNJ24" s="3"/>
      <c r="KNK24" s="567"/>
      <c r="KNL24" s="3"/>
      <c r="KNM24" s="428"/>
      <c r="KNN24" s="3"/>
      <c r="KNO24" s="567"/>
      <c r="KNP24" s="3"/>
      <c r="KNQ24" s="428"/>
      <c r="KNR24" s="3"/>
      <c r="KNS24" s="567"/>
      <c r="KNT24" s="3"/>
      <c r="KNU24" s="428"/>
      <c r="KNV24" s="3"/>
      <c r="KNW24" s="567"/>
      <c r="KNX24" s="3"/>
      <c r="KNY24" s="428"/>
      <c r="KNZ24" s="3"/>
      <c r="KOA24" s="567"/>
      <c r="KOB24" s="3"/>
      <c r="KOC24" s="428"/>
      <c r="KOD24" s="3"/>
      <c r="KOE24" s="567"/>
      <c r="KOF24" s="3"/>
      <c r="KOG24" s="428"/>
      <c r="KOH24" s="3"/>
      <c r="KOI24" s="567"/>
      <c r="KOJ24" s="3"/>
      <c r="KOK24" s="428"/>
      <c r="KOL24" s="3"/>
      <c r="KOM24" s="567"/>
      <c r="KON24" s="3"/>
      <c r="KOO24" s="428"/>
      <c r="KOP24" s="3"/>
      <c r="KOQ24" s="567"/>
      <c r="KOR24" s="3"/>
      <c r="KOS24" s="428"/>
      <c r="KOT24" s="3"/>
      <c r="KOU24" s="567"/>
      <c r="KOV24" s="3"/>
      <c r="KOW24" s="428"/>
      <c r="KOX24" s="3"/>
      <c r="KOY24" s="567"/>
      <c r="KOZ24" s="3"/>
      <c r="KPA24" s="428"/>
      <c r="KPB24" s="3"/>
      <c r="KPC24" s="567"/>
      <c r="KPD24" s="3"/>
      <c r="KPE24" s="428"/>
      <c r="KPF24" s="3"/>
      <c r="KPG24" s="567"/>
      <c r="KPH24" s="3"/>
      <c r="KPI24" s="428"/>
      <c r="KPJ24" s="3"/>
      <c r="KPK24" s="567"/>
      <c r="KPL24" s="3"/>
      <c r="KPM24" s="428"/>
      <c r="KPN24" s="3"/>
      <c r="KPO24" s="567"/>
      <c r="KPP24" s="3"/>
      <c r="KPQ24" s="428"/>
      <c r="KPR24" s="3"/>
      <c r="KPS24" s="567"/>
      <c r="KPT24" s="3"/>
      <c r="KPU24" s="428"/>
      <c r="KPV24" s="3"/>
      <c r="KPW24" s="567"/>
      <c r="KPX24" s="3"/>
      <c r="KPY24" s="428"/>
      <c r="KPZ24" s="3"/>
      <c r="KQA24" s="567"/>
      <c r="KQB24" s="3"/>
      <c r="KQC24" s="428"/>
      <c r="KQD24" s="3"/>
      <c r="KQE24" s="567"/>
      <c r="KQF24" s="3"/>
      <c r="KQG24" s="428"/>
      <c r="KQH24" s="3"/>
      <c r="KQI24" s="567"/>
      <c r="KQJ24" s="3"/>
      <c r="KQK24" s="428"/>
      <c r="KQL24" s="3"/>
      <c r="KQM24" s="567"/>
      <c r="KQN24" s="3"/>
      <c r="KQO24" s="428"/>
      <c r="KQP24" s="3"/>
      <c r="KQQ24" s="567"/>
      <c r="KQR24" s="3"/>
      <c r="KQS24" s="428"/>
      <c r="KQT24" s="3"/>
      <c r="KQU24" s="567"/>
      <c r="KQV24" s="3"/>
      <c r="KQW24" s="428"/>
      <c r="KQX24" s="3"/>
      <c r="KQY24" s="567"/>
      <c r="KQZ24" s="3"/>
      <c r="KRA24" s="428"/>
      <c r="KRB24" s="3"/>
      <c r="KRC24" s="567"/>
      <c r="KRD24" s="3"/>
      <c r="KRE24" s="428"/>
      <c r="KRF24" s="3"/>
      <c r="KRG24" s="567"/>
      <c r="KRH24" s="3"/>
      <c r="KRI24" s="428"/>
      <c r="KRJ24" s="3"/>
      <c r="KRK24" s="567"/>
      <c r="KRL24" s="3"/>
      <c r="KRM24" s="428"/>
      <c r="KRN24" s="3"/>
      <c r="KRO24" s="567"/>
      <c r="KRP24" s="3"/>
      <c r="KRQ24" s="428"/>
      <c r="KRR24" s="3"/>
      <c r="KRS24" s="567"/>
      <c r="KRT24" s="3"/>
      <c r="KRU24" s="428"/>
      <c r="KRV24" s="3"/>
      <c r="KRW24" s="567"/>
      <c r="KRX24" s="3"/>
      <c r="KRY24" s="428"/>
      <c r="KRZ24" s="3"/>
      <c r="KSA24" s="567"/>
      <c r="KSB24" s="3"/>
      <c r="KSC24" s="428"/>
      <c r="KSD24" s="3"/>
      <c r="KSE24" s="567"/>
      <c r="KSF24" s="3"/>
      <c r="KSG24" s="428"/>
      <c r="KSH24" s="3"/>
      <c r="KSI24" s="567"/>
      <c r="KSJ24" s="3"/>
      <c r="KSK24" s="428"/>
      <c r="KSL24" s="3"/>
      <c r="KSM24" s="567"/>
      <c r="KSN24" s="3"/>
      <c r="KSO24" s="428"/>
      <c r="KSP24" s="3"/>
      <c r="KSQ24" s="567"/>
      <c r="KSR24" s="3"/>
      <c r="KSS24" s="428"/>
      <c r="KST24" s="3"/>
      <c r="KSU24" s="567"/>
      <c r="KSV24" s="3"/>
      <c r="KSW24" s="428"/>
      <c r="KSX24" s="3"/>
      <c r="KSY24" s="567"/>
      <c r="KSZ24" s="3"/>
      <c r="KTA24" s="428"/>
      <c r="KTB24" s="3"/>
      <c r="KTC24" s="567"/>
      <c r="KTD24" s="3"/>
      <c r="KTE24" s="428"/>
      <c r="KTF24" s="3"/>
      <c r="KTG24" s="567"/>
      <c r="KTH24" s="3"/>
      <c r="KTI24" s="428"/>
      <c r="KTJ24" s="3"/>
      <c r="KTK24" s="567"/>
      <c r="KTL24" s="3"/>
      <c r="KTM24" s="428"/>
      <c r="KTN24" s="3"/>
      <c r="KTO24" s="567"/>
      <c r="KTP24" s="3"/>
      <c r="KTQ24" s="428"/>
      <c r="KTR24" s="3"/>
      <c r="KTS24" s="567"/>
      <c r="KTT24" s="3"/>
      <c r="KTU24" s="428"/>
      <c r="KTV24" s="3"/>
      <c r="KTW24" s="567"/>
      <c r="KTX24" s="3"/>
      <c r="KTY24" s="428"/>
      <c r="KTZ24" s="3"/>
      <c r="KUA24" s="567"/>
      <c r="KUB24" s="3"/>
      <c r="KUC24" s="428"/>
      <c r="KUD24" s="3"/>
      <c r="KUE24" s="567"/>
      <c r="KUF24" s="3"/>
      <c r="KUG24" s="428"/>
      <c r="KUH24" s="3"/>
      <c r="KUI24" s="567"/>
      <c r="KUJ24" s="3"/>
      <c r="KUK24" s="428"/>
      <c r="KUL24" s="3"/>
      <c r="KUM24" s="567"/>
      <c r="KUN24" s="3"/>
      <c r="KUO24" s="428"/>
      <c r="KUP24" s="3"/>
      <c r="KUQ24" s="567"/>
      <c r="KUR24" s="3"/>
      <c r="KUS24" s="428"/>
      <c r="KUT24" s="3"/>
      <c r="KUU24" s="567"/>
      <c r="KUV24" s="3"/>
      <c r="KUW24" s="428"/>
      <c r="KUX24" s="3"/>
      <c r="KUY24" s="567"/>
      <c r="KUZ24" s="3"/>
      <c r="KVA24" s="428"/>
      <c r="KVB24" s="3"/>
      <c r="KVC24" s="567"/>
      <c r="KVD24" s="3"/>
      <c r="KVE24" s="428"/>
      <c r="KVF24" s="3"/>
      <c r="KVG24" s="567"/>
      <c r="KVH24" s="3"/>
      <c r="KVI24" s="428"/>
      <c r="KVJ24" s="3"/>
      <c r="KVK24" s="567"/>
      <c r="KVL24" s="3"/>
      <c r="KVM24" s="428"/>
      <c r="KVN24" s="3"/>
      <c r="KVO24" s="567"/>
      <c r="KVP24" s="3"/>
      <c r="KVQ24" s="428"/>
      <c r="KVR24" s="3"/>
      <c r="KVS24" s="567"/>
      <c r="KVT24" s="3"/>
      <c r="KVU24" s="428"/>
      <c r="KVV24" s="3"/>
      <c r="KVW24" s="567"/>
      <c r="KVX24" s="3"/>
      <c r="KVY24" s="428"/>
      <c r="KVZ24" s="3"/>
      <c r="KWA24" s="567"/>
      <c r="KWB24" s="3"/>
      <c r="KWC24" s="428"/>
      <c r="KWD24" s="3"/>
      <c r="KWE24" s="567"/>
      <c r="KWF24" s="3"/>
      <c r="KWG24" s="428"/>
      <c r="KWH24" s="3"/>
      <c r="KWI24" s="567"/>
      <c r="KWJ24" s="3"/>
      <c r="KWK24" s="428"/>
      <c r="KWL24" s="3"/>
      <c r="KWM24" s="567"/>
      <c r="KWN24" s="3"/>
      <c r="KWO24" s="428"/>
      <c r="KWP24" s="3"/>
      <c r="KWQ24" s="567"/>
      <c r="KWR24" s="3"/>
      <c r="KWS24" s="428"/>
      <c r="KWT24" s="3"/>
      <c r="KWU24" s="567"/>
      <c r="KWV24" s="3"/>
      <c r="KWW24" s="428"/>
      <c r="KWX24" s="3"/>
      <c r="KWY24" s="567"/>
      <c r="KWZ24" s="3"/>
      <c r="KXA24" s="428"/>
      <c r="KXB24" s="3"/>
      <c r="KXC24" s="567"/>
      <c r="KXD24" s="3"/>
      <c r="KXE24" s="428"/>
      <c r="KXF24" s="3"/>
      <c r="KXG24" s="567"/>
      <c r="KXH24" s="3"/>
      <c r="KXI24" s="428"/>
      <c r="KXJ24" s="3"/>
      <c r="KXK24" s="567"/>
      <c r="KXL24" s="3"/>
      <c r="KXM24" s="428"/>
      <c r="KXN24" s="3"/>
      <c r="KXO24" s="567"/>
      <c r="KXP24" s="3"/>
      <c r="KXQ24" s="428"/>
      <c r="KXR24" s="3"/>
      <c r="KXS24" s="567"/>
      <c r="KXT24" s="3"/>
      <c r="KXU24" s="428"/>
      <c r="KXV24" s="3"/>
      <c r="KXW24" s="567"/>
      <c r="KXX24" s="3"/>
      <c r="KXY24" s="428"/>
      <c r="KXZ24" s="3"/>
      <c r="KYA24" s="567"/>
      <c r="KYB24" s="3"/>
      <c r="KYC24" s="428"/>
      <c r="KYD24" s="3"/>
      <c r="KYE24" s="567"/>
      <c r="KYF24" s="3"/>
      <c r="KYG24" s="428"/>
      <c r="KYH24" s="3"/>
      <c r="KYI24" s="567"/>
      <c r="KYJ24" s="3"/>
      <c r="KYK24" s="428"/>
      <c r="KYL24" s="3"/>
      <c r="KYM24" s="567"/>
      <c r="KYN24" s="3"/>
      <c r="KYO24" s="428"/>
      <c r="KYP24" s="3"/>
      <c r="KYQ24" s="567"/>
      <c r="KYR24" s="3"/>
      <c r="KYS24" s="428"/>
      <c r="KYT24" s="3"/>
      <c r="KYU24" s="567"/>
      <c r="KYV24" s="3"/>
      <c r="KYW24" s="428"/>
      <c r="KYX24" s="3"/>
      <c r="KYY24" s="567"/>
      <c r="KYZ24" s="3"/>
      <c r="KZA24" s="428"/>
      <c r="KZB24" s="3"/>
      <c r="KZC24" s="567"/>
      <c r="KZD24" s="3"/>
      <c r="KZE24" s="428"/>
      <c r="KZF24" s="3"/>
      <c r="KZG24" s="567"/>
      <c r="KZH24" s="3"/>
      <c r="KZI24" s="428"/>
      <c r="KZJ24" s="3"/>
      <c r="KZK24" s="567"/>
      <c r="KZL24" s="3"/>
      <c r="KZM24" s="428"/>
      <c r="KZN24" s="3"/>
      <c r="KZO24" s="567"/>
      <c r="KZP24" s="3"/>
      <c r="KZQ24" s="428"/>
      <c r="KZR24" s="3"/>
      <c r="KZS24" s="567"/>
      <c r="KZT24" s="3"/>
      <c r="KZU24" s="428"/>
      <c r="KZV24" s="3"/>
      <c r="KZW24" s="567"/>
      <c r="KZX24" s="3"/>
      <c r="KZY24" s="428"/>
      <c r="KZZ24" s="3"/>
      <c r="LAA24" s="567"/>
      <c r="LAB24" s="3"/>
      <c r="LAC24" s="428"/>
      <c r="LAD24" s="3"/>
      <c r="LAE24" s="567"/>
      <c r="LAF24" s="3"/>
      <c r="LAG24" s="428"/>
      <c r="LAH24" s="3"/>
      <c r="LAI24" s="567"/>
      <c r="LAJ24" s="3"/>
      <c r="LAK24" s="428"/>
      <c r="LAL24" s="3"/>
      <c r="LAM24" s="567"/>
      <c r="LAN24" s="3"/>
      <c r="LAO24" s="428"/>
      <c r="LAP24" s="3"/>
      <c r="LAQ24" s="567"/>
      <c r="LAR24" s="3"/>
      <c r="LAS24" s="428"/>
      <c r="LAT24" s="3"/>
      <c r="LAU24" s="567"/>
      <c r="LAV24" s="3"/>
      <c r="LAW24" s="428"/>
      <c r="LAX24" s="3"/>
      <c r="LAY24" s="567"/>
      <c r="LAZ24" s="3"/>
      <c r="LBA24" s="428"/>
      <c r="LBB24" s="3"/>
      <c r="LBC24" s="567"/>
      <c r="LBD24" s="3"/>
      <c r="LBE24" s="428"/>
      <c r="LBF24" s="3"/>
      <c r="LBG24" s="567"/>
      <c r="LBH24" s="3"/>
      <c r="LBI24" s="428"/>
      <c r="LBJ24" s="3"/>
      <c r="LBK24" s="567"/>
      <c r="LBL24" s="3"/>
      <c r="LBM24" s="428"/>
      <c r="LBN24" s="3"/>
      <c r="LBO24" s="567"/>
      <c r="LBP24" s="3"/>
      <c r="LBQ24" s="428"/>
      <c r="LBR24" s="3"/>
      <c r="LBS24" s="567"/>
      <c r="LBT24" s="3"/>
      <c r="LBU24" s="428"/>
      <c r="LBV24" s="3"/>
      <c r="LBW24" s="567"/>
      <c r="LBX24" s="3"/>
      <c r="LBY24" s="428"/>
      <c r="LBZ24" s="3"/>
      <c r="LCA24" s="567"/>
      <c r="LCB24" s="3"/>
      <c r="LCC24" s="428"/>
      <c r="LCD24" s="3"/>
      <c r="LCE24" s="567"/>
      <c r="LCF24" s="3"/>
      <c r="LCG24" s="428"/>
      <c r="LCH24" s="3"/>
      <c r="LCI24" s="567"/>
      <c r="LCJ24" s="3"/>
      <c r="LCK24" s="428"/>
      <c r="LCL24" s="3"/>
      <c r="LCM24" s="567"/>
      <c r="LCN24" s="3"/>
      <c r="LCO24" s="428"/>
      <c r="LCP24" s="3"/>
      <c r="LCQ24" s="567"/>
      <c r="LCR24" s="3"/>
      <c r="LCS24" s="428"/>
      <c r="LCT24" s="3"/>
      <c r="LCU24" s="567"/>
      <c r="LCV24" s="3"/>
      <c r="LCW24" s="428"/>
      <c r="LCX24" s="3"/>
      <c r="LCY24" s="567"/>
      <c r="LCZ24" s="3"/>
      <c r="LDA24" s="428"/>
      <c r="LDB24" s="3"/>
      <c r="LDC24" s="567"/>
      <c r="LDD24" s="3"/>
      <c r="LDE24" s="428"/>
      <c r="LDF24" s="3"/>
      <c r="LDG24" s="567"/>
      <c r="LDH24" s="3"/>
      <c r="LDI24" s="428"/>
      <c r="LDJ24" s="3"/>
      <c r="LDK24" s="567"/>
      <c r="LDL24" s="3"/>
      <c r="LDM24" s="428"/>
      <c r="LDN24" s="3"/>
      <c r="LDO24" s="567"/>
      <c r="LDP24" s="3"/>
      <c r="LDQ24" s="428"/>
      <c r="LDR24" s="3"/>
      <c r="LDS24" s="567"/>
      <c r="LDT24" s="3"/>
      <c r="LDU24" s="428"/>
      <c r="LDV24" s="3"/>
      <c r="LDW24" s="567"/>
      <c r="LDX24" s="3"/>
      <c r="LDY24" s="428"/>
      <c r="LDZ24" s="3"/>
      <c r="LEA24" s="567"/>
      <c r="LEB24" s="3"/>
      <c r="LEC24" s="428"/>
      <c r="LED24" s="3"/>
      <c r="LEE24" s="567"/>
      <c r="LEF24" s="3"/>
      <c r="LEG24" s="428"/>
      <c r="LEH24" s="3"/>
      <c r="LEI24" s="567"/>
      <c r="LEJ24" s="3"/>
      <c r="LEK24" s="428"/>
      <c r="LEL24" s="3"/>
      <c r="LEM24" s="567"/>
      <c r="LEN24" s="3"/>
      <c r="LEO24" s="428"/>
      <c r="LEP24" s="3"/>
      <c r="LEQ24" s="567"/>
      <c r="LER24" s="3"/>
      <c r="LES24" s="428"/>
      <c r="LET24" s="3"/>
      <c r="LEU24" s="567"/>
      <c r="LEV24" s="3"/>
      <c r="LEW24" s="428"/>
      <c r="LEX24" s="3"/>
      <c r="LEY24" s="567"/>
      <c r="LEZ24" s="3"/>
      <c r="LFA24" s="428"/>
      <c r="LFB24" s="3"/>
      <c r="LFC24" s="567"/>
      <c r="LFD24" s="3"/>
      <c r="LFE24" s="428"/>
      <c r="LFF24" s="3"/>
      <c r="LFG24" s="567"/>
      <c r="LFH24" s="3"/>
      <c r="LFI24" s="428"/>
      <c r="LFJ24" s="3"/>
      <c r="LFK24" s="567"/>
      <c r="LFL24" s="3"/>
      <c r="LFM24" s="428"/>
      <c r="LFN24" s="3"/>
      <c r="LFO24" s="567"/>
      <c r="LFP24" s="3"/>
      <c r="LFQ24" s="428"/>
      <c r="LFR24" s="3"/>
      <c r="LFS24" s="567"/>
      <c r="LFT24" s="3"/>
      <c r="LFU24" s="428"/>
      <c r="LFV24" s="3"/>
      <c r="LFW24" s="567"/>
      <c r="LFX24" s="3"/>
      <c r="LFY24" s="428"/>
      <c r="LFZ24" s="3"/>
      <c r="LGA24" s="567"/>
      <c r="LGB24" s="3"/>
      <c r="LGC24" s="428"/>
      <c r="LGD24" s="3"/>
      <c r="LGE24" s="567"/>
      <c r="LGF24" s="3"/>
      <c r="LGG24" s="428"/>
      <c r="LGH24" s="3"/>
      <c r="LGI24" s="567"/>
      <c r="LGJ24" s="3"/>
      <c r="LGK24" s="428"/>
      <c r="LGL24" s="3"/>
      <c r="LGM24" s="567"/>
      <c r="LGN24" s="3"/>
      <c r="LGO24" s="428"/>
      <c r="LGP24" s="3"/>
      <c r="LGQ24" s="567"/>
      <c r="LGR24" s="3"/>
      <c r="LGS24" s="428"/>
      <c r="LGT24" s="3"/>
      <c r="LGU24" s="567"/>
      <c r="LGV24" s="3"/>
      <c r="LGW24" s="428"/>
      <c r="LGX24" s="3"/>
      <c r="LGY24" s="567"/>
      <c r="LGZ24" s="3"/>
      <c r="LHA24" s="428"/>
      <c r="LHB24" s="3"/>
      <c r="LHC24" s="567"/>
      <c r="LHD24" s="3"/>
      <c r="LHE24" s="428"/>
      <c r="LHF24" s="3"/>
      <c r="LHG24" s="567"/>
      <c r="LHH24" s="3"/>
      <c r="LHI24" s="428"/>
      <c r="LHJ24" s="3"/>
      <c r="LHK24" s="567"/>
      <c r="LHL24" s="3"/>
      <c r="LHM24" s="428"/>
      <c r="LHN24" s="3"/>
      <c r="LHO24" s="567"/>
      <c r="LHP24" s="3"/>
      <c r="LHQ24" s="428"/>
      <c r="LHR24" s="3"/>
      <c r="LHS24" s="567"/>
      <c r="LHT24" s="3"/>
      <c r="LHU24" s="428"/>
      <c r="LHV24" s="3"/>
      <c r="LHW24" s="567"/>
      <c r="LHX24" s="3"/>
      <c r="LHY24" s="428"/>
      <c r="LHZ24" s="3"/>
      <c r="LIA24" s="567"/>
      <c r="LIB24" s="3"/>
      <c r="LIC24" s="428"/>
      <c r="LID24" s="3"/>
      <c r="LIE24" s="567"/>
      <c r="LIF24" s="3"/>
      <c r="LIG24" s="428"/>
      <c r="LIH24" s="3"/>
      <c r="LII24" s="567"/>
      <c r="LIJ24" s="3"/>
      <c r="LIK24" s="428"/>
      <c r="LIL24" s="3"/>
      <c r="LIM24" s="567"/>
      <c r="LIN24" s="3"/>
      <c r="LIO24" s="428"/>
      <c r="LIP24" s="3"/>
      <c r="LIQ24" s="567"/>
      <c r="LIR24" s="3"/>
      <c r="LIS24" s="428"/>
      <c r="LIT24" s="3"/>
      <c r="LIU24" s="567"/>
      <c r="LIV24" s="3"/>
      <c r="LIW24" s="428"/>
      <c r="LIX24" s="3"/>
      <c r="LIY24" s="567"/>
      <c r="LIZ24" s="3"/>
      <c r="LJA24" s="428"/>
      <c r="LJB24" s="3"/>
      <c r="LJC24" s="567"/>
      <c r="LJD24" s="3"/>
      <c r="LJE24" s="428"/>
      <c r="LJF24" s="3"/>
      <c r="LJG24" s="567"/>
      <c r="LJH24" s="3"/>
      <c r="LJI24" s="428"/>
      <c r="LJJ24" s="3"/>
      <c r="LJK24" s="567"/>
      <c r="LJL24" s="3"/>
      <c r="LJM24" s="428"/>
      <c r="LJN24" s="3"/>
      <c r="LJO24" s="567"/>
      <c r="LJP24" s="3"/>
      <c r="LJQ24" s="428"/>
      <c r="LJR24" s="3"/>
      <c r="LJS24" s="567"/>
      <c r="LJT24" s="3"/>
      <c r="LJU24" s="428"/>
      <c r="LJV24" s="3"/>
      <c r="LJW24" s="567"/>
      <c r="LJX24" s="3"/>
      <c r="LJY24" s="428"/>
      <c r="LJZ24" s="3"/>
      <c r="LKA24" s="567"/>
      <c r="LKB24" s="3"/>
      <c r="LKC24" s="428"/>
      <c r="LKD24" s="3"/>
      <c r="LKE24" s="567"/>
      <c r="LKF24" s="3"/>
      <c r="LKG24" s="428"/>
      <c r="LKH24" s="3"/>
      <c r="LKI24" s="567"/>
      <c r="LKJ24" s="3"/>
      <c r="LKK24" s="428"/>
      <c r="LKL24" s="3"/>
      <c r="LKM24" s="567"/>
      <c r="LKN24" s="3"/>
      <c r="LKO24" s="428"/>
      <c r="LKP24" s="3"/>
      <c r="LKQ24" s="567"/>
      <c r="LKR24" s="3"/>
      <c r="LKS24" s="428"/>
      <c r="LKT24" s="3"/>
      <c r="LKU24" s="567"/>
      <c r="LKV24" s="3"/>
      <c r="LKW24" s="428"/>
      <c r="LKX24" s="3"/>
      <c r="LKY24" s="567"/>
      <c r="LKZ24" s="3"/>
      <c r="LLA24" s="428"/>
      <c r="LLB24" s="3"/>
      <c r="LLC24" s="567"/>
      <c r="LLD24" s="3"/>
      <c r="LLE24" s="428"/>
      <c r="LLF24" s="3"/>
      <c r="LLG24" s="567"/>
      <c r="LLH24" s="3"/>
      <c r="LLI24" s="428"/>
      <c r="LLJ24" s="3"/>
      <c r="LLK24" s="567"/>
      <c r="LLL24" s="3"/>
      <c r="LLM24" s="428"/>
      <c r="LLN24" s="3"/>
      <c r="LLO24" s="567"/>
      <c r="LLP24" s="3"/>
      <c r="LLQ24" s="428"/>
      <c r="LLR24" s="3"/>
      <c r="LLS24" s="567"/>
      <c r="LLT24" s="3"/>
      <c r="LLU24" s="428"/>
      <c r="LLV24" s="3"/>
      <c r="LLW24" s="567"/>
      <c r="LLX24" s="3"/>
      <c r="LLY24" s="428"/>
      <c r="LLZ24" s="3"/>
      <c r="LMA24" s="567"/>
      <c r="LMB24" s="3"/>
      <c r="LMC24" s="428"/>
      <c r="LMD24" s="3"/>
      <c r="LME24" s="567"/>
      <c r="LMF24" s="3"/>
      <c r="LMG24" s="428"/>
      <c r="LMH24" s="3"/>
      <c r="LMI24" s="567"/>
      <c r="LMJ24" s="3"/>
      <c r="LMK24" s="428"/>
      <c r="LML24" s="3"/>
      <c r="LMM24" s="567"/>
      <c r="LMN24" s="3"/>
      <c r="LMO24" s="428"/>
      <c r="LMP24" s="3"/>
      <c r="LMQ24" s="567"/>
      <c r="LMR24" s="3"/>
      <c r="LMS24" s="428"/>
      <c r="LMT24" s="3"/>
      <c r="LMU24" s="567"/>
      <c r="LMV24" s="3"/>
      <c r="LMW24" s="428"/>
      <c r="LMX24" s="3"/>
      <c r="LMY24" s="567"/>
      <c r="LMZ24" s="3"/>
      <c r="LNA24" s="428"/>
      <c r="LNB24" s="3"/>
      <c r="LNC24" s="567"/>
      <c r="LND24" s="3"/>
      <c r="LNE24" s="428"/>
      <c r="LNF24" s="3"/>
      <c r="LNG24" s="567"/>
      <c r="LNH24" s="3"/>
      <c r="LNI24" s="428"/>
      <c r="LNJ24" s="3"/>
      <c r="LNK24" s="567"/>
      <c r="LNL24" s="3"/>
      <c r="LNM24" s="428"/>
      <c r="LNN24" s="3"/>
      <c r="LNO24" s="567"/>
      <c r="LNP24" s="3"/>
      <c r="LNQ24" s="428"/>
      <c r="LNR24" s="3"/>
      <c r="LNS24" s="567"/>
      <c r="LNT24" s="3"/>
      <c r="LNU24" s="428"/>
      <c r="LNV24" s="3"/>
      <c r="LNW24" s="567"/>
      <c r="LNX24" s="3"/>
      <c r="LNY24" s="428"/>
      <c r="LNZ24" s="3"/>
      <c r="LOA24" s="567"/>
      <c r="LOB24" s="3"/>
      <c r="LOC24" s="428"/>
      <c r="LOD24" s="3"/>
      <c r="LOE24" s="567"/>
      <c r="LOF24" s="3"/>
      <c r="LOG24" s="428"/>
      <c r="LOH24" s="3"/>
      <c r="LOI24" s="567"/>
      <c r="LOJ24" s="3"/>
      <c r="LOK24" s="428"/>
      <c r="LOL24" s="3"/>
      <c r="LOM24" s="567"/>
      <c r="LON24" s="3"/>
      <c r="LOO24" s="428"/>
      <c r="LOP24" s="3"/>
      <c r="LOQ24" s="567"/>
      <c r="LOR24" s="3"/>
      <c r="LOS24" s="428"/>
      <c r="LOT24" s="3"/>
      <c r="LOU24" s="567"/>
      <c r="LOV24" s="3"/>
      <c r="LOW24" s="428"/>
      <c r="LOX24" s="3"/>
      <c r="LOY24" s="567"/>
      <c r="LOZ24" s="3"/>
      <c r="LPA24" s="428"/>
      <c r="LPB24" s="3"/>
      <c r="LPC24" s="567"/>
      <c r="LPD24" s="3"/>
      <c r="LPE24" s="428"/>
      <c r="LPF24" s="3"/>
      <c r="LPG24" s="567"/>
      <c r="LPH24" s="3"/>
      <c r="LPI24" s="428"/>
      <c r="LPJ24" s="3"/>
      <c r="LPK24" s="567"/>
      <c r="LPL24" s="3"/>
      <c r="LPM24" s="428"/>
      <c r="LPN24" s="3"/>
      <c r="LPO24" s="567"/>
      <c r="LPP24" s="3"/>
      <c r="LPQ24" s="428"/>
      <c r="LPR24" s="3"/>
      <c r="LPS24" s="567"/>
      <c r="LPT24" s="3"/>
      <c r="LPU24" s="428"/>
      <c r="LPV24" s="3"/>
      <c r="LPW24" s="567"/>
      <c r="LPX24" s="3"/>
      <c r="LPY24" s="428"/>
      <c r="LPZ24" s="3"/>
      <c r="LQA24" s="567"/>
      <c r="LQB24" s="3"/>
      <c r="LQC24" s="428"/>
      <c r="LQD24" s="3"/>
      <c r="LQE24" s="567"/>
      <c r="LQF24" s="3"/>
      <c r="LQG24" s="428"/>
      <c r="LQH24" s="3"/>
      <c r="LQI24" s="567"/>
      <c r="LQJ24" s="3"/>
      <c r="LQK24" s="428"/>
      <c r="LQL24" s="3"/>
      <c r="LQM24" s="567"/>
      <c r="LQN24" s="3"/>
      <c r="LQO24" s="428"/>
      <c r="LQP24" s="3"/>
      <c r="LQQ24" s="567"/>
      <c r="LQR24" s="3"/>
      <c r="LQS24" s="428"/>
      <c r="LQT24" s="3"/>
      <c r="LQU24" s="567"/>
      <c r="LQV24" s="3"/>
      <c r="LQW24" s="428"/>
      <c r="LQX24" s="3"/>
      <c r="LQY24" s="567"/>
      <c r="LQZ24" s="3"/>
      <c r="LRA24" s="428"/>
      <c r="LRB24" s="3"/>
      <c r="LRC24" s="567"/>
      <c r="LRD24" s="3"/>
      <c r="LRE24" s="428"/>
      <c r="LRF24" s="3"/>
      <c r="LRG24" s="567"/>
      <c r="LRH24" s="3"/>
      <c r="LRI24" s="428"/>
      <c r="LRJ24" s="3"/>
      <c r="LRK24" s="567"/>
      <c r="LRL24" s="3"/>
      <c r="LRM24" s="428"/>
      <c r="LRN24" s="3"/>
      <c r="LRO24" s="567"/>
      <c r="LRP24" s="3"/>
      <c r="LRQ24" s="428"/>
      <c r="LRR24" s="3"/>
      <c r="LRS24" s="567"/>
      <c r="LRT24" s="3"/>
      <c r="LRU24" s="428"/>
      <c r="LRV24" s="3"/>
      <c r="LRW24" s="567"/>
      <c r="LRX24" s="3"/>
      <c r="LRY24" s="428"/>
      <c r="LRZ24" s="3"/>
      <c r="LSA24" s="567"/>
      <c r="LSB24" s="3"/>
      <c r="LSC24" s="428"/>
      <c r="LSD24" s="3"/>
      <c r="LSE24" s="567"/>
      <c r="LSF24" s="3"/>
      <c r="LSG24" s="428"/>
      <c r="LSH24" s="3"/>
      <c r="LSI24" s="567"/>
      <c r="LSJ24" s="3"/>
      <c r="LSK24" s="428"/>
      <c r="LSL24" s="3"/>
      <c r="LSM24" s="567"/>
      <c r="LSN24" s="3"/>
      <c r="LSO24" s="428"/>
      <c r="LSP24" s="3"/>
      <c r="LSQ24" s="567"/>
      <c r="LSR24" s="3"/>
      <c r="LSS24" s="428"/>
      <c r="LST24" s="3"/>
      <c r="LSU24" s="567"/>
      <c r="LSV24" s="3"/>
      <c r="LSW24" s="428"/>
      <c r="LSX24" s="3"/>
      <c r="LSY24" s="567"/>
      <c r="LSZ24" s="3"/>
      <c r="LTA24" s="428"/>
      <c r="LTB24" s="3"/>
      <c r="LTC24" s="567"/>
      <c r="LTD24" s="3"/>
      <c r="LTE24" s="428"/>
      <c r="LTF24" s="3"/>
      <c r="LTG24" s="567"/>
      <c r="LTH24" s="3"/>
      <c r="LTI24" s="428"/>
      <c r="LTJ24" s="3"/>
      <c r="LTK24" s="567"/>
      <c r="LTL24" s="3"/>
      <c r="LTM24" s="428"/>
      <c r="LTN24" s="3"/>
      <c r="LTO24" s="567"/>
      <c r="LTP24" s="3"/>
      <c r="LTQ24" s="428"/>
      <c r="LTR24" s="3"/>
      <c r="LTS24" s="567"/>
      <c r="LTT24" s="3"/>
      <c r="LTU24" s="428"/>
      <c r="LTV24" s="3"/>
      <c r="LTW24" s="567"/>
      <c r="LTX24" s="3"/>
      <c r="LTY24" s="428"/>
      <c r="LTZ24" s="3"/>
      <c r="LUA24" s="567"/>
      <c r="LUB24" s="3"/>
      <c r="LUC24" s="428"/>
      <c r="LUD24" s="3"/>
      <c r="LUE24" s="567"/>
      <c r="LUF24" s="3"/>
      <c r="LUG24" s="428"/>
      <c r="LUH24" s="3"/>
      <c r="LUI24" s="567"/>
      <c r="LUJ24" s="3"/>
      <c r="LUK24" s="428"/>
      <c r="LUL24" s="3"/>
      <c r="LUM24" s="567"/>
      <c r="LUN24" s="3"/>
      <c r="LUO24" s="428"/>
      <c r="LUP24" s="3"/>
      <c r="LUQ24" s="567"/>
      <c r="LUR24" s="3"/>
      <c r="LUS24" s="428"/>
      <c r="LUT24" s="3"/>
      <c r="LUU24" s="567"/>
      <c r="LUV24" s="3"/>
      <c r="LUW24" s="428"/>
      <c r="LUX24" s="3"/>
      <c r="LUY24" s="567"/>
      <c r="LUZ24" s="3"/>
      <c r="LVA24" s="428"/>
      <c r="LVB24" s="3"/>
      <c r="LVC24" s="567"/>
      <c r="LVD24" s="3"/>
      <c r="LVE24" s="428"/>
      <c r="LVF24" s="3"/>
      <c r="LVG24" s="567"/>
      <c r="LVH24" s="3"/>
      <c r="LVI24" s="428"/>
      <c r="LVJ24" s="3"/>
      <c r="LVK24" s="567"/>
      <c r="LVL24" s="3"/>
      <c r="LVM24" s="428"/>
      <c r="LVN24" s="3"/>
      <c r="LVO24" s="567"/>
      <c r="LVP24" s="3"/>
      <c r="LVQ24" s="428"/>
      <c r="LVR24" s="3"/>
      <c r="LVS24" s="567"/>
      <c r="LVT24" s="3"/>
      <c r="LVU24" s="428"/>
      <c r="LVV24" s="3"/>
      <c r="LVW24" s="567"/>
      <c r="LVX24" s="3"/>
      <c r="LVY24" s="428"/>
      <c r="LVZ24" s="3"/>
      <c r="LWA24" s="567"/>
      <c r="LWB24" s="3"/>
      <c r="LWC24" s="428"/>
      <c r="LWD24" s="3"/>
      <c r="LWE24" s="567"/>
      <c r="LWF24" s="3"/>
      <c r="LWG24" s="428"/>
      <c r="LWH24" s="3"/>
      <c r="LWI24" s="567"/>
      <c r="LWJ24" s="3"/>
      <c r="LWK24" s="428"/>
      <c r="LWL24" s="3"/>
      <c r="LWM24" s="567"/>
      <c r="LWN24" s="3"/>
      <c r="LWO24" s="428"/>
      <c r="LWP24" s="3"/>
      <c r="LWQ24" s="567"/>
      <c r="LWR24" s="3"/>
      <c r="LWS24" s="428"/>
      <c r="LWT24" s="3"/>
      <c r="LWU24" s="567"/>
      <c r="LWV24" s="3"/>
      <c r="LWW24" s="428"/>
      <c r="LWX24" s="3"/>
      <c r="LWY24" s="567"/>
      <c r="LWZ24" s="3"/>
      <c r="LXA24" s="428"/>
      <c r="LXB24" s="3"/>
      <c r="LXC24" s="567"/>
      <c r="LXD24" s="3"/>
      <c r="LXE24" s="428"/>
      <c r="LXF24" s="3"/>
      <c r="LXG24" s="567"/>
      <c r="LXH24" s="3"/>
      <c r="LXI24" s="428"/>
      <c r="LXJ24" s="3"/>
      <c r="LXK24" s="567"/>
      <c r="LXL24" s="3"/>
      <c r="LXM24" s="428"/>
      <c r="LXN24" s="3"/>
      <c r="LXO24" s="567"/>
      <c r="LXP24" s="3"/>
      <c r="LXQ24" s="428"/>
      <c r="LXR24" s="3"/>
      <c r="LXS24" s="567"/>
      <c r="LXT24" s="3"/>
      <c r="LXU24" s="428"/>
      <c r="LXV24" s="3"/>
      <c r="LXW24" s="567"/>
      <c r="LXX24" s="3"/>
      <c r="LXY24" s="428"/>
      <c r="LXZ24" s="3"/>
      <c r="LYA24" s="567"/>
      <c r="LYB24" s="3"/>
      <c r="LYC24" s="428"/>
      <c r="LYD24" s="3"/>
      <c r="LYE24" s="567"/>
      <c r="LYF24" s="3"/>
      <c r="LYG24" s="428"/>
      <c r="LYH24" s="3"/>
      <c r="LYI24" s="567"/>
      <c r="LYJ24" s="3"/>
      <c r="LYK24" s="428"/>
      <c r="LYL24" s="3"/>
      <c r="LYM24" s="567"/>
      <c r="LYN24" s="3"/>
      <c r="LYO24" s="428"/>
      <c r="LYP24" s="3"/>
      <c r="LYQ24" s="567"/>
      <c r="LYR24" s="3"/>
      <c r="LYS24" s="428"/>
      <c r="LYT24" s="3"/>
      <c r="LYU24" s="567"/>
      <c r="LYV24" s="3"/>
      <c r="LYW24" s="428"/>
      <c r="LYX24" s="3"/>
      <c r="LYY24" s="567"/>
      <c r="LYZ24" s="3"/>
      <c r="LZA24" s="428"/>
      <c r="LZB24" s="3"/>
      <c r="LZC24" s="567"/>
      <c r="LZD24" s="3"/>
      <c r="LZE24" s="428"/>
      <c r="LZF24" s="3"/>
      <c r="LZG24" s="567"/>
      <c r="LZH24" s="3"/>
      <c r="LZI24" s="428"/>
      <c r="LZJ24" s="3"/>
      <c r="LZK24" s="567"/>
      <c r="LZL24" s="3"/>
      <c r="LZM24" s="428"/>
      <c r="LZN24" s="3"/>
      <c r="LZO24" s="567"/>
      <c r="LZP24" s="3"/>
      <c r="LZQ24" s="428"/>
      <c r="LZR24" s="3"/>
      <c r="LZS24" s="567"/>
      <c r="LZT24" s="3"/>
      <c r="LZU24" s="428"/>
      <c r="LZV24" s="3"/>
      <c r="LZW24" s="567"/>
      <c r="LZX24" s="3"/>
      <c r="LZY24" s="428"/>
      <c r="LZZ24" s="3"/>
      <c r="MAA24" s="567"/>
      <c r="MAB24" s="3"/>
      <c r="MAC24" s="428"/>
      <c r="MAD24" s="3"/>
      <c r="MAE24" s="567"/>
      <c r="MAF24" s="3"/>
      <c r="MAG24" s="428"/>
      <c r="MAH24" s="3"/>
      <c r="MAI24" s="567"/>
      <c r="MAJ24" s="3"/>
      <c r="MAK24" s="428"/>
      <c r="MAL24" s="3"/>
      <c r="MAM24" s="567"/>
      <c r="MAN24" s="3"/>
      <c r="MAO24" s="428"/>
      <c r="MAP24" s="3"/>
      <c r="MAQ24" s="567"/>
      <c r="MAR24" s="3"/>
      <c r="MAS24" s="428"/>
      <c r="MAT24" s="3"/>
      <c r="MAU24" s="567"/>
      <c r="MAV24" s="3"/>
      <c r="MAW24" s="428"/>
      <c r="MAX24" s="3"/>
      <c r="MAY24" s="567"/>
      <c r="MAZ24" s="3"/>
      <c r="MBA24" s="428"/>
      <c r="MBB24" s="3"/>
      <c r="MBC24" s="567"/>
      <c r="MBD24" s="3"/>
      <c r="MBE24" s="428"/>
      <c r="MBF24" s="3"/>
      <c r="MBG24" s="567"/>
      <c r="MBH24" s="3"/>
      <c r="MBI24" s="428"/>
      <c r="MBJ24" s="3"/>
      <c r="MBK24" s="567"/>
      <c r="MBL24" s="3"/>
      <c r="MBM24" s="428"/>
      <c r="MBN24" s="3"/>
      <c r="MBO24" s="567"/>
      <c r="MBP24" s="3"/>
      <c r="MBQ24" s="428"/>
      <c r="MBR24" s="3"/>
      <c r="MBS24" s="567"/>
      <c r="MBT24" s="3"/>
      <c r="MBU24" s="428"/>
      <c r="MBV24" s="3"/>
      <c r="MBW24" s="567"/>
      <c r="MBX24" s="3"/>
      <c r="MBY24" s="428"/>
      <c r="MBZ24" s="3"/>
      <c r="MCA24" s="567"/>
      <c r="MCB24" s="3"/>
      <c r="MCC24" s="428"/>
      <c r="MCD24" s="3"/>
      <c r="MCE24" s="567"/>
      <c r="MCF24" s="3"/>
      <c r="MCG24" s="428"/>
      <c r="MCH24" s="3"/>
      <c r="MCI24" s="567"/>
      <c r="MCJ24" s="3"/>
      <c r="MCK24" s="428"/>
      <c r="MCL24" s="3"/>
      <c r="MCM24" s="567"/>
      <c r="MCN24" s="3"/>
      <c r="MCO24" s="428"/>
      <c r="MCP24" s="3"/>
      <c r="MCQ24" s="567"/>
      <c r="MCR24" s="3"/>
      <c r="MCS24" s="428"/>
      <c r="MCT24" s="3"/>
      <c r="MCU24" s="567"/>
      <c r="MCV24" s="3"/>
      <c r="MCW24" s="428"/>
      <c r="MCX24" s="3"/>
      <c r="MCY24" s="567"/>
      <c r="MCZ24" s="3"/>
      <c r="MDA24" s="428"/>
      <c r="MDB24" s="3"/>
      <c r="MDC24" s="567"/>
      <c r="MDD24" s="3"/>
      <c r="MDE24" s="428"/>
      <c r="MDF24" s="3"/>
      <c r="MDG24" s="567"/>
      <c r="MDH24" s="3"/>
      <c r="MDI24" s="428"/>
      <c r="MDJ24" s="3"/>
      <c r="MDK24" s="567"/>
      <c r="MDL24" s="3"/>
      <c r="MDM24" s="428"/>
      <c r="MDN24" s="3"/>
      <c r="MDO24" s="567"/>
      <c r="MDP24" s="3"/>
      <c r="MDQ24" s="428"/>
      <c r="MDR24" s="3"/>
      <c r="MDS24" s="567"/>
      <c r="MDT24" s="3"/>
      <c r="MDU24" s="428"/>
      <c r="MDV24" s="3"/>
      <c r="MDW24" s="567"/>
      <c r="MDX24" s="3"/>
      <c r="MDY24" s="428"/>
      <c r="MDZ24" s="3"/>
      <c r="MEA24" s="567"/>
      <c r="MEB24" s="3"/>
      <c r="MEC24" s="428"/>
      <c r="MED24" s="3"/>
      <c r="MEE24" s="567"/>
      <c r="MEF24" s="3"/>
      <c r="MEG24" s="428"/>
      <c r="MEH24" s="3"/>
      <c r="MEI24" s="567"/>
      <c r="MEJ24" s="3"/>
      <c r="MEK24" s="428"/>
      <c r="MEL24" s="3"/>
      <c r="MEM24" s="567"/>
      <c r="MEN24" s="3"/>
      <c r="MEO24" s="428"/>
      <c r="MEP24" s="3"/>
      <c r="MEQ24" s="567"/>
      <c r="MER24" s="3"/>
      <c r="MES24" s="428"/>
      <c r="MET24" s="3"/>
      <c r="MEU24" s="567"/>
      <c r="MEV24" s="3"/>
      <c r="MEW24" s="428"/>
      <c r="MEX24" s="3"/>
      <c r="MEY24" s="567"/>
      <c r="MEZ24" s="3"/>
      <c r="MFA24" s="428"/>
      <c r="MFB24" s="3"/>
      <c r="MFC24" s="567"/>
      <c r="MFD24" s="3"/>
      <c r="MFE24" s="428"/>
      <c r="MFF24" s="3"/>
      <c r="MFG24" s="567"/>
      <c r="MFH24" s="3"/>
      <c r="MFI24" s="428"/>
      <c r="MFJ24" s="3"/>
      <c r="MFK24" s="567"/>
      <c r="MFL24" s="3"/>
      <c r="MFM24" s="428"/>
      <c r="MFN24" s="3"/>
      <c r="MFO24" s="567"/>
      <c r="MFP24" s="3"/>
      <c r="MFQ24" s="428"/>
      <c r="MFR24" s="3"/>
      <c r="MFS24" s="567"/>
      <c r="MFT24" s="3"/>
      <c r="MFU24" s="428"/>
      <c r="MFV24" s="3"/>
      <c r="MFW24" s="567"/>
      <c r="MFX24" s="3"/>
      <c r="MFY24" s="428"/>
      <c r="MFZ24" s="3"/>
      <c r="MGA24" s="567"/>
      <c r="MGB24" s="3"/>
      <c r="MGC24" s="428"/>
      <c r="MGD24" s="3"/>
      <c r="MGE24" s="567"/>
      <c r="MGF24" s="3"/>
      <c r="MGG24" s="428"/>
      <c r="MGH24" s="3"/>
      <c r="MGI24" s="567"/>
      <c r="MGJ24" s="3"/>
      <c r="MGK24" s="428"/>
      <c r="MGL24" s="3"/>
      <c r="MGM24" s="567"/>
      <c r="MGN24" s="3"/>
      <c r="MGO24" s="428"/>
      <c r="MGP24" s="3"/>
      <c r="MGQ24" s="567"/>
      <c r="MGR24" s="3"/>
      <c r="MGS24" s="428"/>
      <c r="MGT24" s="3"/>
      <c r="MGU24" s="567"/>
      <c r="MGV24" s="3"/>
      <c r="MGW24" s="428"/>
      <c r="MGX24" s="3"/>
      <c r="MGY24" s="567"/>
      <c r="MGZ24" s="3"/>
      <c r="MHA24" s="428"/>
      <c r="MHB24" s="3"/>
      <c r="MHC24" s="567"/>
      <c r="MHD24" s="3"/>
      <c r="MHE24" s="428"/>
      <c r="MHF24" s="3"/>
      <c r="MHG24" s="567"/>
      <c r="MHH24" s="3"/>
      <c r="MHI24" s="428"/>
      <c r="MHJ24" s="3"/>
      <c r="MHK24" s="567"/>
      <c r="MHL24" s="3"/>
      <c r="MHM24" s="428"/>
      <c r="MHN24" s="3"/>
      <c r="MHO24" s="567"/>
      <c r="MHP24" s="3"/>
      <c r="MHQ24" s="428"/>
      <c r="MHR24" s="3"/>
      <c r="MHS24" s="567"/>
      <c r="MHT24" s="3"/>
      <c r="MHU24" s="428"/>
      <c r="MHV24" s="3"/>
      <c r="MHW24" s="567"/>
      <c r="MHX24" s="3"/>
      <c r="MHY24" s="428"/>
      <c r="MHZ24" s="3"/>
      <c r="MIA24" s="567"/>
      <c r="MIB24" s="3"/>
      <c r="MIC24" s="428"/>
      <c r="MID24" s="3"/>
      <c r="MIE24" s="567"/>
      <c r="MIF24" s="3"/>
      <c r="MIG24" s="428"/>
      <c r="MIH24" s="3"/>
      <c r="MII24" s="567"/>
      <c r="MIJ24" s="3"/>
      <c r="MIK24" s="428"/>
      <c r="MIL24" s="3"/>
      <c r="MIM24" s="567"/>
      <c r="MIN24" s="3"/>
      <c r="MIO24" s="428"/>
      <c r="MIP24" s="3"/>
      <c r="MIQ24" s="567"/>
      <c r="MIR24" s="3"/>
      <c r="MIS24" s="428"/>
      <c r="MIT24" s="3"/>
      <c r="MIU24" s="567"/>
      <c r="MIV24" s="3"/>
      <c r="MIW24" s="428"/>
      <c r="MIX24" s="3"/>
      <c r="MIY24" s="567"/>
      <c r="MIZ24" s="3"/>
      <c r="MJA24" s="428"/>
      <c r="MJB24" s="3"/>
      <c r="MJC24" s="567"/>
      <c r="MJD24" s="3"/>
      <c r="MJE24" s="428"/>
      <c r="MJF24" s="3"/>
      <c r="MJG24" s="567"/>
      <c r="MJH24" s="3"/>
      <c r="MJI24" s="428"/>
      <c r="MJJ24" s="3"/>
      <c r="MJK24" s="567"/>
      <c r="MJL24" s="3"/>
      <c r="MJM24" s="428"/>
      <c r="MJN24" s="3"/>
      <c r="MJO24" s="567"/>
      <c r="MJP24" s="3"/>
      <c r="MJQ24" s="428"/>
      <c r="MJR24" s="3"/>
      <c r="MJS24" s="567"/>
      <c r="MJT24" s="3"/>
      <c r="MJU24" s="428"/>
      <c r="MJV24" s="3"/>
      <c r="MJW24" s="567"/>
      <c r="MJX24" s="3"/>
      <c r="MJY24" s="428"/>
      <c r="MJZ24" s="3"/>
      <c r="MKA24" s="567"/>
      <c r="MKB24" s="3"/>
      <c r="MKC24" s="428"/>
      <c r="MKD24" s="3"/>
      <c r="MKE24" s="567"/>
      <c r="MKF24" s="3"/>
      <c r="MKG24" s="428"/>
      <c r="MKH24" s="3"/>
      <c r="MKI24" s="567"/>
      <c r="MKJ24" s="3"/>
      <c r="MKK24" s="428"/>
      <c r="MKL24" s="3"/>
      <c r="MKM24" s="567"/>
      <c r="MKN24" s="3"/>
      <c r="MKO24" s="428"/>
      <c r="MKP24" s="3"/>
      <c r="MKQ24" s="567"/>
      <c r="MKR24" s="3"/>
      <c r="MKS24" s="428"/>
      <c r="MKT24" s="3"/>
      <c r="MKU24" s="567"/>
      <c r="MKV24" s="3"/>
      <c r="MKW24" s="428"/>
      <c r="MKX24" s="3"/>
      <c r="MKY24" s="567"/>
      <c r="MKZ24" s="3"/>
      <c r="MLA24" s="428"/>
      <c r="MLB24" s="3"/>
      <c r="MLC24" s="567"/>
      <c r="MLD24" s="3"/>
      <c r="MLE24" s="428"/>
      <c r="MLF24" s="3"/>
      <c r="MLG24" s="567"/>
      <c r="MLH24" s="3"/>
      <c r="MLI24" s="428"/>
      <c r="MLJ24" s="3"/>
      <c r="MLK24" s="567"/>
      <c r="MLL24" s="3"/>
      <c r="MLM24" s="428"/>
      <c r="MLN24" s="3"/>
      <c r="MLO24" s="567"/>
      <c r="MLP24" s="3"/>
      <c r="MLQ24" s="428"/>
      <c r="MLR24" s="3"/>
      <c r="MLS24" s="567"/>
      <c r="MLT24" s="3"/>
      <c r="MLU24" s="428"/>
      <c r="MLV24" s="3"/>
      <c r="MLW24" s="567"/>
      <c r="MLX24" s="3"/>
      <c r="MLY24" s="428"/>
      <c r="MLZ24" s="3"/>
      <c r="MMA24" s="567"/>
      <c r="MMB24" s="3"/>
      <c r="MMC24" s="428"/>
      <c r="MMD24" s="3"/>
      <c r="MME24" s="567"/>
      <c r="MMF24" s="3"/>
      <c r="MMG24" s="428"/>
      <c r="MMH24" s="3"/>
      <c r="MMI24" s="567"/>
      <c r="MMJ24" s="3"/>
      <c r="MMK24" s="428"/>
      <c r="MML24" s="3"/>
      <c r="MMM24" s="567"/>
      <c r="MMN24" s="3"/>
      <c r="MMO24" s="428"/>
      <c r="MMP24" s="3"/>
      <c r="MMQ24" s="567"/>
      <c r="MMR24" s="3"/>
      <c r="MMS24" s="428"/>
      <c r="MMT24" s="3"/>
      <c r="MMU24" s="567"/>
      <c r="MMV24" s="3"/>
      <c r="MMW24" s="428"/>
      <c r="MMX24" s="3"/>
      <c r="MMY24" s="567"/>
      <c r="MMZ24" s="3"/>
      <c r="MNA24" s="428"/>
      <c r="MNB24" s="3"/>
      <c r="MNC24" s="567"/>
      <c r="MND24" s="3"/>
      <c r="MNE24" s="428"/>
      <c r="MNF24" s="3"/>
      <c r="MNG24" s="567"/>
      <c r="MNH24" s="3"/>
      <c r="MNI24" s="428"/>
      <c r="MNJ24" s="3"/>
      <c r="MNK24" s="567"/>
      <c r="MNL24" s="3"/>
      <c r="MNM24" s="428"/>
      <c r="MNN24" s="3"/>
      <c r="MNO24" s="567"/>
      <c r="MNP24" s="3"/>
      <c r="MNQ24" s="428"/>
      <c r="MNR24" s="3"/>
      <c r="MNS24" s="567"/>
      <c r="MNT24" s="3"/>
      <c r="MNU24" s="428"/>
      <c r="MNV24" s="3"/>
      <c r="MNW24" s="567"/>
      <c r="MNX24" s="3"/>
      <c r="MNY24" s="428"/>
      <c r="MNZ24" s="3"/>
      <c r="MOA24" s="567"/>
      <c r="MOB24" s="3"/>
      <c r="MOC24" s="428"/>
      <c r="MOD24" s="3"/>
      <c r="MOE24" s="567"/>
      <c r="MOF24" s="3"/>
      <c r="MOG24" s="428"/>
      <c r="MOH24" s="3"/>
      <c r="MOI24" s="567"/>
      <c r="MOJ24" s="3"/>
      <c r="MOK24" s="428"/>
      <c r="MOL24" s="3"/>
      <c r="MOM24" s="567"/>
      <c r="MON24" s="3"/>
      <c r="MOO24" s="428"/>
      <c r="MOP24" s="3"/>
      <c r="MOQ24" s="567"/>
      <c r="MOR24" s="3"/>
      <c r="MOS24" s="428"/>
      <c r="MOT24" s="3"/>
      <c r="MOU24" s="567"/>
      <c r="MOV24" s="3"/>
      <c r="MOW24" s="428"/>
      <c r="MOX24" s="3"/>
      <c r="MOY24" s="567"/>
      <c r="MOZ24" s="3"/>
      <c r="MPA24" s="428"/>
      <c r="MPB24" s="3"/>
      <c r="MPC24" s="567"/>
      <c r="MPD24" s="3"/>
      <c r="MPE24" s="428"/>
      <c r="MPF24" s="3"/>
      <c r="MPG24" s="567"/>
      <c r="MPH24" s="3"/>
      <c r="MPI24" s="428"/>
      <c r="MPJ24" s="3"/>
      <c r="MPK24" s="567"/>
      <c r="MPL24" s="3"/>
      <c r="MPM24" s="428"/>
      <c r="MPN24" s="3"/>
      <c r="MPO24" s="567"/>
      <c r="MPP24" s="3"/>
      <c r="MPQ24" s="428"/>
      <c r="MPR24" s="3"/>
      <c r="MPS24" s="567"/>
      <c r="MPT24" s="3"/>
      <c r="MPU24" s="428"/>
      <c r="MPV24" s="3"/>
      <c r="MPW24" s="567"/>
      <c r="MPX24" s="3"/>
      <c r="MPY24" s="428"/>
      <c r="MPZ24" s="3"/>
      <c r="MQA24" s="567"/>
      <c r="MQB24" s="3"/>
      <c r="MQC24" s="428"/>
      <c r="MQD24" s="3"/>
      <c r="MQE24" s="567"/>
      <c r="MQF24" s="3"/>
      <c r="MQG24" s="428"/>
      <c r="MQH24" s="3"/>
      <c r="MQI24" s="567"/>
      <c r="MQJ24" s="3"/>
      <c r="MQK24" s="428"/>
      <c r="MQL24" s="3"/>
      <c r="MQM24" s="567"/>
      <c r="MQN24" s="3"/>
      <c r="MQO24" s="428"/>
      <c r="MQP24" s="3"/>
      <c r="MQQ24" s="567"/>
      <c r="MQR24" s="3"/>
      <c r="MQS24" s="428"/>
      <c r="MQT24" s="3"/>
      <c r="MQU24" s="567"/>
      <c r="MQV24" s="3"/>
      <c r="MQW24" s="428"/>
      <c r="MQX24" s="3"/>
      <c r="MQY24" s="567"/>
      <c r="MQZ24" s="3"/>
      <c r="MRA24" s="428"/>
      <c r="MRB24" s="3"/>
      <c r="MRC24" s="567"/>
      <c r="MRD24" s="3"/>
      <c r="MRE24" s="428"/>
      <c r="MRF24" s="3"/>
      <c r="MRG24" s="567"/>
      <c r="MRH24" s="3"/>
      <c r="MRI24" s="428"/>
      <c r="MRJ24" s="3"/>
      <c r="MRK24" s="567"/>
      <c r="MRL24" s="3"/>
      <c r="MRM24" s="428"/>
      <c r="MRN24" s="3"/>
      <c r="MRO24" s="567"/>
      <c r="MRP24" s="3"/>
      <c r="MRQ24" s="428"/>
      <c r="MRR24" s="3"/>
      <c r="MRS24" s="567"/>
      <c r="MRT24" s="3"/>
      <c r="MRU24" s="428"/>
      <c r="MRV24" s="3"/>
      <c r="MRW24" s="567"/>
      <c r="MRX24" s="3"/>
      <c r="MRY24" s="428"/>
      <c r="MRZ24" s="3"/>
      <c r="MSA24" s="567"/>
      <c r="MSB24" s="3"/>
      <c r="MSC24" s="428"/>
      <c r="MSD24" s="3"/>
      <c r="MSE24" s="567"/>
      <c r="MSF24" s="3"/>
      <c r="MSG24" s="428"/>
      <c r="MSH24" s="3"/>
      <c r="MSI24" s="567"/>
      <c r="MSJ24" s="3"/>
      <c r="MSK24" s="428"/>
      <c r="MSL24" s="3"/>
      <c r="MSM24" s="567"/>
      <c r="MSN24" s="3"/>
      <c r="MSO24" s="428"/>
      <c r="MSP24" s="3"/>
      <c r="MSQ24" s="567"/>
      <c r="MSR24" s="3"/>
      <c r="MSS24" s="428"/>
      <c r="MST24" s="3"/>
      <c r="MSU24" s="567"/>
      <c r="MSV24" s="3"/>
      <c r="MSW24" s="428"/>
      <c r="MSX24" s="3"/>
      <c r="MSY24" s="567"/>
      <c r="MSZ24" s="3"/>
      <c r="MTA24" s="428"/>
      <c r="MTB24" s="3"/>
      <c r="MTC24" s="567"/>
      <c r="MTD24" s="3"/>
      <c r="MTE24" s="428"/>
      <c r="MTF24" s="3"/>
      <c r="MTG24" s="567"/>
      <c r="MTH24" s="3"/>
      <c r="MTI24" s="428"/>
      <c r="MTJ24" s="3"/>
      <c r="MTK24" s="567"/>
      <c r="MTL24" s="3"/>
      <c r="MTM24" s="428"/>
      <c r="MTN24" s="3"/>
      <c r="MTO24" s="567"/>
      <c r="MTP24" s="3"/>
      <c r="MTQ24" s="428"/>
      <c r="MTR24" s="3"/>
      <c r="MTS24" s="567"/>
      <c r="MTT24" s="3"/>
      <c r="MTU24" s="428"/>
      <c r="MTV24" s="3"/>
      <c r="MTW24" s="567"/>
      <c r="MTX24" s="3"/>
      <c r="MTY24" s="428"/>
      <c r="MTZ24" s="3"/>
      <c r="MUA24" s="567"/>
      <c r="MUB24" s="3"/>
      <c r="MUC24" s="428"/>
      <c r="MUD24" s="3"/>
      <c r="MUE24" s="567"/>
      <c r="MUF24" s="3"/>
      <c r="MUG24" s="428"/>
      <c r="MUH24" s="3"/>
      <c r="MUI24" s="567"/>
      <c r="MUJ24" s="3"/>
      <c r="MUK24" s="428"/>
      <c r="MUL24" s="3"/>
      <c r="MUM24" s="567"/>
      <c r="MUN24" s="3"/>
      <c r="MUO24" s="428"/>
      <c r="MUP24" s="3"/>
      <c r="MUQ24" s="567"/>
      <c r="MUR24" s="3"/>
      <c r="MUS24" s="428"/>
      <c r="MUT24" s="3"/>
      <c r="MUU24" s="567"/>
      <c r="MUV24" s="3"/>
      <c r="MUW24" s="428"/>
      <c r="MUX24" s="3"/>
      <c r="MUY24" s="567"/>
      <c r="MUZ24" s="3"/>
      <c r="MVA24" s="428"/>
      <c r="MVB24" s="3"/>
      <c r="MVC24" s="567"/>
      <c r="MVD24" s="3"/>
      <c r="MVE24" s="428"/>
      <c r="MVF24" s="3"/>
      <c r="MVG24" s="567"/>
      <c r="MVH24" s="3"/>
      <c r="MVI24" s="428"/>
      <c r="MVJ24" s="3"/>
      <c r="MVK24" s="567"/>
      <c r="MVL24" s="3"/>
      <c r="MVM24" s="428"/>
      <c r="MVN24" s="3"/>
      <c r="MVO24" s="567"/>
      <c r="MVP24" s="3"/>
      <c r="MVQ24" s="428"/>
      <c r="MVR24" s="3"/>
      <c r="MVS24" s="567"/>
      <c r="MVT24" s="3"/>
      <c r="MVU24" s="428"/>
      <c r="MVV24" s="3"/>
      <c r="MVW24" s="567"/>
      <c r="MVX24" s="3"/>
      <c r="MVY24" s="428"/>
      <c r="MVZ24" s="3"/>
      <c r="MWA24" s="567"/>
      <c r="MWB24" s="3"/>
      <c r="MWC24" s="428"/>
      <c r="MWD24" s="3"/>
      <c r="MWE24" s="567"/>
      <c r="MWF24" s="3"/>
      <c r="MWG24" s="428"/>
      <c r="MWH24" s="3"/>
      <c r="MWI24" s="567"/>
      <c r="MWJ24" s="3"/>
      <c r="MWK24" s="428"/>
      <c r="MWL24" s="3"/>
      <c r="MWM24" s="567"/>
      <c r="MWN24" s="3"/>
      <c r="MWO24" s="428"/>
      <c r="MWP24" s="3"/>
      <c r="MWQ24" s="567"/>
      <c r="MWR24" s="3"/>
      <c r="MWS24" s="428"/>
      <c r="MWT24" s="3"/>
      <c r="MWU24" s="567"/>
      <c r="MWV24" s="3"/>
      <c r="MWW24" s="428"/>
      <c r="MWX24" s="3"/>
      <c r="MWY24" s="567"/>
      <c r="MWZ24" s="3"/>
      <c r="MXA24" s="428"/>
      <c r="MXB24" s="3"/>
      <c r="MXC24" s="567"/>
      <c r="MXD24" s="3"/>
      <c r="MXE24" s="428"/>
      <c r="MXF24" s="3"/>
      <c r="MXG24" s="567"/>
      <c r="MXH24" s="3"/>
      <c r="MXI24" s="428"/>
      <c r="MXJ24" s="3"/>
      <c r="MXK24" s="567"/>
      <c r="MXL24" s="3"/>
      <c r="MXM24" s="428"/>
      <c r="MXN24" s="3"/>
      <c r="MXO24" s="567"/>
      <c r="MXP24" s="3"/>
      <c r="MXQ24" s="428"/>
      <c r="MXR24" s="3"/>
      <c r="MXS24" s="567"/>
      <c r="MXT24" s="3"/>
      <c r="MXU24" s="428"/>
      <c r="MXV24" s="3"/>
      <c r="MXW24" s="567"/>
      <c r="MXX24" s="3"/>
      <c r="MXY24" s="428"/>
      <c r="MXZ24" s="3"/>
      <c r="MYA24" s="567"/>
      <c r="MYB24" s="3"/>
      <c r="MYC24" s="428"/>
      <c r="MYD24" s="3"/>
      <c r="MYE24" s="567"/>
      <c r="MYF24" s="3"/>
      <c r="MYG24" s="428"/>
      <c r="MYH24" s="3"/>
      <c r="MYI24" s="567"/>
      <c r="MYJ24" s="3"/>
      <c r="MYK24" s="428"/>
      <c r="MYL24" s="3"/>
      <c r="MYM24" s="567"/>
      <c r="MYN24" s="3"/>
      <c r="MYO24" s="428"/>
      <c r="MYP24" s="3"/>
      <c r="MYQ24" s="567"/>
      <c r="MYR24" s="3"/>
      <c r="MYS24" s="428"/>
      <c r="MYT24" s="3"/>
      <c r="MYU24" s="567"/>
      <c r="MYV24" s="3"/>
      <c r="MYW24" s="428"/>
      <c r="MYX24" s="3"/>
      <c r="MYY24" s="567"/>
      <c r="MYZ24" s="3"/>
      <c r="MZA24" s="428"/>
      <c r="MZB24" s="3"/>
      <c r="MZC24" s="567"/>
      <c r="MZD24" s="3"/>
      <c r="MZE24" s="428"/>
      <c r="MZF24" s="3"/>
      <c r="MZG24" s="567"/>
      <c r="MZH24" s="3"/>
      <c r="MZI24" s="428"/>
      <c r="MZJ24" s="3"/>
      <c r="MZK24" s="567"/>
      <c r="MZL24" s="3"/>
      <c r="MZM24" s="428"/>
      <c r="MZN24" s="3"/>
      <c r="MZO24" s="567"/>
      <c r="MZP24" s="3"/>
      <c r="MZQ24" s="428"/>
      <c r="MZR24" s="3"/>
      <c r="MZS24" s="567"/>
      <c r="MZT24" s="3"/>
      <c r="MZU24" s="428"/>
      <c r="MZV24" s="3"/>
      <c r="MZW24" s="567"/>
      <c r="MZX24" s="3"/>
      <c r="MZY24" s="428"/>
      <c r="MZZ24" s="3"/>
      <c r="NAA24" s="567"/>
      <c r="NAB24" s="3"/>
      <c r="NAC24" s="428"/>
      <c r="NAD24" s="3"/>
      <c r="NAE24" s="567"/>
      <c r="NAF24" s="3"/>
      <c r="NAG24" s="428"/>
      <c r="NAH24" s="3"/>
      <c r="NAI24" s="567"/>
      <c r="NAJ24" s="3"/>
      <c r="NAK24" s="428"/>
      <c r="NAL24" s="3"/>
      <c r="NAM24" s="567"/>
      <c r="NAN24" s="3"/>
      <c r="NAO24" s="428"/>
      <c r="NAP24" s="3"/>
      <c r="NAQ24" s="567"/>
      <c r="NAR24" s="3"/>
      <c r="NAS24" s="428"/>
      <c r="NAT24" s="3"/>
      <c r="NAU24" s="567"/>
      <c r="NAV24" s="3"/>
      <c r="NAW24" s="428"/>
      <c r="NAX24" s="3"/>
      <c r="NAY24" s="567"/>
      <c r="NAZ24" s="3"/>
      <c r="NBA24" s="428"/>
      <c r="NBB24" s="3"/>
      <c r="NBC24" s="567"/>
      <c r="NBD24" s="3"/>
      <c r="NBE24" s="428"/>
      <c r="NBF24" s="3"/>
      <c r="NBG24" s="567"/>
      <c r="NBH24" s="3"/>
      <c r="NBI24" s="428"/>
      <c r="NBJ24" s="3"/>
      <c r="NBK24" s="567"/>
      <c r="NBL24" s="3"/>
      <c r="NBM24" s="428"/>
      <c r="NBN24" s="3"/>
      <c r="NBO24" s="567"/>
      <c r="NBP24" s="3"/>
      <c r="NBQ24" s="428"/>
      <c r="NBR24" s="3"/>
      <c r="NBS24" s="567"/>
      <c r="NBT24" s="3"/>
      <c r="NBU24" s="428"/>
      <c r="NBV24" s="3"/>
      <c r="NBW24" s="567"/>
      <c r="NBX24" s="3"/>
      <c r="NBY24" s="428"/>
      <c r="NBZ24" s="3"/>
      <c r="NCA24" s="567"/>
      <c r="NCB24" s="3"/>
      <c r="NCC24" s="428"/>
      <c r="NCD24" s="3"/>
      <c r="NCE24" s="567"/>
      <c r="NCF24" s="3"/>
      <c r="NCG24" s="428"/>
      <c r="NCH24" s="3"/>
      <c r="NCI24" s="567"/>
      <c r="NCJ24" s="3"/>
      <c r="NCK24" s="428"/>
      <c r="NCL24" s="3"/>
      <c r="NCM24" s="567"/>
      <c r="NCN24" s="3"/>
      <c r="NCO24" s="428"/>
      <c r="NCP24" s="3"/>
      <c r="NCQ24" s="567"/>
      <c r="NCR24" s="3"/>
      <c r="NCS24" s="428"/>
      <c r="NCT24" s="3"/>
      <c r="NCU24" s="567"/>
      <c r="NCV24" s="3"/>
      <c r="NCW24" s="428"/>
      <c r="NCX24" s="3"/>
      <c r="NCY24" s="567"/>
      <c r="NCZ24" s="3"/>
      <c r="NDA24" s="428"/>
      <c r="NDB24" s="3"/>
      <c r="NDC24" s="567"/>
      <c r="NDD24" s="3"/>
      <c r="NDE24" s="428"/>
      <c r="NDF24" s="3"/>
      <c r="NDG24" s="567"/>
      <c r="NDH24" s="3"/>
      <c r="NDI24" s="428"/>
      <c r="NDJ24" s="3"/>
      <c r="NDK24" s="567"/>
      <c r="NDL24" s="3"/>
      <c r="NDM24" s="428"/>
      <c r="NDN24" s="3"/>
      <c r="NDO24" s="567"/>
      <c r="NDP24" s="3"/>
      <c r="NDQ24" s="428"/>
      <c r="NDR24" s="3"/>
      <c r="NDS24" s="567"/>
      <c r="NDT24" s="3"/>
      <c r="NDU24" s="428"/>
      <c r="NDV24" s="3"/>
      <c r="NDW24" s="567"/>
      <c r="NDX24" s="3"/>
      <c r="NDY24" s="428"/>
      <c r="NDZ24" s="3"/>
      <c r="NEA24" s="567"/>
      <c r="NEB24" s="3"/>
      <c r="NEC24" s="428"/>
      <c r="NED24" s="3"/>
      <c r="NEE24" s="567"/>
      <c r="NEF24" s="3"/>
      <c r="NEG24" s="428"/>
      <c r="NEH24" s="3"/>
      <c r="NEI24" s="567"/>
      <c r="NEJ24" s="3"/>
      <c r="NEK24" s="428"/>
      <c r="NEL24" s="3"/>
      <c r="NEM24" s="567"/>
      <c r="NEN24" s="3"/>
      <c r="NEO24" s="428"/>
      <c r="NEP24" s="3"/>
      <c r="NEQ24" s="567"/>
      <c r="NER24" s="3"/>
      <c r="NES24" s="428"/>
      <c r="NET24" s="3"/>
      <c r="NEU24" s="567"/>
      <c r="NEV24" s="3"/>
      <c r="NEW24" s="428"/>
      <c r="NEX24" s="3"/>
      <c r="NEY24" s="567"/>
      <c r="NEZ24" s="3"/>
      <c r="NFA24" s="428"/>
      <c r="NFB24" s="3"/>
      <c r="NFC24" s="567"/>
      <c r="NFD24" s="3"/>
      <c r="NFE24" s="428"/>
      <c r="NFF24" s="3"/>
      <c r="NFG24" s="567"/>
      <c r="NFH24" s="3"/>
      <c r="NFI24" s="428"/>
      <c r="NFJ24" s="3"/>
      <c r="NFK24" s="567"/>
      <c r="NFL24" s="3"/>
      <c r="NFM24" s="428"/>
      <c r="NFN24" s="3"/>
      <c r="NFO24" s="567"/>
      <c r="NFP24" s="3"/>
      <c r="NFQ24" s="428"/>
      <c r="NFR24" s="3"/>
      <c r="NFS24" s="567"/>
      <c r="NFT24" s="3"/>
      <c r="NFU24" s="428"/>
      <c r="NFV24" s="3"/>
      <c r="NFW24" s="567"/>
      <c r="NFX24" s="3"/>
      <c r="NFY24" s="428"/>
      <c r="NFZ24" s="3"/>
      <c r="NGA24" s="567"/>
      <c r="NGB24" s="3"/>
      <c r="NGC24" s="428"/>
      <c r="NGD24" s="3"/>
      <c r="NGE24" s="567"/>
      <c r="NGF24" s="3"/>
      <c r="NGG24" s="428"/>
      <c r="NGH24" s="3"/>
      <c r="NGI24" s="567"/>
      <c r="NGJ24" s="3"/>
      <c r="NGK24" s="428"/>
      <c r="NGL24" s="3"/>
      <c r="NGM24" s="567"/>
      <c r="NGN24" s="3"/>
      <c r="NGO24" s="428"/>
      <c r="NGP24" s="3"/>
      <c r="NGQ24" s="567"/>
      <c r="NGR24" s="3"/>
      <c r="NGS24" s="428"/>
      <c r="NGT24" s="3"/>
      <c r="NGU24" s="567"/>
      <c r="NGV24" s="3"/>
      <c r="NGW24" s="428"/>
      <c r="NGX24" s="3"/>
      <c r="NGY24" s="567"/>
      <c r="NGZ24" s="3"/>
      <c r="NHA24" s="428"/>
      <c r="NHB24" s="3"/>
      <c r="NHC24" s="567"/>
      <c r="NHD24" s="3"/>
      <c r="NHE24" s="428"/>
      <c r="NHF24" s="3"/>
      <c r="NHG24" s="567"/>
      <c r="NHH24" s="3"/>
      <c r="NHI24" s="428"/>
      <c r="NHJ24" s="3"/>
      <c r="NHK24" s="567"/>
      <c r="NHL24" s="3"/>
      <c r="NHM24" s="428"/>
      <c r="NHN24" s="3"/>
      <c r="NHO24" s="567"/>
      <c r="NHP24" s="3"/>
      <c r="NHQ24" s="428"/>
      <c r="NHR24" s="3"/>
      <c r="NHS24" s="567"/>
      <c r="NHT24" s="3"/>
      <c r="NHU24" s="428"/>
      <c r="NHV24" s="3"/>
      <c r="NHW24" s="567"/>
      <c r="NHX24" s="3"/>
      <c r="NHY24" s="428"/>
      <c r="NHZ24" s="3"/>
      <c r="NIA24" s="567"/>
      <c r="NIB24" s="3"/>
      <c r="NIC24" s="428"/>
      <c r="NID24" s="3"/>
      <c r="NIE24" s="567"/>
      <c r="NIF24" s="3"/>
      <c r="NIG24" s="428"/>
      <c r="NIH24" s="3"/>
      <c r="NII24" s="567"/>
      <c r="NIJ24" s="3"/>
      <c r="NIK24" s="428"/>
      <c r="NIL24" s="3"/>
      <c r="NIM24" s="567"/>
      <c r="NIN24" s="3"/>
      <c r="NIO24" s="428"/>
      <c r="NIP24" s="3"/>
      <c r="NIQ24" s="567"/>
      <c r="NIR24" s="3"/>
      <c r="NIS24" s="428"/>
      <c r="NIT24" s="3"/>
      <c r="NIU24" s="567"/>
      <c r="NIV24" s="3"/>
      <c r="NIW24" s="428"/>
      <c r="NIX24" s="3"/>
      <c r="NIY24" s="567"/>
      <c r="NIZ24" s="3"/>
      <c r="NJA24" s="428"/>
      <c r="NJB24" s="3"/>
      <c r="NJC24" s="567"/>
      <c r="NJD24" s="3"/>
      <c r="NJE24" s="428"/>
      <c r="NJF24" s="3"/>
      <c r="NJG24" s="567"/>
      <c r="NJH24" s="3"/>
      <c r="NJI24" s="428"/>
      <c r="NJJ24" s="3"/>
      <c r="NJK24" s="567"/>
      <c r="NJL24" s="3"/>
      <c r="NJM24" s="428"/>
      <c r="NJN24" s="3"/>
      <c r="NJO24" s="567"/>
      <c r="NJP24" s="3"/>
      <c r="NJQ24" s="428"/>
      <c r="NJR24" s="3"/>
      <c r="NJS24" s="567"/>
      <c r="NJT24" s="3"/>
      <c r="NJU24" s="428"/>
      <c r="NJV24" s="3"/>
      <c r="NJW24" s="567"/>
      <c r="NJX24" s="3"/>
      <c r="NJY24" s="428"/>
      <c r="NJZ24" s="3"/>
      <c r="NKA24" s="567"/>
      <c r="NKB24" s="3"/>
      <c r="NKC24" s="428"/>
      <c r="NKD24" s="3"/>
      <c r="NKE24" s="567"/>
      <c r="NKF24" s="3"/>
      <c r="NKG24" s="428"/>
      <c r="NKH24" s="3"/>
      <c r="NKI24" s="567"/>
      <c r="NKJ24" s="3"/>
      <c r="NKK24" s="428"/>
      <c r="NKL24" s="3"/>
      <c r="NKM24" s="567"/>
      <c r="NKN24" s="3"/>
      <c r="NKO24" s="428"/>
      <c r="NKP24" s="3"/>
      <c r="NKQ24" s="567"/>
      <c r="NKR24" s="3"/>
      <c r="NKS24" s="428"/>
      <c r="NKT24" s="3"/>
      <c r="NKU24" s="567"/>
      <c r="NKV24" s="3"/>
      <c r="NKW24" s="428"/>
      <c r="NKX24" s="3"/>
      <c r="NKY24" s="567"/>
      <c r="NKZ24" s="3"/>
      <c r="NLA24" s="428"/>
      <c r="NLB24" s="3"/>
      <c r="NLC24" s="567"/>
      <c r="NLD24" s="3"/>
      <c r="NLE24" s="428"/>
      <c r="NLF24" s="3"/>
      <c r="NLG24" s="567"/>
      <c r="NLH24" s="3"/>
      <c r="NLI24" s="428"/>
      <c r="NLJ24" s="3"/>
      <c r="NLK24" s="567"/>
      <c r="NLL24" s="3"/>
      <c r="NLM24" s="428"/>
      <c r="NLN24" s="3"/>
      <c r="NLO24" s="567"/>
      <c r="NLP24" s="3"/>
      <c r="NLQ24" s="428"/>
      <c r="NLR24" s="3"/>
      <c r="NLS24" s="567"/>
      <c r="NLT24" s="3"/>
      <c r="NLU24" s="428"/>
      <c r="NLV24" s="3"/>
      <c r="NLW24" s="567"/>
      <c r="NLX24" s="3"/>
      <c r="NLY24" s="428"/>
      <c r="NLZ24" s="3"/>
      <c r="NMA24" s="567"/>
      <c r="NMB24" s="3"/>
      <c r="NMC24" s="428"/>
      <c r="NMD24" s="3"/>
      <c r="NME24" s="567"/>
      <c r="NMF24" s="3"/>
      <c r="NMG24" s="428"/>
      <c r="NMH24" s="3"/>
      <c r="NMI24" s="567"/>
      <c r="NMJ24" s="3"/>
      <c r="NMK24" s="428"/>
      <c r="NML24" s="3"/>
      <c r="NMM24" s="567"/>
      <c r="NMN24" s="3"/>
      <c r="NMO24" s="428"/>
      <c r="NMP24" s="3"/>
      <c r="NMQ24" s="567"/>
      <c r="NMR24" s="3"/>
      <c r="NMS24" s="428"/>
      <c r="NMT24" s="3"/>
      <c r="NMU24" s="567"/>
      <c r="NMV24" s="3"/>
      <c r="NMW24" s="428"/>
      <c r="NMX24" s="3"/>
      <c r="NMY24" s="567"/>
      <c r="NMZ24" s="3"/>
      <c r="NNA24" s="428"/>
      <c r="NNB24" s="3"/>
      <c r="NNC24" s="567"/>
      <c r="NND24" s="3"/>
      <c r="NNE24" s="428"/>
      <c r="NNF24" s="3"/>
      <c r="NNG24" s="567"/>
      <c r="NNH24" s="3"/>
      <c r="NNI24" s="428"/>
      <c r="NNJ24" s="3"/>
      <c r="NNK24" s="567"/>
      <c r="NNL24" s="3"/>
      <c r="NNM24" s="428"/>
      <c r="NNN24" s="3"/>
      <c r="NNO24" s="567"/>
      <c r="NNP24" s="3"/>
      <c r="NNQ24" s="428"/>
      <c r="NNR24" s="3"/>
      <c r="NNS24" s="567"/>
      <c r="NNT24" s="3"/>
      <c r="NNU24" s="428"/>
      <c r="NNV24" s="3"/>
      <c r="NNW24" s="567"/>
      <c r="NNX24" s="3"/>
      <c r="NNY24" s="428"/>
      <c r="NNZ24" s="3"/>
      <c r="NOA24" s="567"/>
      <c r="NOB24" s="3"/>
      <c r="NOC24" s="428"/>
      <c r="NOD24" s="3"/>
      <c r="NOE24" s="567"/>
      <c r="NOF24" s="3"/>
      <c r="NOG24" s="428"/>
      <c r="NOH24" s="3"/>
      <c r="NOI24" s="567"/>
      <c r="NOJ24" s="3"/>
      <c r="NOK24" s="428"/>
      <c r="NOL24" s="3"/>
      <c r="NOM24" s="567"/>
      <c r="NON24" s="3"/>
      <c r="NOO24" s="428"/>
      <c r="NOP24" s="3"/>
      <c r="NOQ24" s="567"/>
      <c r="NOR24" s="3"/>
      <c r="NOS24" s="428"/>
      <c r="NOT24" s="3"/>
      <c r="NOU24" s="567"/>
      <c r="NOV24" s="3"/>
      <c r="NOW24" s="428"/>
      <c r="NOX24" s="3"/>
      <c r="NOY24" s="567"/>
      <c r="NOZ24" s="3"/>
      <c r="NPA24" s="428"/>
      <c r="NPB24" s="3"/>
      <c r="NPC24" s="567"/>
      <c r="NPD24" s="3"/>
      <c r="NPE24" s="428"/>
      <c r="NPF24" s="3"/>
      <c r="NPG24" s="567"/>
      <c r="NPH24" s="3"/>
      <c r="NPI24" s="428"/>
      <c r="NPJ24" s="3"/>
      <c r="NPK24" s="567"/>
      <c r="NPL24" s="3"/>
      <c r="NPM24" s="428"/>
      <c r="NPN24" s="3"/>
      <c r="NPO24" s="567"/>
      <c r="NPP24" s="3"/>
      <c r="NPQ24" s="428"/>
      <c r="NPR24" s="3"/>
      <c r="NPS24" s="567"/>
      <c r="NPT24" s="3"/>
      <c r="NPU24" s="428"/>
      <c r="NPV24" s="3"/>
      <c r="NPW24" s="567"/>
      <c r="NPX24" s="3"/>
      <c r="NPY24" s="428"/>
      <c r="NPZ24" s="3"/>
      <c r="NQA24" s="567"/>
      <c r="NQB24" s="3"/>
      <c r="NQC24" s="428"/>
      <c r="NQD24" s="3"/>
      <c r="NQE24" s="567"/>
      <c r="NQF24" s="3"/>
      <c r="NQG24" s="428"/>
      <c r="NQH24" s="3"/>
      <c r="NQI24" s="567"/>
      <c r="NQJ24" s="3"/>
      <c r="NQK24" s="428"/>
      <c r="NQL24" s="3"/>
      <c r="NQM24" s="567"/>
      <c r="NQN24" s="3"/>
      <c r="NQO24" s="428"/>
      <c r="NQP24" s="3"/>
      <c r="NQQ24" s="567"/>
      <c r="NQR24" s="3"/>
      <c r="NQS24" s="428"/>
      <c r="NQT24" s="3"/>
      <c r="NQU24" s="567"/>
      <c r="NQV24" s="3"/>
      <c r="NQW24" s="428"/>
      <c r="NQX24" s="3"/>
      <c r="NQY24" s="567"/>
      <c r="NQZ24" s="3"/>
      <c r="NRA24" s="428"/>
      <c r="NRB24" s="3"/>
      <c r="NRC24" s="567"/>
      <c r="NRD24" s="3"/>
      <c r="NRE24" s="428"/>
      <c r="NRF24" s="3"/>
      <c r="NRG24" s="567"/>
      <c r="NRH24" s="3"/>
      <c r="NRI24" s="428"/>
      <c r="NRJ24" s="3"/>
      <c r="NRK24" s="567"/>
      <c r="NRL24" s="3"/>
      <c r="NRM24" s="428"/>
      <c r="NRN24" s="3"/>
      <c r="NRO24" s="567"/>
      <c r="NRP24" s="3"/>
      <c r="NRQ24" s="428"/>
      <c r="NRR24" s="3"/>
      <c r="NRS24" s="567"/>
      <c r="NRT24" s="3"/>
      <c r="NRU24" s="428"/>
      <c r="NRV24" s="3"/>
      <c r="NRW24" s="567"/>
      <c r="NRX24" s="3"/>
      <c r="NRY24" s="428"/>
      <c r="NRZ24" s="3"/>
      <c r="NSA24" s="567"/>
      <c r="NSB24" s="3"/>
      <c r="NSC24" s="428"/>
      <c r="NSD24" s="3"/>
      <c r="NSE24" s="567"/>
      <c r="NSF24" s="3"/>
      <c r="NSG24" s="428"/>
      <c r="NSH24" s="3"/>
      <c r="NSI24" s="567"/>
      <c r="NSJ24" s="3"/>
      <c r="NSK24" s="428"/>
      <c r="NSL24" s="3"/>
      <c r="NSM24" s="567"/>
      <c r="NSN24" s="3"/>
      <c r="NSO24" s="428"/>
      <c r="NSP24" s="3"/>
      <c r="NSQ24" s="567"/>
      <c r="NSR24" s="3"/>
      <c r="NSS24" s="428"/>
      <c r="NST24" s="3"/>
      <c r="NSU24" s="567"/>
      <c r="NSV24" s="3"/>
      <c r="NSW24" s="428"/>
      <c r="NSX24" s="3"/>
      <c r="NSY24" s="567"/>
      <c r="NSZ24" s="3"/>
      <c r="NTA24" s="428"/>
      <c r="NTB24" s="3"/>
      <c r="NTC24" s="567"/>
      <c r="NTD24" s="3"/>
      <c r="NTE24" s="428"/>
      <c r="NTF24" s="3"/>
      <c r="NTG24" s="567"/>
      <c r="NTH24" s="3"/>
      <c r="NTI24" s="428"/>
      <c r="NTJ24" s="3"/>
      <c r="NTK24" s="567"/>
      <c r="NTL24" s="3"/>
      <c r="NTM24" s="428"/>
      <c r="NTN24" s="3"/>
      <c r="NTO24" s="567"/>
      <c r="NTP24" s="3"/>
      <c r="NTQ24" s="428"/>
      <c r="NTR24" s="3"/>
      <c r="NTS24" s="567"/>
      <c r="NTT24" s="3"/>
      <c r="NTU24" s="428"/>
      <c r="NTV24" s="3"/>
      <c r="NTW24" s="567"/>
      <c r="NTX24" s="3"/>
      <c r="NTY24" s="428"/>
      <c r="NTZ24" s="3"/>
      <c r="NUA24" s="567"/>
      <c r="NUB24" s="3"/>
      <c r="NUC24" s="428"/>
      <c r="NUD24" s="3"/>
      <c r="NUE24" s="567"/>
      <c r="NUF24" s="3"/>
      <c r="NUG24" s="428"/>
      <c r="NUH24" s="3"/>
      <c r="NUI24" s="567"/>
      <c r="NUJ24" s="3"/>
      <c r="NUK24" s="428"/>
      <c r="NUL24" s="3"/>
      <c r="NUM24" s="567"/>
      <c r="NUN24" s="3"/>
      <c r="NUO24" s="428"/>
      <c r="NUP24" s="3"/>
      <c r="NUQ24" s="567"/>
      <c r="NUR24" s="3"/>
      <c r="NUS24" s="428"/>
      <c r="NUT24" s="3"/>
      <c r="NUU24" s="567"/>
      <c r="NUV24" s="3"/>
      <c r="NUW24" s="428"/>
      <c r="NUX24" s="3"/>
      <c r="NUY24" s="567"/>
      <c r="NUZ24" s="3"/>
      <c r="NVA24" s="428"/>
      <c r="NVB24" s="3"/>
      <c r="NVC24" s="567"/>
      <c r="NVD24" s="3"/>
      <c r="NVE24" s="428"/>
      <c r="NVF24" s="3"/>
      <c r="NVG24" s="567"/>
      <c r="NVH24" s="3"/>
      <c r="NVI24" s="428"/>
      <c r="NVJ24" s="3"/>
      <c r="NVK24" s="567"/>
      <c r="NVL24" s="3"/>
      <c r="NVM24" s="428"/>
      <c r="NVN24" s="3"/>
      <c r="NVO24" s="567"/>
      <c r="NVP24" s="3"/>
      <c r="NVQ24" s="428"/>
      <c r="NVR24" s="3"/>
      <c r="NVS24" s="567"/>
      <c r="NVT24" s="3"/>
      <c r="NVU24" s="428"/>
      <c r="NVV24" s="3"/>
      <c r="NVW24" s="567"/>
      <c r="NVX24" s="3"/>
      <c r="NVY24" s="428"/>
      <c r="NVZ24" s="3"/>
      <c r="NWA24" s="567"/>
      <c r="NWB24" s="3"/>
      <c r="NWC24" s="428"/>
      <c r="NWD24" s="3"/>
      <c r="NWE24" s="567"/>
      <c r="NWF24" s="3"/>
      <c r="NWG24" s="428"/>
      <c r="NWH24" s="3"/>
      <c r="NWI24" s="567"/>
      <c r="NWJ24" s="3"/>
      <c r="NWK24" s="428"/>
      <c r="NWL24" s="3"/>
      <c r="NWM24" s="567"/>
      <c r="NWN24" s="3"/>
      <c r="NWO24" s="428"/>
      <c r="NWP24" s="3"/>
      <c r="NWQ24" s="567"/>
      <c r="NWR24" s="3"/>
      <c r="NWS24" s="428"/>
      <c r="NWT24" s="3"/>
      <c r="NWU24" s="567"/>
      <c r="NWV24" s="3"/>
      <c r="NWW24" s="428"/>
      <c r="NWX24" s="3"/>
      <c r="NWY24" s="567"/>
      <c r="NWZ24" s="3"/>
      <c r="NXA24" s="428"/>
      <c r="NXB24" s="3"/>
      <c r="NXC24" s="567"/>
      <c r="NXD24" s="3"/>
      <c r="NXE24" s="428"/>
      <c r="NXF24" s="3"/>
      <c r="NXG24" s="567"/>
      <c r="NXH24" s="3"/>
      <c r="NXI24" s="428"/>
      <c r="NXJ24" s="3"/>
      <c r="NXK24" s="567"/>
      <c r="NXL24" s="3"/>
      <c r="NXM24" s="428"/>
      <c r="NXN24" s="3"/>
      <c r="NXO24" s="567"/>
      <c r="NXP24" s="3"/>
      <c r="NXQ24" s="428"/>
      <c r="NXR24" s="3"/>
      <c r="NXS24" s="567"/>
      <c r="NXT24" s="3"/>
      <c r="NXU24" s="428"/>
      <c r="NXV24" s="3"/>
      <c r="NXW24" s="567"/>
      <c r="NXX24" s="3"/>
      <c r="NXY24" s="428"/>
      <c r="NXZ24" s="3"/>
      <c r="NYA24" s="567"/>
      <c r="NYB24" s="3"/>
      <c r="NYC24" s="428"/>
      <c r="NYD24" s="3"/>
      <c r="NYE24" s="567"/>
      <c r="NYF24" s="3"/>
      <c r="NYG24" s="428"/>
      <c r="NYH24" s="3"/>
      <c r="NYI24" s="567"/>
      <c r="NYJ24" s="3"/>
      <c r="NYK24" s="428"/>
      <c r="NYL24" s="3"/>
      <c r="NYM24" s="567"/>
      <c r="NYN24" s="3"/>
      <c r="NYO24" s="428"/>
      <c r="NYP24" s="3"/>
      <c r="NYQ24" s="567"/>
      <c r="NYR24" s="3"/>
      <c r="NYS24" s="428"/>
      <c r="NYT24" s="3"/>
      <c r="NYU24" s="567"/>
      <c r="NYV24" s="3"/>
      <c r="NYW24" s="428"/>
      <c r="NYX24" s="3"/>
      <c r="NYY24" s="567"/>
      <c r="NYZ24" s="3"/>
      <c r="NZA24" s="428"/>
      <c r="NZB24" s="3"/>
      <c r="NZC24" s="567"/>
      <c r="NZD24" s="3"/>
      <c r="NZE24" s="428"/>
      <c r="NZF24" s="3"/>
      <c r="NZG24" s="567"/>
      <c r="NZH24" s="3"/>
      <c r="NZI24" s="428"/>
      <c r="NZJ24" s="3"/>
      <c r="NZK24" s="567"/>
      <c r="NZL24" s="3"/>
      <c r="NZM24" s="428"/>
      <c r="NZN24" s="3"/>
      <c r="NZO24" s="567"/>
      <c r="NZP24" s="3"/>
      <c r="NZQ24" s="428"/>
      <c r="NZR24" s="3"/>
      <c r="NZS24" s="567"/>
      <c r="NZT24" s="3"/>
      <c r="NZU24" s="428"/>
      <c r="NZV24" s="3"/>
      <c r="NZW24" s="567"/>
      <c r="NZX24" s="3"/>
      <c r="NZY24" s="428"/>
      <c r="NZZ24" s="3"/>
      <c r="OAA24" s="567"/>
      <c r="OAB24" s="3"/>
      <c r="OAC24" s="428"/>
      <c r="OAD24" s="3"/>
      <c r="OAE24" s="567"/>
      <c r="OAF24" s="3"/>
      <c r="OAG24" s="428"/>
      <c r="OAH24" s="3"/>
      <c r="OAI24" s="567"/>
      <c r="OAJ24" s="3"/>
      <c r="OAK24" s="428"/>
      <c r="OAL24" s="3"/>
      <c r="OAM24" s="567"/>
      <c r="OAN24" s="3"/>
      <c r="OAO24" s="428"/>
      <c r="OAP24" s="3"/>
      <c r="OAQ24" s="567"/>
      <c r="OAR24" s="3"/>
      <c r="OAS24" s="428"/>
      <c r="OAT24" s="3"/>
      <c r="OAU24" s="567"/>
      <c r="OAV24" s="3"/>
      <c r="OAW24" s="428"/>
      <c r="OAX24" s="3"/>
      <c r="OAY24" s="567"/>
      <c r="OAZ24" s="3"/>
      <c r="OBA24" s="428"/>
      <c r="OBB24" s="3"/>
      <c r="OBC24" s="567"/>
      <c r="OBD24" s="3"/>
      <c r="OBE24" s="428"/>
      <c r="OBF24" s="3"/>
      <c r="OBG24" s="567"/>
      <c r="OBH24" s="3"/>
      <c r="OBI24" s="428"/>
      <c r="OBJ24" s="3"/>
      <c r="OBK24" s="567"/>
      <c r="OBL24" s="3"/>
      <c r="OBM24" s="428"/>
      <c r="OBN24" s="3"/>
      <c r="OBO24" s="567"/>
      <c r="OBP24" s="3"/>
      <c r="OBQ24" s="428"/>
      <c r="OBR24" s="3"/>
      <c r="OBS24" s="567"/>
      <c r="OBT24" s="3"/>
      <c r="OBU24" s="428"/>
      <c r="OBV24" s="3"/>
      <c r="OBW24" s="567"/>
      <c r="OBX24" s="3"/>
      <c r="OBY24" s="428"/>
      <c r="OBZ24" s="3"/>
      <c r="OCA24" s="567"/>
      <c r="OCB24" s="3"/>
      <c r="OCC24" s="428"/>
      <c r="OCD24" s="3"/>
      <c r="OCE24" s="567"/>
      <c r="OCF24" s="3"/>
      <c r="OCG24" s="428"/>
      <c r="OCH24" s="3"/>
      <c r="OCI24" s="567"/>
      <c r="OCJ24" s="3"/>
      <c r="OCK24" s="428"/>
      <c r="OCL24" s="3"/>
      <c r="OCM24" s="567"/>
      <c r="OCN24" s="3"/>
      <c r="OCO24" s="428"/>
      <c r="OCP24" s="3"/>
      <c r="OCQ24" s="567"/>
      <c r="OCR24" s="3"/>
      <c r="OCS24" s="428"/>
      <c r="OCT24" s="3"/>
      <c r="OCU24" s="567"/>
      <c r="OCV24" s="3"/>
      <c r="OCW24" s="428"/>
      <c r="OCX24" s="3"/>
      <c r="OCY24" s="567"/>
      <c r="OCZ24" s="3"/>
      <c r="ODA24" s="428"/>
      <c r="ODB24" s="3"/>
      <c r="ODC24" s="567"/>
      <c r="ODD24" s="3"/>
      <c r="ODE24" s="428"/>
      <c r="ODF24" s="3"/>
      <c r="ODG24" s="567"/>
      <c r="ODH24" s="3"/>
      <c r="ODI24" s="428"/>
      <c r="ODJ24" s="3"/>
      <c r="ODK24" s="567"/>
      <c r="ODL24" s="3"/>
      <c r="ODM24" s="428"/>
      <c r="ODN24" s="3"/>
      <c r="ODO24" s="567"/>
      <c r="ODP24" s="3"/>
      <c r="ODQ24" s="428"/>
      <c r="ODR24" s="3"/>
      <c r="ODS24" s="567"/>
      <c r="ODT24" s="3"/>
      <c r="ODU24" s="428"/>
      <c r="ODV24" s="3"/>
      <c r="ODW24" s="567"/>
      <c r="ODX24" s="3"/>
      <c r="ODY24" s="428"/>
      <c r="ODZ24" s="3"/>
      <c r="OEA24" s="567"/>
      <c r="OEB24" s="3"/>
      <c r="OEC24" s="428"/>
      <c r="OED24" s="3"/>
      <c r="OEE24" s="567"/>
      <c r="OEF24" s="3"/>
      <c r="OEG24" s="428"/>
      <c r="OEH24" s="3"/>
      <c r="OEI24" s="567"/>
      <c r="OEJ24" s="3"/>
      <c r="OEK24" s="428"/>
      <c r="OEL24" s="3"/>
      <c r="OEM24" s="567"/>
      <c r="OEN24" s="3"/>
      <c r="OEO24" s="428"/>
      <c r="OEP24" s="3"/>
      <c r="OEQ24" s="567"/>
      <c r="OER24" s="3"/>
      <c r="OES24" s="428"/>
      <c r="OET24" s="3"/>
      <c r="OEU24" s="567"/>
      <c r="OEV24" s="3"/>
      <c r="OEW24" s="428"/>
      <c r="OEX24" s="3"/>
      <c r="OEY24" s="567"/>
      <c r="OEZ24" s="3"/>
      <c r="OFA24" s="428"/>
      <c r="OFB24" s="3"/>
      <c r="OFC24" s="567"/>
      <c r="OFD24" s="3"/>
      <c r="OFE24" s="428"/>
      <c r="OFF24" s="3"/>
      <c r="OFG24" s="567"/>
      <c r="OFH24" s="3"/>
      <c r="OFI24" s="428"/>
      <c r="OFJ24" s="3"/>
      <c r="OFK24" s="567"/>
      <c r="OFL24" s="3"/>
      <c r="OFM24" s="428"/>
      <c r="OFN24" s="3"/>
      <c r="OFO24" s="567"/>
      <c r="OFP24" s="3"/>
      <c r="OFQ24" s="428"/>
      <c r="OFR24" s="3"/>
      <c r="OFS24" s="567"/>
      <c r="OFT24" s="3"/>
      <c r="OFU24" s="428"/>
      <c r="OFV24" s="3"/>
      <c r="OFW24" s="567"/>
      <c r="OFX24" s="3"/>
      <c r="OFY24" s="428"/>
      <c r="OFZ24" s="3"/>
      <c r="OGA24" s="567"/>
      <c r="OGB24" s="3"/>
      <c r="OGC24" s="428"/>
      <c r="OGD24" s="3"/>
      <c r="OGE24" s="567"/>
      <c r="OGF24" s="3"/>
      <c r="OGG24" s="428"/>
      <c r="OGH24" s="3"/>
      <c r="OGI24" s="567"/>
      <c r="OGJ24" s="3"/>
      <c r="OGK24" s="428"/>
      <c r="OGL24" s="3"/>
      <c r="OGM24" s="567"/>
      <c r="OGN24" s="3"/>
      <c r="OGO24" s="428"/>
      <c r="OGP24" s="3"/>
      <c r="OGQ24" s="567"/>
      <c r="OGR24" s="3"/>
      <c r="OGS24" s="428"/>
      <c r="OGT24" s="3"/>
      <c r="OGU24" s="567"/>
      <c r="OGV24" s="3"/>
      <c r="OGW24" s="428"/>
      <c r="OGX24" s="3"/>
      <c r="OGY24" s="567"/>
      <c r="OGZ24" s="3"/>
      <c r="OHA24" s="428"/>
      <c r="OHB24" s="3"/>
      <c r="OHC24" s="567"/>
      <c r="OHD24" s="3"/>
      <c r="OHE24" s="428"/>
      <c r="OHF24" s="3"/>
      <c r="OHG24" s="567"/>
      <c r="OHH24" s="3"/>
      <c r="OHI24" s="428"/>
      <c r="OHJ24" s="3"/>
      <c r="OHK24" s="567"/>
      <c r="OHL24" s="3"/>
      <c r="OHM24" s="428"/>
      <c r="OHN24" s="3"/>
      <c r="OHO24" s="567"/>
      <c r="OHP24" s="3"/>
      <c r="OHQ24" s="428"/>
      <c r="OHR24" s="3"/>
      <c r="OHS24" s="567"/>
      <c r="OHT24" s="3"/>
      <c r="OHU24" s="428"/>
      <c r="OHV24" s="3"/>
      <c r="OHW24" s="567"/>
      <c r="OHX24" s="3"/>
      <c r="OHY24" s="428"/>
      <c r="OHZ24" s="3"/>
      <c r="OIA24" s="567"/>
      <c r="OIB24" s="3"/>
      <c r="OIC24" s="428"/>
      <c r="OID24" s="3"/>
      <c r="OIE24" s="567"/>
      <c r="OIF24" s="3"/>
      <c r="OIG24" s="428"/>
      <c r="OIH24" s="3"/>
      <c r="OII24" s="567"/>
      <c r="OIJ24" s="3"/>
      <c r="OIK24" s="428"/>
      <c r="OIL24" s="3"/>
      <c r="OIM24" s="567"/>
      <c r="OIN24" s="3"/>
      <c r="OIO24" s="428"/>
      <c r="OIP24" s="3"/>
      <c r="OIQ24" s="567"/>
      <c r="OIR24" s="3"/>
      <c r="OIS24" s="428"/>
      <c r="OIT24" s="3"/>
      <c r="OIU24" s="567"/>
      <c r="OIV24" s="3"/>
      <c r="OIW24" s="428"/>
      <c r="OIX24" s="3"/>
      <c r="OIY24" s="567"/>
      <c r="OIZ24" s="3"/>
      <c r="OJA24" s="428"/>
      <c r="OJB24" s="3"/>
      <c r="OJC24" s="567"/>
      <c r="OJD24" s="3"/>
      <c r="OJE24" s="428"/>
      <c r="OJF24" s="3"/>
      <c r="OJG24" s="567"/>
      <c r="OJH24" s="3"/>
      <c r="OJI24" s="428"/>
      <c r="OJJ24" s="3"/>
      <c r="OJK24" s="567"/>
      <c r="OJL24" s="3"/>
      <c r="OJM24" s="428"/>
      <c r="OJN24" s="3"/>
      <c r="OJO24" s="567"/>
      <c r="OJP24" s="3"/>
      <c r="OJQ24" s="428"/>
      <c r="OJR24" s="3"/>
      <c r="OJS24" s="567"/>
      <c r="OJT24" s="3"/>
      <c r="OJU24" s="428"/>
      <c r="OJV24" s="3"/>
      <c r="OJW24" s="567"/>
      <c r="OJX24" s="3"/>
      <c r="OJY24" s="428"/>
      <c r="OJZ24" s="3"/>
      <c r="OKA24" s="567"/>
      <c r="OKB24" s="3"/>
      <c r="OKC24" s="428"/>
      <c r="OKD24" s="3"/>
      <c r="OKE24" s="567"/>
      <c r="OKF24" s="3"/>
      <c r="OKG24" s="428"/>
      <c r="OKH24" s="3"/>
      <c r="OKI24" s="567"/>
      <c r="OKJ24" s="3"/>
      <c r="OKK24" s="428"/>
      <c r="OKL24" s="3"/>
      <c r="OKM24" s="567"/>
      <c r="OKN24" s="3"/>
      <c r="OKO24" s="428"/>
      <c r="OKP24" s="3"/>
      <c r="OKQ24" s="567"/>
      <c r="OKR24" s="3"/>
      <c r="OKS24" s="428"/>
      <c r="OKT24" s="3"/>
      <c r="OKU24" s="567"/>
      <c r="OKV24" s="3"/>
      <c r="OKW24" s="428"/>
      <c r="OKX24" s="3"/>
      <c r="OKY24" s="567"/>
      <c r="OKZ24" s="3"/>
      <c r="OLA24" s="428"/>
      <c r="OLB24" s="3"/>
      <c r="OLC24" s="567"/>
      <c r="OLD24" s="3"/>
      <c r="OLE24" s="428"/>
      <c r="OLF24" s="3"/>
      <c r="OLG24" s="567"/>
      <c r="OLH24" s="3"/>
      <c r="OLI24" s="428"/>
      <c r="OLJ24" s="3"/>
      <c r="OLK24" s="567"/>
      <c r="OLL24" s="3"/>
      <c r="OLM24" s="428"/>
      <c r="OLN24" s="3"/>
      <c r="OLO24" s="567"/>
      <c r="OLP24" s="3"/>
      <c r="OLQ24" s="428"/>
      <c r="OLR24" s="3"/>
      <c r="OLS24" s="567"/>
      <c r="OLT24" s="3"/>
      <c r="OLU24" s="428"/>
      <c r="OLV24" s="3"/>
      <c r="OLW24" s="567"/>
      <c r="OLX24" s="3"/>
      <c r="OLY24" s="428"/>
      <c r="OLZ24" s="3"/>
      <c r="OMA24" s="567"/>
      <c r="OMB24" s="3"/>
      <c r="OMC24" s="428"/>
      <c r="OMD24" s="3"/>
      <c r="OME24" s="567"/>
      <c r="OMF24" s="3"/>
      <c r="OMG24" s="428"/>
      <c r="OMH24" s="3"/>
      <c r="OMI24" s="567"/>
      <c r="OMJ24" s="3"/>
      <c r="OMK24" s="428"/>
      <c r="OML24" s="3"/>
      <c r="OMM24" s="567"/>
      <c r="OMN24" s="3"/>
      <c r="OMO24" s="428"/>
      <c r="OMP24" s="3"/>
      <c r="OMQ24" s="567"/>
      <c r="OMR24" s="3"/>
      <c r="OMS24" s="428"/>
      <c r="OMT24" s="3"/>
      <c r="OMU24" s="567"/>
      <c r="OMV24" s="3"/>
      <c r="OMW24" s="428"/>
      <c r="OMX24" s="3"/>
      <c r="OMY24" s="567"/>
      <c r="OMZ24" s="3"/>
      <c r="ONA24" s="428"/>
      <c r="ONB24" s="3"/>
      <c r="ONC24" s="567"/>
      <c r="OND24" s="3"/>
      <c r="ONE24" s="428"/>
      <c r="ONF24" s="3"/>
      <c r="ONG24" s="567"/>
      <c r="ONH24" s="3"/>
      <c r="ONI24" s="428"/>
      <c r="ONJ24" s="3"/>
      <c r="ONK24" s="567"/>
      <c r="ONL24" s="3"/>
      <c r="ONM24" s="428"/>
      <c r="ONN24" s="3"/>
      <c r="ONO24" s="567"/>
      <c r="ONP24" s="3"/>
      <c r="ONQ24" s="428"/>
      <c r="ONR24" s="3"/>
      <c r="ONS24" s="567"/>
      <c r="ONT24" s="3"/>
      <c r="ONU24" s="428"/>
      <c r="ONV24" s="3"/>
      <c r="ONW24" s="567"/>
      <c r="ONX24" s="3"/>
      <c r="ONY24" s="428"/>
      <c r="ONZ24" s="3"/>
      <c r="OOA24" s="567"/>
      <c r="OOB24" s="3"/>
      <c r="OOC24" s="428"/>
      <c r="OOD24" s="3"/>
      <c r="OOE24" s="567"/>
      <c r="OOF24" s="3"/>
      <c r="OOG24" s="428"/>
      <c r="OOH24" s="3"/>
      <c r="OOI24" s="567"/>
      <c r="OOJ24" s="3"/>
      <c r="OOK24" s="428"/>
      <c r="OOL24" s="3"/>
      <c r="OOM24" s="567"/>
      <c r="OON24" s="3"/>
      <c r="OOO24" s="428"/>
      <c r="OOP24" s="3"/>
      <c r="OOQ24" s="567"/>
      <c r="OOR24" s="3"/>
      <c r="OOS24" s="428"/>
      <c r="OOT24" s="3"/>
      <c r="OOU24" s="567"/>
      <c r="OOV24" s="3"/>
      <c r="OOW24" s="428"/>
      <c r="OOX24" s="3"/>
      <c r="OOY24" s="567"/>
      <c r="OOZ24" s="3"/>
      <c r="OPA24" s="428"/>
      <c r="OPB24" s="3"/>
      <c r="OPC24" s="567"/>
      <c r="OPD24" s="3"/>
      <c r="OPE24" s="428"/>
      <c r="OPF24" s="3"/>
      <c r="OPG24" s="567"/>
      <c r="OPH24" s="3"/>
      <c r="OPI24" s="428"/>
      <c r="OPJ24" s="3"/>
      <c r="OPK24" s="567"/>
      <c r="OPL24" s="3"/>
      <c r="OPM24" s="428"/>
      <c r="OPN24" s="3"/>
      <c r="OPO24" s="567"/>
      <c r="OPP24" s="3"/>
      <c r="OPQ24" s="428"/>
      <c r="OPR24" s="3"/>
      <c r="OPS24" s="567"/>
      <c r="OPT24" s="3"/>
      <c r="OPU24" s="428"/>
      <c r="OPV24" s="3"/>
      <c r="OPW24" s="567"/>
      <c r="OPX24" s="3"/>
      <c r="OPY24" s="428"/>
      <c r="OPZ24" s="3"/>
      <c r="OQA24" s="567"/>
      <c r="OQB24" s="3"/>
      <c r="OQC24" s="428"/>
      <c r="OQD24" s="3"/>
      <c r="OQE24" s="567"/>
      <c r="OQF24" s="3"/>
      <c r="OQG24" s="428"/>
      <c r="OQH24" s="3"/>
      <c r="OQI24" s="567"/>
      <c r="OQJ24" s="3"/>
      <c r="OQK24" s="428"/>
      <c r="OQL24" s="3"/>
      <c r="OQM24" s="567"/>
      <c r="OQN24" s="3"/>
      <c r="OQO24" s="428"/>
      <c r="OQP24" s="3"/>
      <c r="OQQ24" s="567"/>
      <c r="OQR24" s="3"/>
      <c r="OQS24" s="428"/>
      <c r="OQT24" s="3"/>
      <c r="OQU24" s="567"/>
      <c r="OQV24" s="3"/>
      <c r="OQW24" s="428"/>
      <c r="OQX24" s="3"/>
      <c r="OQY24" s="567"/>
      <c r="OQZ24" s="3"/>
      <c r="ORA24" s="428"/>
      <c r="ORB24" s="3"/>
      <c r="ORC24" s="567"/>
      <c r="ORD24" s="3"/>
      <c r="ORE24" s="428"/>
      <c r="ORF24" s="3"/>
      <c r="ORG24" s="567"/>
      <c r="ORH24" s="3"/>
      <c r="ORI24" s="428"/>
      <c r="ORJ24" s="3"/>
      <c r="ORK24" s="567"/>
      <c r="ORL24" s="3"/>
      <c r="ORM24" s="428"/>
      <c r="ORN24" s="3"/>
      <c r="ORO24" s="567"/>
      <c r="ORP24" s="3"/>
      <c r="ORQ24" s="428"/>
      <c r="ORR24" s="3"/>
      <c r="ORS24" s="567"/>
      <c r="ORT24" s="3"/>
      <c r="ORU24" s="428"/>
      <c r="ORV24" s="3"/>
      <c r="ORW24" s="567"/>
      <c r="ORX24" s="3"/>
      <c r="ORY24" s="428"/>
      <c r="ORZ24" s="3"/>
      <c r="OSA24" s="567"/>
      <c r="OSB24" s="3"/>
      <c r="OSC24" s="428"/>
      <c r="OSD24" s="3"/>
      <c r="OSE24" s="567"/>
      <c r="OSF24" s="3"/>
      <c r="OSG24" s="428"/>
      <c r="OSH24" s="3"/>
      <c r="OSI24" s="567"/>
      <c r="OSJ24" s="3"/>
      <c r="OSK24" s="428"/>
      <c r="OSL24" s="3"/>
      <c r="OSM24" s="567"/>
      <c r="OSN24" s="3"/>
      <c r="OSO24" s="428"/>
      <c r="OSP24" s="3"/>
      <c r="OSQ24" s="567"/>
      <c r="OSR24" s="3"/>
      <c r="OSS24" s="428"/>
      <c r="OST24" s="3"/>
      <c r="OSU24" s="567"/>
      <c r="OSV24" s="3"/>
      <c r="OSW24" s="428"/>
      <c r="OSX24" s="3"/>
      <c r="OSY24" s="567"/>
      <c r="OSZ24" s="3"/>
      <c r="OTA24" s="428"/>
      <c r="OTB24" s="3"/>
      <c r="OTC24" s="567"/>
      <c r="OTD24" s="3"/>
      <c r="OTE24" s="428"/>
      <c r="OTF24" s="3"/>
      <c r="OTG24" s="567"/>
      <c r="OTH24" s="3"/>
      <c r="OTI24" s="428"/>
      <c r="OTJ24" s="3"/>
      <c r="OTK24" s="567"/>
      <c r="OTL24" s="3"/>
      <c r="OTM24" s="428"/>
      <c r="OTN24" s="3"/>
      <c r="OTO24" s="567"/>
      <c r="OTP24" s="3"/>
      <c r="OTQ24" s="428"/>
      <c r="OTR24" s="3"/>
      <c r="OTS24" s="567"/>
      <c r="OTT24" s="3"/>
      <c r="OTU24" s="428"/>
      <c r="OTV24" s="3"/>
      <c r="OTW24" s="567"/>
      <c r="OTX24" s="3"/>
      <c r="OTY24" s="428"/>
      <c r="OTZ24" s="3"/>
      <c r="OUA24" s="567"/>
      <c r="OUB24" s="3"/>
      <c r="OUC24" s="428"/>
      <c r="OUD24" s="3"/>
      <c r="OUE24" s="567"/>
      <c r="OUF24" s="3"/>
      <c r="OUG24" s="428"/>
      <c r="OUH24" s="3"/>
      <c r="OUI24" s="567"/>
      <c r="OUJ24" s="3"/>
      <c r="OUK24" s="428"/>
      <c r="OUL24" s="3"/>
      <c r="OUM24" s="567"/>
      <c r="OUN24" s="3"/>
      <c r="OUO24" s="428"/>
      <c r="OUP24" s="3"/>
      <c r="OUQ24" s="567"/>
      <c r="OUR24" s="3"/>
      <c r="OUS24" s="428"/>
      <c r="OUT24" s="3"/>
      <c r="OUU24" s="567"/>
      <c r="OUV24" s="3"/>
      <c r="OUW24" s="428"/>
      <c r="OUX24" s="3"/>
      <c r="OUY24" s="567"/>
      <c r="OUZ24" s="3"/>
      <c r="OVA24" s="428"/>
      <c r="OVB24" s="3"/>
      <c r="OVC24" s="567"/>
      <c r="OVD24" s="3"/>
      <c r="OVE24" s="428"/>
      <c r="OVF24" s="3"/>
      <c r="OVG24" s="567"/>
      <c r="OVH24" s="3"/>
      <c r="OVI24" s="428"/>
      <c r="OVJ24" s="3"/>
      <c r="OVK24" s="567"/>
      <c r="OVL24" s="3"/>
      <c r="OVM24" s="428"/>
      <c r="OVN24" s="3"/>
      <c r="OVO24" s="567"/>
      <c r="OVP24" s="3"/>
      <c r="OVQ24" s="428"/>
      <c r="OVR24" s="3"/>
      <c r="OVS24" s="567"/>
      <c r="OVT24" s="3"/>
      <c r="OVU24" s="428"/>
      <c r="OVV24" s="3"/>
      <c r="OVW24" s="567"/>
      <c r="OVX24" s="3"/>
      <c r="OVY24" s="428"/>
      <c r="OVZ24" s="3"/>
      <c r="OWA24" s="567"/>
      <c r="OWB24" s="3"/>
      <c r="OWC24" s="428"/>
      <c r="OWD24" s="3"/>
      <c r="OWE24" s="567"/>
      <c r="OWF24" s="3"/>
      <c r="OWG24" s="428"/>
      <c r="OWH24" s="3"/>
      <c r="OWI24" s="567"/>
      <c r="OWJ24" s="3"/>
      <c r="OWK24" s="428"/>
      <c r="OWL24" s="3"/>
      <c r="OWM24" s="567"/>
      <c r="OWN24" s="3"/>
      <c r="OWO24" s="428"/>
      <c r="OWP24" s="3"/>
      <c r="OWQ24" s="567"/>
      <c r="OWR24" s="3"/>
      <c r="OWS24" s="428"/>
      <c r="OWT24" s="3"/>
      <c r="OWU24" s="567"/>
      <c r="OWV24" s="3"/>
      <c r="OWW24" s="428"/>
      <c r="OWX24" s="3"/>
      <c r="OWY24" s="567"/>
      <c r="OWZ24" s="3"/>
      <c r="OXA24" s="428"/>
      <c r="OXB24" s="3"/>
      <c r="OXC24" s="567"/>
      <c r="OXD24" s="3"/>
      <c r="OXE24" s="428"/>
      <c r="OXF24" s="3"/>
      <c r="OXG24" s="567"/>
      <c r="OXH24" s="3"/>
      <c r="OXI24" s="428"/>
      <c r="OXJ24" s="3"/>
      <c r="OXK24" s="567"/>
      <c r="OXL24" s="3"/>
      <c r="OXM24" s="428"/>
      <c r="OXN24" s="3"/>
      <c r="OXO24" s="567"/>
      <c r="OXP24" s="3"/>
      <c r="OXQ24" s="428"/>
      <c r="OXR24" s="3"/>
      <c r="OXS24" s="567"/>
      <c r="OXT24" s="3"/>
      <c r="OXU24" s="428"/>
      <c r="OXV24" s="3"/>
      <c r="OXW24" s="567"/>
      <c r="OXX24" s="3"/>
      <c r="OXY24" s="428"/>
      <c r="OXZ24" s="3"/>
      <c r="OYA24" s="567"/>
      <c r="OYB24" s="3"/>
      <c r="OYC24" s="428"/>
      <c r="OYD24" s="3"/>
      <c r="OYE24" s="567"/>
      <c r="OYF24" s="3"/>
      <c r="OYG24" s="428"/>
      <c r="OYH24" s="3"/>
      <c r="OYI24" s="567"/>
      <c r="OYJ24" s="3"/>
      <c r="OYK24" s="428"/>
      <c r="OYL24" s="3"/>
      <c r="OYM24" s="567"/>
      <c r="OYN24" s="3"/>
      <c r="OYO24" s="428"/>
      <c r="OYP24" s="3"/>
      <c r="OYQ24" s="567"/>
      <c r="OYR24" s="3"/>
      <c r="OYS24" s="428"/>
      <c r="OYT24" s="3"/>
      <c r="OYU24" s="567"/>
      <c r="OYV24" s="3"/>
      <c r="OYW24" s="428"/>
      <c r="OYX24" s="3"/>
      <c r="OYY24" s="567"/>
      <c r="OYZ24" s="3"/>
      <c r="OZA24" s="428"/>
      <c r="OZB24" s="3"/>
      <c r="OZC24" s="567"/>
      <c r="OZD24" s="3"/>
      <c r="OZE24" s="428"/>
      <c r="OZF24" s="3"/>
      <c r="OZG24" s="567"/>
      <c r="OZH24" s="3"/>
      <c r="OZI24" s="428"/>
      <c r="OZJ24" s="3"/>
      <c r="OZK24" s="567"/>
      <c r="OZL24" s="3"/>
      <c r="OZM24" s="428"/>
      <c r="OZN24" s="3"/>
      <c r="OZO24" s="567"/>
      <c r="OZP24" s="3"/>
      <c r="OZQ24" s="428"/>
      <c r="OZR24" s="3"/>
      <c r="OZS24" s="567"/>
      <c r="OZT24" s="3"/>
      <c r="OZU24" s="428"/>
      <c r="OZV24" s="3"/>
      <c r="OZW24" s="567"/>
      <c r="OZX24" s="3"/>
      <c r="OZY24" s="428"/>
      <c r="OZZ24" s="3"/>
      <c r="PAA24" s="567"/>
      <c r="PAB24" s="3"/>
      <c r="PAC24" s="428"/>
      <c r="PAD24" s="3"/>
      <c r="PAE24" s="567"/>
      <c r="PAF24" s="3"/>
      <c r="PAG24" s="428"/>
      <c r="PAH24" s="3"/>
      <c r="PAI24" s="567"/>
      <c r="PAJ24" s="3"/>
      <c r="PAK24" s="428"/>
      <c r="PAL24" s="3"/>
      <c r="PAM24" s="567"/>
      <c r="PAN24" s="3"/>
      <c r="PAO24" s="428"/>
      <c r="PAP24" s="3"/>
      <c r="PAQ24" s="567"/>
      <c r="PAR24" s="3"/>
      <c r="PAS24" s="428"/>
      <c r="PAT24" s="3"/>
      <c r="PAU24" s="567"/>
      <c r="PAV24" s="3"/>
      <c r="PAW24" s="428"/>
      <c r="PAX24" s="3"/>
      <c r="PAY24" s="567"/>
      <c r="PAZ24" s="3"/>
      <c r="PBA24" s="428"/>
      <c r="PBB24" s="3"/>
      <c r="PBC24" s="567"/>
      <c r="PBD24" s="3"/>
      <c r="PBE24" s="428"/>
      <c r="PBF24" s="3"/>
      <c r="PBG24" s="567"/>
      <c r="PBH24" s="3"/>
      <c r="PBI24" s="428"/>
      <c r="PBJ24" s="3"/>
      <c r="PBK24" s="567"/>
      <c r="PBL24" s="3"/>
      <c r="PBM24" s="428"/>
      <c r="PBN24" s="3"/>
      <c r="PBO24" s="567"/>
      <c r="PBP24" s="3"/>
      <c r="PBQ24" s="428"/>
      <c r="PBR24" s="3"/>
      <c r="PBS24" s="567"/>
      <c r="PBT24" s="3"/>
      <c r="PBU24" s="428"/>
      <c r="PBV24" s="3"/>
      <c r="PBW24" s="567"/>
      <c r="PBX24" s="3"/>
      <c r="PBY24" s="428"/>
      <c r="PBZ24" s="3"/>
      <c r="PCA24" s="567"/>
      <c r="PCB24" s="3"/>
      <c r="PCC24" s="428"/>
      <c r="PCD24" s="3"/>
      <c r="PCE24" s="567"/>
      <c r="PCF24" s="3"/>
      <c r="PCG24" s="428"/>
      <c r="PCH24" s="3"/>
      <c r="PCI24" s="567"/>
      <c r="PCJ24" s="3"/>
      <c r="PCK24" s="428"/>
      <c r="PCL24" s="3"/>
      <c r="PCM24" s="567"/>
      <c r="PCN24" s="3"/>
      <c r="PCO24" s="428"/>
      <c r="PCP24" s="3"/>
      <c r="PCQ24" s="567"/>
      <c r="PCR24" s="3"/>
      <c r="PCS24" s="428"/>
      <c r="PCT24" s="3"/>
      <c r="PCU24" s="567"/>
      <c r="PCV24" s="3"/>
      <c r="PCW24" s="428"/>
      <c r="PCX24" s="3"/>
      <c r="PCY24" s="567"/>
      <c r="PCZ24" s="3"/>
      <c r="PDA24" s="428"/>
      <c r="PDB24" s="3"/>
      <c r="PDC24" s="567"/>
      <c r="PDD24" s="3"/>
      <c r="PDE24" s="428"/>
      <c r="PDF24" s="3"/>
      <c r="PDG24" s="567"/>
      <c r="PDH24" s="3"/>
      <c r="PDI24" s="428"/>
      <c r="PDJ24" s="3"/>
      <c r="PDK24" s="567"/>
      <c r="PDL24" s="3"/>
      <c r="PDM24" s="428"/>
      <c r="PDN24" s="3"/>
      <c r="PDO24" s="567"/>
      <c r="PDP24" s="3"/>
      <c r="PDQ24" s="428"/>
      <c r="PDR24" s="3"/>
      <c r="PDS24" s="567"/>
      <c r="PDT24" s="3"/>
      <c r="PDU24" s="428"/>
      <c r="PDV24" s="3"/>
      <c r="PDW24" s="567"/>
      <c r="PDX24" s="3"/>
      <c r="PDY24" s="428"/>
      <c r="PDZ24" s="3"/>
      <c r="PEA24" s="567"/>
      <c r="PEB24" s="3"/>
      <c r="PEC24" s="428"/>
      <c r="PED24" s="3"/>
      <c r="PEE24" s="567"/>
      <c r="PEF24" s="3"/>
      <c r="PEG24" s="428"/>
      <c r="PEH24" s="3"/>
      <c r="PEI24" s="567"/>
      <c r="PEJ24" s="3"/>
      <c r="PEK24" s="428"/>
      <c r="PEL24" s="3"/>
      <c r="PEM24" s="567"/>
      <c r="PEN24" s="3"/>
      <c r="PEO24" s="428"/>
      <c r="PEP24" s="3"/>
      <c r="PEQ24" s="567"/>
      <c r="PER24" s="3"/>
      <c r="PES24" s="428"/>
      <c r="PET24" s="3"/>
      <c r="PEU24" s="567"/>
      <c r="PEV24" s="3"/>
      <c r="PEW24" s="428"/>
      <c r="PEX24" s="3"/>
      <c r="PEY24" s="567"/>
      <c r="PEZ24" s="3"/>
      <c r="PFA24" s="428"/>
      <c r="PFB24" s="3"/>
      <c r="PFC24" s="567"/>
      <c r="PFD24" s="3"/>
      <c r="PFE24" s="428"/>
      <c r="PFF24" s="3"/>
      <c r="PFG24" s="567"/>
      <c r="PFH24" s="3"/>
      <c r="PFI24" s="428"/>
      <c r="PFJ24" s="3"/>
      <c r="PFK24" s="567"/>
      <c r="PFL24" s="3"/>
      <c r="PFM24" s="428"/>
      <c r="PFN24" s="3"/>
      <c r="PFO24" s="567"/>
      <c r="PFP24" s="3"/>
      <c r="PFQ24" s="428"/>
      <c r="PFR24" s="3"/>
      <c r="PFS24" s="567"/>
      <c r="PFT24" s="3"/>
      <c r="PFU24" s="428"/>
      <c r="PFV24" s="3"/>
      <c r="PFW24" s="567"/>
      <c r="PFX24" s="3"/>
      <c r="PFY24" s="428"/>
      <c r="PFZ24" s="3"/>
      <c r="PGA24" s="567"/>
      <c r="PGB24" s="3"/>
      <c r="PGC24" s="428"/>
      <c r="PGD24" s="3"/>
      <c r="PGE24" s="567"/>
      <c r="PGF24" s="3"/>
      <c r="PGG24" s="428"/>
      <c r="PGH24" s="3"/>
      <c r="PGI24" s="567"/>
      <c r="PGJ24" s="3"/>
      <c r="PGK24" s="428"/>
      <c r="PGL24" s="3"/>
      <c r="PGM24" s="567"/>
      <c r="PGN24" s="3"/>
      <c r="PGO24" s="428"/>
      <c r="PGP24" s="3"/>
      <c r="PGQ24" s="567"/>
      <c r="PGR24" s="3"/>
      <c r="PGS24" s="428"/>
      <c r="PGT24" s="3"/>
      <c r="PGU24" s="567"/>
      <c r="PGV24" s="3"/>
      <c r="PGW24" s="428"/>
      <c r="PGX24" s="3"/>
      <c r="PGY24" s="567"/>
      <c r="PGZ24" s="3"/>
      <c r="PHA24" s="428"/>
      <c r="PHB24" s="3"/>
      <c r="PHC24" s="567"/>
      <c r="PHD24" s="3"/>
      <c r="PHE24" s="428"/>
      <c r="PHF24" s="3"/>
      <c r="PHG24" s="567"/>
      <c r="PHH24" s="3"/>
      <c r="PHI24" s="428"/>
      <c r="PHJ24" s="3"/>
      <c r="PHK24" s="567"/>
      <c r="PHL24" s="3"/>
      <c r="PHM24" s="428"/>
      <c r="PHN24" s="3"/>
      <c r="PHO24" s="567"/>
      <c r="PHP24" s="3"/>
      <c r="PHQ24" s="428"/>
      <c r="PHR24" s="3"/>
      <c r="PHS24" s="567"/>
      <c r="PHT24" s="3"/>
      <c r="PHU24" s="428"/>
      <c r="PHV24" s="3"/>
      <c r="PHW24" s="567"/>
      <c r="PHX24" s="3"/>
      <c r="PHY24" s="428"/>
      <c r="PHZ24" s="3"/>
      <c r="PIA24" s="567"/>
      <c r="PIB24" s="3"/>
      <c r="PIC24" s="428"/>
      <c r="PID24" s="3"/>
      <c r="PIE24" s="567"/>
      <c r="PIF24" s="3"/>
      <c r="PIG24" s="428"/>
      <c r="PIH24" s="3"/>
      <c r="PII24" s="567"/>
      <c r="PIJ24" s="3"/>
      <c r="PIK24" s="428"/>
      <c r="PIL24" s="3"/>
      <c r="PIM24" s="567"/>
      <c r="PIN24" s="3"/>
      <c r="PIO24" s="428"/>
      <c r="PIP24" s="3"/>
      <c r="PIQ24" s="567"/>
      <c r="PIR24" s="3"/>
      <c r="PIS24" s="428"/>
      <c r="PIT24" s="3"/>
      <c r="PIU24" s="567"/>
      <c r="PIV24" s="3"/>
      <c r="PIW24" s="428"/>
      <c r="PIX24" s="3"/>
      <c r="PIY24" s="567"/>
      <c r="PIZ24" s="3"/>
      <c r="PJA24" s="428"/>
      <c r="PJB24" s="3"/>
      <c r="PJC24" s="567"/>
      <c r="PJD24" s="3"/>
      <c r="PJE24" s="428"/>
      <c r="PJF24" s="3"/>
      <c r="PJG24" s="567"/>
      <c r="PJH24" s="3"/>
      <c r="PJI24" s="428"/>
      <c r="PJJ24" s="3"/>
      <c r="PJK24" s="567"/>
      <c r="PJL24" s="3"/>
      <c r="PJM24" s="428"/>
      <c r="PJN24" s="3"/>
      <c r="PJO24" s="567"/>
      <c r="PJP24" s="3"/>
      <c r="PJQ24" s="428"/>
      <c r="PJR24" s="3"/>
      <c r="PJS24" s="567"/>
      <c r="PJT24" s="3"/>
      <c r="PJU24" s="428"/>
      <c r="PJV24" s="3"/>
      <c r="PJW24" s="567"/>
      <c r="PJX24" s="3"/>
      <c r="PJY24" s="428"/>
      <c r="PJZ24" s="3"/>
      <c r="PKA24" s="567"/>
      <c r="PKB24" s="3"/>
      <c r="PKC24" s="428"/>
      <c r="PKD24" s="3"/>
      <c r="PKE24" s="567"/>
      <c r="PKF24" s="3"/>
      <c r="PKG24" s="428"/>
      <c r="PKH24" s="3"/>
      <c r="PKI24" s="567"/>
      <c r="PKJ24" s="3"/>
      <c r="PKK24" s="428"/>
      <c r="PKL24" s="3"/>
      <c r="PKM24" s="567"/>
      <c r="PKN24" s="3"/>
      <c r="PKO24" s="428"/>
      <c r="PKP24" s="3"/>
      <c r="PKQ24" s="567"/>
      <c r="PKR24" s="3"/>
      <c r="PKS24" s="428"/>
      <c r="PKT24" s="3"/>
      <c r="PKU24" s="567"/>
      <c r="PKV24" s="3"/>
      <c r="PKW24" s="428"/>
      <c r="PKX24" s="3"/>
      <c r="PKY24" s="567"/>
      <c r="PKZ24" s="3"/>
      <c r="PLA24" s="428"/>
      <c r="PLB24" s="3"/>
      <c r="PLC24" s="567"/>
      <c r="PLD24" s="3"/>
      <c r="PLE24" s="428"/>
      <c r="PLF24" s="3"/>
      <c r="PLG24" s="567"/>
      <c r="PLH24" s="3"/>
      <c r="PLI24" s="428"/>
      <c r="PLJ24" s="3"/>
      <c r="PLK24" s="567"/>
      <c r="PLL24" s="3"/>
      <c r="PLM24" s="428"/>
      <c r="PLN24" s="3"/>
      <c r="PLO24" s="567"/>
      <c r="PLP24" s="3"/>
      <c r="PLQ24" s="428"/>
      <c r="PLR24" s="3"/>
      <c r="PLS24" s="567"/>
      <c r="PLT24" s="3"/>
      <c r="PLU24" s="428"/>
      <c r="PLV24" s="3"/>
      <c r="PLW24" s="567"/>
      <c r="PLX24" s="3"/>
      <c r="PLY24" s="428"/>
      <c r="PLZ24" s="3"/>
      <c r="PMA24" s="567"/>
      <c r="PMB24" s="3"/>
      <c r="PMC24" s="428"/>
      <c r="PMD24" s="3"/>
      <c r="PME24" s="567"/>
      <c r="PMF24" s="3"/>
      <c r="PMG24" s="428"/>
      <c r="PMH24" s="3"/>
      <c r="PMI24" s="567"/>
      <c r="PMJ24" s="3"/>
      <c r="PMK24" s="428"/>
      <c r="PML24" s="3"/>
      <c r="PMM24" s="567"/>
      <c r="PMN24" s="3"/>
      <c r="PMO24" s="428"/>
      <c r="PMP24" s="3"/>
      <c r="PMQ24" s="567"/>
      <c r="PMR24" s="3"/>
      <c r="PMS24" s="428"/>
      <c r="PMT24" s="3"/>
      <c r="PMU24" s="567"/>
      <c r="PMV24" s="3"/>
      <c r="PMW24" s="428"/>
      <c r="PMX24" s="3"/>
      <c r="PMY24" s="567"/>
      <c r="PMZ24" s="3"/>
      <c r="PNA24" s="428"/>
      <c r="PNB24" s="3"/>
      <c r="PNC24" s="567"/>
      <c r="PND24" s="3"/>
      <c r="PNE24" s="428"/>
      <c r="PNF24" s="3"/>
      <c r="PNG24" s="567"/>
      <c r="PNH24" s="3"/>
      <c r="PNI24" s="428"/>
      <c r="PNJ24" s="3"/>
      <c r="PNK24" s="567"/>
      <c r="PNL24" s="3"/>
      <c r="PNM24" s="428"/>
      <c r="PNN24" s="3"/>
      <c r="PNO24" s="567"/>
      <c r="PNP24" s="3"/>
      <c r="PNQ24" s="428"/>
      <c r="PNR24" s="3"/>
      <c r="PNS24" s="567"/>
      <c r="PNT24" s="3"/>
      <c r="PNU24" s="428"/>
      <c r="PNV24" s="3"/>
      <c r="PNW24" s="567"/>
      <c r="PNX24" s="3"/>
      <c r="PNY24" s="428"/>
      <c r="PNZ24" s="3"/>
      <c r="POA24" s="567"/>
      <c r="POB24" s="3"/>
      <c r="POC24" s="428"/>
      <c r="POD24" s="3"/>
      <c r="POE24" s="567"/>
      <c r="POF24" s="3"/>
      <c r="POG24" s="428"/>
      <c r="POH24" s="3"/>
      <c r="POI24" s="567"/>
      <c r="POJ24" s="3"/>
      <c r="POK24" s="428"/>
      <c r="POL24" s="3"/>
      <c r="POM24" s="567"/>
      <c r="PON24" s="3"/>
      <c r="POO24" s="428"/>
      <c r="POP24" s="3"/>
      <c r="POQ24" s="567"/>
      <c r="POR24" s="3"/>
      <c r="POS24" s="428"/>
      <c r="POT24" s="3"/>
      <c r="POU24" s="567"/>
      <c r="POV24" s="3"/>
      <c r="POW24" s="428"/>
      <c r="POX24" s="3"/>
      <c r="POY24" s="567"/>
      <c r="POZ24" s="3"/>
      <c r="PPA24" s="428"/>
      <c r="PPB24" s="3"/>
      <c r="PPC24" s="567"/>
      <c r="PPD24" s="3"/>
      <c r="PPE24" s="428"/>
      <c r="PPF24" s="3"/>
      <c r="PPG24" s="567"/>
      <c r="PPH24" s="3"/>
      <c r="PPI24" s="428"/>
      <c r="PPJ24" s="3"/>
      <c r="PPK24" s="567"/>
      <c r="PPL24" s="3"/>
      <c r="PPM24" s="428"/>
      <c r="PPN24" s="3"/>
      <c r="PPO24" s="567"/>
      <c r="PPP24" s="3"/>
      <c r="PPQ24" s="428"/>
      <c r="PPR24" s="3"/>
      <c r="PPS24" s="567"/>
      <c r="PPT24" s="3"/>
      <c r="PPU24" s="428"/>
      <c r="PPV24" s="3"/>
      <c r="PPW24" s="567"/>
      <c r="PPX24" s="3"/>
      <c r="PPY24" s="428"/>
      <c r="PPZ24" s="3"/>
      <c r="PQA24" s="567"/>
      <c r="PQB24" s="3"/>
      <c r="PQC24" s="428"/>
      <c r="PQD24" s="3"/>
      <c r="PQE24" s="567"/>
      <c r="PQF24" s="3"/>
      <c r="PQG24" s="428"/>
      <c r="PQH24" s="3"/>
      <c r="PQI24" s="567"/>
      <c r="PQJ24" s="3"/>
      <c r="PQK24" s="428"/>
      <c r="PQL24" s="3"/>
      <c r="PQM24" s="567"/>
      <c r="PQN24" s="3"/>
      <c r="PQO24" s="428"/>
      <c r="PQP24" s="3"/>
      <c r="PQQ24" s="567"/>
      <c r="PQR24" s="3"/>
      <c r="PQS24" s="428"/>
      <c r="PQT24" s="3"/>
      <c r="PQU24" s="567"/>
      <c r="PQV24" s="3"/>
      <c r="PQW24" s="428"/>
      <c r="PQX24" s="3"/>
      <c r="PQY24" s="567"/>
      <c r="PQZ24" s="3"/>
      <c r="PRA24" s="428"/>
      <c r="PRB24" s="3"/>
      <c r="PRC24" s="567"/>
      <c r="PRD24" s="3"/>
      <c r="PRE24" s="428"/>
      <c r="PRF24" s="3"/>
      <c r="PRG24" s="567"/>
      <c r="PRH24" s="3"/>
      <c r="PRI24" s="428"/>
      <c r="PRJ24" s="3"/>
      <c r="PRK24" s="567"/>
      <c r="PRL24" s="3"/>
      <c r="PRM24" s="428"/>
      <c r="PRN24" s="3"/>
      <c r="PRO24" s="567"/>
      <c r="PRP24" s="3"/>
      <c r="PRQ24" s="428"/>
      <c r="PRR24" s="3"/>
      <c r="PRS24" s="567"/>
      <c r="PRT24" s="3"/>
      <c r="PRU24" s="428"/>
      <c r="PRV24" s="3"/>
      <c r="PRW24" s="567"/>
      <c r="PRX24" s="3"/>
      <c r="PRY24" s="428"/>
      <c r="PRZ24" s="3"/>
      <c r="PSA24" s="567"/>
      <c r="PSB24" s="3"/>
      <c r="PSC24" s="428"/>
      <c r="PSD24" s="3"/>
      <c r="PSE24" s="567"/>
      <c r="PSF24" s="3"/>
      <c r="PSG24" s="428"/>
      <c r="PSH24" s="3"/>
      <c r="PSI24" s="567"/>
      <c r="PSJ24" s="3"/>
      <c r="PSK24" s="428"/>
      <c r="PSL24" s="3"/>
      <c r="PSM24" s="567"/>
      <c r="PSN24" s="3"/>
      <c r="PSO24" s="428"/>
      <c r="PSP24" s="3"/>
      <c r="PSQ24" s="567"/>
      <c r="PSR24" s="3"/>
      <c r="PSS24" s="428"/>
      <c r="PST24" s="3"/>
      <c r="PSU24" s="567"/>
      <c r="PSV24" s="3"/>
      <c r="PSW24" s="428"/>
      <c r="PSX24" s="3"/>
      <c r="PSY24" s="567"/>
      <c r="PSZ24" s="3"/>
      <c r="PTA24" s="428"/>
      <c r="PTB24" s="3"/>
      <c r="PTC24" s="567"/>
      <c r="PTD24" s="3"/>
      <c r="PTE24" s="428"/>
      <c r="PTF24" s="3"/>
      <c r="PTG24" s="567"/>
      <c r="PTH24" s="3"/>
      <c r="PTI24" s="428"/>
      <c r="PTJ24" s="3"/>
      <c r="PTK24" s="567"/>
      <c r="PTL24" s="3"/>
      <c r="PTM24" s="428"/>
      <c r="PTN24" s="3"/>
      <c r="PTO24" s="567"/>
      <c r="PTP24" s="3"/>
      <c r="PTQ24" s="428"/>
      <c r="PTR24" s="3"/>
      <c r="PTS24" s="567"/>
      <c r="PTT24" s="3"/>
      <c r="PTU24" s="428"/>
      <c r="PTV24" s="3"/>
      <c r="PTW24" s="567"/>
      <c r="PTX24" s="3"/>
      <c r="PTY24" s="428"/>
      <c r="PTZ24" s="3"/>
      <c r="PUA24" s="567"/>
      <c r="PUB24" s="3"/>
      <c r="PUC24" s="428"/>
      <c r="PUD24" s="3"/>
      <c r="PUE24" s="567"/>
      <c r="PUF24" s="3"/>
      <c r="PUG24" s="428"/>
      <c r="PUH24" s="3"/>
      <c r="PUI24" s="567"/>
      <c r="PUJ24" s="3"/>
      <c r="PUK24" s="428"/>
      <c r="PUL24" s="3"/>
      <c r="PUM24" s="567"/>
      <c r="PUN24" s="3"/>
      <c r="PUO24" s="428"/>
      <c r="PUP24" s="3"/>
      <c r="PUQ24" s="567"/>
      <c r="PUR24" s="3"/>
      <c r="PUS24" s="428"/>
      <c r="PUT24" s="3"/>
      <c r="PUU24" s="567"/>
      <c r="PUV24" s="3"/>
      <c r="PUW24" s="428"/>
      <c r="PUX24" s="3"/>
      <c r="PUY24" s="567"/>
      <c r="PUZ24" s="3"/>
      <c r="PVA24" s="428"/>
      <c r="PVB24" s="3"/>
      <c r="PVC24" s="567"/>
      <c r="PVD24" s="3"/>
      <c r="PVE24" s="428"/>
      <c r="PVF24" s="3"/>
      <c r="PVG24" s="567"/>
      <c r="PVH24" s="3"/>
      <c r="PVI24" s="428"/>
      <c r="PVJ24" s="3"/>
      <c r="PVK24" s="567"/>
      <c r="PVL24" s="3"/>
      <c r="PVM24" s="428"/>
      <c r="PVN24" s="3"/>
      <c r="PVO24" s="567"/>
      <c r="PVP24" s="3"/>
      <c r="PVQ24" s="428"/>
      <c r="PVR24" s="3"/>
      <c r="PVS24" s="567"/>
      <c r="PVT24" s="3"/>
      <c r="PVU24" s="428"/>
      <c r="PVV24" s="3"/>
      <c r="PVW24" s="567"/>
      <c r="PVX24" s="3"/>
      <c r="PVY24" s="428"/>
      <c r="PVZ24" s="3"/>
      <c r="PWA24" s="567"/>
      <c r="PWB24" s="3"/>
      <c r="PWC24" s="428"/>
      <c r="PWD24" s="3"/>
      <c r="PWE24" s="567"/>
      <c r="PWF24" s="3"/>
      <c r="PWG24" s="428"/>
      <c r="PWH24" s="3"/>
      <c r="PWI24" s="567"/>
      <c r="PWJ24" s="3"/>
      <c r="PWK24" s="428"/>
      <c r="PWL24" s="3"/>
      <c r="PWM24" s="567"/>
      <c r="PWN24" s="3"/>
      <c r="PWO24" s="428"/>
      <c r="PWP24" s="3"/>
      <c r="PWQ24" s="567"/>
      <c r="PWR24" s="3"/>
      <c r="PWS24" s="428"/>
      <c r="PWT24" s="3"/>
      <c r="PWU24" s="567"/>
      <c r="PWV24" s="3"/>
      <c r="PWW24" s="428"/>
      <c r="PWX24" s="3"/>
      <c r="PWY24" s="567"/>
      <c r="PWZ24" s="3"/>
      <c r="PXA24" s="428"/>
      <c r="PXB24" s="3"/>
      <c r="PXC24" s="567"/>
      <c r="PXD24" s="3"/>
      <c r="PXE24" s="428"/>
      <c r="PXF24" s="3"/>
      <c r="PXG24" s="567"/>
      <c r="PXH24" s="3"/>
      <c r="PXI24" s="428"/>
      <c r="PXJ24" s="3"/>
      <c r="PXK24" s="567"/>
      <c r="PXL24" s="3"/>
      <c r="PXM24" s="428"/>
      <c r="PXN24" s="3"/>
      <c r="PXO24" s="567"/>
      <c r="PXP24" s="3"/>
      <c r="PXQ24" s="428"/>
      <c r="PXR24" s="3"/>
      <c r="PXS24" s="567"/>
      <c r="PXT24" s="3"/>
      <c r="PXU24" s="428"/>
      <c r="PXV24" s="3"/>
      <c r="PXW24" s="567"/>
      <c r="PXX24" s="3"/>
      <c r="PXY24" s="428"/>
      <c r="PXZ24" s="3"/>
      <c r="PYA24" s="567"/>
      <c r="PYB24" s="3"/>
      <c r="PYC24" s="428"/>
      <c r="PYD24" s="3"/>
      <c r="PYE24" s="567"/>
      <c r="PYF24" s="3"/>
      <c r="PYG24" s="428"/>
      <c r="PYH24" s="3"/>
      <c r="PYI24" s="567"/>
      <c r="PYJ24" s="3"/>
      <c r="PYK24" s="428"/>
      <c r="PYL24" s="3"/>
      <c r="PYM24" s="567"/>
      <c r="PYN24" s="3"/>
      <c r="PYO24" s="428"/>
      <c r="PYP24" s="3"/>
      <c r="PYQ24" s="567"/>
      <c r="PYR24" s="3"/>
      <c r="PYS24" s="428"/>
      <c r="PYT24" s="3"/>
      <c r="PYU24" s="567"/>
      <c r="PYV24" s="3"/>
      <c r="PYW24" s="428"/>
      <c r="PYX24" s="3"/>
      <c r="PYY24" s="567"/>
      <c r="PYZ24" s="3"/>
      <c r="PZA24" s="428"/>
      <c r="PZB24" s="3"/>
      <c r="PZC24" s="567"/>
      <c r="PZD24" s="3"/>
      <c r="PZE24" s="428"/>
      <c r="PZF24" s="3"/>
      <c r="PZG24" s="567"/>
      <c r="PZH24" s="3"/>
      <c r="PZI24" s="428"/>
      <c r="PZJ24" s="3"/>
      <c r="PZK24" s="567"/>
      <c r="PZL24" s="3"/>
      <c r="PZM24" s="428"/>
      <c r="PZN24" s="3"/>
      <c r="PZO24" s="567"/>
      <c r="PZP24" s="3"/>
      <c r="PZQ24" s="428"/>
      <c r="PZR24" s="3"/>
      <c r="PZS24" s="567"/>
      <c r="PZT24" s="3"/>
      <c r="PZU24" s="428"/>
      <c r="PZV24" s="3"/>
      <c r="PZW24" s="567"/>
      <c r="PZX24" s="3"/>
      <c r="PZY24" s="428"/>
      <c r="PZZ24" s="3"/>
      <c r="QAA24" s="567"/>
      <c r="QAB24" s="3"/>
      <c r="QAC24" s="428"/>
      <c r="QAD24" s="3"/>
      <c r="QAE24" s="567"/>
      <c r="QAF24" s="3"/>
      <c r="QAG24" s="428"/>
      <c r="QAH24" s="3"/>
      <c r="QAI24" s="567"/>
      <c r="QAJ24" s="3"/>
      <c r="QAK24" s="428"/>
      <c r="QAL24" s="3"/>
      <c r="QAM24" s="567"/>
      <c r="QAN24" s="3"/>
      <c r="QAO24" s="428"/>
      <c r="QAP24" s="3"/>
      <c r="QAQ24" s="567"/>
      <c r="QAR24" s="3"/>
      <c r="QAS24" s="428"/>
      <c r="QAT24" s="3"/>
      <c r="QAU24" s="567"/>
      <c r="QAV24" s="3"/>
      <c r="QAW24" s="428"/>
      <c r="QAX24" s="3"/>
      <c r="QAY24" s="567"/>
      <c r="QAZ24" s="3"/>
      <c r="QBA24" s="428"/>
      <c r="QBB24" s="3"/>
      <c r="QBC24" s="567"/>
      <c r="QBD24" s="3"/>
      <c r="QBE24" s="428"/>
      <c r="QBF24" s="3"/>
      <c r="QBG24" s="567"/>
      <c r="QBH24" s="3"/>
      <c r="QBI24" s="428"/>
      <c r="QBJ24" s="3"/>
      <c r="QBK24" s="567"/>
      <c r="QBL24" s="3"/>
      <c r="QBM24" s="428"/>
      <c r="QBN24" s="3"/>
      <c r="QBO24" s="567"/>
      <c r="QBP24" s="3"/>
      <c r="QBQ24" s="428"/>
      <c r="QBR24" s="3"/>
      <c r="QBS24" s="567"/>
      <c r="QBT24" s="3"/>
      <c r="QBU24" s="428"/>
      <c r="QBV24" s="3"/>
      <c r="QBW24" s="567"/>
      <c r="QBX24" s="3"/>
      <c r="QBY24" s="428"/>
      <c r="QBZ24" s="3"/>
      <c r="QCA24" s="567"/>
      <c r="QCB24" s="3"/>
      <c r="QCC24" s="428"/>
      <c r="QCD24" s="3"/>
      <c r="QCE24" s="567"/>
      <c r="QCF24" s="3"/>
      <c r="QCG24" s="428"/>
      <c r="QCH24" s="3"/>
      <c r="QCI24" s="567"/>
      <c r="QCJ24" s="3"/>
      <c r="QCK24" s="428"/>
      <c r="QCL24" s="3"/>
      <c r="QCM24" s="567"/>
      <c r="QCN24" s="3"/>
      <c r="QCO24" s="428"/>
      <c r="QCP24" s="3"/>
      <c r="QCQ24" s="567"/>
      <c r="QCR24" s="3"/>
      <c r="QCS24" s="428"/>
      <c r="QCT24" s="3"/>
      <c r="QCU24" s="567"/>
      <c r="QCV24" s="3"/>
      <c r="QCW24" s="428"/>
      <c r="QCX24" s="3"/>
      <c r="QCY24" s="567"/>
      <c r="QCZ24" s="3"/>
      <c r="QDA24" s="428"/>
      <c r="QDB24" s="3"/>
      <c r="QDC24" s="567"/>
      <c r="QDD24" s="3"/>
      <c r="QDE24" s="428"/>
      <c r="QDF24" s="3"/>
      <c r="QDG24" s="567"/>
      <c r="QDH24" s="3"/>
      <c r="QDI24" s="428"/>
      <c r="QDJ24" s="3"/>
      <c r="QDK24" s="567"/>
      <c r="QDL24" s="3"/>
      <c r="QDM24" s="428"/>
      <c r="QDN24" s="3"/>
      <c r="QDO24" s="567"/>
      <c r="QDP24" s="3"/>
      <c r="QDQ24" s="428"/>
      <c r="QDR24" s="3"/>
      <c r="QDS24" s="567"/>
      <c r="QDT24" s="3"/>
      <c r="QDU24" s="428"/>
      <c r="QDV24" s="3"/>
      <c r="QDW24" s="567"/>
      <c r="QDX24" s="3"/>
      <c r="QDY24" s="428"/>
      <c r="QDZ24" s="3"/>
      <c r="QEA24" s="567"/>
      <c r="QEB24" s="3"/>
      <c r="QEC24" s="428"/>
      <c r="QED24" s="3"/>
      <c r="QEE24" s="567"/>
      <c r="QEF24" s="3"/>
      <c r="QEG24" s="428"/>
      <c r="QEH24" s="3"/>
      <c r="QEI24" s="567"/>
      <c r="QEJ24" s="3"/>
      <c r="QEK24" s="428"/>
      <c r="QEL24" s="3"/>
      <c r="QEM24" s="567"/>
      <c r="QEN24" s="3"/>
      <c r="QEO24" s="428"/>
      <c r="QEP24" s="3"/>
      <c r="QEQ24" s="567"/>
      <c r="QER24" s="3"/>
      <c r="QES24" s="428"/>
      <c r="QET24" s="3"/>
      <c r="QEU24" s="567"/>
      <c r="QEV24" s="3"/>
      <c r="QEW24" s="428"/>
      <c r="QEX24" s="3"/>
      <c r="QEY24" s="567"/>
      <c r="QEZ24" s="3"/>
      <c r="QFA24" s="428"/>
      <c r="QFB24" s="3"/>
      <c r="QFC24" s="567"/>
      <c r="QFD24" s="3"/>
      <c r="QFE24" s="428"/>
      <c r="QFF24" s="3"/>
      <c r="QFG24" s="567"/>
      <c r="QFH24" s="3"/>
      <c r="QFI24" s="428"/>
      <c r="QFJ24" s="3"/>
      <c r="QFK24" s="567"/>
      <c r="QFL24" s="3"/>
      <c r="QFM24" s="428"/>
      <c r="QFN24" s="3"/>
      <c r="QFO24" s="567"/>
      <c r="QFP24" s="3"/>
      <c r="QFQ24" s="428"/>
      <c r="QFR24" s="3"/>
      <c r="QFS24" s="567"/>
      <c r="QFT24" s="3"/>
      <c r="QFU24" s="428"/>
      <c r="QFV24" s="3"/>
      <c r="QFW24" s="567"/>
      <c r="QFX24" s="3"/>
      <c r="QFY24" s="428"/>
      <c r="QFZ24" s="3"/>
      <c r="QGA24" s="567"/>
      <c r="QGB24" s="3"/>
      <c r="QGC24" s="428"/>
      <c r="QGD24" s="3"/>
      <c r="QGE24" s="567"/>
      <c r="QGF24" s="3"/>
      <c r="QGG24" s="428"/>
      <c r="QGH24" s="3"/>
      <c r="QGI24" s="567"/>
      <c r="QGJ24" s="3"/>
      <c r="QGK24" s="428"/>
      <c r="QGL24" s="3"/>
      <c r="QGM24" s="567"/>
      <c r="QGN24" s="3"/>
      <c r="QGO24" s="428"/>
      <c r="QGP24" s="3"/>
      <c r="QGQ24" s="567"/>
      <c r="QGR24" s="3"/>
      <c r="QGS24" s="428"/>
      <c r="QGT24" s="3"/>
      <c r="QGU24" s="567"/>
      <c r="QGV24" s="3"/>
      <c r="QGW24" s="428"/>
      <c r="QGX24" s="3"/>
      <c r="QGY24" s="567"/>
      <c r="QGZ24" s="3"/>
      <c r="QHA24" s="428"/>
      <c r="QHB24" s="3"/>
      <c r="QHC24" s="567"/>
      <c r="QHD24" s="3"/>
      <c r="QHE24" s="428"/>
      <c r="QHF24" s="3"/>
      <c r="QHG24" s="567"/>
      <c r="QHH24" s="3"/>
      <c r="QHI24" s="428"/>
      <c r="QHJ24" s="3"/>
      <c r="QHK24" s="567"/>
      <c r="QHL24" s="3"/>
      <c r="QHM24" s="428"/>
      <c r="QHN24" s="3"/>
      <c r="QHO24" s="567"/>
      <c r="QHP24" s="3"/>
      <c r="QHQ24" s="428"/>
      <c r="QHR24" s="3"/>
      <c r="QHS24" s="567"/>
      <c r="QHT24" s="3"/>
      <c r="QHU24" s="428"/>
      <c r="QHV24" s="3"/>
      <c r="QHW24" s="567"/>
      <c r="QHX24" s="3"/>
      <c r="QHY24" s="428"/>
      <c r="QHZ24" s="3"/>
      <c r="QIA24" s="567"/>
      <c r="QIB24" s="3"/>
      <c r="QIC24" s="428"/>
      <c r="QID24" s="3"/>
      <c r="QIE24" s="567"/>
      <c r="QIF24" s="3"/>
      <c r="QIG24" s="428"/>
      <c r="QIH24" s="3"/>
      <c r="QII24" s="567"/>
      <c r="QIJ24" s="3"/>
      <c r="QIK24" s="428"/>
      <c r="QIL24" s="3"/>
      <c r="QIM24" s="567"/>
      <c r="QIN24" s="3"/>
      <c r="QIO24" s="428"/>
      <c r="QIP24" s="3"/>
      <c r="QIQ24" s="567"/>
      <c r="QIR24" s="3"/>
      <c r="QIS24" s="428"/>
      <c r="QIT24" s="3"/>
      <c r="QIU24" s="567"/>
      <c r="QIV24" s="3"/>
      <c r="QIW24" s="428"/>
      <c r="QIX24" s="3"/>
      <c r="QIY24" s="567"/>
      <c r="QIZ24" s="3"/>
      <c r="QJA24" s="428"/>
      <c r="QJB24" s="3"/>
      <c r="QJC24" s="567"/>
      <c r="QJD24" s="3"/>
      <c r="QJE24" s="428"/>
      <c r="QJF24" s="3"/>
      <c r="QJG24" s="567"/>
      <c r="QJH24" s="3"/>
      <c r="QJI24" s="428"/>
      <c r="QJJ24" s="3"/>
      <c r="QJK24" s="567"/>
      <c r="QJL24" s="3"/>
      <c r="QJM24" s="428"/>
      <c r="QJN24" s="3"/>
      <c r="QJO24" s="567"/>
      <c r="QJP24" s="3"/>
      <c r="QJQ24" s="428"/>
      <c r="QJR24" s="3"/>
      <c r="QJS24" s="567"/>
      <c r="QJT24" s="3"/>
      <c r="QJU24" s="428"/>
      <c r="QJV24" s="3"/>
      <c r="QJW24" s="567"/>
      <c r="QJX24" s="3"/>
      <c r="QJY24" s="428"/>
      <c r="QJZ24" s="3"/>
      <c r="QKA24" s="567"/>
      <c r="QKB24" s="3"/>
      <c r="QKC24" s="428"/>
      <c r="QKD24" s="3"/>
      <c r="QKE24" s="567"/>
      <c r="QKF24" s="3"/>
      <c r="QKG24" s="428"/>
      <c r="QKH24" s="3"/>
      <c r="QKI24" s="567"/>
      <c r="QKJ24" s="3"/>
      <c r="QKK24" s="428"/>
      <c r="QKL24" s="3"/>
      <c r="QKM24" s="567"/>
      <c r="QKN24" s="3"/>
      <c r="QKO24" s="428"/>
      <c r="QKP24" s="3"/>
      <c r="QKQ24" s="567"/>
      <c r="QKR24" s="3"/>
      <c r="QKS24" s="428"/>
      <c r="QKT24" s="3"/>
      <c r="QKU24" s="567"/>
      <c r="QKV24" s="3"/>
      <c r="QKW24" s="428"/>
      <c r="QKX24" s="3"/>
      <c r="QKY24" s="567"/>
      <c r="QKZ24" s="3"/>
      <c r="QLA24" s="428"/>
      <c r="QLB24" s="3"/>
      <c r="QLC24" s="567"/>
      <c r="QLD24" s="3"/>
      <c r="QLE24" s="428"/>
      <c r="QLF24" s="3"/>
      <c r="QLG24" s="567"/>
      <c r="QLH24" s="3"/>
      <c r="QLI24" s="428"/>
      <c r="QLJ24" s="3"/>
      <c r="QLK24" s="567"/>
      <c r="QLL24" s="3"/>
      <c r="QLM24" s="428"/>
      <c r="QLN24" s="3"/>
      <c r="QLO24" s="567"/>
      <c r="QLP24" s="3"/>
      <c r="QLQ24" s="428"/>
      <c r="QLR24" s="3"/>
      <c r="QLS24" s="567"/>
      <c r="QLT24" s="3"/>
      <c r="QLU24" s="428"/>
      <c r="QLV24" s="3"/>
      <c r="QLW24" s="567"/>
      <c r="QLX24" s="3"/>
      <c r="QLY24" s="428"/>
      <c r="QLZ24" s="3"/>
      <c r="QMA24" s="567"/>
      <c r="QMB24" s="3"/>
      <c r="QMC24" s="428"/>
      <c r="QMD24" s="3"/>
      <c r="QME24" s="567"/>
      <c r="QMF24" s="3"/>
      <c r="QMG24" s="428"/>
      <c r="QMH24" s="3"/>
      <c r="QMI24" s="567"/>
      <c r="QMJ24" s="3"/>
      <c r="QMK24" s="428"/>
      <c r="QML24" s="3"/>
      <c r="QMM24" s="567"/>
      <c r="QMN24" s="3"/>
      <c r="QMO24" s="428"/>
      <c r="QMP24" s="3"/>
      <c r="QMQ24" s="567"/>
      <c r="QMR24" s="3"/>
      <c r="QMS24" s="428"/>
      <c r="QMT24" s="3"/>
      <c r="QMU24" s="567"/>
      <c r="QMV24" s="3"/>
      <c r="QMW24" s="428"/>
      <c r="QMX24" s="3"/>
      <c r="QMY24" s="567"/>
      <c r="QMZ24" s="3"/>
      <c r="QNA24" s="428"/>
      <c r="QNB24" s="3"/>
      <c r="QNC24" s="567"/>
      <c r="QND24" s="3"/>
      <c r="QNE24" s="428"/>
      <c r="QNF24" s="3"/>
      <c r="QNG24" s="567"/>
      <c r="QNH24" s="3"/>
      <c r="QNI24" s="428"/>
      <c r="QNJ24" s="3"/>
      <c r="QNK24" s="567"/>
      <c r="QNL24" s="3"/>
      <c r="QNM24" s="428"/>
      <c r="QNN24" s="3"/>
      <c r="QNO24" s="567"/>
      <c r="QNP24" s="3"/>
      <c r="QNQ24" s="428"/>
      <c r="QNR24" s="3"/>
      <c r="QNS24" s="567"/>
      <c r="QNT24" s="3"/>
      <c r="QNU24" s="428"/>
      <c r="QNV24" s="3"/>
      <c r="QNW24" s="567"/>
      <c r="QNX24" s="3"/>
      <c r="QNY24" s="428"/>
      <c r="QNZ24" s="3"/>
      <c r="QOA24" s="567"/>
      <c r="QOB24" s="3"/>
      <c r="QOC24" s="428"/>
      <c r="QOD24" s="3"/>
      <c r="QOE24" s="567"/>
      <c r="QOF24" s="3"/>
      <c r="QOG24" s="428"/>
      <c r="QOH24" s="3"/>
      <c r="QOI24" s="567"/>
      <c r="QOJ24" s="3"/>
      <c r="QOK24" s="428"/>
      <c r="QOL24" s="3"/>
      <c r="QOM24" s="567"/>
      <c r="QON24" s="3"/>
      <c r="QOO24" s="428"/>
      <c r="QOP24" s="3"/>
      <c r="QOQ24" s="567"/>
      <c r="QOR24" s="3"/>
      <c r="QOS24" s="428"/>
      <c r="QOT24" s="3"/>
      <c r="QOU24" s="567"/>
      <c r="QOV24" s="3"/>
      <c r="QOW24" s="428"/>
      <c r="QOX24" s="3"/>
      <c r="QOY24" s="567"/>
      <c r="QOZ24" s="3"/>
      <c r="QPA24" s="428"/>
      <c r="QPB24" s="3"/>
      <c r="QPC24" s="567"/>
      <c r="QPD24" s="3"/>
      <c r="QPE24" s="428"/>
      <c r="QPF24" s="3"/>
      <c r="QPG24" s="567"/>
      <c r="QPH24" s="3"/>
      <c r="QPI24" s="428"/>
      <c r="QPJ24" s="3"/>
      <c r="QPK24" s="567"/>
      <c r="QPL24" s="3"/>
      <c r="QPM24" s="428"/>
      <c r="QPN24" s="3"/>
      <c r="QPO24" s="567"/>
      <c r="QPP24" s="3"/>
      <c r="QPQ24" s="428"/>
      <c r="QPR24" s="3"/>
      <c r="QPS24" s="567"/>
      <c r="QPT24" s="3"/>
      <c r="QPU24" s="428"/>
      <c r="QPV24" s="3"/>
      <c r="QPW24" s="567"/>
      <c r="QPX24" s="3"/>
      <c r="QPY24" s="428"/>
      <c r="QPZ24" s="3"/>
      <c r="QQA24" s="567"/>
      <c r="QQB24" s="3"/>
      <c r="QQC24" s="428"/>
      <c r="QQD24" s="3"/>
      <c r="QQE24" s="567"/>
      <c r="QQF24" s="3"/>
      <c r="QQG24" s="428"/>
      <c r="QQH24" s="3"/>
      <c r="QQI24" s="567"/>
      <c r="QQJ24" s="3"/>
      <c r="QQK24" s="428"/>
      <c r="QQL24" s="3"/>
      <c r="QQM24" s="567"/>
      <c r="QQN24" s="3"/>
      <c r="QQO24" s="428"/>
      <c r="QQP24" s="3"/>
      <c r="QQQ24" s="567"/>
      <c r="QQR24" s="3"/>
      <c r="QQS24" s="428"/>
      <c r="QQT24" s="3"/>
      <c r="QQU24" s="567"/>
      <c r="QQV24" s="3"/>
      <c r="QQW24" s="428"/>
      <c r="QQX24" s="3"/>
      <c r="QQY24" s="567"/>
      <c r="QQZ24" s="3"/>
      <c r="QRA24" s="428"/>
      <c r="QRB24" s="3"/>
      <c r="QRC24" s="567"/>
      <c r="QRD24" s="3"/>
      <c r="QRE24" s="428"/>
      <c r="QRF24" s="3"/>
      <c r="QRG24" s="567"/>
      <c r="QRH24" s="3"/>
      <c r="QRI24" s="428"/>
      <c r="QRJ24" s="3"/>
      <c r="QRK24" s="567"/>
      <c r="QRL24" s="3"/>
      <c r="QRM24" s="428"/>
      <c r="QRN24" s="3"/>
      <c r="QRO24" s="567"/>
      <c r="QRP24" s="3"/>
      <c r="QRQ24" s="428"/>
      <c r="QRR24" s="3"/>
      <c r="QRS24" s="567"/>
      <c r="QRT24" s="3"/>
      <c r="QRU24" s="428"/>
      <c r="QRV24" s="3"/>
      <c r="QRW24" s="567"/>
      <c r="QRX24" s="3"/>
      <c r="QRY24" s="428"/>
      <c r="QRZ24" s="3"/>
      <c r="QSA24" s="567"/>
      <c r="QSB24" s="3"/>
      <c r="QSC24" s="428"/>
      <c r="QSD24" s="3"/>
      <c r="QSE24" s="567"/>
      <c r="QSF24" s="3"/>
      <c r="QSG24" s="428"/>
      <c r="QSH24" s="3"/>
      <c r="QSI24" s="567"/>
      <c r="QSJ24" s="3"/>
      <c r="QSK24" s="428"/>
      <c r="QSL24" s="3"/>
      <c r="QSM24" s="567"/>
      <c r="QSN24" s="3"/>
      <c r="QSO24" s="428"/>
      <c r="QSP24" s="3"/>
      <c r="QSQ24" s="567"/>
      <c r="QSR24" s="3"/>
      <c r="QSS24" s="428"/>
      <c r="QST24" s="3"/>
      <c r="QSU24" s="567"/>
      <c r="QSV24" s="3"/>
      <c r="QSW24" s="428"/>
      <c r="QSX24" s="3"/>
      <c r="QSY24" s="567"/>
      <c r="QSZ24" s="3"/>
      <c r="QTA24" s="428"/>
      <c r="QTB24" s="3"/>
      <c r="QTC24" s="567"/>
      <c r="QTD24" s="3"/>
      <c r="QTE24" s="428"/>
      <c r="QTF24" s="3"/>
      <c r="QTG24" s="567"/>
      <c r="QTH24" s="3"/>
      <c r="QTI24" s="428"/>
      <c r="QTJ24" s="3"/>
      <c r="QTK24" s="567"/>
      <c r="QTL24" s="3"/>
      <c r="QTM24" s="428"/>
      <c r="QTN24" s="3"/>
      <c r="QTO24" s="567"/>
      <c r="QTP24" s="3"/>
      <c r="QTQ24" s="428"/>
      <c r="QTR24" s="3"/>
      <c r="QTS24" s="567"/>
      <c r="QTT24" s="3"/>
      <c r="QTU24" s="428"/>
      <c r="QTV24" s="3"/>
      <c r="QTW24" s="567"/>
      <c r="QTX24" s="3"/>
      <c r="QTY24" s="428"/>
      <c r="QTZ24" s="3"/>
      <c r="QUA24" s="567"/>
      <c r="QUB24" s="3"/>
      <c r="QUC24" s="428"/>
      <c r="QUD24" s="3"/>
      <c r="QUE24" s="567"/>
      <c r="QUF24" s="3"/>
      <c r="QUG24" s="428"/>
      <c r="QUH24" s="3"/>
      <c r="QUI24" s="567"/>
      <c r="QUJ24" s="3"/>
      <c r="QUK24" s="428"/>
      <c r="QUL24" s="3"/>
      <c r="QUM24" s="567"/>
      <c r="QUN24" s="3"/>
      <c r="QUO24" s="428"/>
      <c r="QUP24" s="3"/>
      <c r="QUQ24" s="567"/>
      <c r="QUR24" s="3"/>
      <c r="QUS24" s="428"/>
      <c r="QUT24" s="3"/>
      <c r="QUU24" s="567"/>
      <c r="QUV24" s="3"/>
      <c r="QUW24" s="428"/>
      <c r="QUX24" s="3"/>
      <c r="QUY24" s="567"/>
      <c r="QUZ24" s="3"/>
      <c r="QVA24" s="428"/>
      <c r="QVB24" s="3"/>
      <c r="QVC24" s="567"/>
      <c r="QVD24" s="3"/>
      <c r="QVE24" s="428"/>
      <c r="QVF24" s="3"/>
      <c r="QVG24" s="567"/>
      <c r="QVH24" s="3"/>
      <c r="QVI24" s="428"/>
      <c r="QVJ24" s="3"/>
      <c r="QVK24" s="567"/>
      <c r="QVL24" s="3"/>
      <c r="QVM24" s="428"/>
      <c r="QVN24" s="3"/>
      <c r="QVO24" s="567"/>
      <c r="QVP24" s="3"/>
      <c r="QVQ24" s="428"/>
      <c r="QVR24" s="3"/>
      <c r="QVS24" s="567"/>
      <c r="QVT24" s="3"/>
      <c r="QVU24" s="428"/>
      <c r="QVV24" s="3"/>
      <c r="QVW24" s="567"/>
      <c r="QVX24" s="3"/>
      <c r="QVY24" s="428"/>
      <c r="QVZ24" s="3"/>
      <c r="QWA24" s="567"/>
      <c r="QWB24" s="3"/>
      <c r="QWC24" s="428"/>
      <c r="QWD24" s="3"/>
      <c r="QWE24" s="567"/>
      <c r="QWF24" s="3"/>
      <c r="QWG24" s="428"/>
      <c r="QWH24" s="3"/>
      <c r="QWI24" s="567"/>
      <c r="QWJ24" s="3"/>
      <c r="QWK24" s="428"/>
      <c r="QWL24" s="3"/>
      <c r="QWM24" s="567"/>
      <c r="QWN24" s="3"/>
      <c r="QWO24" s="428"/>
      <c r="QWP24" s="3"/>
      <c r="QWQ24" s="567"/>
      <c r="QWR24" s="3"/>
      <c r="QWS24" s="428"/>
      <c r="QWT24" s="3"/>
      <c r="QWU24" s="567"/>
      <c r="QWV24" s="3"/>
      <c r="QWW24" s="428"/>
      <c r="QWX24" s="3"/>
      <c r="QWY24" s="567"/>
      <c r="QWZ24" s="3"/>
      <c r="QXA24" s="428"/>
      <c r="QXB24" s="3"/>
      <c r="QXC24" s="567"/>
      <c r="QXD24" s="3"/>
      <c r="QXE24" s="428"/>
      <c r="QXF24" s="3"/>
      <c r="QXG24" s="567"/>
      <c r="QXH24" s="3"/>
      <c r="QXI24" s="428"/>
      <c r="QXJ24" s="3"/>
      <c r="QXK24" s="567"/>
      <c r="QXL24" s="3"/>
      <c r="QXM24" s="428"/>
      <c r="QXN24" s="3"/>
      <c r="QXO24" s="567"/>
      <c r="QXP24" s="3"/>
      <c r="QXQ24" s="428"/>
      <c r="QXR24" s="3"/>
      <c r="QXS24" s="567"/>
      <c r="QXT24" s="3"/>
      <c r="QXU24" s="428"/>
      <c r="QXV24" s="3"/>
      <c r="QXW24" s="567"/>
      <c r="QXX24" s="3"/>
      <c r="QXY24" s="428"/>
      <c r="QXZ24" s="3"/>
      <c r="QYA24" s="567"/>
      <c r="QYB24" s="3"/>
      <c r="QYC24" s="428"/>
      <c r="QYD24" s="3"/>
      <c r="QYE24" s="567"/>
      <c r="QYF24" s="3"/>
      <c r="QYG24" s="428"/>
      <c r="QYH24" s="3"/>
      <c r="QYI24" s="567"/>
      <c r="QYJ24" s="3"/>
      <c r="QYK24" s="428"/>
      <c r="QYL24" s="3"/>
      <c r="QYM24" s="567"/>
      <c r="QYN24" s="3"/>
      <c r="QYO24" s="428"/>
      <c r="QYP24" s="3"/>
      <c r="QYQ24" s="567"/>
      <c r="QYR24" s="3"/>
      <c r="QYS24" s="428"/>
      <c r="QYT24" s="3"/>
      <c r="QYU24" s="567"/>
      <c r="QYV24" s="3"/>
      <c r="QYW24" s="428"/>
      <c r="QYX24" s="3"/>
      <c r="QYY24" s="567"/>
      <c r="QYZ24" s="3"/>
      <c r="QZA24" s="428"/>
      <c r="QZB24" s="3"/>
      <c r="QZC24" s="567"/>
      <c r="QZD24" s="3"/>
      <c r="QZE24" s="428"/>
      <c r="QZF24" s="3"/>
      <c r="QZG24" s="567"/>
      <c r="QZH24" s="3"/>
      <c r="QZI24" s="428"/>
      <c r="QZJ24" s="3"/>
      <c r="QZK24" s="567"/>
      <c r="QZL24" s="3"/>
      <c r="QZM24" s="428"/>
      <c r="QZN24" s="3"/>
      <c r="QZO24" s="567"/>
      <c r="QZP24" s="3"/>
      <c r="QZQ24" s="428"/>
      <c r="QZR24" s="3"/>
      <c r="QZS24" s="567"/>
      <c r="QZT24" s="3"/>
      <c r="QZU24" s="428"/>
      <c r="QZV24" s="3"/>
      <c r="QZW24" s="567"/>
      <c r="QZX24" s="3"/>
      <c r="QZY24" s="428"/>
      <c r="QZZ24" s="3"/>
      <c r="RAA24" s="567"/>
      <c r="RAB24" s="3"/>
      <c r="RAC24" s="428"/>
      <c r="RAD24" s="3"/>
      <c r="RAE24" s="567"/>
      <c r="RAF24" s="3"/>
      <c r="RAG24" s="428"/>
      <c r="RAH24" s="3"/>
      <c r="RAI24" s="567"/>
      <c r="RAJ24" s="3"/>
      <c r="RAK24" s="428"/>
      <c r="RAL24" s="3"/>
      <c r="RAM24" s="567"/>
      <c r="RAN24" s="3"/>
      <c r="RAO24" s="428"/>
      <c r="RAP24" s="3"/>
      <c r="RAQ24" s="567"/>
      <c r="RAR24" s="3"/>
      <c r="RAS24" s="428"/>
      <c r="RAT24" s="3"/>
      <c r="RAU24" s="567"/>
      <c r="RAV24" s="3"/>
      <c r="RAW24" s="428"/>
      <c r="RAX24" s="3"/>
      <c r="RAY24" s="567"/>
      <c r="RAZ24" s="3"/>
      <c r="RBA24" s="428"/>
      <c r="RBB24" s="3"/>
      <c r="RBC24" s="567"/>
      <c r="RBD24" s="3"/>
      <c r="RBE24" s="428"/>
      <c r="RBF24" s="3"/>
      <c r="RBG24" s="567"/>
      <c r="RBH24" s="3"/>
      <c r="RBI24" s="428"/>
      <c r="RBJ24" s="3"/>
      <c r="RBK24" s="567"/>
      <c r="RBL24" s="3"/>
      <c r="RBM24" s="428"/>
      <c r="RBN24" s="3"/>
      <c r="RBO24" s="567"/>
      <c r="RBP24" s="3"/>
      <c r="RBQ24" s="428"/>
      <c r="RBR24" s="3"/>
      <c r="RBS24" s="567"/>
      <c r="RBT24" s="3"/>
      <c r="RBU24" s="428"/>
      <c r="RBV24" s="3"/>
      <c r="RBW24" s="567"/>
      <c r="RBX24" s="3"/>
      <c r="RBY24" s="428"/>
      <c r="RBZ24" s="3"/>
      <c r="RCA24" s="567"/>
      <c r="RCB24" s="3"/>
      <c r="RCC24" s="428"/>
      <c r="RCD24" s="3"/>
      <c r="RCE24" s="567"/>
      <c r="RCF24" s="3"/>
      <c r="RCG24" s="428"/>
      <c r="RCH24" s="3"/>
      <c r="RCI24" s="567"/>
      <c r="RCJ24" s="3"/>
      <c r="RCK24" s="428"/>
      <c r="RCL24" s="3"/>
      <c r="RCM24" s="567"/>
      <c r="RCN24" s="3"/>
      <c r="RCO24" s="428"/>
      <c r="RCP24" s="3"/>
      <c r="RCQ24" s="567"/>
      <c r="RCR24" s="3"/>
      <c r="RCS24" s="428"/>
      <c r="RCT24" s="3"/>
      <c r="RCU24" s="567"/>
      <c r="RCV24" s="3"/>
      <c r="RCW24" s="428"/>
      <c r="RCX24" s="3"/>
      <c r="RCY24" s="567"/>
      <c r="RCZ24" s="3"/>
      <c r="RDA24" s="428"/>
      <c r="RDB24" s="3"/>
      <c r="RDC24" s="567"/>
      <c r="RDD24" s="3"/>
      <c r="RDE24" s="428"/>
      <c r="RDF24" s="3"/>
      <c r="RDG24" s="567"/>
      <c r="RDH24" s="3"/>
      <c r="RDI24" s="428"/>
      <c r="RDJ24" s="3"/>
      <c r="RDK24" s="567"/>
      <c r="RDL24" s="3"/>
      <c r="RDM24" s="428"/>
      <c r="RDN24" s="3"/>
      <c r="RDO24" s="567"/>
      <c r="RDP24" s="3"/>
      <c r="RDQ24" s="428"/>
      <c r="RDR24" s="3"/>
      <c r="RDS24" s="567"/>
      <c r="RDT24" s="3"/>
      <c r="RDU24" s="428"/>
      <c r="RDV24" s="3"/>
      <c r="RDW24" s="567"/>
      <c r="RDX24" s="3"/>
      <c r="RDY24" s="428"/>
      <c r="RDZ24" s="3"/>
      <c r="REA24" s="567"/>
      <c r="REB24" s="3"/>
      <c r="REC24" s="428"/>
      <c r="RED24" s="3"/>
      <c r="REE24" s="567"/>
      <c r="REF24" s="3"/>
      <c r="REG24" s="428"/>
      <c r="REH24" s="3"/>
      <c r="REI24" s="567"/>
      <c r="REJ24" s="3"/>
      <c r="REK24" s="428"/>
      <c r="REL24" s="3"/>
      <c r="REM24" s="567"/>
      <c r="REN24" s="3"/>
      <c r="REO24" s="428"/>
      <c r="REP24" s="3"/>
      <c r="REQ24" s="567"/>
      <c r="RER24" s="3"/>
      <c r="RES24" s="428"/>
      <c r="RET24" s="3"/>
      <c r="REU24" s="567"/>
      <c r="REV24" s="3"/>
      <c r="REW24" s="428"/>
      <c r="REX24" s="3"/>
      <c r="REY24" s="567"/>
      <c r="REZ24" s="3"/>
      <c r="RFA24" s="428"/>
      <c r="RFB24" s="3"/>
      <c r="RFC24" s="567"/>
      <c r="RFD24" s="3"/>
      <c r="RFE24" s="428"/>
      <c r="RFF24" s="3"/>
      <c r="RFG24" s="567"/>
      <c r="RFH24" s="3"/>
      <c r="RFI24" s="428"/>
      <c r="RFJ24" s="3"/>
      <c r="RFK24" s="567"/>
      <c r="RFL24" s="3"/>
      <c r="RFM24" s="428"/>
      <c r="RFN24" s="3"/>
      <c r="RFO24" s="567"/>
      <c r="RFP24" s="3"/>
      <c r="RFQ24" s="428"/>
      <c r="RFR24" s="3"/>
      <c r="RFS24" s="567"/>
      <c r="RFT24" s="3"/>
      <c r="RFU24" s="428"/>
      <c r="RFV24" s="3"/>
      <c r="RFW24" s="567"/>
      <c r="RFX24" s="3"/>
      <c r="RFY24" s="428"/>
      <c r="RFZ24" s="3"/>
      <c r="RGA24" s="567"/>
      <c r="RGB24" s="3"/>
      <c r="RGC24" s="428"/>
      <c r="RGD24" s="3"/>
      <c r="RGE24" s="567"/>
      <c r="RGF24" s="3"/>
      <c r="RGG24" s="428"/>
      <c r="RGH24" s="3"/>
      <c r="RGI24" s="567"/>
      <c r="RGJ24" s="3"/>
      <c r="RGK24" s="428"/>
      <c r="RGL24" s="3"/>
      <c r="RGM24" s="567"/>
      <c r="RGN24" s="3"/>
      <c r="RGO24" s="428"/>
      <c r="RGP24" s="3"/>
      <c r="RGQ24" s="567"/>
      <c r="RGR24" s="3"/>
      <c r="RGS24" s="428"/>
      <c r="RGT24" s="3"/>
      <c r="RGU24" s="567"/>
      <c r="RGV24" s="3"/>
      <c r="RGW24" s="428"/>
      <c r="RGX24" s="3"/>
      <c r="RGY24" s="567"/>
      <c r="RGZ24" s="3"/>
      <c r="RHA24" s="428"/>
      <c r="RHB24" s="3"/>
      <c r="RHC24" s="567"/>
      <c r="RHD24" s="3"/>
      <c r="RHE24" s="428"/>
      <c r="RHF24" s="3"/>
      <c r="RHG24" s="567"/>
      <c r="RHH24" s="3"/>
      <c r="RHI24" s="428"/>
      <c r="RHJ24" s="3"/>
      <c r="RHK24" s="567"/>
      <c r="RHL24" s="3"/>
      <c r="RHM24" s="428"/>
      <c r="RHN24" s="3"/>
      <c r="RHO24" s="567"/>
      <c r="RHP24" s="3"/>
      <c r="RHQ24" s="428"/>
      <c r="RHR24" s="3"/>
      <c r="RHS24" s="567"/>
      <c r="RHT24" s="3"/>
      <c r="RHU24" s="428"/>
      <c r="RHV24" s="3"/>
      <c r="RHW24" s="567"/>
      <c r="RHX24" s="3"/>
      <c r="RHY24" s="428"/>
      <c r="RHZ24" s="3"/>
      <c r="RIA24" s="567"/>
      <c r="RIB24" s="3"/>
      <c r="RIC24" s="428"/>
      <c r="RID24" s="3"/>
      <c r="RIE24" s="567"/>
      <c r="RIF24" s="3"/>
      <c r="RIG24" s="428"/>
      <c r="RIH24" s="3"/>
      <c r="RII24" s="567"/>
      <c r="RIJ24" s="3"/>
      <c r="RIK24" s="428"/>
      <c r="RIL24" s="3"/>
      <c r="RIM24" s="567"/>
      <c r="RIN24" s="3"/>
      <c r="RIO24" s="428"/>
      <c r="RIP24" s="3"/>
      <c r="RIQ24" s="567"/>
      <c r="RIR24" s="3"/>
      <c r="RIS24" s="428"/>
      <c r="RIT24" s="3"/>
      <c r="RIU24" s="567"/>
      <c r="RIV24" s="3"/>
      <c r="RIW24" s="428"/>
      <c r="RIX24" s="3"/>
      <c r="RIY24" s="567"/>
      <c r="RIZ24" s="3"/>
      <c r="RJA24" s="428"/>
      <c r="RJB24" s="3"/>
      <c r="RJC24" s="567"/>
      <c r="RJD24" s="3"/>
      <c r="RJE24" s="428"/>
      <c r="RJF24" s="3"/>
      <c r="RJG24" s="567"/>
      <c r="RJH24" s="3"/>
      <c r="RJI24" s="428"/>
      <c r="RJJ24" s="3"/>
      <c r="RJK24" s="567"/>
      <c r="RJL24" s="3"/>
      <c r="RJM24" s="428"/>
      <c r="RJN24" s="3"/>
      <c r="RJO24" s="567"/>
      <c r="RJP24" s="3"/>
      <c r="RJQ24" s="428"/>
      <c r="RJR24" s="3"/>
      <c r="RJS24" s="567"/>
      <c r="RJT24" s="3"/>
      <c r="RJU24" s="428"/>
      <c r="RJV24" s="3"/>
      <c r="RJW24" s="567"/>
      <c r="RJX24" s="3"/>
      <c r="RJY24" s="428"/>
      <c r="RJZ24" s="3"/>
      <c r="RKA24" s="567"/>
      <c r="RKB24" s="3"/>
      <c r="RKC24" s="428"/>
      <c r="RKD24" s="3"/>
      <c r="RKE24" s="567"/>
      <c r="RKF24" s="3"/>
      <c r="RKG24" s="428"/>
      <c r="RKH24" s="3"/>
      <c r="RKI24" s="567"/>
      <c r="RKJ24" s="3"/>
      <c r="RKK24" s="428"/>
      <c r="RKL24" s="3"/>
      <c r="RKM24" s="567"/>
      <c r="RKN24" s="3"/>
      <c r="RKO24" s="428"/>
      <c r="RKP24" s="3"/>
      <c r="RKQ24" s="567"/>
      <c r="RKR24" s="3"/>
      <c r="RKS24" s="428"/>
      <c r="RKT24" s="3"/>
      <c r="RKU24" s="567"/>
      <c r="RKV24" s="3"/>
      <c r="RKW24" s="428"/>
      <c r="RKX24" s="3"/>
      <c r="RKY24" s="567"/>
      <c r="RKZ24" s="3"/>
      <c r="RLA24" s="428"/>
      <c r="RLB24" s="3"/>
      <c r="RLC24" s="567"/>
      <c r="RLD24" s="3"/>
      <c r="RLE24" s="428"/>
      <c r="RLF24" s="3"/>
      <c r="RLG24" s="567"/>
      <c r="RLH24" s="3"/>
      <c r="RLI24" s="428"/>
      <c r="RLJ24" s="3"/>
      <c r="RLK24" s="567"/>
      <c r="RLL24" s="3"/>
      <c r="RLM24" s="428"/>
      <c r="RLN24" s="3"/>
      <c r="RLO24" s="567"/>
      <c r="RLP24" s="3"/>
      <c r="RLQ24" s="428"/>
      <c r="RLR24" s="3"/>
      <c r="RLS24" s="567"/>
      <c r="RLT24" s="3"/>
      <c r="RLU24" s="428"/>
      <c r="RLV24" s="3"/>
      <c r="RLW24" s="567"/>
      <c r="RLX24" s="3"/>
      <c r="RLY24" s="428"/>
      <c r="RLZ24" s="3"/>
      <c r="RMA24" s="567"/>
      <c r="RMB24" s="3"/>
      <c r="RMC24" s="428"/>
      <c r="RMD24" s="3"/>
      <c r="RME24" s="567"/>
      <c r="RMF24" s="3"/>
      <c r="RMG24" s="428"/>
      <c r="RMH24" s="3"/>
      <c r="RMI24" s="567"/>
      <c r="RMJ24" s="3"/>
      <c r="RMK24" s="428"/>
      <c r="RML24" s="3"/>
      <c r="RMM24" s="567"/>
      <c r="RMN24" s="3"/>
      <c r="RMO24" s="428"/>
      <c r="RMP24" s="3"/>
      <c r="RMQ24" s="567"/>
      <c r="RMR24" s="3"/>
      <c r="RMS24" s="428"/>
      <c r="RMT24" s="3"/>
      <c r="RMU24" s="567"/>
      <c r="RMV24" s="3"/>
      <c r="RMW24" s="428"/>
      <c r="RMX24" s="3"/>
      <c r="RMY24" s="567"/>
      <c r="RMZ24" s="3"/>
      <c r="RNA24" s="428"/>
      <c r="RNB24" s="3"/>
      <c r="RNC24" s="567"/>
      <c r="RND24" s="3"/>
      <c r="RNE24" s="428"/>
      <c r="RNF24" s="3"/>
      <c r="RNG24" s="567"/>
      <c r="RNH24" s="3"/>
      <c r="RNI24" s="428"/>
      <c r="RNJ24" s="3"/>
      <c r="RNK24" s="567"/>
      <c r="RNL24" s="3"/>
      <c r="RNM24" s="428"/>
      <c r="RNN24" s="3"/>
      <c r="RNO24" s="567"/>
      <c r="RNP24" s="3"/>
      <c r="RNQ24" s="428"/>
      <c r="RNR24" s="3"/>
      <c r="RNS24" s="567"/>
      <c r="RNT24" s="3"/>
      <c r="RNU24" s="428"/>
      <c r="RNV24" s="3"/>
      <c r="RNW24" s="567"/>
      <c r="RNX24" s="3"/>
      <c r="RNY24" s="428"/>
      <c r="RNZ24" s="3"/>
      <c r="ROA24" s="567"/>
      <c r="ROB24" s="3"/>
      <c r="ROC24" s="428"/>
      <c r="ROD24" s="3"/>
      <c r="ROE24" s="567"/>
      <c r="ROF24" s="3"/>
      <c r="ROG24" s="428"/>
      <c r="ROH24" s="3"/>
      <c r="ROI24" s="567"/>
      <c r="ROJ24" s="3"/>
      <c r="ROK24" s="428"/>
      <c r="ROL24" s="3"/>
      <c r="ROM24" s="567"/>
      <c r="RON24" s="3"/>
      <c r="ROO24" s="428"/>
      <c r="ROP24" s="3"/>
      <c r="ROQ24" s="567"/>
      <c r="ROR24" s="3"/>
      <c r="ROS24" s="428"/>
      <c r="ROT24" s="3"/>
      <c r="ROU24" s="567"/>
      <c r="ROV24" s="3"/>
      <c r="ROW24" s="428"/>
      <c r="ROX24" s="3"/>
      <c r="ROY24" s="567"/>
      <c r="ROZ24" s="3"/>
      <c r="RPA24" s="428"/>
      <c r="RPB24" s="3"/>
      <c r="RPC24" s="567"/>
      <c r="RPD24" s="3"/>
      <c r="RPE24" s="428"/>
      <c r="RPF24" s="3"/>
      <c r="RPG24" s="567"/>
      <c r="RPH24" s="3"/>
      <c r="RPI24" s="428"/>
      <c r="RPJ24" s="3"/>
      <c r="RPK24" s="567"/>
      <c r="RPL24" s="3"/>
      <c r="RPM24" s="428"/>
      <c r="RPN24" s="3"/>
      <c r="RPO24" s="567"/>
      <c r="RPP24" s="3"/>
      <c r="RPQ24" s="428"/>
      <c r="RPR24" s="3"/>
      <c r="RPS24" s="567"/>
      <c r="RPT24" s="3"/>
      <c r="RPU24" s="428"/>
      <c r="RPV24" s="3"/>
      <c r="RPW24" s="567"/>
      <c r="RPX24" s="3"/>
      <c r="RPY24" s="428"/>
      <c r="RPZ24" s="3"/>
      <c r="RQA24" s="567"/>
      <c r="RQB24" s="3"/>
      <c r="RQC24" s="428"/>
      <c r="RQD24" s="3"/>
      <c r="RQE24" s="567"/>
      <c r="RQF24" s="3"/>
      <c r="RQG24" s="428"/>
      <c r="RQH24" s="3"/>
      <c r="RQI24" s="567"/>
      <c r="RQJ24" s="3"/>
      <c r="RQK24" s="428"/>
      <c r="RQL24" s="3"/>
      <c r="RQM24" s="567"/>
      <c r="RQN24" s="3"/>
      <c r="RQO24" s="428"/>
      <c r="RQP24" s="3"/>
      <c r="RQQ24" s="567"/>
      <c r="RQR24" s="3"/>
      <c r="RQS24" s="428"/>
      <c r="RQT24" s="3"/>
      <c r="RQU24" s="567"/>
      <c r="RQV24" s="3"/>
      <c r="RQW24" s="428"/>
      <c r="RQX24" s="3"/>
      <c r="RQY24" s="567"/>
      <c r="RQZ24" s="3"/>
      <c r="RRA24" s="428"/>
      <c r="RRB24" s="3"/>
      <c r="RRC24" s="567"/>
      <c r="RRD24" s="3"/>
      <c r="RRE24" s="428"/>
      <c r="RRF24" s="3"/>
      <c r="RRG24" s="567"/>
      <c r="RRH24" s="3"/>
      <c r="RRI24" s="428"/>
      <c r="RRJ24" s="3"/>
      <c r="RRK24" s="567"/>
      <c r="RRL24" s="3"/>
      <c r="RRM24" s="428"/>
      <c r="RRN24" s="3"/>
      <c r="RRO24" s="567"/>
      <c r="RRP24" s="3"/>
      <c r="RRQ24" s="428"/>
      <c r="RRR24" s="3"/>
      <c r="RRS24" s="567"/>
      <c r="RRT24" s="3"/>
      <c r="RRU24" s="428"/>
      <c r="RRV24" s="3"/>
      <c r="RRW24" s="567"/>
      <c r="RRX24" s="3"/>
      <c r="RRY24" s="428"/>
      <c r="RRZ24" s="3"/>
      <c r="RSA24" s="567"/>
      <c r="RSB24" s="3"/>
      <c r="RSC24" s="428"/>
      <c r="RSD24" s="3"/>
      <c r="RSE24" s="567"/>
      <c r="RSF24" s="3"/>
      <c r="RSG24" s="428"/>
      <c r="RSH24" s="3"/>
      <c r="RSI24" s="567"/>
      <c r="RSJ24" s="3"/>
      <c r="RSK24" s="428"/>
      <c r="RSL24" s="3"/>
      <c r="RSM24" s="567"/>
      <c r="RSN24" s="3"/>
      <c r="RSO24" s="428"/>
      <c r="RSP24" s="3"/>
      <c r="RSQ24" s="567"/>
      <c r="RSR24" s="3"/>
      <c r="RSS24" s="428"/>
      <c r="RST24" s="3"/>
      <c r="RSU24" s="567"/>
      <c r="RSV24" s="3"/>
      <c r="RSW24" s="428"/>
      <c r="RSX24" s="3"/>
      <c r="RSY24" s="567"/>
      <c r="RSZ24" s="3"/>
      <c r="RTA24" s="428"/>
      <c r="RTB24" s="3"/>
      <c r="RTC24" s="567"/>
      <c r="RTD24" s="3"/>
      <c r="RTE24" s="428"/>
      <c r="RTF24" s="3"/>
      <c r="RTG24" s="567"/>
      <c r="RTH24" s="3"/>
      <c r="RTI24" s="428"/>
      <c r="RTJ24" s="3"/>
      <c r="RTK24" s="567"/>
      <c r="RTL24" s="3"/>
      <c r="RTM24" s="428"/>
      <c r="RTN24" s="3"/>
      <c r="RTO24" s="567"/>
      <c r="RTP24" s="3"/>
      <c r="RTQ24" s="428"/>
      <c r="RTR24" s="3"/>
      <c r="RTS24" s="567"/>
      <c r="RTT24" s="3"/>
      <c r="RTU24" s="428"/>
      <c r="RTV24" s="3"/>
      <c r="RTW24" s="567"/>
      <c r="RTX24" s="3"/>
      <c r="RTY24" s="428"/>
      <c r="RTZ24" s="3"/>
      <c r="RUA24" s="567"/>
      <c r="RUB24" s="3"/>
      <c r="RUC24" s="428"/>
      <c r="RUD24" s="3"/>
      <c r="RUE24" s="567"/>
      <c r="RUF24" s="3"/>
      <c r="RUG24" s="428"/>
      <c r="RUH24" s="3"/>
      <c r="RUI24" s="567"/>
      <c r="RUJ24" s="3"/>
      <c r="RUK24" s="428"/>
      <c r="RUL24" s="3"/>
      <c r="RUM24" s="567"/>
      <c r="RUN24" s="3"/>
      <c r="RUO24" s="428"/>
      <c r="RUP24" s="3"/>
      <c r="RUQ24" s="567"/>
      <c r="RUR24" s="3"/>
      <c r="RUS24" s="428"/>
      <c r="RUT24" s="3"/>
      <c r="RUU24" s="567"/>
      <c r="RUV24" s="3"/>
      <c r="RUW24" s="428"/>
      <c r="RUX24" s="3"/>
      <c r="RUY24" s="567"/>
      <c r="RUZ24" s="3"/>
      <c r="RVA24" s="428"/>
      <c r="RVB24" s="3"/>
      <c r="RVC24" s="567"/>
      <c r="RVD24" s="3"/>
      <c r="RVE24" s="428"/>
      <c r="RVF24" s="3"/>
      <c r="RVG24" s="567"/>
      <c r="RVH24" s="3"/>
      <c r="RVI24" s="428"/>
      <c r="RVJ24" s="3"/>
      <c r="RVK24" s="567"/>
      <c r="RVL24" s="3"/>
      <c r="RVM24" s="428"/>
      <c r="RVN24" s="3"/>
      <c r="RVO24" s="567"/>
      <c r="RVP24" s="3"/>
      <c r="RVQ24" s="428"/>
      <c r="RVR24" s="3"/>
      <c r="RVS24" s="567"/>
      <c r="RVT24" s="3"/>
      <c r="RVU24" s="428"/>
      <c r="RVV24" s="3"/>
      <c r="RVW24" s="567"/>
      <c r="RVX24" s="3"/>
      <c r="RVY24" s="428"/>
      <c r="RVZ24" s="3"/>
      <c r="RWA24" s="567"/>
      <c r="RWB24" s="3"/>
      <c r="RWC24" s="428"/>
      <c r="RWD24" s="3"/>
      <c r="RWE24" s="567"/>
      <c r="RWF24" s="3"/>
      <c r="RWG24" s="428"/>
      <c r="RWH24" s="3"/>
      <c r="RWI24" s="567"/>
      <c r="RWJ24" s="3"/>
      <c r="RWK24" s="428"/>
      <c r="RWL24" s="3"/>
      <c r="RWM24" s="567"/>
      <c r="RWN24" s="3"/>
      <c r="RWO24" s="428"/>
      <c r="RWP24" s="3"/>
      <c r="RWQ24" s="567"/>
      <c r="RWR24" s="3"/>
      <c r="RWS24" s="428"/>
      <c r="RWT24" s="3"/>
      <c r="RWU24" s="567"/>
      <c r="RWV24" s="3"/>
      <c r="RWW24" s="428"/>
      <c r="RWX24" s="3"/>
      <c r="RWY24" s="567"/>
      <c r="RWZ24" s="3"/>
      <c r="RXA24" s="428"/>
      <c r="RXB24" s="3"/>
      <c r="RXC24" s="567"/>
      <c r="RXD24" s="3"/>
      <c r="RXE24" s="428"/>
      <c r="RXF24" s="3"/>
      <c r="RXG24" s="567"/>
      <c r="RXH24" s="3"/>
      <c r="RXI24" s="428"/>
      <c r="RXJ24" s="3"/>
      <c r="RXK24" s="567"/>
      <c r="RXL24" s="3"/>
      <c r="RXM24" s="428"/>
      <c r="RXN24" s="3"/>
      <c r="RXO24" s="567"/>
      <c r="RXP24" s="3"/>
      <c r="RXQ24" s="428"/>
      <c r="RXR24" s="3"/>
      <c r="RXS24" s="567"/>
      <c r="RXT24" s="3"/>
      <c r="RXU24" s="428"/>
      <c r="RXV24" s="3"/>
      <c r="RXW24" s="567"/>
      <c r="RXX24" s="3"/>
      <c r="RXY24" s="428"/>
      <c r="RXZ24" s="3"/>
      <c r="RYA24" s="567"/>
      <c r="RYB24" s="3"/>
      <c r="RYC24" s="428"/>
      <c r="RYD24" s="3"/>
      <c r="RYE24" s="567"/>
      <c r="RYF24" s="3"/>
      <c r="RYG24" s="428"/>
      <c r="RYH24" s="3"/>
      <c r="RYI24" s="567"/>
      <c r="RYJ24" s="3"/>
      <c r="RYK24" s="428"/>
      <c r="RYL24" s="3"/>
      <c r="RYM24" s="567"/>
      <c r="RYN24" s="3"/>
      <c r="RYO24" s="428"/>
      <c r="RYP24" s="3"/>
      <c r="RYQ24" s="567"/>
      <c r="RYR24" s="3"/>
      <c r="RYS24" s="428"/>
      <c r="RYT24" s="3"/>
      <c r="RYU24" s="567"/>
      <c r="RYV24" s="3"/>
      <c r="RYW24" s="428"/>
      <c r="RYX24" s="3"/>
      <c r="RYY24" s="567"/>
      <c r="RYZ24" s="3"/>
      <c r="RZA24" s="428"/>
      <c r="RZB24" s="3"/>
      <c r="RZC24" s="567"/>
      <c r="RZD24" s="3"/>
      <c r="RZE24" s="428"/>
      <c r="RZF24" s="3"/>
      <c r="RZG24" s="567"/>
      <c r="RZH24" s="3"/>
      <c r="RZI24" s="428"/>
      <c r="RZJ24" s="3"/>
      <c r="RZK24" s="567"/>
      <c r="RZL24" s="3"/>
      <c r="RZM24" s="428"/>
      <c r="RZN24" s="3"/>
      <c r="RZO24" s="567"/>
      <c r="RZP24" s="3"/>
      <c r="RZQ24" s="428"/>
      <c r="RZR24" s="3"/>
      <c r="RZS24" s="567"/>
      <c r="RZT24" s="3"/>
      <c r="RZU24" s="428"/>
      <c r="RZV24" s="3"/>
      <c r="RZW24" s="567"/>
      <c r="RZX24" s="3"/>
      <c r="RZY24" s="428"/>
      <c r="RZZ24" s="3"/>
      <c r="SAA24" s="567"/>
      <c r="SAB24" s="3"/>
      <c r="SAC24" s="428"/>
      <c r="SAD24" s="3"/>
      <c r="SAE24" s="567"/>
      <c r="SAF24" s="3"/>
      <c r="SAG24" s="428"/>
      <c r="SAH24" s="3"/>
      <c r="SAI24" s="567"/>
      <c r="SAJ24" s="3"/>
      <c r="SAK24" s="428"/>
      <c r="SAL24" s="3"/>
      <c r="SAM24" s="567"/>
      <c r="SAN24" s="3"/>
      <c r="SAO24" s="428"/>
      <c r="SAP24" s="3"/>
      <c r="SAQ24" s="567"/>
      <c r="SAR24" s="3"/>
      <c r="SAS24" s="428"/>
      <c r="SAT24" s="3"/>
      <c r="SAU24" s="567"/>
      <c r="SAV24" s="3"/>
      <c r="SAW24" s="428"/>
      <c r="SAX24" s="3"/>
      <c r="SAY24" s="567"/>
      <c r="SAZ24" s="3"/>
      <c r="SBA24" s="428"/>
      <c r="SBB24" s="3"/>
      <c r="SBC24" s="567"/>
      <c r="SBD24" s="3"/>
      <c r="SBE24" s="428"/>
      <c r="SBF24" s="3"/>
      <c r="SBG24" s="567"/>
      <c r="SBH24" s="3"/>
      <c r="SBI24" s="428"/>
      <c r="SBJ24" s="3"/>
      <c r="SBK24" s="567"/>
      <c r="SBL24" s="3"/>
      <c r="SBM24" s="428"/>
      <c r="SBN24" s="3"/>
      <c r="SBO24" s="567"/>
      <c r="SBP24" s="3"/>
      <c r="SBQ24" s="428"/>
      <c r="SBR24" s="3"/>
      <c r="SBS24" s="567"/>
      <c r="SBT24" s="3"/>
      <c r="SBU24" s="428"/>
      <c r="SBV24" s="3"/>
      <c r="SBW24" s="567"/>
      <c r="SBX24" s="3"/>
      <c r="SBY24" s="428"/>
      <c r="SBZ24" s="3"/>
      <c r="SCA24" s="567"/>
      <c r="SCB24" s="3"/>
      <c r="SCC24" s="428"/>
      <c r="SCD24" s="3"/>
      <c r="SCE24" s="567"/>
      <c r="SCF24" s="3"/>
      <c r="SCG24" s="428"/>
      <c r="SCH24" s="3"/>
      <c r="SCI24" s="567"/>
      <c r="SCJ24" s="3"/>
      <c r="SCK24" s="428"/>
      <c r="SCL24" s="3"/>
      <c r="SCM24" s="567"/>
      <c r="SCN24" s="3"/>
      <c r="SCO24" s="428"/>
      <c r="SCP24" s="3"/>
      <c r="SCQ24" s="567"/>
      <c r="SCR24" s="3"/>
      <c r="SCS24" s="428"/>
      <c r="SCT24" s="3"/>
      <c r="SCU24" s="567"/>
      <c r="SCV24" s="3"/>
      <c r="SCW24" s="428"/>
      <c r="SCX24" s="3"/>
      <c r="SCY24" s="567"/>
      <c r="SCZ24" s="3"/>
      <c r="SDA24" s="428"/>
      <c r="SDB24" s="3"/>
      <c r="SDC24" s="567"/>
      <c r="SDD24" s="3"/>
      <c r="SDE24" s="428"/>
      <c r="SDF24" s="3"/>
      <c r="SDG24" s="567"/>
      <c r="SDH24" s="3"/>
      <c r="SDI24" s="428"/>
      <c r="SDJ24" s="3"/>
      <c r="SDK24" s="567"/>
      <c r="SDL24" s="3"/>
      <c r="SDM24" s="428"/>
      <c r="SDN24" s="3"/>
      <c r="SDO24" s="567"/>
      <c r="SDP24" s="3"/>
      <c r="SDQ24" s="428"/>
      <c r="SDR24" s="3"/>
      <c r="SDS24" s="567"/>
      <c r="SDT24" s="3"/>
      <c r="SDU24" s="428"/>
      <c r="SDV24" s="3"/>
      <c r="SDW24" s="567"/>
      <c r="SDX24" s="3"/>
      <c r="SDY24" s="428"/>
      <c r="SDZ24" s="3"/>
      <c r="SEA24" s="567"/>
      <c r="SEB24" s="3"/>
      <c r="SEC24" s="428"/>
      <c r="SED24" s="3"/>
      <c r="SEE24" s="567"/>
      <c r="SEF24" s="3"/>
      <c r="SEG24" s="428"/>
      <c r="SEH24" s="3"/>
      <c r="SEI24" s="567"/>
      <c r="SEJ24" s="3"/>
      <c r="SEK24" s="428"/>
      <c r="SEL24" s="3"/>
      <c r="SEM24" s="567"/>
      <c r="SEN24" s="3"/>
      <c r="SEO24" s="428"/>
      <c r="SEP24" s="3"/>
      <c r="SEQ24" s="567"/>
      <c r="SER24" s="3"/>
      <c r="SES24" s="428"/>
      <c r="SET24" s="3"/>
      <c r="SEU24" s="567"/>
      <c r="SEV24" s="3"/>
      <c r="SEW24" s="428"/>
      <c r="SEX24" s="3"/>
      <c r="SEY24" s="567"/>
      <c r="SEZ24" s="3"/>
      <c r="SFA24" s="428"/>
      <c r="SFB24" s="3"/>
      <c r="SFC24" s="567"/>
      <c r="SFD24" s="3"/>
      <c r="SFE24" s="428"/>
      <c r="SFF24" s="3"/>
      <c r="SFG24" s="567"/>
      <c r="SFH24" s="3"/>
      <c r="SFI24" s="428"/>
      <c r="SFJ24" s="3"/>
      <c r="SFK24" s="567"/>
      <c r="SFL24" s="3"/>
      <c r="SFM24" s="428"/>
      <c r="SFN24" s="3"/>
      <c r="SFO24" s="567"/>
      <c r="SFP24" s="3"/>
      <c r="SFQ24" s="428"/>
      <c r="SFR24" s="3"/>
      <c r="SFS24" s="567"/>
      <c r="SFT24" s="3"/>
      <c r="SFU24" s="428"/>
      <c r="SFV24" s="3"/>
      <c r="SFW24" s="567"/>
      <c r="SFX24" s="3"/>
      <c r="SFY24" s="428"/>
      <c r="SFZ24" s="3"/>
      <c r="SGA24" s="567"/>
      <c r="SGB24" s="3"/>
      <c r="SGC24" s="428"/>
      <c r="SGD24" s="3"/>
      <c r="SGE24" s="567"/>
      <c r="SGF24" s="3"/>
      <c r="SGG24" s="428"/>
      <c r="SGH24" s="3"/>
      <c r="SGI24" s="567"/>
      <c r="SGJ24" s="3"/>
      <c r="SGK24" s="428"/>
      <c r="SGL24" s="3"/>
      <c r="SGM24" s="567"/>
      <c r="SGN24" s="3"/>
      <c r="SGO24" s="428"/>
      <c r="SGP24" s="3"/>
      <c r="SGQ24" s="567"/>
      <c r="SGR24" s="3"/>
      <c r="SGS24" s="428"/>
      <c r="SGT24" s="3"/>
      <c r="SGU24" s="567"/>
      <c r="SGV24" s="3"/>
      <c r="SGW24" s="428"/>
      <c r="SGX24" s="3"/>
      <c r="SGY24" s="567"/>
      <c r="SGZ24" s="3"/>
      <c r="SHA24" s="428"/>
      <c r="SHB24" s="3"/>
      <c r="SHC24" s="567"/>
      <c r="SHD24" s="3"/>
      <c r="SHE24" s="428"/>
      <c r="SHF24" s="3"/>
      <c r="SHG24" s="567"/>
      <c r="SHH24" s="3"/>
      <c r="SHI24" s="428"/>
      <c r="SHJ24" s="3"/>
      <c r="SHK24" s="567"/>
      <c r="SHL24" s="3"/>
      <c r="SHM24" s="428"/>
      <c r="SHN24" s="3"/>
      <c r="SHO24" s="567"/>
      <c r="SHP24" s="3"/>
      <c r="SHQ24" s="428"/>
      <c r="SHR24" s="3"/>
      <c r="SHS24" s="567"/>
      <c r="SHT24" s="3"/>
      <c r="SHU24" s="428"/>
      <c r="SHV24" s="3"/>
      <c r="SHW24" s="567"/>
      <c r="SHX24" s="3"/>
      <c r="SHY24" s="428"/>
      <c r="SHZ24" s="3"/>
      <c r="SIA24" s="567"/>
      <c r="SIB24" s="3"/>
      <c r="SIC24" s="428"/>
      <c r="SID24" s="3"/>
      <c r="SIE24" s="567"/>
      <c r="SIF24" s="3"/>
      <c r="SIG24" s="428"/>
      <c r="SIH24" s="3"/>
      <c r="SII24" s="567"/>
      <c r="SIJ24" s="3"/>
      <c r="SIK24" s="428"/>
      <c r="SIL24" s="3"/>
      <c r="SIM24" s="567"/>
      <c r="SIN24" s="3"/>
      <c r="SIO24" s="428"/>
      <c r="SIP24" s="3"/>
      <c r="SIQ24" s="567"/>
      <c r="SIR24" s="3"/>
      <c r="SIS24" s="428"/>
      <c r="SIT24" s="3"/>
      <c r="SIU24" s="567"/>
      <c r="SIV24" s="3"/>
      <c r="SIW24" s="428"/>
      <c r="SIX24" s="3"/>
      <c r="SIY24" s="567"/>
      <c r="SIZ24" s="3"/>
      <c r="SJA24" s="428"/>
      <c r="SJB24" s="3"/>
      <c r="SJC24" s="567"/>
      <c r="SJD24" s="3"/>
      <c r="SJE24" s="428"/>
      <c r="SJF24" s="3"/>
      <c r="SJG24" s="567"/>
      <c r="SJH24" s="3"/>
      <c r="SJI24" s="428"/>
      <c r="SJJ24" s="3"/>
      <c r="SJK24" s="567"/>
      <c r="SJL24" s="3"/>
      <c r="SJM24" s="428"/>
      <c r="SJN24" s="3"/>
      <c r="SJO24" s="567"/>
      <c r="SJP24" s="3"/>
      <c r="SJQ24" s="428"/>
      <c r="SJR24" s="3"/>
      <c r="SJS24" s="567"/>
      <c r="SJT24" s="3"/>
      <c r="SJU24" s="428"/>
      <c r="SJV24" s="3"/>
      <c r="SJW24" s="567"/>
      <c r="SJX24" s="3"/>
      <c r="SJY24" s="428"/>
      <c r="SJZ24" s="3"/>
      <c r="SKA24" s="567"/>
      <c r="SKB24" s="3"/>
      <c r="SKC24" s="428"/>
      <c r="SKD24" s="3"/>
      <c r="SKE24" s="567"/>
      <c r="SKF24" s="3"/>
      <c r="SKG24" s="428"/>
      <c r="SKH24" s="3"/>
      <c r="SKI24" s="567"/>
      <c r="SKJ24" s="3"/>
      <c r="SKK24" s="428"/>
      <c r="SKL24" s="3"/>
      <c r="SKM24" s="567"/>
      <c r="SKN24" s="3"/>
      <c r="SKO24" s="428"/>
      <c r="SKP24" s="3"/>
      <c r="SKQ24" s="567"/>
      <c r="SKR24" s="3"/>
      <c r="SKS24" s="428"/>
      <c r="SKT24" s="3"/>
      <c r="SKU24" s="567"/>
      <c r="SKV24" s="3"/>
      <c r="SKW24" s="428"/>
      <c r="SKX24" s="3"/>
      <c r="SKY24" s="567"/>
      <c r="SKZ24" s="3"/>
      <c r="SLA24" s="428"/>
      <c r="SLB24" s="3"/>
      <c r="SLC24" s="567"/>
      <c r="SLD24" s="3"/>
      <c r="SLE24" s="428"/>
      <c r="SLF24" s="3"/>
      <c r="SLG24" s="567"/>
      <c r="SLH24" s="3"/>
      <c r="SLI24" s="428"/>
      <c r="SLJ24" s="3"/>
      <c r="SLK24" s="567"/>
      <c r="SLL24" s="3"/>
      <c r="SLM24" s="428"/>
      <c r="SLN24" s="3"/>
      <c r="SLO24" s="567"/>
      <c r="SLP24" s="3"/>
      <c r="SLQ24" s="428"/>
      <c r="SLR24" s="3"/>
      <c r="SLS24" s="567"/>
      <c r="SLT24" s="3"/>
      <c r="SLU24" s="428"/>
      <c r="SLV24" s="3"/>
      <c r="SLW24" s="567"/>
      <c r="SLX24" s="3"/>
      <c r="SLY24" s="428"/>
      <c r="SLZ24" s="3"/>
      <c r="SMA24" s="567"/>
      <c r="SMB24" s="3"/>
      <c r="SMC24" s="428"/>
      <c r="SMD24" s="3"/>
      <c r="SME24" s="567"/>
      <c r="SMF24" s="3"/>
      <c r="SMG24" s="428"/>
      <c r="SMH24" s="3"/>
      <c r="SMI24" s="567"/>
      <c r="SMJ24" s="3"/>
      <c r="SMK24" s="428"/>
      <c r="SML24" s="3"/>
      <c r="SMM24" s="567"/>
      <c r="SMN24" s="3"/>
      <c r="SMO24" s="428"/>
      <c r="SMP24" s="3"/>
      <c r="SMQ24" s="567"/>
      <c r="SMR24" s="3"/>
      <c r="SMS24" s="428"/>
      <c r="SMT24" s="3"/>
      <c r="SMU24" s="567"/>
      <c r="SMV24" s="3"/>
      <c r="SMW24" s="428"/>
      <c r="SMX24" s="3"/>
      <c r="SMY24" s="567"/>
      <c r="SMZ24" s="3"/>
      <c r="SNA24" s="428"/>
      <c r="SNB24" s="3"/>
      <c r="SNC24" s="567"/>
      <c r="SND24" s="3"/>
      <c r="SNE24" s="428"/>
      <c r="SNF24" s="3"/>
      <c r="SNG24" s="567"/>
      <c r="SNH24" s="3"/>
      <c r="SNI24" s="428"/>
      <c r="SNJ24" s="3"/>
      <c r="SNK24" s="567"/>
      <c r="SNL24" s="3"/>
      <c r="SNM24" s="428"/>
      <c r="SNN24" s="3"/>
      <c r="SNO24" s="567"/>
      <c r="SNP24" s="3"/>
      <c r="SNQ24" s="428"/>
      <c r="SNR24" s="3"/>
      <c r="SNS24" s="567"/>
      <c r="SNT24" s="3"/>
      <c r="SNU24" s="428"/>
      <c r="SNV24" s="3"/>
      <c r="SNW24" s="567"/>
      <c r="SNX24" s="3"/>
      <c r="SNY24" s="428"/>
      <c r="SNZ24" s="3"/>
      <c r="SOA24" s="567"/>
      <c r="SOB24" s="3"/>
      <c r="SOC24" s="428"/>
      <c r="SOD24" s="3"/>
      <c r="SOE24" s="567"/>
      <c r="SOF24" s="3"/>
      <c r="SOG24" s="428"/>
      <c r="SOH24" s="3"/>
      <c r="SOI24" s="567"/>
      <c r="SOJ24" s="3"/>
      <c r="SOK24" s="428"/>
      <c r="SOL24" s="3"/>
      <c r="SOM24" s="567"/>
      <c r="SON24" s="3"/>
      <c r="SOO24" s="428"/>
      <c r="SOP24" s="3"/>
      <c r="SOQ24" s="567"/>
      <c r="SOR24" s="3"/>
      <c r="SOS24" s="428"/>
      <c r="SOT24" s="3"/>
      <c r="SOU24" s="567"/>
      <c r="SOV24" s="3"/>
      <c r="SOW24" s="428"/>
      <c r="SOX24" s="3"/>
      <c r="SOY24" s="567"/>
      <c r="SOZ24" s="3"/>
      <c r="SPA24" s="428"/>
      <c r="SPB24" s="3"/>
      <c r="SPC24" s="567"/>
      <c r="SPD24" s="3"/>
      <c r="SPE24" s="428"/>
      <c r="SPF24" s="3"/>
      <c r="SPG24" s="567"/>
      <c r="SPH24" s="3"/>
      <c r="SPI24" s="428"/>
      <c r="SPJ24" s="3"/>
      <c r="SPK24" s="567"/>
      <c r="SPL24" s="3"/>
      <c r="SPM24" s="428"/>
      <c r="SPN24" s="3"/>
      <c r="SPO24" s="567"/>
      <c r="SPP24" s="3"/>
      <c r="SPQ24" s="428"/>
      <c r="SPR24" s="3"/>
      <c r="SPS24" s="567"/>
      <c r="SPT24" s="3"/>
      <c r="SPU24" s="428"/>
      <c r="SPV24" s="3"/>
      <c r="SPW24" s="567"/>
      <c r="SPX24" s="3"/>
      <c r="SPY24" s="428"/>
      <c r="SPZ24" s="3"/>
      <c r="SQA24" s="567"/>
      <c r="SQB24" s="3"/>
      <c r="SQC24" s="428"/>
      <c r="SQD24" s="3"/>
      <c r="SQE24" s="567"/>
      <c r="SQF24" s="3"/>
      <c r="SQG24" s="428"/>
      <c r="SQH24" s="3"/>
      <c r="SQI24" s="567"/>
      <c r="SQJ24" s="3"/>
      <c r="SQK24" s="428"/>
      <c r="SQL24" s="3"/>
      <c r="SQM24" s="567"/>
      <c r="SQN24" s="3"/>
      <c r="SQO24" s="428"/>
      <c r="SQP24" s="3"/>
      <c r="SQQ24" s="567"/>
      <c r="SQR24" s="3"/>
      <c r="SQS24" s="428"/>
      <c r="SQT24" s="3"/>
      <c r="SQU24" s="567"/>
      <c r="SQV24" s="3"/>
      <c r="SQW24" s="428"/>
      <c r="SQX24" s="3"/>
      <c r="SQY24" s="567"/>
      <c r="SQZ24" s="3"/>
      <c r="SRA24" s="428"/>
      <c r="SRB24" s="3"/>
      <c r="SRC24" s="567"/>
      <c r="SRD24" s="3"/>
      <c r="SRE24" s="428"/>
      <c r="SRF24" s="3"/>
      <c r="SRG24" s="567"/>
      <c r="SRH24" s="3"/>
      <c r="SRI24" s="428"/>
      <c r="SRJ24" s="3"/>
      <c r="SRK24" s="567"/>
      <c r="SRL24" s="3"/>
      <c r="SRM24" s="428"/>
      <c r="SRN24" s="3"/>
      <c r="SRO24" s="567"/>
      <c r="SRP24" s="3"/>
      <c r="SRQ24" s="428"/>
      <c r="SRR24" s="3"/>
      <c r="SRS24" s="567"/>
      <c r="SRT24" s="3"/>
      <c r="SRU24" s="428"/>
      <c r="SRV24" s="3"/>
      <c r="SRW24" s="567"/>
      <c r="SRX24" s="3"/>
      <c r="SRY24" s="428"/>
      <c r="SRZ24" s="3"/>
      <c r="SSA24" s="567"/>
      <c r="SSB24" s="3"/>
      <c r="SSC24" s="428"/>
      <c r="SSD24" s="3"/>
      <c r="SSE24" s="567"/>
      <c r="SSF24" s="3"/>
      <c r="SSG24" s="428"/>
      <c r="SSH24" s="3"/>
      <c r="SSI24" s="567"/>
      <c r="SSJ24" s="3"/>
      <c r="SSK24" s="428"/>
      <c r="SSL24" s="3"/>
      <c r="SSM24" s="567"/>
      <c r="SSN24" s="3"/>
      <c r="SSO24" s="428"/>
      <c r="SSP24" s="3"/>
      <c r="SSQ24" s="567"/>
      <c r="SSR24" s="3"/>
      <c r="SSS24" s="428"/>
      <c r="SST24" s="3"/>
      <c r="SSU24" s="567"/>
      <c r="SSV24" s="3"/>
      <c r="SSW24" s="428"/>
      <c r="SSX24" s="3"/>
      <c r="SSY24" s="567"/>
      <c r="SSZ24" s="3"/>
      <c r="STA24" s="428"/>
      <c r="STB24" s="3"/>
      <c r="STC24" s="567"/>
      <c r="STD24" s="3"/>
      <c r="STE24" s="428"/>
      <c r="STF24" s="3"/>
      <c r="STG24" s="567"/>
      <c r="STH24" s="3"/>
      <c r="STI24" s="428"/>
      <c r="STJ24" s="3"/>
      <c r="STK24" s="567"/>
      <c r="STL24" s="3"/>
      <c r="STM24" s="428"/>
      <c r="STN24" s="3"/>
      <c r="STO24" s="567"/>
      <c r="STP24" s="3"/>
      <c r="STQ24" s="428"/>
      <c r="STR24" s="3"/>
      <c r="STS24" s="567"/>
      <c r="STT24" s="3"/>
      <c r="STU24" s="428"/>
      <c r="STV24" s="3"/>
      <c r="STW24" s="567"/>
      <c r="STX24" s="3"/>
      <c r="STY24" s="428"/>
      <c r="STZ24" s="3"/>
      <c r="SUA24" s="567"/>
      <c r="SUB24" s="3"/>
      <c r="SUC24" s="428"/>
      <c r="SUD24" s="3"/>
      <c r="SUE24" s="567"/>
      <c r="SUF24" s="3"/>
      <c r="SUG24" s="428"/>
      <c r="SUH24" s="3"/>
      <c r="SUI24" s="567"/>
      <c r="SUJ24" s="3"/>
      <c r="SUK24" s="428"/>
      <c r="SUL24" s="3"/>
      <c r="SUM24" s="567"/>
      <c r="SUN24" s="3"/>
      <c r="SUO24" s="428"/>
      <c r="SUP24" s="3"/>
      <c r="SUQ24" s="567"/>
      <c r="SUR24" s="3"/>
      <c r="SUS24" s="428"/>
      <c r="SUT24" s="3"/>
      <c r="SUU24" s="567"/>
      <c r="SUV24" s="3"/>
      <c r="SUW24" s="428"/>
      <c r="SUX24" s="3"/>
      <c r="SUY24" s="567"/>
      <c r="SUZ24" s="3"/>
      <c r="SVA24" s="428"/>
      <c r="SVB24" s="3"/>
      <c r="SVC24" s="567"/>
      <c r="SVD24" s="3"/>
      <c r="SVE24" s="428"/>
      <c r="SVF24" s="3"/>
      <c r="SVG24" s="567"/>
      <c r="SVH24" s="3"/>
      <c r="SVI24" s="428"/>
      <c r="SVJ24" s="3"/>
      <c r="SVK24" s="567"/>
      <c r="SVL24" s="3"/>
      <c r="SVM24" s="428"/>
      <c r="SVN24" s="3"/>
      <c r="SVO24" s="567"/>
      <c r="SVP24" s="3"/>
      <c r="SVQ24" s="428"/>
      <c r="SVR24" s="3"/>
      <c r="SVS24" s="567"/>
      <c r="SVT24" s="3"/>
      <c r="SVU24" s="428"/>
      <c r="SVV24" s="3"/>
      <c r="SVW24" s="567"/>
      <c r="SVX24" s="3"/>
      <c r="SVY24" s="428"/>
      <c r="SVZ24" s="3"/>
      <c r="SWA24" s="567"/>
      <c r="SWB24" s="3"/>
      <c r="SWC24" s="428"/>
      <c r="SWD24" s="3"/>
      <c r="SWE24" s="567"/>
      <c r="SWF24" s="3"/>
      <c r="SWG24" s="428"/>
      <c r="SWH24" s="3"/>
      <c r="SWI24" s="567"/>
      <c r="SWJ24" s="3"/>
      <c r="SWK24" s="428"/>
      <c r="SWL24" s="3"/>
      <c r="SWM24" s="567"/>
      <c r="SWN24" s="3"/>
      <c r="SWO24" s="428"/>
      <c r="SWP24" s="3"/>
      <c r="SWQ24" s="567"/>
      <c r="SWR24" s="3"/>
      <c r="SWS24" s="428"/>
      <c r="SWT24" s="3"/>
      <c r="SWU24" s="567"/>
      <c r="SWV24" s="3"/>
      <c r="SWW24" s="428"/>
      <c r="SWX24" s="3"/>
      <c r="SWY24" s="567"/>
      <c r="SWZ24" s="3"/>
      <c r="SXA24" s="428"/>
      <c r="SXB24" s="3"/>
      <c r="SXC24" s="567"/>
      <c r="SXD24" s="3"/>
      <c r="SXE24" s="428"/>
      <c r="SXF24" s="3"/>
      <c r="SXG24" s="567"/>
      <c r="SXH24" s="3"/>
      <c r="SXI24" s="428"/>
      <c r="SXJ24" s="3"/>
      <c r="SXK24" s="567"/>
      <c r="SXL24" s="3"/>
      <c r="SXM24" s="428"/>
      <c r="SXN24" s="3"/>
      <c r="SXO24" s="567"/>
      <c r="SXP24" s="3"/>
      <c r="SXQ24" s="428"/>
      <c r="SXR24" s="3"/>
      <c r="SXS24" s="567"/>
      <c r="SXT24" s="3"/>
      <c r="SXU24" s="428"/>
      <c r="SXV24" s="3"/>
      <c r="SXW24" s="567"/>
      <c r="SXX24" s="3"/>
      <c r="SXY24" s="428"/>
      <c r="SXZ24" s="3"/>
      <c r="SYA24" s="567"/>
      <c r="SYB24" s="3"/>
      <c r="SYC24" s="428"/>
      <c r="SYD24" s="3"/>
      <c r="SYE24" s="567"/>
      <c r="SYF24" s="3"/>
      <c r="SYG24" s="428"/>
      <c r="SYH24" s="3"/>
      <c r="SYI24" s="567"/>
      <c r="SYJ24" s="3"/>
      <c r="SYK24" s="428"/>
      <c r="SYL24" s="3"/>
      <c r="SYM24" s="567"/>
      <c r="SYN24" s="3"/>
      <c r="SYO24" s="428"/>
      <c r="SYP24" s="3"/>
      <c r="SYQ24" s="567"/>
      <c r="SYR24" s="3"/>
      <c r="SYS24" s="428"/>
      <c r="SYT24" s="3"/>
      <c r="SYU24" s="567"/>
      <c r="SYV24" s="3"/>
      <c r="SYW24" s="428"/>
      <c r="SYX24" s="3"/>
      <c r="SYY24" s="567"/>
      <c r="SYZ24" s="3"/>
      <c r="SZA24" s="428"/>
      <c r="SZB24" s="3"/>
      <c r="SZC24" s="567"/>
      <c r="SZD24" s="3"/>
      <c r="SZE24" s="428"/>
      <c r="SZF24" s="3"/>
      <c r="SZG24" s="567"/>
      <c r="SZH24" s="3"/>
      <c r="SZI24" s="428"/>
      <c r="SZJ24" s="3"/>
      <c r="SZK24" s="567"/>
      <c r="SZL24" s="3"/>
      <c r="SZM24" s="428"/>
      <c r="SZN24" s="3"/>
      <c r="SZO24" s="567"/>
      <c r="SZP24" s="3"/>
      <c r="SZQ24" s="428"/>
      <c r="SZR24" s="3"/>
      <c r="SZS24" s="567"/>
      <c r="SZT24" s="3"/>
      <c r="SZU24" s="428"/>
      <c r="SZV24" s="3"/>
      <c r="SZW24" s="567"/>
      <c r="SZX24" s="3"/>
      <c r="SZY24" s="428"/>
      <c r="SZZ24" s="3"/>
      <c r="TAA24" s="567"/>
      <c r="TAB24" s="3"/>
      <c r="TAC24" s="428"/>
      <c r="TAD24" s="3"/>
      <c r="TAE24" s="567"/>
      <c r="TAF24" s="3"/>
      <c r="TAG24" s="428"/>
      <c r="TAH24" s="3"/>
      <c r="TAI24" s="567"/>
      <c r="TAJ24" s="3"/>
      <c r="TAK24" s="428"/>
      <c r="TAL24" s="3"/>
      <c r="TAM24" s="567"/>
      <c r="TAN24" s="3"/>
      <c r="TAO24" s="428"/>
      <c r="TAP24" s="3"/>
      <c r="TAQ24" s="567"/>
      <c r="TAR24" s="3"/>
      <c r="TAS24" s="428"/>
      <c r="TAT24" s="3"/>
      <c r="TAU24" s="567"/>
      <c r="TAV24" s="3"/>
      <c r="TAW24" s="428"/>
      <c r="TAX24" s="3"/>
      <c r="TAY24" s="567"/>
      <c r="TAZ24" s="3"/>
      <c r="TBA24" s="428"/>
      <c r="TBB24" s="3"/>
      <c r="TBC24" s="567"/>
      <c r="TBD24" s="3"/>
      <c r="TBE24" s="428"/>
      <c r="TBF24" s="3"/>
      <c r="TBG24" s="567"/>
      <c r="TBH24" s="3"/>
      <c r="TBI24" s="428"/>
      <c r="TBJ24" s="3"/>
      <c r="TBK24" s="567"/>
      <c r="TBL24" s="3"/>
      <c r="TBM24" s="428"/>
      <c r="TBN24" s="3"/>
      <c r="TBO24" s="567"/>
      <c r="TBP24" s="3"/>
      <c r="TBQ24" s="428"/>
      <c r="TBR24" s="3"/>
      <c r="TBS24" s="567"/>
      <c r="TBT24" s="3"/>
      <c r="TBU24" s="428"/>
      <c r="TBV24" s="3"/>
      <c r="TBW24" s="567"/>
      <c r="TBX24" s="3"/>
      <c r="TBY24" s="428"/>
      <c r="TBZ24" s="3"/>
      <c r="TCA24" s="567"/>
      <c r="TCB24" s="3"/>
      <c r="TCC24" s="428"/>
      <c r="TCD24" s="3"/>
      <c r="TCE24" s="567"/>
      <c r="TCF24" s="3"/>
      <c r="TCG24" s="428"/>
      <c r="TCH24" s="3"/>
      <c r="TCI24" s="567"/>
      <c r="TCJ24" s="3"/>
      <c r="TCK24" s="428"/>
      <c r="TCL24" s="3"/>
      <c r="TCM24" s="567"/>
      <c r="TCN24" s="3"/>
      <c r="TCO24" s="428"/>
      <c r="TCP24" s="3"/>
      <c r="TCQ24" s="567"/>
      <c r="TCR24" s="3"/>
      <c r="TCS24" s="428"/>
      <c r="TCT24" s="3"/>
      <c r="TCU24" s="567"/>
      <c r="TCV24" s="3"/>
      <c r="TCW24" s="428"/>
      <c r="TCX24" s="3"/>
      <c r="TCY24" s="567"/>
      <c r="TCZ24" s="3"/>
      <c r="TDA24" s="428"/>
      <c r="TDB24" s="3"/>
      <c r="TDC24" s="567"/>
      <c r="TDD24" s="3"/>
      <c r="TDE24" s="428"/>
      <c r="TDF24" s="3"/>
      <c r="TDG24" s="567"/>
      <c r="TDH24" s="3"/>
      <c r="TDI24" s="428"/>
      <c r="TDJ24" s="3"/>
      <c r="TDK24" s="567"/>
      <c r="TDL24" s="3"/>
      <c r="TDM24" s="428"/>
      <c r="TDN24" s="3"/>
      <c r="TDO24" s="567"/>
      <c r="TDP24" s="3"/>
      <c r="TDQ24" s="428"/>
      <c r="TDR24" s="3"/>
      <c r="TDS24" s="567"/>
      <c r="TDT24" s="3"/>
      <c r="TDU24" s="428"/>
      <c r="TDV24" s="3"/>
      <c r="TDW24" s="567"/>
      <c r="TDX24" s="3"/>
      <c r="TDY24" s="428"/>
      <c r="TDZ24" s="3"/>
      <c r="TEA24" s="567"/>
      <c r="TEB24" s="3"/>
      <c r="TEC24" s="428"/>
      <c r="TED24" s="3"/>
      <c r="TEE24" s="567"/>
      <c r="TEF24" s="3"/>
      <c r="TEG24" s="428"/>
      <c r="TEH24" s="3"/>
      <c r="TEI24" s="567"/>
      <c r="TEJ24" s="3"/>
      <c r="TEK24" s="428"/>
      <c r="TEL24" s="3"/>
      <c r="TEM24" s="567"/>
      <c r="TEN24" s="3"/>
      <c r="TEO24" s="428"/>
      <c r="TEP24" s="3"/>
      <c r="TEQ24" s="567"/>
      <c r="TER24" s="3"/>
      <c r="TES24" s="428"/>
      <c r="TET24" s="3"/>
      <c r="TEU24" s="567"/>
      <c r="TEV24" s="3"/>
      <c r="TEW24" s="428"/>
      <c r="TEX24" s="3"/>
      <c r="TEY24" s="567"/>
      <c r="TEZ24" s="3"/>
      <c r="TFA24" s="428"/>
      <c r="TFB24" s="3"/>
      <c r="TFC24" s="567"/>
      <c r="TFD24" s="3"/>
      <c r="TFE24" s="428"/>
      <c r="TFF24" s="3"/>
      <c r="TFG24" s="567"/>
      <c r="TFH24" s="3"/>
      <c r="TFI24" s="428"/>
      <c r="TFJ24" s="3"/>
      <c r="TFK24" s="567"/>
      <c r="TFL24" s="3"/>
      <c r="TFM24" s="428"/>
      <c r="TFN24" s="3"/>
      <c r="TFO24" s="567"/>
      <c r="TFP24" s="3"/>
      <c r="TFQ24" s="428"/>
      <c r="TFR24" s="3"/>
      <c r="TFS24" s="567"/>
      <c r="TFT24" s="3"/>
      <c r="TFU24" s="428"/>
      <c r="TFV24" s="3"/>
      <c r="TFW24" s="567"/>
      <c r="TFX24" s="3"/>
      <c r="TFY24" s="428"/>
      <c r="TFZ24" s="3"/>
      <c r="TGA24" s="567"/>
      <c r="TGB24" s="3"/>
      <c r="TGC24" s="428"/>
      <c r="TGD24" s="3"/>
      <c r="TGE24" s="567"/>
      <c r="TGF24" s="3"/>
      <c r="TGG24" s="428"/>
      <c r="TGH24" s="3"/>
      <c r="TGI24" s="567"/>
      <c r="TGJ24" s="3"/>
      <c r="TGK24" s="428"/>
      <c r="TGL24" s="3"/>
      <c r="TGM24" s="567"/>
      <c r="TGN24" s="3"/>
      <c r="TGO24" s="428"/>
      <c r="TGP24" s="3"/>
      <c r="TGQ24" s="567"/>
      <c r="TGR24" s="3"/>
      <c r="TGS24" s="428"/>
      <c r="TGT24" s="3"/>
      <c r="TGU24" s="567"/>
      <c r="TGV24" s="3"/>
      <c r="TGW24" s="428"/>
      <c r="TGX24" s="3"/>
      <c r="TGY24" s="567"/>
      <c r="TGZ24" s="3"/>
      <c r="THA24" s="428"/>
      <c r="THB24" s="3"/>
      <c r="THC24" s="567"/>
      <c r="THD24" s="3"/>
      <c r="THE24" s="428"/>
      <c r="THF24" s="3"/>
      <c r="THG24" s="567"/>
      <c r="THH24" s="3"/>
      <c r="THI24" s="428"/>
      <c r="THJ24" s="3"/>
      <c r="THK24" s="567"/>
      <c r="THL24" s="3"/>
      <c r="THM24" s="428"/>
      <c r="THN24" s="3"/>
      <c r="THO24" s="567"/>
      <c r="THP24" s="3"/>
      <c r="THQ24" s="428"/>
      <c r="THR24" s="3"/>
      <c r="THS24" s="567"/>
      <c r="THT24" s="3"/>
      <c r="THU24" s="428"/>
      <c r="THV24" s="3"/>
      <c r="THW24" s="567"/>
      <c r="THX24" s="3"/>
      <c r="THY24" s="428"/>
      <c r="THZ24" s="3"/>
      <c r="TIA24" s="567"/>
      <c r="TIB24" s="3"/>
      <c r="TIC24" s="428"/>
      <c r="TID24" s="3"/>
      <c r="TIE24" s="567"/>
      <c r="TIF24" s="3"/>
      <c r="TIG24" s="428"/>
      <c r="TIH24" s="3"/>
      <c r="TII24" s="567"/>
      <c r="TIJ24" s="3"/>
      <c r="TIK24" s="428"/>
      <c r="TIL24" s="3"/>
      <c r="TIM24" s="567"/>
      <c r="TIN24" s="3"/>
      <c r="TIO24" s="428"/>
      <c r="TIP24" s="3"/>
      <c r="TIQ24" s="567"/>
      <c r="TIR24" s="3"/>
      <c r="TIS24" s="428"/>
      <c r="TIT24" s="3"/>
      <c r="TIU24" s="567"/>
      <c r="TIV24" s="3"/>
      <c r="TIW24" s="428"/>
      <c r="TIX24" s="3"/>
      <c r="TIY24" s="567"/>
      <c r="TIZ24" s="3"/>
      <c r="TJA24" s="428"/>
      <c r="TJB24" s="3"/>
      <c r="TJC24" s="567"/>
      <c r="TJD24" s="3"/>
      <c r="TJE24" s="428"/>
      <c r="TJF24" s="3"/>
      <c r="TJG24" s="567"/>
      <c r="TJH24" s="3"/>
      <c r="TJI24" s="428"/>
      <c r="TJJ24" s="3"/>
      <c r="TJK24" s="567"/>
      <c r="TJL24" s="3"/>
      <c r="TJM24" s="428"/>
      <c r="TJN24" s="3"/>
      <c r="TJO24" s="567"/>
      <c r="TJP24" s="3"/>
      <c r="TJQ24" s="428"/>
      <c r="TJR24" s="3"/>
      <c r="TJS24" s="567"/>
      <c r="TJT24" s="3"/>
      <c r="TJU24" s="428"/>
      <c r="TJV24" s="3"/>
      <c r="TJW24" s="567"/>
      <c r="TJX24" s="3"/>
      <c r="TJY24" s="428"/>
      <c r="TJZ24" s="3"/>
      <c r="TKA24" s="567"/>
      <c r="TKB24" s="3"/>
      <c r="TKC24" s="428"/>
      <c r="TKD24" s="3"/>
      <c r="TKE24" s="567"/>
      <c r="TKF24" s="3"/>
      <c r="TKG24" s="428"/>
      <c r="TKH24" s="3"/>
      <c r="TKI24" s="567"/>
      <c r="TKJ24" s="3"/>
      <c r="TKK24" s="428"/>
      <c r="TKL24" s="3"/>
      <c r="TKM24" s="567"/>
      <c r="TKN24" s="3"/>
      <c r="TKO24" s="428"/>
      <c r="TKP24" s="3"/>
      <c r="TKQ24" s="567"/>
      <c r="TKR24" s="3"/>
      <c r="TKS24" s="428"/>
      <c r="TKT24" s="3"/>
      <c r="TKU24" s="567"/>
      <c r="TKV24" s="3"/>
      <c r="TKW24" s="428"/>
      <c r="TKX24" s="3"/>
      <c r="TKY24" s="567"/>
      <c r="TKZ24" s="3"/>
      <c r="TLA24" s="428"/>
      <c r="TLB24" s="3"/>
      <c r="TLC24" s="567"/>
      <c r="TLD24" s="3"/>
      <c r="TLE24" s="428"/>
      <c r="TLF24" s="3"/>
      <c r="TLG24" s="567"/>
      <c r="TLH24" s="3"/>
      <c r="TLI24" s="428"/>
      <c r="TLJ24" s="3"/>
      <c r="TLK24" s="567"/>
      <c r="TLL24" s="3"/>
      <c r="TLM24" s="428"/>
      <c r="TLN24" s="3"/>
      <c r="TLO24" s="567"/>
      <c r="TLP24" s="3"/>
      <c r="TLQ24" s="428"/>
      <c r="TLR24" s="3"/>
      <c r="TLS24" s="567"/>
      <c r="TLT24" s="3"/>
      <c r="TLU24" s="428"/>
      <c r="TLV24" s="3"/>
      <c r="TLW24" s="567"/>
      <c r="TLX24" s="3"/>
      <c r="TLY24" s="428"/>
      <c r="TLZ24" s="3"/>
      <c r="TMA24" s="567"/>
      <c r="TMB24" s="3"/>
      <c r="TMC24" s="428"/>
      <c r="TMD24" s="3"/>
      <c r="TME24" s="567"/>
      <c r="TMF24" s="3"/>
      <c r="TMG24" s="428"/>
      <c r="TMH24" s="3"/>
      <c r="TMI24" s="567"/>
      <c r="TMJ24" s="3"/>
      <c r="TMK24" s="428"/>
      <c r="TML24" s="3"/>
      <c r="TMM24" s="567"/>
      <c r="TMN24" s="3"/>
      <c r="TMO24" s="428"/>
      <c r="TMP24" s="3"/>
      <c r="TMQ24" s="567"/>
      <c r="TMR24" s="3"/>
      <c r="TMS24" s="428"/>
      <c r="TMT24" s="3"/>
      <c r="TMU24" s="567"/>
      <c r="TMV24" s="3"/>
      <c r="TMW24" s="428"/>
      <c r="TMX24" s="3"/>
      <c r="TMY24" s="567"/>
      <c r="TMZ24" s="3"/>
      <c r="TNA24" s="428"/>
      <c r="TNB24" s="3"/>
      <c r="TNC24" s="567"/>
      <c r="TND24" s="3"/>
      <c r="TNE24" s="428"/>
      <c r="TNF24" s="3"/>
      <c r="TNG24" s="567"/>
      <c r="TNH24" s="3"/>
      <c r="TNI24" s="428"/>
      <c r="TNJ24" s="3"/>
      <c r="TNK24" s="567"/>
      <c r="TNL24" s="3"/>
      <c r="TNM24" s="428"/>
      <c r="TNN24" s="3"/>
      <c r="TNO24" s="567"/>
      <c r="TNP24" s="3"/>
      <c r="TNQ24" s="428"/>
      <c r="TNR24" s="3"/>
      <c r="TNS24" s="567"/>
      <c r="TNT24" s="3"/>
      <c r="TNU24" s="428"/>
      <c r="TNV24" s="3"/>
      <c r="TNW24" s="567"/>
      <c r="TNX24" s="3"/>
      <c r="TNY24" s="428"/>
      <c r="TNZ24" s="3"/>
      <c r="TOA24" s="567"/>
      <c r="TOB24" s="3"/>
      <c r="TOC24" s="428"/>
      <c r="TOD24" s="3"/>
      <c r="TOE24" s="567"/>
      <c r="TOF24" s="3"/>
      <c r="TOG24" s="428"/>
      <c r="TOH24" s="3"/>
      <c r="TOI24" s="567"/>
      <c r="TOJ24" s="3"/>
      <c r="TOK24" s="428"/>
      <c r="TOL24" s="3"/>
      <c r="TOM24" s="567"/>
      <c r="TON24" s="3"/>
      <c r="TOO24" s="428"/>
      <c r="TOP24" s="3"/>
      <c r="TOQ24" s="567"/>
      <c r="TOR24" s="3"/>
      <c r="TOS24" s="428"/>
      <c r="TOT24" s="3"/>
      <c r="TOU24" s="567"/>
      <c r="TOV24" s="3"/>
      <c r="TOW24" s="428"/>
      <c r="TOX24" s="3"/>
      <c r="TOY24" s="567"/>
      <c r="TOZ24" s="3"/>
      <c r="TPA24" s="428"/>
      <c r="TPB24" s="3"/>
      <c r="TPC24" s="567"/>
      <c r="TPD24" s="3"/>
      <c r="TPE24" s="428"/>
      <c r="TPF24" s="3"/>
      <c r="TPG24" s="567"/>
      <c r="TPH24" s="3"/>
      <c r="TPI24" s="428"/>
      <c r="TPJ24" s="3"/>
      <c r="TPK24" s="567"/>
      <c r="TPL24" s="3"/>
      <c r="TPM24" s="428"/>
      <c r="TPN24" s="3"/>
      <c r="TPO24" s="567"/>
      <c r="TPP24" s="3"/>
      <c r="TPQ24" s="428"/>
      <c r="TPR24" s="3"/>
      <c r="TPS24" s="567"/>
      <c r="TPT24" s="3"/>
      <c r="TPU24" s="428"/>
      <c r="TPV24" s="3"/>
      <c r="TPW24" s="567"/>
      <c r="TPX24" s="3"/>
      <c r="TPY24" s="428"/>
      <c r="TPZ24" s="3"/>
      <c r="TQA24" s="567"/>
      <c r="TQB24" s="3"/>
      <c r="TQC24" s="428"/>
      <c r="TQD24" s="3"/>
      <c r="TQE24" s="567"/>
      <c r="TQF24" s="3"/>
      <c r="TQG24" s="428"/>
      <c r="TQH24" s="3"/>
      <c r="TQI24" s="567"/>
      <c r="TQJ24" s="3"/>
      <c r="TQK24" s="428"/>
      <c r="TQL24" s="3"/>
      <c r="TQM24" s="567"/>
      <c r="TQN24" s="3"/>
      <c r="TQO24" s="428"/>
      <c r="TQP24" s="3"/>
      <c r="TQQ24" s="567"/>
      <c r="TQR24" s="3"/>
      <c r="TQS24" s="428"/>
      <c r="TQT24" s="3"/>
      <c r="TQU24" s="567"/>
      <c r="TQV24" s="3"/>
      <c r="TQW24" s="428"/>
      <c r="TQX24" s="3"/>
      <c r="TQY24" s="567"/>
      <c r="TQZ24" s="3"/>
      <c r="TRA24" s="428"/>
      <c r="TRB24" s="3"/>
      <c r="TRC24" s="567"/>
      <c r="TRD24" s="3"/>
      <c r="TRE24" s="428"/>
      <c r="TRF24" s="3"/>
      <c r="TRG24" s="567"/>
      <c r="TRH24" s="3"/>
      <c r="TRI24" s="428"/>
      <c r="TRJ24" s="3"/>
      <c r="TRK24" s="567"/>
      <c r="TRL24" s="3"/>
      <c r="TRM24" s="428"/>
      <c r="TRN24" s="3"/>
      <c r="TRO24" s="567"/>
      <c r="TRP24" s="3"/>
      <c r="TRQ24" s="428"/>
      <c r="TRR24" s="3"/>
      <c r="TRS24" s="567"/>
      <c r="TRT24" s="3"/>
      <c r="TRU24" s="428"/>
      <c r="TRV24" s="3"/>
      <c r="TRW24" s="567"/>
      <c r="TRX24" s="3"/>
      <c r="TRY24" s="428"/>
      <c r="TRZ24" s="3"/>
      <c r="TSA24" s="567"/>
      <c r="TSB24" s="3"/>
      <c r="TSC24" s="428"/>
      <c r="TSD24" s="3"/>
      <c r="TSE24" s="567"/>
      <c r="TSF24" s="3"/>
      <c r="TSG24" s="428"/>
      <c r="TSH24" s="3"/>
      <c r="TSI24" s="567"/>
      <c r="TSJ24" s="3"/>
      <c r="TSK24" s="428"/>
      <c r="TSL24" s="3"/>
      <c r="TSM24" s="567"/>
      <c r="TSN24" s="3"/>
      <c r="TSO24" s="428"/>
      <c r="TSP24" s="3"/>
      <c r="TSQ24" s="567"/>
      <c r="TSR24" s="3"/>
      <c r="TSS24" s="428"/>
      <c r="TST24" s="3"/>
      <c r="TSU24" s="567"/>
      <c r="TSV24" s="3"/>
      <c r="TSW24" s="428"/>
      <c r="TSX24" s="3"/>
      <c r="TSY24" s="567"/>
      <c r="TSZ24" s="3"/>
      <c r="TTA24" s="428"/>
      <c r="TTB24" s="3"/>
      <c r="TTC24" s="567"/>
      <c r="TTD24" s="3"/>
      <c r="TTE24" s="428"/>
      <c r="TTF24" s="3"/>
      <c r="TTG24" s="567"/>
      <c r="TTH24" s="3"/>
      <c r="TTI24" s="428"/>
      <c r="TTJ24" s="3"/>
      <c r="TTK24" s="567"/>
      <c r="TTL24" s="3"/>
      <c r="TTM24" s="428"/>
      <c r="TTN24" s="3"/>
      <c r="TTO24" s="567"/>
      <c r="TTP24" s="3"/>
      <c r="TTQ24" s="428"/>
      <c r="TTR24" s="3"/>
      <c r="TTS24" s="567"/>
      <c r="TTT24" s="3"/>
      <c r="TTU24" s="428"/>
      <c r="TTV24" s="3"/>
      <c r="TTW24" s="567"/>
      <c r="TTX24" s="3"/>
      <c r="TTY24" s="428"/>
      <c r="TTZ24" s="3"/>
      <c r="TUA24" s="567"/>
      <c r="TUB24" s="3"/>
      <c r="TUC24" s="428"/>
      <c r="TUD24" s="3"/>
      <c r="TUE24" s="567"/>
      <c r="TUF24" s="3"/>
      <c r="TUG24" s="428"/>
      <c r="TUH24" s="3"/>
      <c r="TUI24" s="567"/>
      <c r="TUJ24" s="3"/>
      <c r="TUK24" s="428"/>
      <c r="TUL24" s="3"/>
      <c r="TUM24" s="567"/>
      <c r="TUN24" s="3"/>
      <c r="TUO24" s="428"/>
      <c r="TUP24" s="3"/>
      <c r="TUQ24" s="567"/>
      <c r="TUR24" s="3"/>
      <c r="TUS24" s="428"/>
      <c r="TUT24" s="3"/>
      <c r="TUU24" s="567"/>
      <c r="TUV24" s="3"/>
      <c r="TUW24" s="428"/>
      <c r="TUX24" s="3"/>
      <c r="TUY24" s="567"/>
      <c r="TUZ24" s="3"/>
      <c r="TVA24" s="428"/>
      <c r="TVB24" s="3"/>
      <c r="TVC24" s="567"/>
      <c r="TVD24" s="3"/>
      <c r="TVE24" s="428"/>
      <c r="TVF24" s="3"/>
      <c r="TVG24" s="567"/>
      <c r="TVH24" s="3"/>
      <c r="TVI24" s="428"/>
      <c r="TVJ24" s="3"/>
      <c r="TVK24" s="567"/>
      <c r="TVL24" s="3"/>
      <c r="TVM24" s="428"/>
      <c r="TVN24" s="3"/>
      <c r="TVO24" s="567"/>
      <c r="TVP24" s="3"/>
      <c r="TVQ24" s="428"/>
      <c r="TVR24" s="3"/>
      <c r="TVS24" s="567"/>
      <c r="TVT24" s="3"/>
      <c r="TVU24" s="428"/>
      <c r="TVV24" s="3"/>
      <c r="TVW24" s="567"/>
      <c r="TVX24" s="3"/>
      <c r="TVY24" s="428"/>
      <c r="TVZ24" s="3"/>
      <c r="TWA24" s="567"/>
      <c r="TWB24" s="3"/>
      <c r="TWC24" s="428"/>
      <c r="TWD24" s="3"/>
      <c r="TWE24" s="567"/>
      <c r="TWF24" s="3"/>
      <c r="TWG24" s="428"/>
      <c r="TWH24" s="3"/>
      <c r="TWI24" s="567"/>
      <c r="TWJ24" s="3"/>
      <c r="TWK24" s="428"/>
      <c r="TWL24" s="3"/>
      <c r="TWM24" s="567"/>
      <c r="TWN24" s="3"/>
      <c r="TWO24" s="428"/>
      <c r="TWP24" s="3"/>
      <c r="TWQ24" s="567"/>
      <c r="TWR24" s="3"/>
      <c r="TWS24" s="428"/>
      <c r="TWT24" s="3"/>
      <c r="TWU24" s="567"/>
      <c r="TWV24" s="3"/>
      <c r="TWW24" s="428"/>
      <c r="TWX24" s="3"/>
      <c r="TWY24" s="567"/>
      <c r="TWZ24" s="3"/>
      <c r="TXA24" s="428"/>
      <c r="TXB24" s="3"/>
      <c r="TXC24" s="567"/>
      <c r="TXD24" s="3"/>
      <c r="TXE24" s="428"/>
      <c r="TXF24" s="3"/>
      <c r="TXG24" s="567"/>
      <c r="TXH24" s="3"/>
      <c r="TXI24" s="428"/>
      <c r="TXJ24" s="3"/>
      <c r="TXK24" s="567"/>
      <c r="TXL24" s="3"/>
      <c r="TXM24" s="428"/>
      <c r="TXN24" s="3"/>
      <c r="TXO24" s="567"/>
      <c r="TXP24" s="3"/>
      <c r="TXQ24" s="428"/>
      <c r="TXR24" s="3"/>
      <c r="TXS24" s="567"/>
      <c r="TXT24" s="3"/>
      <c r="TXU24" s="428"/>
      <c r="TXV24" s="3"/>
      <c r="TXW24" s="567"/>
      <c r="TXX24" s="3"/>
      <c r="TXY24" s="428"/>
      <c r="TXZ24" s="3"/>
      <c r="TYA24" s="567"/>
      <c r="TYB24" s="3"/>
      <c r="TYC24" s="428"/>
      <c r="TYD24" s="3"/>
      <c r="TYE24" s="567"/>
      <c r="TYF24" s="3"/>
      <c r="TYG24" s="428"/>
      <c r="TYH24" s="3"/>
      <c r="TYI24" s="567"/>
      <c r="TYJ24" s="3"/>
      <c r="TYK24" s="428"/>
      <c r="TYL24" s="3"/>
      <c r="TYM24" s="567"/>
      <c r="TYN24" s="3"/>
      <c r="TYO24" s="428"/>
      <c r="TYP24" s="3"/>
      <c r="TYQ24" s="567"/>
      <c r="TYR24" s="3"/>
      <c r="TYS24" s="428"/>
      <c r="TYT24" s="3"/>
      <c r="TYU24" s="567"/>
      <c r="TYV24" s="3"/>
      <c r="TYW24" s="428"/>
      <c r="TYX24" s="3"/>
      <c r="TYY24" s="567"/>
      <c r="TYZ24" s="3"/>
      <c r="TZA24" s="428"/>
      <c r="TZB24" s="3"/>
      <c r="TZC24" s="567"/>
      <c r="TZD24" s="3"/>
      <c r="TZE24" s="428"/>
      <c r="TZF24" s="3"/>
      <c r="TZG24" s="567"/>
      <c r="TZH24" s="3"/>
      <c r="TZI24" s="428"/>
      <c r="TZJ24" s="3"/>
      <c r="TZK24" s="567"/>
      <c r="TZL24" s="3"/>
      <c r="TZM24" s="428"/>
      <c r="TZN24" s="3"/>
      <c r="TZO24" s="567"/>
      <c r="TZP24" s="3"/>
      <c r="TZQ24" s="428"/>
      <c r="TZR24" s="3"/>
      <c r="TZS24" s="567"/>
      <c r="TZT24" s="3"/>
      <c r="TZU24" s="428"/>
      <c r="TZV24" s="3"/>
      <c r="TZW24" s="567"/>
      <c r="TZX24" s="3"/>
      <c r="TZY24" s="428"/>
      <c r="TZZ24" s="3"/>
      <c r="UAA24" s="567"/>
      <c r="UAB24" s="3"/>
      <c r="UAC24" s="428"/>
      <c r="UAD24" s="3"/>
      <c r="UAE24" s="567"/>
      <c r="UAF24" s="3"/>
      <c r="UAG24" s="428"/>
      <c r="UAH24" s="3"/>
      <c r="UAI24" s="567"/>
      <c r="UAJ24" s="3"/>
      <c r="UAK24" s="428"/>
      <c r="UAL24" s="3"/>
      <c r="UAM24" s="567"/>
      <c r="UAN24" s="3"/>
      <c r="UAO24" s="428"/>
      <c r="UAP24" s="3"/>
      <c r="UAQ24" s="567"/>
      <c r="UAR24" s="3"/>
      <c r="UAS24" s="428"/>
      <c r="UAT24" s="3"/>
      <c r="UAU24" s="567"/>
      <c r="UAV24" s="3"/>
      <c r="UAW24" s="428"/>
      <c r="UAX24" s="3"/>
      <c r="UAY24" s="567"/>
      <c r="UAZ24" s="3"/>
      <c r="UBA24" s="428"/>
      <c r="UBB24" s="3"/>
      <c r="UBC24" s="567"/>
      <c r="UBD24" s="3"/>
      <c r="UBE24" s="428"/>
      <c r="UBF24" s="3"/>
      <c r="UBG24" s="567"/>
      <c r="UBH24" s="3"/>
      <c r="UBI24" s="428"/>
      <c r="UBJ24" s="3"/>
      <c r="UBK24" s="567"/>
      <c r="UBL24" s="3"/>
      <c r="UBM24" s="428"/>
      <c r="UBN24" s="3"/>
      <c r="UBO24" s="567"/>
      <c r="UBP24" s="3"/>
      <c r="UBQ24" s="428"/>
      <c r="UBR24" s="3"/>
      <c r="UBS24" s="567"/>
      <c r="UBT24" s="3"/>
      <c r="UBU24" s="428"/>
      <c r="UBV24" s="3"/>
      <c r="UBW24" s="567"/>
      <c r="UBX24" s="3"/>
      <c r="UBY24" s="428"/>
      <c r="UBZ24" s="3"/>
      <c r="UCA24" s="567"/>
      <c r="UCB24" s="3"/>
      <c r="UCC24" s="428"/>
      <c r="UCD24" s="3"/>
      <c r="UCE24" s="567"/>
      <c r="UCF24" s="3"/>
      <c r="UCG24" s="428"/>
      <c r="UCH24" s="3"/>
      <c r="UCI24" s="567"/>
      <c r="UCJ24" s="3"/>
      <c r="UCK24" s="428"/>
      <c r="UCL24" s="3"/>
      <c r="UCM24" s="567"/>
      <c r="UCN24" s="3"/>
      <c r="UCO24" s="428"/>
      <c r="UCP24" s="3"/>
      <c r="UCQ24" s="567"/>
      <c r="UCR24" s="3"/>
      <c r="UCS24" s="428"/>
      <c r="UCT24" s="3"/>
      <c r="UCU24" s="567"/>
      <c r="UCV24" s="3"/>
      <c r="UCW24" s="428"/>
      <c r="UCX24" s="3"/>
      <c r="UCY24" s="567"/>
      <c r="UCZ24" s="3"/>
      <c r="UDA24" s="428"/>
      <c r="UDB24" s="3"/>
      <c r="UDC24" s="567"/>
      <c r="UDD24" s="3"/>
      <c r="UDE24" s="428"/>
      <c r="UDF24" s="3"/>
      <c r="UDG24" s="567"/>
      <c r="UDH24" s="3"/>
      <c r="UDI24" s="428"/>
      <c r="UDJ24" s="3"/>
      <c r="UDK24" s="567"/>
      <c r="UDL24" s="3"/>
      <c r="UDM24" s="428"/>
      <c r="UDN24" s="3"/>
      <c r="UDO24" s="567"/>
      <c r="UDP24" s="3"/>
      <c r="UDQ24" s="428"/>
      <c r="UDR24" s="3"/>
      <c r="UDS24" s="567"/>
      <c r="UDT24" s="3"/>
      <c r="UDU24" s="428"/>
      <c r="UDV24" s="3"/>
      <c r="UDW24" s="567"/>
      <c r="UDX24" s="3"/>
      <c r="UDY24" s="428"/>
      <c r="UDZ24" s="3"/>
      <c r="UEA24" s="567"/>
      <c r="UEB24" s="3"/>
      <c r="UEC24" s="428"/>
      <c r="UED24" s="3"/>
      <c r="UEE24" s="567"/>
      <c r="UEF24" s="3"/>
      <c r="UEG24" s="428"/>
      <c r="UEH24" s="3"/>
      <c r="UEI24" s="567"/>
      <c r="UEJ24" s="3"/>
      <c r="UEK24" s="428"/>
      <c r="UEL24" s="3"/>
      <c r="UEM24" s="567"/>
      <c r="UEN24" s="3"/>
      <c r="UEO24" s="428"/>
      <c r="UEP24" s="3"/>
      <c r="UEQ24" s="567"/>
      <c r="UER24" s="3"/>
      <c r="UES24" s="428"/>
      <c r="UET24" s="3"/>
      <c r="UEU24" s="567"/>
      <c r="UEV24" s="3"/>
      <c r="UEW24" s="428"/>
      <c r="UEX24" s="3"/>
      <c r="UEY24" s="567"/>
      <c r="UEZ24" s="3"/>
      <c r="UFA24" s="428"/>
      <c r="UFB24" s="3"/>
      <c r="UFC24" s="567"/>
      <c r="UFD24" s="3"/>
      <c r="UFE24" s="428"/>
      <c r="UFF24" s="3"/>
      <c r="UFG24" s="567"/>
      <c r="UFH24" s="3"/>
      <c r="UFI24" s="428"/>
      <c r="UFJ24" s="3"/>
      <c r="UFK24" s="567"/>
      <c r="UFL24" s="3"/>
      <c r="UFM24" s="428"/>
      <c r="UFN24" s="3"/>
      <c r="UFO24" s="567"/>
      <c r="UFP24" s="3"/>
      <c r="UFQ24" s="428"/>
      <c r="UFR24" s="3"/>
      <c r="UFS24" s="567"/>
      <c r="UFT24" s="3"/>
      <c r="UFU24" s="428"/>
      <c r="UFV24" s="3"/>
      <c r="UFW24" s="567"/>
      <c r="UFX24" s="3"/>
      <c r="UFY24" s="428"/>
      <c r="UFZ24" s="3"/>
      <c r="UGA24" s="567"/>
      <c r="UGB24" s="3"/>
      <c r="UGC24" s="428"/>
      <c r="UGD24" s="3"/>
      <c r="UGE24" s="567"/>
      <c r="UGF24" s="3"/>
      <c r="UGG24" s="428"/>
      <c r="UGH24" s="3"/>
      <c r="UGI24" s="567"/>
      <c r="UGJ24" s="3"/>
      <c r="UGK24" s="428"/>
      <c r="UGL24" s="3"/>
      <c r="UGM24" s="567"/>
      <c r="UGN24" s="3"/>
      <c r="UGO24" s="428"/>
      <c r="UGP24" s="3"/>
      <c r="UGQ24" s="567"/>
      <c r="UGR24" s="3"/>
      <c r="UGS24" s="428"/>
      <c r="UGT24" s="3"/>
      <c r="UGU24" s="567"/>
      <c r="UGV24" s="3"/>
      <c r="UGW24" s="428"/>
      <c r="UGX24" s="3"/>
      <c r="UGY24" s="567"/>
      <c r="UGZ24" s="3"/>
      <c r="UHA24" s="428"/>
      <c r="UHB24" s="3"/>
      <c r="UHC24" s="567"/>
      <c r="UHD24" s="3"/>
      <c r="UHE24" s="428"/>
      <c r="UHF24" s="3"/>
      <c r="UHG24" s="567"/>
      <c r="UHH24" s="3"/>
      <c r="UHI24" s="428"/>
      <c r="UHJ24" s="3"/>
      <c r="UHK24" s="567"/>
      <c r="UHL24" s="3"/>
      <c r="UHM24" s="428"/>
      <c r="UHN24" s="3"/>
      <c r="UHO24" s="567"/>
      <c r="UHP24" s="3"/>
      <c r="UHQ24" s="428"/>
      <c r="UHR24" s="3"/>
      <c r="UHS24" s="567"/>
      <c r="UHT24" s="3"/>
      <c r="UHU24" s="428"/>
      <c r="UHV24" s="3"/>
      <c r="UHW24" s="567"/>
      <c r="UHX24" s="3"/>
      <c r="UHY24" s="428"/>
      <c r="UHZ24" s="3"/>
      <c r="UIA24" s="567"/>
      <c r="UIB24" s="3"/>
      <c r="UIC24" s="428"/>
      <c r="UID24" s="3"/>
      <c r="UIE24" s="567"/>
      <c r="UIF24" s="3"/>
      <c r="UIG24" s="428"/>
      <c r="UIH24" s="3"/>
      <c r="UII24" s="567"/>
      <c r="UIJ24" s="3"/>
      <c r="UIK24" s="428"/>
      <c r="UIL24" s="3"/>
      <c r="UIM24" s="567"/>
      <c r="UIN24" s="3"/>
      <c r="UIO24" s="428"/>
      <c r="UIP24" s="3"/>
      <c r="UIQ24" s="567"/>
      <c r="UIR24" s="3"/>
      <c r="UIS24" s="428"/>
      <c r="UIT24" s="3"/>
      <c r="UIU24" s="567"/>
      <c r="UIV24" s="3"/>
      <c r="UIW24" s="428"/>
      <c r="UIX24" s="3"/>
      <c r="UIY24" s="567"/>
      <c r="UIZ24" s="3"/>
      <c r="UJA24" s="428"/>
      <c r="UJB24" s="3"/>
      <c r="UJC24" s="567"/>
      <c r="UJD24" s="3"/>
      <c r="UJE24" s="428"/>
      <c r="UJF24" s="3"/>
      <c r="UJG24" s="567"/>
      <c r="UJH24" s="3"/>
      <c r="UJI24" s="428"/>
      <c r="UJJ24" s="3"/>
      <c r="UJK24" s="567"/>
      <c r="UJL24" s="3"/>
      <c r="UJM24" s="428"/>
      <c r="UJN24" s="3"/>
      <c r="UJO24" s="567"/>
      <c r="UJP24" s="3"/>
      <c r="UJQ24" s="428"/>
      <c r="UJR24" s="3"/>
      <c r="UJS24" s="567"/>
      <c r="UJT24" s="3"/>
      <c r="UJU24" s="428"/>
      <c r="UJV24" s="3"/>
      <c r="UJW24" s="567"/>
      <c r="UJX24" s="3"/>
      <c r="UJY24" s="428"/>
      <c r="UJZ24" s="3"/>
      <c r="UKA24" s="567"/>
      <c r="UKB24" s="3"/>
      <c r="UKC24" s="428"/>
      <c r="UKD24" s="3"/>
      <c r="UKE24" s="567"/>
      <c r="UKF24" s="3"/>
      <c r="UKG24" s="428"/>
      <c r="UKH24" s="3"/>
      <c r="UKI24" s="567"/>
      <c r="UKJ24" s="3"/>
      <c r="UKK24" s="428"/>
      <c r="UKL24" s="3"/>
      <c r="UKM24" s="567"/>
      <c r="UKN24" s="3"/>
      <c r="UKO24" s="428"/>
      <c r="UKP24" s="3"/>
      <c r="UKQ24" s="567"/>
      <c r="UKR24" s="3"/>
      <c r="UKS24" s="428"/>
      <c r="UKT24" s="3"/>
      <c r="UKU24" s="567"/>
      <c r="UKV24" s="3"/>
      <c r="UKW24" s="428"/>
      <c r="UKX24" s="3"/>
      <c r="UKY24" s="567"/>
      <c r="UKZ24" s="3"/>
      <c r="ULA24" s="428"/>
      <c r="ULB24" s="3"/>
      <c r="ULC24" s="567"/>
      <c r="ULD24" s="3"/>
      <c r="ULE24" s="428"/>
      <c r="ULF24" s="3"/>
      <c r="ULG24" s="567"/>
      <c r="ULH24" s="3"/>
      <c r="ULI24" s="428"/>
      <c r="ULJ24" s="3"/>
      <c r="ULK24" s="567"/>
      <c r="ULL24" s="3"/>
      <c r="ULM24" s="428"/>
      <c r="ULN24" s="3"/>
      <c r="ULO24" s="567"/>
      <c r="ULP24" s="3"/>
      <c r="ULQ24" s="428"/>
      <c r="ULR24" s="3"/>
      <c r="ULS24" s="567"/>
      <c r="ULT24" s="3"/>
      <c r="ULU24" s="428"/>
      <c r="ULV24" s="3"/>
      <c r="ULW24" s="567"/>
      <c r="ULX24" s="3"/>
      <c r="ULY24" s="428"/>
      <c r="ULZ24" s="3"/>
      <c r="UMA24" s="567"/>
      <c r="UMB24" s="3"/>
      <c r="UMC24" s="428"/>
      <c r="UMD24" s="3"/>
      <c r="UME24" s="567"/>
      <c r="UMF24" s="3"/>
      <c r="UMG24" s="428"/>
      <c r="UMH24" s="3"/>
      <c r="UMI24" s="567"/>
      <c r="UMJ24" s="3"/>
      <c r="UMK24" s="428"/>
      <c r="UML24" s="3"/>
      <c r="UMM24" s="567"/>
      <c r="UMN24" s="3"/>
      <c r="UMO24" s="428"/>
      <c r="UMP24" s="3"/>
      <c r="UMQ24" s="567"/>
      <c r="UMR24" s="3"/>
      <c r="UMS24" s="428"/>
      <c r="UMT24" s="3"/>
      <c r="UMU24" s="567"/>
      <c r="UMV24" s="3"/>
      <c r="UMW24" s="428"/>
      <c r="UMX24" s="3"/>
      <c r="UMY24" s="567"/>
      <c r="UMZ24" s="3"/>
      <c r="UNA24" s="428"/>
      <c r="UNB24" s="3"/>
      <c r="UNC24" s="567"/>
      <c r="UND24" s="3"/>
      <c r="UNE24" s="428"/>
      <c r="UNF24" s="3"/>
      <c r="UNG24" s="567"/>
      <c r="UNH24" s="3"/>
      <c r="UNI24" s="428"/>
      <c r="UNJ24" s="3"/>
      <c r="UNK24" s="567"/>
      <c r="UNL24" s="3"/>
      <c r="UNM24" s="428"/>
      <c r="UNN24" s="3"/>
      <c r="UNO24" s="567"/>
      <c r="UNP24" s="3"/>
      <c r="UNQ24" s="428"/>
      <c r="UNR24" s="3"/>
      <c r="UNS24" s="567"/>
      <c r="UNT24" s="3"/>
      <c r="UNU24" s="428"/>
      <c r="UNV24" s="3"/>
      <c r="UNW24" s="567"/>
      <c r="UNX24" s="3"/>
      <c r="UNY24" s="428"/>
      <c r="UNZ24" s="3"/>
      <c r="UOA24" s="567"/>
      <c r="UOB24" s="3"/>
      <c r="UOC24" s="428"/>
      <c r="UOD24" s="3"/>
      <c r="UOE24" s="567"/>
      <c r="UOF24" s="3"/>
      <c r="UOG24" s="428"/>
      <c r="UOH24" s="3"/>
      <c r="UOI24" s="567"/>
      <c r="UOJ24" s="3"/>
      <c r="UOK24" s="428"/>
      <c r="UOL24" s="3"/>
      <c r="UOM24" s="567"/>
      <c r="UON24" s="3"/>
      <c r="UOO24" s="428"/>
      <c r="UOP24" s="3"/>
      <c r="UOQ24" s="567"/>
      <c r="UOR24" s="3"/>
      <c r="UOS24" s="428"/>
      <c r="UOT24" s="3"/>
      <c r="UOU24" s="567"/>
      <c r="UOV24" s="3"/>
      <c r="UOW24" s="428"/>
      <c r="UOX24" s="3"/>
      <c r="UOY24" s="567"/>
      <c r="UOZ24" s="3"/>
      <c r="UPA24" s="428"/>
      <c r="UPB24" s="3"/>
      <c r="UPC24" s="567"/>
      <c r="UPD24" s="3"/>
      <c r="UPE24" s="428"/>
      <c r="UPF24" s="3"/>
      <c r="UPG24" s="567"/>
      <c r="UPH24" s="3"/>
      <c r="UPI24" s="428"/>
      <c r="UPJ24" s="3"/>
      <c r="UPK24" s="567"/>
      <c r="UPL24" s="3"/>
      <c r="UPM24" s="428"/>
      <c r="UPN24" s="3"/>
      <c r="UPO24" s="567"/>
      <c r="UPP24" s="3"/>
      <c r="UPQ24" s="428"/>
      <c r="UPR24" s="3"/>
      <c r="UPS24" s="567"/>
      <c r="UPT24" s="3"/>
      <c r="UPU24" s="428"/>
      <c r="UPV24" s="3"/>
      <c r="UPW24" s="567"/>
      <c r="UPX24" s="3"/>
      <c r="UPY24" s="428"/>
      <c r="UPZ24" s="3"/>
      <c r="UQA24" s="567"/>
      <c r="UQB24" s="3"/>
      <c r="UQC24" s="428"/>
      <c r="UQD24" s="3"/>
      <c r="UQE24" s="567"/>
      <c r="UQF24" s="3"/>
      <c r="UQG24" s="428"/>
      <c r="UQH24" s="3"/>
      <c r="UQI24" s="567"/>
      <c r="UQJ24" s="3"/>
      <c r="UQK24" s="428"/>
      <c r="UQL24" s="3"/>
      <c r="UQM24" s="567"/>
      <c r="UQN24" s="3"/>
      <c r="UQO24" s="428"/>
      <c r="UQP24" s="3"/>
      <c r="UQQ24" s="567"/>
      <c r="UQR24" s="3"/>
      <c r="UQS24" s="428"/>
      <c r="UQT24" s="3"/>
      <c r="UQU24" s="567"/>
      <c r="UQV24" s="3"/>
      <c r="UQW24" s="428"/>
      <c r="UQX24" s="3"/>
      <c r="UQY24" s="567"/>
      <c r="UQZ24" s="3"/>
      <c r="URA24" s="428"/>
      <c r="URB24" s="3"/>
      <c r="URC24" s="567"/>
      <c r="URD24" s="3"/>
      <c r="URE24" s="428"/>
      <c r="URF24" s="3"/>
      <c r="URG24" s="567"/>
      <c r="URH24" s="3"/>
      <c r="URI24" s="428"/>
      <c r="URJ24" s="3"/>
      <c r="URK24" s="567"/>
      <c r="URL24" s="3"/>
      <c r="URM24" s="428"/>
      <c r="URN24" s="3"/>
      <c r="URO24" s="567"/>
      <c r="URP24" s="3"/>
      <c r="URQ24" s="428"/>
      <c r="URR24" s="3"/>
      <c r="URS24" s="567"/>
      <c r="URT24" s="3"/>
      <c r="URU24" s="428"/>
      <c r="URV24" s="3"/>
      <c r="URW24" s="567"/>
      <c r="URX24" s="3"/>
      <c r="URY24" s="428"/>
      <c r="URZ24" s="3"/>
      <c r="USA24" s="567"/>
      <c r="USB24" s="3"/>
      <c r="USC24" s="428"/>
      <c r="USD24" s="3"/>
      <c r="USE24" s="567"/>
      <c r="USF24" s="3"/>
      <c r="USG24" s="428"/>
      <c r="USH24" s="3"/>
      <c r="USI24" s="567"/>
      <c r="USJ24" s="3"/>
      <c r="USK24" s="428"/>
      <c r="USL24" s="3"/>
      <c r="USM24" s="567"/>
      <c r="USN24" s="3"/>
      <c r="USO24" s="428"/>
      <c r="USP24" s="3"/>
      <c r="USQ24" s="567"/>
      <c r="USR24" s="3"/>
      <c r="USS24" s="428"/>
      <c r="UST24" s="3"/>
      <c r="USU24" s="567"/>
      <c r="USV24" s="3"/>
      <c r="USW24" s="428"/>
      <c r="USX24" s="3"/>
      <c r="USY24" s="567"/>
      <c r="USZ24" s="3"/>
      <c r="UTA24" s="428"/>
      <c r="UTB24" s="3"/>
      <c r="UTC24" s="567"/>
      <c r="UTD24" s="3"/>
      <c r="UTE24" s="428"/>
      <c r="UTF24" s="3"/>
      <c r="UTG24" s="567"/>
      <c r="UTH24" s="3"/>
      <c r="UTI24" s="428"/>
      <c r="UTJ24" s="3"/>
      <c r="UTK24" s="567"/>
      <c r="UTL24" s="3"/>
      <c r="UTM24" s="428"/>
      <c r="UTN24" s="3"/>
      <c r="UTO24" s="567"/>
      <c r="UTP24" s="3"/>
      <c r="UTQ24" s="428"/>
      <c r="UTR24" s="3"/>
      <c r="UTS24" s="567"/>
      <c r="UTT24" s="3"/>
      <c r="UTU24" s="428"/>
      <c r="UTV24" s="3"/>
      <c r="UTW24" s="567"/>
      <c r="UTX24" s="3"/>
      <c r="UTY24" s="428"/>
      <c r="UTZ24" s="3"/>
      <c r="UUA24" s="567"/>
      <c r="UUB24" s="3"/>
      <c r="UUC24" s="428"/>
      <c r="UUD24" s="3"/>
      <c r="UUE24" s="567"/>
      <c r="UUF24" s="3"/>
      <c r="UUG24" s="428"/>
      <c r="UUH24" s="3"/>
      <c r="UUI24" s="567"/>
      <c r="UUJ24" s="3"/>
      <c r="UUK24" s="428"/>
      <c r="UUL24" s="3"/>
      <c r="UUM24" s="567"/>
      <c r="UUN24" s="3"/>
      <c r="UUO24" s="428"/>
      <c r="UUP24" s="3"/>
      <c r="UUQ24" s="567"/>
      <c r="UUR24" s="3"/>
      <c r="UUS24" s="428"/>
      <c r="UUT24" s="3"/>
      <c r="UUU24" s="567"/>
      <c r="UUV24" s="3"/>
      <c r="UUW24" s="428"/>
      <c r="UUX24" s="3"/>
      <c r="UUY24" s="567"/>
      <c r="UUZ24" s="3"/>
      <c r="UVA24" s="428"/>
      <c r="UVB24" s="3"/>
      <c r="UVC24" s="567"/>
      <c r="UVD24" s="3"/>
      <c r="UVE24" s="428"/>
      <c r="UVF24" s="3"/>
      <c r="UVG24" s="567"/>
      <c r="UVH24" s="3"/>
      <c r="UVI24" s="428"/>
      <c r="UVJ24" s="3"/>
      <c r="UVK24" s="567"/>
      <c r="UVL24" s="3"/>
      <c r="UVM24" s="428"/>
      <c r="UVN24" s="3"/>
      <c r="UVO24" s="567"/>
      <c r="UVP24" s="3"/>
      <c r="UVQ24" s="428"/>
      <c r="UVR24" s="3"/>
      <c r="UVS24" s="567"/>
      <c r="UVT24" s="3"/>
      <c r="UVU24" s="428"/>
      <c r="UVV24" s="3"/>
      <c r="UVW24" s="567"/>
      <c r="UVX24" s="3"/>
      <c r="UVY24" s="428"/>
      <c r="UVZ24" s="3"/>
      <c r="UWA24" s="567"/>
      <c r="UWB24" s="3"/>
      <c r="UWC24" s="428"/>
      <c r="UWD24" s="3"/>
      <c r="UWE24" s="567"/>
      <c r="UWF24" s="3"/>
      <c r="UWG24" s="428"/>
      <c r="UWH24" s="3"/>
      <c r="UWI24" s="567"/>
      <c r="UWJ24" s="3"/>
      <c r="UWK24" s="428"/>
      <c r="UWL24" s="3"/>
      <c r="UWM24" s="567"/>
      <c r="UWN24" s="3"/>
      <c r="UWO24" s="428"/>
      <c r="UWP24" s="3"/>
      <c r="UWQ24" s="567"/>
      <c r="UWR24" s="3"/>
      <c r="UWS24" s="428"/>
      <c r="UWT24" s="3"/>
      <c r="UWU24" s="567"/>
      <c r="UWV24" s="3"/>
      <c r="UWW24" s="428"/>
      <c r="UWX24" s="3"/>
      <c r="UWY24" s="567"/>
      <c r="UWZ24" s="3"/>
      <c r="UXA24" s="428"/>
      <c r="UXB24" s="3"/>
      <c r="UXC24" s="567"/>
      <c r="UXD24" s="3"/>
      <c r="UXE24" s="428"/>
      <c r="UXF24" s="3"/>
      <c r="UXG24" s="567"/>
      <c r="UXH24" s="3"/>
      <c r="UXI24" s="428"/>
      <c r="UXJ24" s="3"/>
      <c r="UXK24" s="567"/>
      <c r="UXL24" s="3"/>
      <c r="UXM24" s="428"/>
      <c r="UXN24" s="3"/>
      <c r="UXO24" s="567"/>
      <c r="UXP24" s="3"/>
      <c r="UXQ24" s="428"/>
      <c r="UXR24" s="3"/>
      <c r="UXS24" s="567"/>
      <c r="UXT24" s="3"/>
      <c r="UXU24" s="428"/>
      <c r="UXV24" s="3"/>
      <c r="UXW24" s="567"/>
      <c r="UXX24" s="3"/>
      <c r="UXY24" s="428"/>
      <c r="UXZ24" s="3"/>
      <c r="UYA24" s="567"/>
      <c r="UYB24" s="3"/>
      <c r="UYC24" s="428"/>
      <c r="UYD24" s="3"/>
      <c r="UYE24" s="567"/>
      <c r="UYF24" s="3"/>
      <c r="UYG24" s="428"/>
      <c r="UYH24" s="3"/>
      <c r="UYI24" s="567"/>
      <c r="UYJ24" s="3"/>
      <c r="UYK24" s="428"/>
      <c r="UYL24" s="3"/>
      <c r="UYM24" s="567"/>
      <c r="UYN24" s="3"/>
      <c r="UYO24" s="428"/>
      <c r="UYP24" s="3"/>
      <c r="UYQ24" s="567"/>
      <c r="UYR24" s="3"/>
      <c r="UYS24" s="428"/>
      <c r="UYT24" s="3"/>
      <c r="UYU24" s="567"/>
      <c r="UYV24" s="3"/>
      <c r="UYW24" s="428"/>
      <c r="UYX24" s="3"/>
      <c r="UYY24" s="567"/>
      <c r="UYZ24" s="3"/>
      <c r="UZA24" s="428"/>
      <c r="UZB24" s="3"/>
      <c r="UZC24" s="567"/>
      <c r="UZD24" s="3"/>
      <c r="UZE24" s="428"/>
      <c r="UZF24" s="3"/>
      <c r="UZG24" s="567"/>
      <c r="UZH24" s="3"/>
      <c r="UZI24" s="428"/>
      <c r="UZJ24" s="3"/>
      <c r="UZK24" s="567"/>
      <c r="UZL24" s="3"/>
      <c r="UZM24" s="428"/>
      <c r="UZN24" s="3"/>
      <c r="UZO24" s="567"/>
      <c r="UZP24" s="3"/>
      <c r="UZQ24" s="428"/>
      <c r="UZR24" s="3"/>
      <c r="UZS24" s="567"/>
      <c r="UZT24" s="3"/>
      <c r="UZU24" s="428"/>
      <c r="UZV24" s="3"/>
      <c r="UZW24" s="567"/>
      <c r="UZX24" s="3"/>
      <c r="UZY24" s="428"/>
      <c r="UZZ24" s="3"/>
      <c r="VAA24" s="567"/>
      <c r="VAB24" s="3"/>
      <c r="VAC24" s="428"/>
      <c r="VAD24" s="3"/>
      <c r="VAE24" s="567"/>
      <c r="VAF24" s="3"/>
      <c r="VAG24" s="428"/>
      <c r="VAH24" s="3"/>
      <c r="VAI24" s="567"/>
      <c r="VAJ24" s="3"/>
      <c r="VAK24" s="428"/>
      <c r="VAL24" s="3"/>
      <c r="VAM24" s="567"/>
      <c r="VAN24" s="3"/>
      <c r="VAO24" s="428"/>
      <c r="VAP24" s="3"/>
      <c r="VAQ24" s="567"/>
      <c r="VAR24" s="3"/>
      <c r="VAS24" s="428"/>
      <c r="VAT24" s="3"/>
      <c r="VAU24" s="567"/>
      <c r="VAV24" s="3"/>
      <c r="VAW24" s="428"/>
      <c r="VAX24" s="3"/>
      <c r="VAY24" s="567"/>
      <c r="VAZ24" s="3"/>
      <c r="VBA24" s="428"/>
      <c r="VBB24" s="3"/>
      <c r="VBC24" s="567"/>
      <c r="VBD24" s="3"/>
      <c r="VBE24" s="428"/>
      <c r="VBF24" s="3"/>
      <c r="VBG24" s="567"/>
      <c r="VBH24" s="3"/>
      <c r="VBI24" s="428"/>
      <c r="VBJ24" s="3"/>
      <c r="VBK24" s="567"/>
      <c r="VBL24" s="3"/>
      <c r="VBM24" s="428"/>
      <c r="VBN24" s="3"/>
      <c r="VBO24" s="567"/>
      <c r="VBP24" s="3"/>
      <c r="VBQ24" s="428"/>
      <c r="VBR24" s="3"/>
      <c r="VBS24" s="567"/>
      <c r="VBT24" s="3"/>
      <c r="VBU24" s="428"/>
      <c r="VBV24" s="3"/>
      <c r="VBW24" s="567"/>
      <c r="VBX24" s="3"/>
      <c r="VBY24" s="428"/>
      <c r="VBZ24" s="3"/>
      <c r="VCA24" s="567"/>
      <c r="VCB24" s="3"/>
      <c r="VCC24" s="428"/>
      <c r="VCD24" s="3"/>
      <c r="VCE24" s="567"/>
      <c r="VCF24" s="3"/>
      <c r="VCG24" s="428"/>
      <c r="VCH24" s="3"/>
      <c r="VCI24" s="567"/>
      <c r="VCJ24" s="3"/>
      <c r="VCK24" s="428"/>
      <c r="VCL24" s="3"/>
      <c r="VCM24" s="567"/>
      <c r="VCN24" s="3"/>
      <c r="VCO24" s="428"/>
      <c r="VCP24" s="3"/>
      <c r="VCQ24" s="567"/>
      <c r="VCR24" s="3"/>
      <c r="VCS24" s="428"/>
      <c r="VCT24" s="3"/>
      <c r="VCU24" s="567"/>
      <c r="VCV24" s="3"/>
      <c r="VCW24" s="428"/>
      <c r="VCX24" s="3"/>
      <c r="VCY24" s="567"/>
      <c r="VCZ24" s="3"/>
      <c r="VDA24" s="428"/>
      <c r="VDB24" s="3"/>
      <c r="VDC24" s="567"/>
      <c r="VDD24" s="3"/>
      <c r="VDE24" s="428"/>
      <c r="VDF24" s="3"/>
      <c r="VDG24" s="567"/>
      <c r="VDH24" s="3"/>
      <c r="VDI24" s="428"/>
      <c r="VDJ24" s="3"/>
      <c r="VDK24" s="567"/>
      <c r="VDL24" s="3"/>
      <c r="VDM24" s="428"/>
      <c r="VDN24" s="3"/>
      <c r="VDO24" s="567"/>
      <c r="VDP24" s="3"/>
      <c r="VDQ24" s="428"/>
      <c r="VDR24" s="3"/>
      <c r="VDS24" s="567"/>
      <c r="VDT24" s="3"/>
      <c r="VDU24" s="428"/>
      <c r="VDV24" s="3"/>
      <c r="VDW24" s="567"/>
      <c r="VDX24" s="3"/>
      <c r="VDY24" s="428"/>
      <c r="VDZ24" s="3"/>
      <c r="VEA24" s="567"/>
      <c r="VEB24" s="3"/>
      <c r="VEC24" s="428"/>
      <c r="VED24" s="3"/>
      <c r="VEE24" s="567"/>
      <c r="VEF24" s="3"/>
      <c r="VEG24" s="428"/>
      <c r="VEH24" s="3"/>
      <c r="VEI24" s="567"/>
      <c r="VEJ24" s="3"/>
      <c r="VEK24" s="428"/>
      <c r="VEL24" s="3"/>
      <c r="VEM24" s="567"/>
      <c r="VEN24" s="3"/>
      <c r="VEO24" s="428"/>
      <c r="VEP24" s="3"/>
      <c r="VEQ24" s="567"/>
      <c r="VER24" s="3"/>
      <c r="VES24" s="428"/>
      <c r="VET24" s="3"/>
      <c r="VEU24" s="567"/>
      <c r="VEV24" s="3"/>
      <c r="VEW24" s="428"/>
      <c r="VEX24" s="3"/>
      <c r="VEY24" s="567"/>
      <c r="VEZ24" s="3"/>
      <c r="VFA24" s="428"/>
      <c r="VFB24" s="3"/>
      <c r="VFC24" s="567"/>
      <c r="VFD24" s="3"/>
      <c r="VFE24" s="428"/>
      <c r="VFF24" s="3"/>
      <c r="VFG24" s="567"/>
      <c r="VFH24" s="3"/>
      <c r="VFI24" s="428"/>
      <c r="VFJ24" s="3"/>
      <c r="VFK24" s="567"/>
      <c r="VFL24" s="3"/>
      <c r="VFM24" s="428"/>
      <c r="VFN24" s="3"/>
      <c r="VFO24" s="567"/>
      <c r="VFP24" s="3"/>
      <c r="VFQ24" s="428"/>
      <c r="VFR24" s="3"/>
      <c r="VFS24" s="567"/>
      <c r="VFT24" s="3"/>
      <c r="VFU24" s="428"/>
      <c r="VFV24" s="3"/>
      <c r="VFW24" s="567"/>
      <c r="VFX24" s="3"/>
      <c r="VFY24" s="428"/>
      <c r="VFZ24" s="3"/>
      <c r="VGA24" s="567"/>
      <c r="VGB24" s="3"/>
      <c r="VGC24" s="428"/>
      <c r="VGD24" s="3"/>
      <c r="VGE24" s="567"/>
      <c r="VGF24" s="3"/>
      <c r="VGG24" s="428"/>
      <c r="VGH24" s="3"/>
      <c r="VGI24" s="567"/>
      <c r="VGJ24" s="3"/>
      <c r="VGK24" s="428"/>
      <c r="VGL24" s="3"/>
      <c r="VGM24" s="567"/>
      <c r="VGN24" s="3"/>
      <c r="VGO24" s="428"/>
      <c r="VGP24" s="3"/>
      <c r="VGQ24" s="567"/>
      <c r="VGR24" s="3"/>
      <c r="VGS24" s="428"/>
      <c r="VGT24" s="3"/>
      <c r="VGU24" s="567"/>
      <c r="VGV24" s="3"/>
      <c r="VGW24" s="428"/>
      <c r="VGX24" s="3"/>
      <c r="VGY24" s="567"/>
      <c r="VGZ24" s="3"/>
      <c r="VHA24" s="428"/>
      <c r="VHB24" s="3"/>
      <c r="VHC24" s="567"/>
      <c r="VHD24" s="3"/>
      <c r="VHE24" s="428"/>
      <c r="VHF24" s="3"/>
      <c r="VHG24" s="567"/>
      <c r="VHH24" s="3"/>
      <c r="VHI24" s="428"/>
      <c r="VHJ24" s="3"/>
      <c r="VHK24" s="567"/>
      <c r="VHL24" s="3"/>
      <c r="VHM24" s="428"/>
      <c r="VHN24" s="3"/>
      <c r="VHO24" s="567"/>
      <c r="VHP24" s="3"/>
      <c r="VHQ24" s="428"/>
      <c r="VHR24" s="3"/>
      <c r="VHS24" s="567"/>
      <c r="VHT24" s="3"/>
      <c r="VHU24" s="428"/>
      <c r="VHV24" s="3"/>
      <c r="VHW24" s="567"/>
      <c r="VHX24" s="3"/>
      <c r="VHY24" s="428"/>
      <c r="VHZ24" s="3"/>
      <c r="VIA24" s="567"/>
      <c r="VIB24" s="3"/>
      <c r="VIC24" s="428"/>
      <c r="VID24" s="3"/>
      <c r="VIE24" s="567"/>
      <c r="VIF24" s="3"/>
      <c r="VIG24" s="428"/>
      <c r="VIH24" s="3"/>
      <c r="VII24" s="567"/>
      <c r="VIJ24" s="3"/>
      <c r="VIK24" s="428"/>
      <c r="VIL24" s="3"/>
      <c r="VIM24" s="567"/>
      <c r="VIN24" s="3"/>
      <c r="VIO24" s="428"/>
      <c r="VIP24" s="3"/>
      <c r="VIQ24" s="567"/>
      <c r="VIR24" s="3"/>
      <c r="VIS24" s="428"/>
      <c r="VIT24" s="3"/>
      <c r="VIU24" s="567"/>
      <c r="VIV24" s="3"/>
      <c r="VIW24" s="428"/>
      <c r="VIX24" s="3"/>
      <c r="VIY24" s="567"/>
      <c r="VIZ24" s="3"/>
      <c r="VJA24" s="428"/>
      <c r="VJB24" s="3"/>
      <c r="VJC24" s="567"/>
      <c r="VJD24" s="3"/>
      <c r="VJE24" s="428"/>
      <c r="VJF24" s="3"/>
      <c r="VJG24" s="567"/>
      <c r="VJH24" s="3"/>
      <c r="VJI24" s="428"/>
      <c r="VJJ24" s="3"/>
      <c r="VJK24" s="567"/>
      <c r="VJL24" s="3"/>
      <c r="VJM24" s="428"/>
      <c r="VJN24" s="3"/>
      <c r="VJO24" s="567"/>
      <c r="VJP24" s="3"/>
      <c r="VJQ24" s="428"/>
      <c r="VJR24" s="3"/>
      <c r="VJS24" s="567"/>
      <c r="VJT24" s="3"/>
      <c r="VJU24" s="428"/>
      <c r="VJV24" s="3"/>
      <c r="VJW24" s="567"/>
      <c r="VJX24" s="3"/>
      <c r="VJY24" s="428"/>
      <c r="VJZ24" s="3"/>
      <c r="VKA24" s="567"/>
      <c r="VKB24" s="3"/>
      <c r="VKC24" s="428"/>
      <c r="VKD24" s="3"/>
      <c r="VKE24" s="567"/>
      <c r="VKF24" s="3"/>
      <c r="VKG24" s="428"/>
      <c r="VKH24" s="3"/>
      <c r="VKI24" s="567"/>
      <c r="VKJ24" s="3"/>
      <c r="VKK24" s="428"/>
      <c r="VKL24" s="3"/>
      <c r="VKM24" s="567"/>
      <c r="VKN24" s="3"/>
      <c r="VKO24" s="428"/>
      <c r="VKP24" s="3"/>
      <c r="VKQ24" s="567"/>
      <c r="VKR24" s="3"/>
      <c r="VKS24" s="428"/>
      <c r="VKT24" s="3"/>
      <c r="VKU24" s="567"/>
      <c r="VKV24" s="3"/>
      <c r="VKW24" s="428"/>
      <c r="VKX24" s="3"/>
      <c r="VKY24" s="567"/>
      <c r="VKZ24" s="3"/>
      <c r="VLA24" s="428"/>
      <c r="VLB24" s="3"/>
      <c r="VLC24" s="567"/>
      <c r="VLD24" s="3"/>
      <c r="VLE24" s="428"/>
      <c r="VLF24" s="3"/>
      <c r="VLG24" s="567"/>
      <c r="VLH24" s="3"/>
      <c r="VLI24" s="428"/>
      <c r="VLJ24" s="3"/>
      <c r="VLK24" s="567"/>
      <c r="VLL24" s="3"/>
      <c r="VLM24" s="428"/>
      <c r="VLN24" s="3"/>
      <c r="VLO24" s="567"/>
      <c r="VLP24" s="3"/>
      <c r="VLQ24" s="428"/>
      <c r="VLR24" s="3"/>
      <c r="VLS24" s="567"/>
      <c r="VLT24" s="3"/>
      <c r="VLU24" s="428"/>
      <c r="VLV24" s="3"/>
      <c r="VLW24" s="567"/>
      <c r="VLX24" s="3"/>
      <c r="VLY24" s="428"/>
      <c r="VLZ24" s="3"/>
      <c r="VMA24" s="567"/>
      <c r="VMB24" s="3"/>
      <c r="VMC24" s="428"/>
      <c r="VMD24" s="3"/>
      <c r="VME24" s="567"/>
      <c r="VMF24" s="3"/>
      <c r="VMG24" s="428"/>
      <c r="VMH24" s="3"/>
      <c r="VMI24" s="567"/>
      <c r="VMJ24" s="3"/>
      <c r="VMK24" s="428"/>
      <c r="VML24" s="3"/>
      <c r="VMM24" s="567"/>
      <c r="VMN24" s="3"/>
      <c r="VMO24" s="428"/>
      <c r="VMP24" s="3"/>
      <c r="VMQ24" s="567"/>
      <c r="VMR24" s="3"/>
      <c r="VMS24" s="428"/>
      <c r="VMT24" s="3"/>
      <c r="VMU24" s="567"/>
      <c r="VMV24" s="3"/>
      <c r="VMW24" s="428"/>
      <c r="VMX24" s="3"/>
      <c r="VMY24" s="567"/>
      <c r="VMZ24" s="3"/>
      <c r="VNA24" s="428"/>
      <c r="VNB24" s="3"/>
      <c r="VNC24" s="567"/>
      <c r="VND24" s="3"/>
      <c r="VNE24" s="428"/>
      <c r="VNF24" s="3"/>
      <c r="VNG24" s="567"/>
      <c r="VNH24" s="3"/>
      <c r="VNI24" s="428"/>
      <c r="VNJ24" s="3"/>
      <c r="VNK24" s="567"/>
      <c r="VNL24" s="3"/>
      <c r="VNM24" s="428"/>
      <c r="VNN24" s="3"/>
      <c r="VNO24" s="567"/>
      <c r="VNP24" s="3"/>
      <c r="VNQ24" s="428"/>
      <c r="VNR24" s="3"/>
      <c r="VNS24" s="567"/>
      <c r="VNT24" s="3"/>
      <c r="VNU24" s="428"/>
      <c r="VNV24" s="3"/>
      <c r="VNW24" s="567"/>
      <c r="VNX24" s="3"/>
      <c r="VNY24" s="428"/>
      <c r="VNZ24" s="3"/>
      <c r="VOA24" s="567"/>
      <c r="VOB24" s="3"/>
      <c r="VOC24" s="428"/>
      <c r="VOD24" s="3"/>
      <c r="VOE24" s="567"/>
      <c r="VOF24" s="3"/>
      <c r="VOG24" s="428"/>
      <c r="VOH24" s="3"/>
      <c r="VOI24" s="567"/>
      <c r="VOJ24" s="3"/>
      <c r="VOK24" s="428"/>
      <c r="VOL24" s="3"/>
      <c r="VOM24" s="567"/>
      <c r="VON24" s="3"/>
      <c r="VOO24" s="428"/>
      <c r="VOP24" s="3"/>
      <c r="VOQ24" s="567"/>
      <c r="VOR24" s="3"/>
      <c r="VOS24" s="428"/>
      <c r="VOT24" s="3"/>
      <c r="VOU24" s="567"/>
      <c r="VOV24" s="3"/>
      <c r="VOW24" s="428"/>
      <c r="VOX24" s="3"/>
      <c r="VOY24" s="567"/>
      <c r="VOZ24" s="3"/>
      <c r="VPA24" s="428"/>
      <c r="VPB24" s="3"/>
      <c r="VPC24" s="567"/>
      <c r="VPD24" s="3"/>
      <c r="VPE24" s="428"/>
      <c r="VPF24" s="3"/>
      <c r="VPG24" s="567"/>
      <c r="VPH24" s="3"/>
      <c r="VPI24" s="428"/>
      <c r="VPJ24" s="3"/>
      <c r="VPK24" s="567"/>
      <c r="VPL24" s="3"/>
      <c r="VPM24" s="428"/>
      <c r="VPN24" s="3"/>
      <c r="VPO24" s="567"/>
      <c r="VPP24" s="3"/>
      <c r="VPQ24" s="428"/>
      <c r="VPR24" s="3"/>
      <c r="VPS24" s="567"/>
      <c r="VPT24" s="3"/>
      <c r="VPU24" s="428"/>
      <c r="VPV24" s="3"/>
      <c r="VPW24" s="567"/>
      <c r="VPX24" s="3"/>
      <c r="VPY24" s="428"/>
      <c r="VPZ24" s="3"/>
      <c r="VQA24" s="567"/>
      <c r="VQB24" s="3"/>
      <c r="VQC24" s="428"/>
      <c r="VQD24" s="3"/>
      <c r="VQE24" s="567"/>
      <c r="VQF24" s="3"/>
      <c r="VQG24" s="428"/>
      <c r="VQH24" s="3"/>
      <c r="VQI24" s="567"/>
      <c r="VQJ24" s="3"/>
      <c r="VQK24" s="428"/>
      <c r="VQL24" s="3"/>
      <c r="VQM24" s="567"/>
      <c r="VQN24" s="3"/>
      <c r="VQO24" s="428"/>
      <c r="VQP24" s="3"/>
      <c r="VQQ24" s="567"/>
      <c r="VQR24" s="3"/>
      <c r="VQS24" s="428"/>
      <c r="VQT24" s="3"/>
      <c r="VQU24" s="567"/>
      <c r="VQV24" s="3"/>
      <c r="VQW24" s="428"/>
      <c r="VQX24" s="3"/>
      <c r="VQY24" s="567"/>
      <c r="VQZ24" s="3"/>
      <c r="VRA24" s="428"/>
      <c r="VRB24" s="3"/>
      <c r="VRC24" s="567"/>
      <c r="VRD24" s="3"/>
      <c r="VRE24" s="428"/>
      <c r="VRF24" s="3"/>
      <c r="VRG24" s="567"/>
      <c r="VRH24" s="3"/>
      <c r="VRI24" s="428"/>
      <c r="VRJ24" s="3"/>
      <c r="VRK24" s="567"/>
      <c r="VRL24" s="3"/>
      <c r="VRM24" s="428"/>
      <c r="VRN24" s="3"/>
      <c r="VRO24" s="567"/>
      <c r="VRP24" s="3"/>
      <c r="VRQ24" s="428"/>
      <c r="VRR24" s="3"/>
      <c r="VRS24" s="567"/>
      <c r="VRT24" s="3"/>
      <c r="VRU24" s="428"/>
      <c r="VRV24" s="3"/>
      <c r="VRW24" s="567"/>
      <c r="VRX24" s="3"/>
      <c r="VRY24" s="428"/>
      <c r="VRZ24" s="3"/>
      <c r="VSA24" s="567"/>
      <c r="VSB24" s="3"/>
      <c r="VSC24" s="428"/>
      <c r="VSD24" s="3"/>
      <c r="VSE24" s="567"/>
      <c r="VSF24" s="3"/>
      <c r="VSG24" s="428"/>
      <c r="VSH24" s="3"/>
      <c r="VSI24" s="567"/>
      <c r="VSJ24" s="3"/>
      <c r="VSK24" s="428"/>
      <c r="VSL24" s="3"/>
      <c r="VSM24" s="567"/>
      <c r="VSN24" s="3"/>
      <c r="VSO24" s="428"/>
      <c r="VSP24" s="3"/>
      <c r="VSQ24" s="567"/>
      <c r="VSR24" s="3"/>
      <c r="VSS24" s="428"/>
      <c r="VST24" s="3"/>
      <c r="VSU24" s="567"/>
      <c r="VSV24" s="3"/>
      <c r="VSW24" s="428"/>
      <c r="VSX24" s="3"/>
      <c r="VSY24" s="567"/>
      <c r="VSZ24" s="3"/>
      <c r="VTA24" s="428"/>
      <c r="VTB24" s="3"/>
      <c r="VTC24" s="567"/>
      <c r="VTD24" s="3"/>
      <c r="VTE24" s="428"/>
      <c r="VTF24" s="3"/>
      <c r="VTG24" s="567"/>
      <c r="VTH24" s="3"/>
      <c r="VTI24" s="428"/>
      <c r="VTJ24" s="3"/>
      <c r="VTK24" s="567"/>
      <c r="VTL24" s="3"/>
      <c r="VTM24" s="428"/>
      <c r="VTN24" s="3"/>
      <c r="VTO24" s="567"/>
      <c r="VTP24" s="3"/>
      <c r="VTQ24" s="428"/>
      <c r="VTR24" s="3"/>
      <c r="VTS24" s="567"/>
      <c r="VTT24" s="3"/>
      <c r="VTU24" s="428"/>
      <c r="VTV24" s="3"/>
      <c r="VTW24" s="567"/>
      <c r="VTX24" s="3"/>
      <c r="VTY24" s="428"/>
      <c r="VTZ24" s="3"/>
      <c r="VUA24" s="567"/>
      <c r="VUB24" s="3"/>
      <c r="VUC24" s="428"/>
      <c r="VUD24" s="3"/>
      <c r="VUE24" s="567"/>
      <c r="VUF24" s="3"/>
      <c r="VUG24" s="428"/>
      <c r="VUH24" s="3"/>
      <c r="VUI24" s="567"/>
      <c r="VUJ24" s="3"/>
      <c r="VUK24" s="428"/>
      <c r="VUL24" s="3"/>
      <c r="VUM24" s="567"/>
      <c r="VUN24" s="3"/>
      <c r="VUO24" s="428"/>
      <c r="VUP24" s="3"/>
      <c r="VUQ24" s="567"/>
      <c r="VUR24" s="3"/>
      <c r="VUS24" s="428"/>
      <c r="VUT24" s="3"/>
      <c r="VUU24" s="567"/>
      <c r="VUV24" s="3"/>
      <c r="VUW24" s="428"/>
      <c r="VUX24" s="3"/>
      <c r="VUY24" s="567"/>
      <c r="VUZ24" s="3"/>
      <c r="VVA24" s="428"/>
      <c r="VVB24" s="3"/>
      <c r="VVC24" s="567"/>
      <c r="VVD24" s="3"/>
      <c r="VVE24" s="428"/>
      <c r="VVF24" s="3"/>
      <c r="VVG24" s="567"/>
      <c r="VVH24" s="3"/>
      <c r="VVI24" s="428"/>
      <c r="VVJ24" s="3"/>
      <c r="VVK24" s="567"/>
      <c r="VVL24" s="3"/>
      <c r="VVM24" s="428"/>
      <c r="VVN24" s="3"/>
      <c r="VVO24" s="567"/>
      <c r="VVP24" s="3"/>
      <c r="VVQ24" s="428"/>
      <c r="VVR24" s="3"/>
      <c r="VVS24" s="567"/>
      <c r="VVT24" s="3"/>
      <c r="VVU24" s="428"/>
      <c r="VVV24" s="3"/>
      <c r="VVW24" s="567"/>
      <c r="VVX24" s="3"/>
      <c r="VVY24" s="428"/>
      <c r="VVZ24" s="3"/>
      <c r="VWA24" s="567"/>
      <c r="VWB24" s="3"/>
      <c r="VWC24" s="428"/>
      <c r="VWD24" s="3"/>
      <c r="VWE24" s="567"/>
      <c r="VWF24" s="3"/>
      <c r="VWG24" s="428"/>
      <c r="VWH24" s="3"/>
      <c r="VWI24" s="567"/>
      <c r="VWJ24" s="3"/>
      <c r="VWK24" s="428"/>
      <c r="VWL24" s="3"/>
      <c r="VWM24" s="567"/>
      <c r="VWN24" s="3"/>
      <c r="VWO24" s="428"/>
      <c r="VWP24" s="3"/>
      <c r="VWQ24" s="567"/>
      <c r="VWR24" s="3"/>
      <c r="VWS24" s="428"/>
      <c r="VWT24" s="3"/>
      <c r="VWU24" s="567"/>
      <c r="VWV24" s="3"/>
      <c r="VWW24" s="428"/>
      <c r="VWX24" s="3"/>
      <c r="VWY24" s="567"/>
      <c r="VWZ24" s="3"/>
      <c r="VXA24" s="428"/>
      <c r="VXB24" s="3"/>
      <c r="VXC24" s="567"/>
      <c r="VXD24" s="3"/>
      <c r="VXE24" s="428"/>
      <c r="VXF24" s="3"/>
      <c r="VXG24" s="567"/>
      <c r="VXH24" s="3"/>
      <c r="VXI24" s="428"/>
      <c r="VXJ24" s="3"/>
      <c r="VXK24" s="567"/>
      <c r="VXL24" s="3"/>
      <c r="VXM24" s="428"/>
      <c r="VXN24" s="3"/>
      <c r="VXO24" s="567"/>
      <c r="VXP24" s="3"/>
      <c r="VXQ24" s="428"/>
      <c r="VXR24" s="3"/>
      <c r="VXS24" s="567"/>
      <c r="VXT24" s="3"/>
      <c r="VXU24" s="428"/>
      <c r="VXV24" s="3"/>
      <c r="VXW24" s="567"/>
      <c r="VXX24" s="3"/>
      <c r="VXY24" s="428"/>
      <c r="VXZ24" s="3"/>
      <c r="VYA24" s="567"/>
      <c r="VYB24" s="3"/>
      <c r="VYC24" s="428"/>
      <c r="VYD24" s="3"/>
      <c r="VYE24" s="567"/>
      <c r="VYF24" s="3"/>
      <c r="VYG24" s="428"/>
      <c r="VYH24" s="3"/>
      <c r="VYI24" s="567"/>
      <c r="VYJ24" s="3"/>
      <c r="VYK24" s="428"/>
      <c r="VYL24" s="3"/>
      <c r="VYM24" s="567"/>
      <c r="VYN24" s="3"/>
      <c r="VYO24" s="428"/>
      <c r="VYP24" s="3"/>
      <c r="VYQ24" s="567"/>
      <c r="VYR24" s="3"/>
      <c r="VYS24" s="428"/>
      <c r="VYT24" s="3"/>
      <c r="VYU24" s="567"/>
      <c r="VYV24" s="3"/>
      <c r="VYW24" s="428"/>
      <c r="VYX24" s="3"/>
      <c r="VYY24" s="567"/>
      <c r="VYZ24" s="3"/>
      <c r="VZA24" s="428"/>
      <c r="VZB24" s="3"/>
      <c r="VZC24" s="567"/>
      <c r="VZD24" s="3"/>
      <c r="VZE24" s="428"/>
      <c r="VZF24" s="3"/>
      <c r="VZG24" s="567"/>
      <c r="VZH24" s="3"/>
      <c r="VZI24" s="428"/>
      <c r="VZJ24" s="3"/>
      <c r="VZK24" s="567"/>
      <c r="VZL24" s="3"/>
      <c r="VZM24" s="428"/>
      <c r="VZN24" s="3"/>
      <c r="VZO24" s="567"/>
      <c r="VZP24" s="3"/>
      <c r="VZQ24" s="428"/>
      <c r="VZR24" s="3"/>
      <c r="VZS24" s="567"/>
      <c r="VZT24" s="3"/>
      <c r="VZU24" s="428"/>
      <c r="VZV24" s="3"/>
      <c r="VZW24" s="567"/>
      <c r="VZX24" s="3"/>
      <c r="VZY24" s="428"/>
      <c r="VZZ24" s="3"/>
      <c r="WAA24" s="567"/>
      <c r="WAB24" s="3"/>
      <c r="WAC24" s="428"/>
      <c r="WAD24" s="3"/>
      <c r="WAE24" s="567"/>
      <c r="WAF24" s="3"/>
      <c r="WAG24" s="428"/>
      <c r="WAH24" s="3"/>
      <c r="WAI24" s="567"/>
      <c r="WAJ24" s="3"/>
      <c r="WAK24" s="428"/>
      <c r="WAL24" s="3"/>
      <c r="WAM24" s="567"/>
      <c r="WAN24" s="3"/>
      <c r="WAO24" s="428"/>
      <c r="WAP24" s="3"/>
      <c r="WAQ24" s="567"/>
      <c r="WAR24" s="3"/>
      <c r="WAS24" s="428"/>
      <c r="WAT24" s="3"/>
      <c r="WAU24" s="567"/>
      <c r="WAV24" s="3"/>
      <c r="WAW24" s="428"/>
      <c r="WAX24" s="3"/>
      <c r="WAY24" s="567"/>
      <c r="WAZ24" s="3"/>
      <c r="WBA24" s="428"/>
      <c r="WBB24" s="3"/>
      <c r="WBC24" s="567"/>
      <c r="WBD24" s="3"/>
      <c r="WBE24" s="428"/>
      <c r="WBF24" s="3"/>
      <c r="WBG24" s="567"/>
      <c r="WBH24" s="3"/>
      <c r="WBI24" s="428"/>
      <c r="WBJ24" s="3"/>
      <c r="WBK24" s="567"/>
      <c r="WBL24" s="3"/>
      <c r="WBM24" s="428"/>
      <c r="WBN24" s="3"/>
      <c r="WBO24" s="567"/>
      <c r="WBP24" s="3"/>
      <c r="WBQ24" s="428"/>
      <c r="WBR24" s="3"/>
      <c r="WBS24" s="567"/>
      <c r="WBT24" s="3"/>
      <c r="WBU24" s="428"/>
      <c r="WBV24" s="3"/>
      <c r="WBW24" s="567"/>
      <c r="WBX24" s="3"/>
      <c r="WBY24" s="428"/>
      <c r="WBZ24" s="3"/>
      <c r="WCA24" s="567"/>
      <c r="WCB24" s="3"/>
      <c r="WCC24" s="428"/>
      <c r="WCD24" s="3"/>
      <c r="WCE24" s="567"/>
      <c r="WCF24" s="3"/>
      <c r="WCG24" s="428"/>
      <c r="WCH24" s="3"/>
      <c r="WCI24" s="567"/>
      <c r="WCJ24" s="3"/>
      <c r="WCK24" s="428"/>
      <c r="WCL24" s="3"/>
      <c r="WCM24" s="567"/>
      <c r="WCN24" s="3"/>
      <c r="WCO24" s="428"/>
      <c r="WCP24" s="3"/>
      <c r="WCQ24" s="567"/>
      <c r="WCR24" s="3"/>
      <c r="WCS24" s="428"/>
      <c r="WCT24" s="3"/>
      <c r="WCU24" s="567"/>
      <c r="WCV24" s="3"/>
      <c r="WCW24" s="428"/>
      <c r="WCX24" s="3"/>
      <c r="WCY24" s="567"/>
      <c r="WCZ24" s="3"/>
      <c r="WDA24" s="428"/>
      <c r="WDB24" s="3"/>
      <c r="WDC24" s="567"/>
      <c r="WDD24" s="3"/>
      <c r="WDE24" s="428"/>
      <c r="WDF24" s="3"/>
      <c r="WDG24" s="567"/>
      <c r="WDH24" s="3"/>
      <c r="WDI24" s="428"/>
      <c r="WDJ24" s="3"/>
      <c r="WDK24" s="567"/>
      <c r="WDL24" s="3"/>
      <c r="WDM24" s="428"/>
      <c r="WDN24" s="3"/>
      <c r="WDO24" s="567"/>
      <c r="WDP24" s="3"/>
      <c r="WDQ24" s="428"/>
      <c r="WDR24" s="3"/>
      <c r="WDS24" s="567"/>
      <c r="WDT24" s="3"/>
      <c r="WDU24" s="428"/>
      <c r="WDV24" s="3"/>
      <c r="WDW24" s="567"/>
      <c r="WDX24" s="3"/>
      <c r="WDY24" s="428"/>
      <c r="WDZ24" s="3"/>
      <c r="WEA24" s="567"/>
      <c r="WEB24" s="3"/>
      <c r="WEC24" s="428"/>
      <c r="WED24" s="3"/>
      <c r="WEE24" s="567"/>
      <c r="WEF24" s="3"/>
      <c r="WEG24" s="428"/>
      <c r="WEH24" s="3"/>
      <c r="WEI24" s="567"/>
      <c r="WEJ24" s="3"/>
      <c r="WEK24" s="428"/>
      <c r="WEL24" s="3"/>
      <c r="WEM24" s="567"/>
      <c r="WEN24" s="3"/>
      <c r="WEO24" s="428"/>
      <c r="WEP24" s="3"/>
      <c r="WEQ24" s="567"/>
      <c r="WER24" s="3"/>
      <c r="WES24" s="428"/>
      <c r="WET24" s="3"/>
      <c r="WEU24" s="567"/>
      <c r="WEV24" s="3"/>
      <c r="WEW24" s="428"/>
      <c r="WEX24" s="3"/>
      <c r="WEY24" s="567"/>
      <c r="WEZ24" s="3"/>
      <c r="WFA24" s="428"/>
      <c r="WFB24" s="3"/>
      <c r="WFC24" s="567"/>
      <c r="WFD24" s="3"/>
      <c r="WFE24" s="428"/>
      <c r="WFF24" s="3"/>
      <c r="WFG24" s="567"/>
      <c r="WFH24" s="3"/>
      <c r="WFI24" s="428"/>
      <c r="WFJ24" s="3"/>
      <c r="WFK24" s="567"/>
      <c r="WFL24" s="3"/>
      <c r="WFM24" s="428"/>
      <c r="WFN24" s="3"/>
      <c r="WFO24" s="567"/>
      <c r="WFP24" s="3"/>
      <c r="WFQ24" s="428"/>
      <c r="WFR24" s="3"/>
      <c r="WFS24" s="567"/>
      <c r="WFT24" s="3"/>
      <c r="WFU24" s="428"/>
      <c r="WFV24" s="3"/>
      <c r="WFW24" s="567"/>
      <c r="WFX24" s="3"/>
      <c r="WFY24" s="428"/>
      <c r="WFZ24" s="3"/>
      <c r="WGA24" s="567"/>
      <c r="WGB24" s="3"/>
      <c r="WGC24" s="428"/>
      <c r="WGD24" s="3"/>
      <c r="WGE24" s="567"/>
      <c r="WGF24" s="3"/>
      <c r="WGG24" s="428"/>
      <c r="WGH24" s="3"/>
      <c r="WGI24" s="567"/>
      <c r="WGJ24" s="3"/>
      <c r="WGK24" s="428"/>
      <c r="WGL24" s="3"/>
      <c r="WGM24" s="567"/>
      <c r="WGN24" s="3"/>
      <c r="WGO24" s="428"/>
      <c r="WGP24" s="3"/>
      <c r="WGQ24" s="567"/>
      <c r="WGR24" s="3"/>
      <c r="WGS24" s="428"/>
      <c r="WGT24" s="3"/>
      <c r="WGU24" s="567"/>
      <c r="WGV24" s="3"/>
      <c r="WGW24" s="428"/>
      <c r="WGX24" s="3"/>
      <c r="WGY24" s="567"/>
      <c r="WGZ24" s="3"/>
      <c r="WHA24" s="428"/>
      <c r="WHB24" s="3"/>
      <c r="WHC24" s="567"/>
      <c r="WHD24" s="3"/>
      <c r="WHE24" s="428"/>
      <c r="WHF24" s="3"/>
      <c r="WHG24" s="567"/>
      <c r="WHH24" s="3"/>
      <c r="WHI24" s="428"/>
      <c r="WHJ24" s="3"/>
      <c r="WHK24" s="567"/>
      <c r="WHL24" s="3"/>
      <c r="WHM24" s="428"/>
      <c r="WHN24" s="3"/>
      <c r="WHO24" s="567"/>
      <c r="WHP24" s="3"/>
      <c r="WHQ24" s="428"/>
      <c r="WHR24" s="3"/>
      <c r="WHS24" s="567"/>
      <c r="WHT24" s="3"/>
      <c r="WHU24" s="428"/>
      <c r="WHV24" s="3"/>
      <c r="WHW24" s="567"/>
      <c r="WHX24" s="3"/>
      <c r="WHY24" s="428"/>
      <c r="WHZ24" s="3"/>
      <c r="WIA24" s="567"/>
      <c r="WIB24" s="3"/>
      <c r="WIC24" s="428"/>
      <c r="WID24" s="3"/>
      <c r="WIE24" s="567"/>
      <c r="WIF24" s="3"/>
      <c r="WIG24" s="428"/>
      <c r="WIH24" s="3"/>
      <c r="WII24" s="567"/>
      <c r="WIJ24" s="3"/>
      <c r="WIK24" s="428"/>
      <c r="WIL24" s="3"/>
      <c r="WIM24" s="567"/>
      <c r="WIN24" s="3"/>
      <c r="WIO24" s="428"/>
      <c r="WIP24" s="3"/>
      <c r="WIQ24" s="567"/>
      <c r="WIR24" s="3"/>
      <c r="WIS24" s="428"/>
      <c r="WIT24" s="3"/>
      <c r="WIU24" s="567"/>
      <c r="WIV24" s="3"/>
      <c r="WIW24" s="428"/>
      <c r="WIX24" s="3"/>
      <c r="WIY24" s="567"/>
      <c r="WIZ24" s="3"/>
      <c r="WJA24" s="428"/>
      <c r="WJB24" s="3"/>
      <c r="WJC24" s="567"/>
      <c r="WJD24" s="3"/>
      <c r="WJE24" s="428"/>
      <c r="WJF24" s="3"/>
      <c r="WJG24" s="567"/>
      <c r="WJH24" s="3"/>
      <c r="WJI24" s="428"/>
      <c r="WJJ24" s="3"/>
      <c r="WJK24" s="567"/>
      <c r="WJL24" s="3"/>
      <c r="WJM24" s="428"/>
      <c r="WJN24" s="3"/>
      <c r="WJO24" s="567"/>
      <c r="WJP24" s="3"/>
      <c r="WJQ24" s="428"/>
      <c r="WJR24" s="3"/>
      <c r="WJS24" s="567"/>
      <c r="WJT24" s="3"/>
      <c r="WJU24" s="428"/>
      <c r="WJV24" s="3"/>
      <c r="WJW24" s="567"/>
      <c r="WJX24" s="3"/>
      <c r="WJY24" s="428"/>
      <c r="WJZ24" s="3"/>
      <c r="WKA24" s="567"/>
      <c r="WKB24" s="3"/>
      <c r="WKC24" s="428"/>
      <c r="WKD24" s="3"/>
      <c r="WKE24" s="567"/>
      <c r="WKF24" s="3"/>
      <c r="WKG24" s="428"/>
      <c r="WKH24" s="3"/>
      <c r="WKI24" s="567"/>
      <c r="WKJ24" s="3"/>
      <c r="WKK24" s="428"/>
      <c r="WKL24" s="3"/>
      <c r="WKM24" s="567"/>
      <c r="WKN24" s="3"/>
      <c r="WKO24" s="428"/>
      <c r="WKP24" s="3"/>
      <c r="WKQ24" s="567"/>
      <c r="WKR24" s="3"/>
      <c r="WKS24" s="428"/>
      <c r="WKT24" s="3"/>
      <c r="WKU24" s="567"/>
      <c r="WKV24" s="3"/>
      <c r="WKW24" s="428"/>
      <c r="WKX24" s="3"/>
      <c r="WKY24" s="567"/>
      <c r="WKZ24" s="3"/>
      <c r="WLA24" s="428"/>
      <c r="WLB24" s="3"/>
      <c r="WLC24" s="567"/>
      <c r="WLD24" s="3"/>
      <c r="WLE24" s="428"/>
      <c r="WLF24" s="3"/>
      <c r="WLG24" s="567"/>
      <c r="WLH24" s="3"/>
      <c r="WLI24" s="428"/>
      <c r="WLJ24" s="3"/>
      <c r="WLK24" s="567"/>
      <c r="WLL24" s="3"/>
      <c r="WLM24" s="428"/>
      <c r="WLN24" s="3"/>
      <c r="WLO24" s="567"/>
      <c r="WLP24" s="3"/>
      <c r="WLQ24" s="428"/>
      <c r="WLR24" s="3"/>
      <c r="WLS24" s="567"/>
      <c r="WLT24" s="3"/>
      <c r="WLU24" s="428"/>
      <c r="WLV24" s="3"/>
      <c r="WLW24" s="567"/>
      <c r="WLX24" s="3"/>
      <c r="WLY24" s="428"/>
      <c r="WLZ24" s="3"/>
      <c r="WMA24" s="567"/>
      <c r="WMB24" s="3"/>
      <c r="WMC24" s="428"/>
      <c r="WMD24" s="3"/>
      <c r="WME24" s="567"/>
      <c r="WMF24" s="3"/>
      <c r="WMG24" s="428"/>
      <c r="WMH24" s="3"/>
      <c r="WMI24" s="567"/>
      <c r="WMJ24" s="3"/>
      <c r="WMK24" s="428"/>
      <c r="WML24" s="3"/>
      <c r="WMM24" s="567"/>
      <c r="WMN24" s="3"/>
      <c r="WMO24" s="428"/>
      <c r="WMP24" s="3"/>
      <c r="WMQ24" s="567"/>
      <c r="WMR24" s="3"/>
      <c r="WMS24" s="428"/>
      <c r="WMT24" s="3"/>
      <c r="WMU24" s="567"/>
      <c r="WMV24" s="3"/>
      <c r="WMW24" s="428"/>
      <c r="WMX24" s="3"/>
      <c r="WMY24" s="567"/>
      <c r="WMZ24" s="3"/>
      <c r="WNA24" s="428"/>
      <c r="WNB24" s="3"/>
      <c r="WNC24" s="567"/>
      <c r="WND24" s="3"/>
      <c r="WNE24" s="428"/>
      <c r="WNF24" s="3"/>
      <c r="WNG24" s="567"/>
      <c r="WNH24" s="3"/>
      <c r="WNI24" s="428"/>
      <c r="WNJ24" s="3"/>
      <c r="WNK24" s="567"/>
      <c r="WNL24" s="3"/>
      <c r="WNM24" s="428"/>
      <c r="WNN24" s="3"/>
      <c r="WNO24" s="567"/>
      <c r="WNP24" s="3"/>
      <c r="WNQ24" s="428"/>
      <c r="WNR24" s="3"/>
      <c r="WNS24" s="567"/>
      <c r="WNT24" s="3"/>
      <c r="WNU24" s="428"/>
      <c r="WNV24" s="3"/>
      <c r="WNW24" s="567"/>
      <c r="WNX24" s="3"/>
      <c r="WNY24" s="428"/>
      <c r="WNZ24" s="3"/>
      <c r="WOA24" s="567"/>
      <c r="WOB24" s="3"/>
      <c r="WOC24" s="428"/>
      <c r="WOD24" s="3"/>
      <c r="WOE24" s="567"/>
      <c r="WOF24" s="3"/>
      <c r="WOG24" s="428"/>
      <c r="WOH24" s="3"/>
      <c r="WOI24" s="567"/>
      <c r="WOJ24" s="3"/>
      <c r="WOK24" s="428"/>
      <c r="WOL24" s="3"/>
      <c r="WOM24" s="567"/>
      <c r="WON24" s="3"/>
      <c r="WOO24" s="428"/>
      <c r="WOP24" s="3"/>
      <c r="WOQ24" s="567"/>
      <c r="WOR24" s="3"/>
      <c r="WOS24" s="428"/>
      <c r="WOT24" s="3"/>
      <c r="WOU24" s="567"/>
      <c r="WOV24" s="3"/>
      <c r="WOW24" s="428"/>
      <c r="WOX24" s="3"/>
      <c r="WOY24" s="567"/>
      <c r="WOZ24" s="3"/>
      <c r="WPA24" s="428"/>
      <c r="WPB24" s="3"/>
      <c r="WPC24" s="567"/>
      <c r="WPD24" s="3"/>
      <c r="WPE24" s="428"/>
      <c r="WPF24" s="3"/>
      <c r="WPG24" s="567"/>
      <c r="WPH24" s="3"/>
      <c r="WPI24" s="428"/>
      <c r="WPJ24" s="3"/>
      <c r="WPK24" s="567"/>
      <c r="WPL24" s="3"/>
      <c r="WPM24" s="428"/>
      <c r="WPN24" s="3"/>
      <c r="WPO24" s="567"/>
      <c r="WPP24" s="3"/>
      <c r="WPQ24" s="428"/>
      <c r="WPR24" s="3"/>
      <c r="WPS24" s="567"/>
      <c r="WPT24" s="3"/>
      <c r="WPU24" s="428"/>
      <c r="WPV24" s="3"/>
      <c r="WPW24" s="567"/>
      <c r="WPX24" s="3"/>
      <c r="WPY24" s="428"/>
      <c r="WPZ24" s="3"/>
      <c r="WQA24" s="567"/>
      <c r="WQB24" s="3"/>
      <c r="WQC24" s="428"/>
      <c r="WQD24" s="3"/>
      <c r="WQE24" s="567"/>
      <c r="WQF24" s="3"/>
      <c r="WQG24" s="428"/>
      <c r="WQH24" s="3"/>
      <c r="WQI24" s="567"/>
      <c r="WQJ24" s="3"/>
      <c r="WQK24" s="428"/>
      <c r="WQL24" s="3"/>
      <c r="WQM24" s="567"/>
      <c r="WQN24" s="3"/>
      <c r="WQO24" s="428"/>
      <c r="WQP24" s="3"/>
      <c r="WQQ24" s="567"/>
      <c r="WQR24" s="3"/>
      <c r="WQS24" s="428"/>
      <c r="WQT24" s="3"/>
      <c r="WQU24" s="567"/>
      <c r="WQV24" s="3"/>
      <c r="WQW24" s="428"/>
      <c r="WQX24" s="3"/>
      <c r="WQY24" s="567"/>
      <c r="WQZ24" s="3"/>
      <c r="WRA24" s="428"/>
      <c r="WRB24" s="3"/>
      <c r="WRC24" s="567"/>
      <c r="WRD24" s="3"/>
      <c r="WRE24" s="428"/>
      <c r="WRF24" s="3"/>
      <c r="WRG24" s="567"/>
      <c r="WRH24" s="3"/>
      <c r="WRI24" s="428"/>
      <c r="WRJ24" s="3"/>
      <c r="WRK24" s="567"/>
      <c r="WRL24" s="3"/>
      <c r="WRM24" s="428"/>
      <c r="WRN24" s="3"/>
      <c r="WRO24" s="567"/>
      <c r="WRP24" s="3"/>
      <c r="WRQ24" s="428"/>
      <c r="WRR24" s="3"/>
      <c r="WRS24" s="567"/>
      <c r="WRT24" s="3"/>
      <c r="WRU24" s="428"/>
      <c r="WRV24" s="3"/>
      <c r="WRW24" s="567"/>
      <c r="WRX24" s="3"/>
      <c r="WRY24" s="428"/>
      <c r="WRZ24" s="3"/>
      <c r="WSA24" s="567"/>
      <c r="WSB24" s="3"/>
      <c r="WSC24" s="428"/>
      <c r="WSD24" s="3"/>
      <c r="WSE24" s="567"/>
      <c r="WSF24" s="3"/>
      <c r="WSG24" s="428"/>
      <c r="WSH24" s="3"/>
      <c r="WSI24" s="567"/>
      <c r="WSJ24" s="3"/>
      <c r="WSK24" s="428"/>
      <c r="WSL24" s="3"/>
      <c r="WSM24" s="567"/>
      <c r="WSN24" s="3"/>
      <c r="WSO24" s="428"/>
      <c r="WSP24" s="3"/>
      <c r="WSQ24" s="567"/>
      <c r="WSR24" s="3"/>
      <c r="WSS24" s="428"/>
      <c r="WST24" s="3"/>
      <c r="WSU24" s="567"/>
      <c r="WSV24" s="3"/>
      <c r="WSW24" s="428"/>
      <c r="WSX24" s="3"/>
      <c r="WSY24" s="567"/>
      <c r="WSZ24" s="3"/>
      <c r="WTA24" s="428"/>
      <c r="WTB24" s="3"/>
      <c r="WTC24" s="567"/>
      <c r="WTD24" s="3"/>
      <c r="WTE24" s="428"/>
      <c r="WTF24" s="3"/>
      <c r="WTG24" s="567"/>
      <c r="WTH24" s="3"/>
      <c r="WTI24" s="428"/>
      <c r="WTJ24" s="3"/>
      <c r="WTK24" s="567"/>
      <c r="WTL24" s="3"/>
      <c r="WTM24" s="428"/>
      <c r="WTN24" s="3"/>
      <c r="WTO24" s="567"/>
      <c r="WTP24" s="3"/>
      <c r="WTQ24" s="428"/>
      <c r="WTR24" s="3"/>
      <c r="WTS24" s="567"/>
      <c r="WTT24" s="3"/>
      <c r="WTU24" s="428"/>
      <c r="WTV24" s="3"/>
      <c r="WTW24" s="567"/>
      <c r="WTX24" s="3"/>
      <c r="WTY24" s="428"/>
      <c r="WTZ24" s="3"/>
      <c r="WUA24" s="567"/>
      <c r="WUB24" s="3"/>
      <c r="WUC24" s="428"/>
      <c r="WUD24" s="3"/>
      <c r="WUE24" s="567"/>
      <c r="WUF24" s="3"/>
      <c r="WUG24" s="428"/>
      <c r="WUH24" s="3"/>
      <c r="WUI24" s="567"/>
      <c r="WUJ24" s="3"/>
      <c r="WUK24" s="428"/>
      <c r="WUL24" s="3"/>
      <c r="WUM24" s="567"/>
      <c r="WUN24" s="3"/>
      <c r="WUO24" s="428"/>
      <c r="WUP24" s="3"/>
      <c r="WUQ24" s="567"/>
      <c r="WUR24" s="3"/>
      <c r="WUS24" s="428"/>
      <c r="WUT24" s="3"/>
      <c r="WUU24" s="567"/>
      <c r="WUV24" s="3"/>
      <c r="WUW24" s="428"/>
      <c r="WUX24" s="3"/>
      <c r="WUY24" s="567"/>
      <c r="WUZ24" s="3"/>
      <c r="WVA24" s="428"/>
      <c r="WVB24" s="3"/>
      <c r="WVC24" s="567"/>
      <c r="WVD24" s="3"/>
      <c r="WVE24" s="428"/>
      <c r="WVF24" s="3"/>
      <c r="WVG24" s="567"/>
      <c r="WVH24" s="3"/>
      <c r="WVI24" s="428"/>
      <c r="WVJ24" s="3"/>
      <c r="WVK24" s="567"/>
      <c r="WVL24" s="3"/>
      <c r="WVM24" s="428"/>
      <c r="WVN24" s="3"/>
      <c r="WVO24" s="567"/>
      <c r="WVP24" s="3"/>
      <c r="WVQ24" s="428"/>
      <c r="WVR24" s="3"/>
      <c r="WVS24" s="567"/>
      <c r="WVT24" s="3"/>
      <c r="WVU24" s="428"/>
      <c r="WVV24" s="3"/>
      <c r="WVW24" s="567"/>
      <c r="WVX24" s="3"/>
      <c r="WVY24" s="428"/>
      <c r="WVZ24" s="3"/>
      <c r="WWA24" s="567"/>
      <c r="WWB24" s="3"/>
      <c r="WWC24" s="428"/>
      <c r="WWD24" s="3"/>
      <c r="WWE24" s="567"/>
      <c r="WWF24" s="3"/>
      <c r="WWG24" s="428"/>
      <c r="WWH24" s="3"/>
      <c r="WWI24" s="567"/>
      <c r="WWJ24" s="3"/>
      <c r="WWK24" s="428"/>
      <c r="WWL24" s="3"/>
      <c r="WWM24" s="567"/>
      <c r="WWN24" s="3"/>
      <c r="WWO24" s="428"/>
      <c r="WWP24" s="3"/>
      <c r="WWQ24" s="567"/>
      <c r="WWR24" s="3"/>
      <c r="WWS24" s="428"/>
      <c r="WWT24" s="3"/>
      <c r="WWU24" s="567"/>
      <c r="WWV24" s="3"/>
      <c r="WWW24" s="428"/>
      <c r="WWX24" s="3"/>
      <c r="WWY24" s="567"/>
      <c r="WWZ24" s="3"/>
      <c r="WXA24" s="428"/>
      <c r="WXB24" s="3"/>
      <c r="WXC24" s="567"/>
      <c r="WXD24" s="3"/>
      <c r="WXE24" s="428"/>
      <c r="WXF24" s="3"/>
      <c r="WXG24" s="567"/>
      <c r="WXH24" s="3"/>
      <c r="WXI24" s="428"/>
      <c r="WXJ24" s="3"/>
      <c r="WXK24" s="567"/>
      <c r="WXL24" s="3"/>
      <c r="WXM24" s="428"/>
      <c r="WXN24" s="3"/>
      <c r="WXO24" s="567"/>
      <c r="WXP24" s="3"/>
      <c r="WXQ24" s="428"/>
      <c r="WXR24" s="3"/>
      <c r="WXS24" s="567"/>
      <c r="WXT24" s="3"/>
      <c r="WXU24" s="428"/>
      <c r="WXV24" s="3"/>
      <c r="WXW24" s="567"/>
      <c r="WXX24" s="3"/>
      <c r="WXY24" s="428"/>
      <c r="WXZ24" s="3"/>
      <c r="WYA24" s="567"/>
      <c r="WYB24" s="3"/>
      <c r="WYC24" s="428"/>
      <c r="WYD24" s="3"/>
      <c r="WYE24" s="567"/>
      <c r="WYF24" s="3"/>
      <c r="WYG24" s="428"/>
      <c r="WYH24" s="3"/>
      <c r="WYI24" s="567"/>
      <c r="WYJ24" s="3"/>
      <c r="WYK24" s="428"/>
      <c r="WYL24" s="3"/>
      <c r="WYM24" s="567"/>
      <c r="WYN24" s="3"/>
      <c r="WYO24" s="428"/>
      <c r="WYP24" s="3"/>
      <c r="WYQ24" s="567"/>
      <c r="WYR24" s="3"/>
      <c r="WYS24" s="428"/>
      <c r="WYT24" s="3"/>
      <c r="WYU24" s="567"/>
      <c r="WYV24" s="3"/>
      <c r="WYW24" s="428"/>
      <c r="WYX24" s="3"/>
      <c r="WYY24" s="567"/>
      <c r="WYZ24" s="3"/>
      <c r="WZA24" s="428"/>
      <c r="WZB24" s="3"/>
      <c r="WZC24" s="567"/>
      <c r="WZD24" s="3"/>
      <c r="WZE24" s="428"/>
      <c r="WZF24" s="3"/>
      <c r="WZG24" s="567"/>
      <c r="WZH24" s="3"/>
      <c r="WZI24" s="428"/>
      <c r="WZJ24" s="3"/>
      <c r="WZK24" s="567"/>
      <c r="WZL24" s="3"/>
      <c r="WZM24" s="428"/>
      <c r="WZN24" s="3"/>
      <c r="WZO24" s="567"/>
      <c r="WZP24" s="3"/>
      <c r="WZQ24" s="428"/>
      <c r="WZR24" s="3"/>
      <c r="WZS24" s="567"/>
      <c r="WZT24" s="3"/>
      <c r="WZU24" s="428"/>
      <c r="WZV24" s="3"/>
      <c r="WZW24" s="567"/>
      <c r="WZX24" s="3"/>
      <c r="WZY24" s="428"/>
      <c r="WZZ24" s="3"/>
      <c r="XAA24" s="567"/>
      <c r="XAB24" s="3"/>
      <c r="XAC24" s="428"/>
      <c r="XAD24" s="3"/>
      <c r="XAE24" s="567"/>
      <c r="XAF24" s="3"/>
      <c r="XAG24" s="428"/>
      <c r="XAH24" s="3"/>
      <c r="XAI24" s="567"/>
      <c r="XAJ24" s="3"/>
      <c r="XAK24" s="428"/>
      <c r="XAL24" s="3"/>
      <c r="XAM24" s="567"/>
      <c r="XAN24" s="3"/>
      <c r="XAO24" s="428"/>
      <c r="XAP24" s="3"/>
      <c r="XAQ24" s="567"/>
      <c r="XAR24" s="3"/>
      <c r="XAS24" s="428"/>
      <c r="XAT24" s="3"/>
      <c r="XAU24" s="567"/>
      <c r="XAV24" s="3"/>
      <c r="XAW24" s="428"/>
      <c r="XAX24" s="3"/>
      <c r="XAY24" s="567"/>
      <c r="XAZ24" s="3"/>
      <c r="XBA24" s="428"/>
      <c r="XBB24" s="3"/>
      <c r="XBC24" s="567"/>
      <c r="XBD24" s="3"/>
      <c r="XBE24" s="428"/>
      <c r="XBF24" s="3"/>
      <c r="XBG24" s="567"/>
      <c r="XBH24" s="3"/>
      <c r="XBI24" s="428"/>
      <c r="XBJ24" s="3"/>
      <c r="XBK24" s="567"/>
      <c r="XBL24" s="3"/>
      <c r="XBM24" s="428"/>
      <c r="XBN24" s="3"/>
      <c r="XBO24" s="567"/>
      <c r="XBP24" s="3"/>
      <c r="XBQ24" s="428"/>
      <c r="XBR24" s="3"/>
      <c r="XBS24" s="567"/>
      <c r="XBT24" s="3"/>
      <c r="XBU24" s="428"/>
      <c r="XBV24" s="3"/>
      <c r="XBW24" s="567"/>
      <c r="XBX24" s="3"/>
      <c r="XBY24" s="428"/>
      <c r="XBZ24" s="3"/>
      <c r="XCA24" s="567"/>
      <c r="XCB24" s="3"/>
      <c r="XCC24" s="428"/>
      <c r="XCD24" s="3"/>
      <c r="XCE24" s="567"/>
      <c r="XCF24" s="3"/>
      <c r="XCG24" s="428"/>
      <c r="XCH24" s="3"/>
      <c r="XCI24" s="567"/>
      <c r="XCJ24" s="3"/>
      <c r="XCK24" s="428"/>
      <c r="XCL24" s="3"/>
      <c r="XCM24" s="567"/>
      <c r="XCN24" s="3"/>
      <c r="XCO24" s="428"/>
      <c r="XCP24" s="3"/>
      <c r="XCQ24" s="567"/>
      <c r="XCR24" s="3"/>
      <c r="XCS24" s="428"/>
      <c r="XCT24" s="3"/>
      <c r="XCU24" s="567"/>
      <c r="XCV24" s="3"/>
      <c r="XCW24" s="428"/>
      <c r="XCX24" s="3"/>
      <c r="XCY24" s="567"/>
      <c r="XCZ24" s="3"/>
      <c r="XDA24" s="428"/>
      <c r="XDB24" s="3"/>
      <c r="XDC24" s="567"/>
      <c r="XDD24" s="3"/>
      <c r="XDE24" s="428"/>
      <c r="XDF24" s="3"/>
      <c r="XDG24" s="567"/>
      <c r="XDH24" s="3"/>
      <c r="XDI24" s="428"/>
      <c r="XDJ24" s="3"/>
      <c r="XDK24" s="567"/>
      <c r="XDL24" s="3"/>
      <c r="XDM24" s="428"/>
      <c r="XDN24" s="3"/>
      <c r="XDO24" s="567"/>
      <c r="XDP24" s="3"/>
      <c r="XDQ24" s="428"/>
      <c r="XDR24" s="3"/>
      <c r="XDS24" s="567"/>
      <c r="XDT24" s="3"/>
      <c r="XDU24" s="428"/>
      <c r="XDV24" s="3"/>
      <c r="XDW24" s="567"/>
      <c r="XDX24" s="3"/>
      <c r="XDY24" s="428"/>
      <c r="XDZ24" s="3"/>
      <c r="XEA24" s="567"/>
      <c r="XEB24" s="3"/>
      <c r="XEC24" s="428"/>
      <c r="XED24" s="3"/>
      <c r="XEE24" s="567"/>
      <c r="XEF24" s="3"/>
      <c r="XEG24" s="428"/>
      <c r="XEH24" s="3"/>
      <c r="XEI24" s="567"/>
      <c r="XEJ24" s="3"/>
      <c r="XEK24" s="428"/>
      <c r="XEL24" s="3"/>
      <c r="XEM24" s="567"/>
      <c r="XEN24" s="3"/>
      <c r="XEO24" s="428"/>
      <c r="XEP24" s="3"/>
      <c r="XEQ24" s="567"/>
      <c r="XER24" s="3"/>
      <c r="XES24" s="428"/>
      <c r="XET24" s="3"/>
      <c r="XEU24" s="567"/>
      <c r="XEV24" s="3"/>
      <c r="XEW24" s="428"/>
      <c r="XEX24" s="3"/>
      <c r="XEY24" s="567"/>
      <c r="XEZ24" s="3"/>
      <c r="XFA24" s="428"/>
      <c r="XFB24" s="3"/>
      <c r="XFC24" s="567"/>
      <c r="XFD24" s="3"/>
    </row>
    <row r="25" spans="1:16384" s="21" customFormat="1" x14ac:dyDescent="0.3">
      <c r="A25" s="982">
        <v>16</v>
      </c>
      <c r="B25" s="978" t="s">
        <v>1735</v>
      </c>
      <c r="C25" s="979" t="s">
        <v>1729</v>
      </c>
      <c r="D25" s="980">
        <v>1</v>
      </c>
      <c r="E25" s="428"/>
      <c r="F25" s="3"/>
      <c r="G25" s="567"/>
      <c r="H25" s="3"/>
      <c r="I25" s="428"/>
      <c r="J25" s="3"/>
      <c r="K25" s="567"/>
      <c r="L25" s="3"/>
      <c r="M25" s="428"/>
      <c r="N25" s="3"/>
      <c r="O25" s="567"/>
      <c r="P25" s="3"/>
      <c r="Q25" s="428"/>
      <c r="R25" s="3"/>
      <c r="S25" s="567"/>
      <c r="T25" s="3"/>
      <c r="U25" s="428"/>
      <c r="V25" s="3"/>
      <c r="W25" s="567"/>
      <c r="X25" s="3"/>
      <c r="Y25" s="428"/>
      <c r="Z25" s="3"/>
      <c r="AA25" s="567"/>
      <c r="AB25" s="3"/>
      <c r="AC25" s="428"/>
      <c r="AD25" s="3"/>
      <c r="AE25" s="567"/>
      <c r="AF25" s="3"/>
      <c r="AG25" s="428"/>
      <c r="AH25" s="3"/>
      <c r="AI25" s="567"/>
      <c r="AJ25" s="3"/>
      <c r="AK25" s="428"/>
      <c r="AL25" s="3"/>
      <c r="AM25" s="567"/>
      <c r="AN25" s="3"/>
      <c r="AO25" s="428"/>
      <c r="AP25" s="3"/>
      <c r="AQ25" s="567"/>
      <c r="AR25" s="3"/>
      <c r="AS25" s="428"/>
      <c r="AT25" s="3"/>
      <c r="AU25" s="567"/>
      <c r="AV25" s="3"/>
      <c r="AW25" s="428"/>
      <c r="AX25" s="3"/>
      <c r="AY25" s="567"/>
      <c r="AZ25" s="3"/>
      <c r="BA25" s="428"/>
      <c r="BB25" s="3"/>
      <c r="BC25" s="567"/>
      <c r="BD25" s="3"/>
      <c r="BE25" s="428"/>
      <c r="BF25" s="3"/>
      <c r="BG25" s="567"/>
      <c r="BH25" s="3"/>
      <c r="BI25" s="428"/>
      <c r="BJ25" s="3"/>
      <c r="BK25" s="567"/>
      <c r="BL25" s="3"/>
      <c r="BM25" s="428"/>
      <c r="BN25" s="3"/>
      <c r="BO25" s="567"/>
      <c r="BP25" s="3"/>
      <c r="BQ25" s="428"/>
      <c r="BR25" s="3"/>
      <c r="BS25" s="567"/>
      <c r="BT25" s="3"/>
      <c r="BU25" s="428"/>
      <c r="BV25" s="3"/>
      <c r="BW25" s="567"/>
      <c r="BX25" s="3"/>
      <c r="BY25" s="428"/>
      <c r="BZ25" s="3"/>
      <c r="CA25" s="567"/>
      <c r="CB25" s="3"/>
      <c r="CC25" s="428"/>
      <c r="CD25" s="3"/>
      <c r="CE25" s="567"/>
      <c r="CF25" s="3"/>
      <c r="CG25" s="428"/>
      <c r="CH25" s="3"/>
      <c r="CI25" s="567"/>
      <c r="CJ25" s="3"/>
      <c r="CK25" s="428"/>
      <c r="CL25" s="3"/>
      <c r="CM25" s="567"/>
      <c r="CN25" s="3"/>
      <c r="CO25" s="428"/>
      <c r="CP25" s="3"/>
      <c r="CQ25" s="567"/>
      <c r="CR25" s="3"/>
      <c r="CS25" s="428"/>
      <c r="CT25" s="3"/>
      <c r="CU25" s="567"/>
      <c r="CV25" s="3"/>
      <c r="CW25" s="428"/>
      <c r="CX25" s="3"/>
      <c r="CY25" s="567"/>
      <c r="CZ25" s="3"/>
      <c r="DA25" s="428"/>
      <c r="DB25" s="3"/>
      <c r="DC25" s="567"/>
      <c r="DD25" s="3"/>
      <c r="DE25" s="428"/>
      <c r="DF25" s="3"/>
      <c r="DG25" s="567"/>
      <c r="DH25" s="3"/>
      <c r="DI25" s="428"/>
      <c r="DJ25" s="3"/>
      <c r="DK25" s="567"/>
      <c r="DL25" s="3"/>
      <c r="DM25" s="428"/>
      <c r="DN25" s="3"/>
      <c r="DO25" s="567"/>
      <c r="DP25" s="3"/>
      <c r="DQ25" s="428"/>
      <c r="DR25" s="3"/>
      <c r="DS25" s="567"/>
      <c r="DT25" s="3"/>
      <c r="DU25" s="428"/>
      <c r="DV25" s="3"/>
      <c r="DW25" s="567"/>
      <c r="DX25" s="3"/>
      <c r="DY25" s="428"/>
      <c r="DZ25" s="3"/>
      <c r="EA25" s="567"/>
      <c r="EB25" s="3"/>
      <c r="EC25" s="428"/>
      <c r="ED25" s="3"/>
      <c r="EE25" s="567"/>
      <c r="EF25" s="3"/>
      <c r="EG25" s="428"/>
      <c r="EH25" s="3"/>
      <c r="EI25" s="567"/>
      <c r="EJ25" s="3"/>
      <c r="EK25" s="428"/>
      <c r="EL25" s="3"/>
      <c r="EM25" s="567"/>
      <c r="EN25" s="3"/>
      <c r="EO25" s="428"/>
      <c r="EP25" s="3"/>
      <c r="EQ25" s="567"/>
      <c r="ER25" s="3"/>
      <c r="ES25" s="428"/>
      <c r="ET25" s="3"/>
      <c r="EU25" s="567"/>
      <c r="EV25" s="3"/>
      <c r="EW25" s="428"/>
      <c r="EX25" s="3"/>
      <c r="EY25" s="567"/>
      <c r="EZ25" s="3"/>
      <c r="FA25" s="428"/>
      <c r="FB25" s="3"/>
      <c r="FC25" s="567"/>
      <c r="FD25" s="3"/>
      <c r="FE25" s="428"/>
      <c r="FF25" s="3"/>
      <c r="FG25" s="567"/>
      <c r="FH25" s="3"/>
      <c r="FI25" s="428"/>
      <c r="FJ25" s="3"/>
      <c r="FK25" s="567"/>
      <c r="FL25" s="3"/>
      <c r="FM25" s="428"/>
      <c r="FN25" s="3"/>
      <c r="FO25" s="567"/>
      <c r="FP25" s="3"/>
      <c r="FQ25" s="428"/>
      <c r="FR25" s="3"/>
      <c r="FS25" s="567"/>
      <c r="FT25" s="3"/>
      <c r="FU25" s="428"/>
      <c r="FV25" s="3"/>
      <c r="FW25" s="567"/>
      <c r="FX25" s="3"/>
      <c r="FY25" s="428"/>
      <c r="FZ25" s="3"/>
      <c r="GA25" s="567"/>
      <c r="GB25" s="3"/>
      <c r="GC25" s="428"/>
      <c r="GD25" s="3"/>
      <c r="GE25" s="567"/>
      <c r="GF25" s="3"/>
      <c r="GG25" s="428"/>
      <c r="GH25" s="3"/>
      <c r="GI25" s="567"/>
      <c r="GJ25" s="3"/>
      <c r="GK25" s="428"/>
      <c r="GL25" s="3"/>
      <c r="GM25" s="567"/>
      <c r="GN25" s="3"/>
      <c r="GO25" s="428"/>
      <c r="GP25" s="3"/>
      <c r="GQ25" s="567"/>
      <c r="GR25" s="3"/>
      <c r="GS25" s="428"/>
      <c r="GT25" s="3"/>
      <c r="GU25" s="567"/>
      <c r="GV25" s="3"/>
      <c r="GW25" s="428"/>
      <c r="GX25" s="3"/>
      <c r="GY25" s="567"/>
      <c r="GZ25" s="3"/>
      <c r="HA25" s="428"/>
      <c r="HB25" s="3"/>
      <c r="HC25" s="567"/>
      <c r="HD25" s="3"/>
      <c r="HE25" s="428"/>
      <c r="HF25" s="3"/>
      <c r="HG25" s="567"/>
      <c r="HH25" s="3"/>
      <c r="HI25" s="428"/>
      <c r="HJ25" s="3"/>
      <c r="HK25" s="567"/>
      <c r="HL25" s="3"/>
      <c r="HM25" s="428"/>
      <c r="HN25" s="3"/>
      <c r="HO25" s="567"/>
      <c r="HP25" s="3"/>
      <c r="HQ25" s="428"/>
      <c r="HR25" s="3"/>
      <c r="HS25" s="567"/>
      <c r="HT25" s="3"/>
      <c r="HU25" s="428"/>
      <c r="HV25" s="3"/>
      <c r="HW25" s="567"/>
      <c r="HX25" s="3"/>
      <c r="HY25" s="428"/>
      <c r="HZ25" s="3"/>
      <c r="IA25" s="567"/>
      <c r="IB25" s="3"/>
      <c r="IC25" s="428"/>
      <c r="ID25" s="3"/>
      <c r="IE25" s="567"/>
      <c r="IF25" s="3"/>
      <c r="IG25" s="428"/>
      <c r="IH25" s="3"/>
      <c r="II25" s="567"/>
      <c r="IJ25" s="3"/>
      <c r="IK25" s="428"/>
      <c r="IL25" s="3"/>
      <c r="IM25" s="567"/>
      <c r="IN25" s="3"/>
      <c r="IO25" s="428"/>
      <c r="IP25" s="3"/>
      <c r="IQ25" s="567"/>
      <c r="IR25" s="3"/>
      <c r="IS25" s="428"/>
      <c r="IT25" s="3"/>
      <c r="IU25" s="567"/>
      <c r="IV25" s="3"/>
      <c r="IW25" s="428"/>
      <c r="IX25" s="3"/>
      <c r="IY25" s="567"/>
      <c r="IZ25" s="3"/>
      <c r="JA25" s="428"/>
      <c r="JB25" s="3"/>
      <c r="JC25" s="567"/>
      <c r="JD25" s="3"/>
      <c r="JE25" s="428"/>
      <c r="JF25" s="3"/>
      <c r="JG25" s="567"/>
      <c r="JH25" s="3"/>
      <c r="JI25" s="428"/>
      <c r="JJ25" s="3"/>
      <c r="JK25" s="567"/>
      <c r="JL25" s="3"/>
      <c r="JM25" s="428"/>
      <c r="JN25" s="3"/>
      <c r="JO25" s="567"/>
      <c r="JP25" s="3"/>
      <c r="JQ25" s="428"/>
      <c r="JR25" s="3"/>
      <c r="JS25" s="567"/>
      <c r="JT25" s="3"/>
      <c r="JU25" s="428"/>
      <c r="JV25" s="3"/>
      <c r="JW25" s="567"/>
      <c r="JX25" s="3"/>
      <c r="JY25" s="428"/>
      <c r="JZ25" s="3"/>
      <c r="KA25" s="567"/>
      <c r="KB25" s="3"/>
      <c r="KC25" s="428"/>
      <c r="KD25" s="3"/>
      <c r="KE25" s="567"/>
      <c r="KF25" s="3"/>
      <c r="KG25" s="428"/>
      <c r="KH25" s="3"/>
      <c r="KI25" s="567"/>
      <c r="KJ25" s="3"/>
      <c r="KK25" s="428"/>
      <c r="KL25" s="3"/>
      <c r="KM25" s="567"/>
      <c r="KN25" s="3"/>
      <c r="KO25" s="428"/>
      <c r="KP25" s="3"/>
      <c r="KQ25" s="567"/>
      <c r="KR25" s="3"/>
      <c r="KS25" s="428"/>
      <c r="KT25" s="3"/>
      <c r="KU25" s="567"/>
      <c r="KV25" s="3"/>
      <c r="KW25" s="428"/>
      <c r="KX25" s="3"/>
      <c r="KY25" s="567"/>
      <c r="KZ25" s="3"/>
      <c r="LA25" s="428"/>
      <c r="LB25" s="3"/>
      <c r="LC25" s="567"/>
      <c r="LD25" s="3"/>
      <c r="LE25" s="428"/>
      <c r="LF25" s="3"/>
      <c r="LG25" s="567"/>
      <c r="LH25" s="3"/>
      <c r="LI25" s="428"/>
      <c r="LJ25" s="3"/>
      <c r="LK25" s="567"/>
      <c r="LL25" s="3"/>
      <c r="LM25" s="428"/>
      <c r="LN25" s="3"/>
      <c r="LO25" s="567"/>
      <c r="LP25" s="3"/>
      <c r="LQ25" s="428"/>
      <c r="LR25" s="3"/>
      <c r="LS25" s="567"/>
      <c r="LT25" s="3"/>
      <c r="LU25" s="428"/>
      <c r="LV25" s="3"/>
      <c r="LW25" s="567"/>
      <c r="LX25" s="3"/>
      <c r="LY25" s="428"/>
      <c r="LZ25" s="3"/>
      <c r="MA25" s="567"/>
      <c r="MB25" s="3"/>
      <c r="MC25" s="428"/>
      <c r="MD25" s="3"/>
      <c r="ME25" s="567"/>
      <c r="MF25" s="3"/>
      <c r="MG25" s="428"/>
      <c r="MH25" s="3"/>
      <c r="MI25" s="567"/>
      <c r="MJ25" s="3"/>
      <c r="MK25" s="428"/>
      <c r="ML25" s="3"/>
      <c r="MM25" s="567"/>
      <c r="MN25" s="3"/>
      <c r="MO25" s="428"/>
      <c r="MP25" s="3"/>
      <c r="MQ25" s="567"/>
      <c r="MR25" s="3"/>
      <c r="MS25" s="428"/>
      <c r="MT25" s="3"/>
      <c r="MU25" s="567"/>
      <c r="MV25" s="3"/>
      <c r="MW25" s="428"/>
      <c r="MX25" s="3"/>
      <c r="MY25" s="567"/>
      <c r="MZ25" s="3"/>
      <c r="NA25" s="428"/>
      <c r="NB25" s="3"/>
      <c r="NC25" s="567"/>
      <c r="ND25" s="3"/>
      <c r="NE25" s="428"/>
      <c r="NF25" s="3"/>
      <c r="NG25" s="567"/>
      <c r="NH25" s="3"/>
      <c r="NI25" s="428"/>
      <c r="NJ25" s="3"/>
      <c r="NK25" s="567"/>
      <c r="NL25" s="3"/>
      <c r="NM25" s="428"/>
      <c r="NN25" s="3"/>
      <c r="NO25" s="567"/>
      <c r="NP25" s="3"/>
      <c r="NQ25" s="428"/>
      <c r="NR25" s="3"/>
      <c r="NS25" s="567"/>
      <c r="NT25" s="3"/>
      <c r="NU25" s="428"/>
      <c r="NV25" s="3"/>
      <c r="NW25" s="567"/>
      <c r="NX25" s="3"/>
      <c r="NY25" s="428"/>
      <c r="NZ25" s="3"/>
      <c r="OA25" s="567"/>
      <c r="OB25" s="3"/>
      <c r="OC25" s="428"/>
      <c r="OD25" s="3"/>
      <c r="OE25" s="567"/>
      <c r="OF25" s="3"/>
      <c r="OG25" s="428"/>
      <c r="OH25" s="3"/>
      <c r="OI25" s="567"/>
      <c r="OJ25" s="3"/>
      <c r="OK25" s="428"/>
      <c r="OL25" s="3"/>
      <c r="OM25" s="567"/>
      <c r="ON25" s="3"/>
      <c r="OO25" s="428"/>
      <c r="OP25" s="3"/>
      <c r="OQ25" s="567"/>
      <c r="OR25" s="3"/>
      <c r="OS25" s="428"/>
      <c r="OT25" s="3"/>
      <c r="OU25" s="567"/>
      <c r="OV25" s="3"/>
      <c r="OW25" s="428"/>
      <c r="OX25" s="3"/>
      <c r="OY25" s="567"/>
      <c r="OZ25" s="3"/>
      <c r="PA25" s="428"/>
      <c r="PB25" s="3"/>
      <c r="PC25" s="567"/>
      <c r="PD25" s="3"/>
      <c r="PE25" s="428"/>
      <c r="PF25" s="3"/>
      <c r="PG25" s="567"/>
      <c r="PH25" s="3"/>
      <c r="PI25" s="428"/>
      <c r="PJ25" s="3"/>
      <c r="PK25" s="567"/>
      <c r="PL25" s="3"/>
      <c r="PM25" s="428"/>
      <c r="PN25" s="3"/>
      <c r="PO25" s="567"/>
      <c r="PP25" s="3"/>
      <c r="PQ25" s="428"/>
      <c r="PR25" s="3"/>
      <c r="PS25" s="567"/>
      <c r="PT25" s="3"/>
      <c r="PU25" s="428"/>
      <c r="PV25" s="3"/>
      <c r="PW25" s="567"/>
      <c r="PX25" s="3"/>
      <c r="PY25" s="428"/>
      <c r="PZ25" s="3"/>
      <c r="QA25" s="567"/>
      <c r="QB25" s="3"/>
      <c r="QC25" s="428"/>
      <c r="QD25" s="3"/>
      <c r="QE25" s="567"/>
      <c r="QF25" s="3"/>
      <c r="QG25" s="428"/>
      <c r="QH25" s="3"/>
      <c r="QI25" s="567"/>
      <c r="QJ25" s="3"/>
      <c r="QK25" s="428"/>
      <c r="QL25" s="3"/>
      <c r="QM25" s="567"/>
      <c r="QN25" s="3"/>
      <c r="QO25" s="428"/>
      <c r="QP25" s="3"/>
      <c r="QQ25" s="567"/>
      <c r="QR25" s="3"/>
      <c r="QS25" s="428"/>
      <c r="QT25" s="3"/>
      <c r="QU25" s="567"/>
      <c r="QV25" s="3"/>
      <c r="QW25" s="428"/>
      <c r="QX25" s="3"/>
      <c r="QY25" s="567"/>
      <c r="QZ25" s="3"/>
      <c r="RA25" s="428"/>
      <c r="RB25" s="3"/>
      <c r="RC25" s="567"/>
      <c r="RD25" s="3"/>
      <c r="RE25" s="428"/>
      <c r="RF25" s="3"/>
      <c r="RG25" s="567"/>
      <c r="RH25" s="3"/>
      <c r="RI25" s="428"/>
      <c r="RJ25" s="3"/>
      <c r="RK25" s="567"/>
      <c r="RL25" s="3"/>
      <c r="RM25" s="428"/>
      <c r="RN25" s="3"/>
      <c r="RO25" s="567"/>
      <c r="RP25" s="3"/>
      <c r="RQ25" s="428"/>
      <c r="RR25" s="3"/>
      <c r="RS25" s="567"/>
      <c r="RT25" s="3"/>
      <c r="RU25" s="428"/>
      <c r="RV25" s="3"/>
      <c r="RW25" s="567"/>
      <c r="RX25" s="3"/>
      <c r="RY25" s="428"/>
      <c r="RZ25" s="3"/>
      <c r="SA25" s="567"/>
      <c r="SB25" s="3"/>
      <c r="SC25" s="428"/>
      <c r="SD25" s="3"/>
      <c r="SE25" s="567"/>
      <c r="SF25" s="3"/>
      <c r="SG25" s="428"/>
      <c r="SH25" s="3"/>
      <c r="SI25" s="567"/>
      <c r="SJ25" s="3"/>
      <c r="SK25" s="428"/>
      <c r="SL25" s="3"/>
      <c r="SM25" s="567"/>
      <c r="SN25" s="3"/>
      <c r="SO25" s="428"/>
      <c r="SP25" s="3"/>
      <c r="SQ25" s="567"/>
      <c r="SR25" s="3"/>
      <c r="SS25" s="428"/>
      <c r="ST25" s="3"/>
      <c r="SU25" s="567"/>
      <c r="SV25" s="3"/>
      <c r="SW25" s="428"/>
      <c r="SX25" s="3"/>
      <c r="SY25" s="567"/>
      <c r="SZ25" s="3"/>
      <c r="TA25" s="428"/>
      <c r="TB25" s="3"/>
      <c r="TC25" s="567"/>
      <c r="TD25" s="3"/>
      <c r="TE25" s="428"/>
      <c r="TF25" s="3"/>
      <c r="TG25" s="567"/>
      <c r="TH25" s="3"/>
      <c r="TI25" s="428"/>
      <c r="TJ25" s="3"/>
      <c r="TK25" s="567"/>
      <c r="TL25" s="3"/>
      <c r="TM25" s="428"/>
      <c r="TN25" s="3"/>
      <c r="TO25" s="567"/>
      <c r="TP25" s="3"/>
      <c r="TQ25" s="428"/>
      <c r="TR25" s="3"/>
      <c r="TS25" s="567"/>
      <c r="TT25" s="3"/>
      <c r="TU25" s="428"/>
      <c r="TV25" s="3"/>
      <c r="TW25" s="567"/>
      <c r="TX25" s="3"/>
      <c r="TY25" s="428"/>
      <c r="TZ25" s="3"/>
      <c r="UA25" s="567"/>
      <c r="UB25" s="3"/>
      <c r="UC25" s="428"/>
      <c r="UD25" s="3"/>
      <c r="UE25" s="567"/>
      <c r="UF25" s="3"/>
      <c r="UG25" s="428"/>
      <c r="UH25" s="3"/>
      <c r="UI25" s="567"/>
      <c r="UJ25" s="3"/>
      <c r="UK25" s="428"/>
      <c r="UL25" s="3"/>
      <c r="UM25" s="567"/>
      <c r="UN25" s="3"/>
      <c r="UO25" s="428"/>
      <c r="UP25" s="3"/>
      <c r="UQ25" s="567"/>
      <c r="UR25" s="3"/>
      <c r="US25" s="428"/>
      <c r="UT25" s="3"/>
      <c r="UU25" s="567"/>
      <c r="UV25" s="3"/>
      <c r="UW25" s="428"/>
      <c r="UX25" s="3"/>
      <c r="UY25" s="567"/>
      <c r="UZ25" s="3"/>
      <c r="VA25" s="428"/>
      <c r="VB25" s="3"/>
      <c r="VC25" s="567"/>
      <c r="VD25" s="3"/>
      <c r="VE25" s="428"/>
      <c r="VF25" s="3"/>
      <c r="VG25" s="567"/>
      <c r="VH25" s="3"/>
      <c r="VI25" s="428"/>
      <c r="VJ25" s="3"/>
      <c r="VK25" s="567"/>
      <c r="VL25" s="3"/>
      <c r="VM25" s="428"/>
      <c r="VN25" s="3"/>
      <c r="VO25" s="567"/>
      <c r="VP25" s="3"/>
      <c r="VQ25" s="428"/>
      <c r="VR25" s="3"/>
      <c r="VS25" s="567"/>
      <c r="VT25" s="3"/>
      <c r="VU25" s="428"/>
      <c r="VV25" s="3"/>
      <c r="VW25" s="567"/>
      <c r="VX25" s="3"/>
      <c r="VY25" s="428"/>
      <c r="VZ25" s="3"/>
      <c r="WA25" s="567"/>
      <c r="WB25" s="3"/>
      <c r="WC25" s="428"/>
      <c r="WD25" s="3"/>
      <c r="WE25" s="567"/>
      <c r="WF25" s="3"/>
      <c r="WG25" s="428"/>
      <c r="WH25" s="3"/>
      <c r="WI25" s="567"/>
      <c r="WJ25" s="3"/>
      <c r="WK25" s="428"/>
      <c r="WL25" s="3"/>
      <c r="WM25" s="567"/>
      <c r="WN25" s="3"/>
      <c r="WO25" s="428"/>
      <c r="WP25" s="3"/>
      <c r="WQ25" s="567"/>
      <c r="WR25" s="3"/>
      <c r="WS25" s="428"/>
      <c r="WT25" s="3"/>
      <c r="WU25" s="567"/>
      <c r="WV25" s="3"/>
      <c r="WW25" s="428"/>
      <c r="WX25" s="3"/>
      <c r="WY25" s="567"/>
      <c r="WZ25" s="3"/>
      <c r="XA25" s="428"/>
      <c r="XB25" s="3"/>
      <c r="XC25" s="567"/>
      <c r="XD25" s="3"/>
      <c r="XE25" s="428"/>
      <c r="XF25" s="3"/>
      <c r="XG25" s="567"/>
      <c r="XH25" s="3"/>
      <c r="XI25" s="428"/>
      <c r="XJ25" s="3"/>
      <c r="XK25" s="567"/>
      <c r="XL25" s="3"/>
      <c r="XM25" s="428"/>
      <c r="XN25" s="3"/>
      <c r="XO25" s="567"/>
      <c r="XP25" s="3"/>
      <c r="XQ25" s="428"/>
      <c r="XR25" s="3"/>
      <c r="XS25" s="567"/>
      <c r="XT25" s="3"/>
      <c r="XU25" s="428"/>
      <c r="XV25" s="3"/>
      <c r="XW25" s="567"/>
      <c r="XX25" s="3"/>
      <c r="XY25" s="428"/>
      <c r="XZ25" s="3"/>
      <c r="YA25" s="567"/>
      <c r="YB25" s="3"/>
      <c r="YC25" s="428"/>
      <c r="YD25" s="3"/>
      <c r="YE25" s="567"/>
      <c r="YF25" s="3"/>
      <c r="YG25" s="428"/>
      <c r="YH25" s="3"/>
      <c r="YI25" s="567"/>
      <c r="YJ25" s="3"/>
      <c r="YK25" s="428"/>
      <c r="YL25" s="3"/>
      <c r="YM25" s="567"/>
      <c r="YN25" s="3"/>
      <c r="YO25" s="428"/>
      <c r="YP25" s="3"/>
      <c r="YQ25" s="567"/>
      <c r="YR25" s="3"/>
      <c r="YS25" s="428"/>
      <c r="YT25" s="3"/>
      <c r="YU25" s="567"/>
      <c r="YV25" s="3"/>
      <c r="YW25" s="428"/>
      <c r="YX25" s="3"/>
      <c r="YY25" s="567"/>
      <c r="YZ25" s="3"/>
      <c r="ZA25" s="428"/>
      <c r="ZB25" s="3"/>
      <c r="ZC25" s="567"/>
      <c r="ZD25" s="3"/>
      <c r="ZE25" s="428"/>
      <c r="ZF25" s="3"/>
      <c r="ZG25" s="567"/>
      <c r="ZH25" s="3"/>
      <c r="ZI25" s="428"/>
      <c r="ZJ25" s="3"/>
      <c r="ZK25" s="567"/>
      <c r="ZL25" s="3"/>
      <c r="ZM25" s="428"/>
      <c r="ZN25" s="3"/>
      <c r="ZO25" s="567"/>
      <c r="ZP25" s="3"/>
      <c r="ZQ25" s="428"/>
      <c r="ZR25" s="3"/>
      <c r="ZS25" s="567"/>
      <c r="ZT25" s="3"/>
      <c r="ZU25" s="428"/>
      <c r="ZV25" s="3"/>
      <c r="ZW25" s="567"/>
      <c r="ZX25" s="3"/>
      <c r="ZY25" s="428"/>
      <c r="ZZ25" s="3"/>
      <c r="AAA25" s="567"/>
      <c r="AAB25" s="3"/>
      <c r="AAC25" s="428"/>
      <c r="AAD25" s="3"/>
      <c r="AAE25" s="567"/>
      <c r="AAF25" s="3"/>
      <c r="AAG25" s="428"/>
      <c r="AAH25" s="3"/>
      <c r="AAI25" s="567"/>
      <c r="AAJ25" s="3"/>
      <c r="AAK25" s="428"/>
      <c r="AAL25" s="3"/>
      <c r="AAM25" s="567"/>
      <c r="AAN25" s="3"/>
      <c r="AAO25" s="428"/>
      <c r="AAP25" s="3"/>
      <c r="AAQ25" s="567"/>
      <c r="AAR25" s="3"/>
      <c r="AAS25" s="428"/>
      <c r="AAT25" s="3"/>
      <c r="AAU25" s="567"/>
      <c r="AAV25" s="3"/>
      <c r="AAW25" s="428"/>
      <c r="AAX25" s="3"/>
      <c r="AAY25" s="567"/>
      <c r="AAZ25" s="3"/>
      <c r="ABA25" s="428"/>
      <c r="ABB25" s="3"/>
      <c r="ABC25" s="567"/>
      <c r="ABD25" s="3"/>
      <c r="ABE25" s="428"/>
      <c r="ABF25" s="3"/>
      <c r="ABG25" s="567"/>
      <c r="ABH25" s="3"/>
      <c r="ABI25" s="428"/>
      <c r="ABJ25" s="3"/>
      <c r="ABK25" s="567"/>
      <c r="ABL25" s="3"/>
      <c r="ABM25" s="428"/>
      <c r="ABN25" s="3"/>
      <c r="ABO25" s="567"/>
      <c r="ABP25" s="3"/>
      <c r="ABQ25" s="428"/>
      <c r="ABR25" s="3"/>
      <c r="ABS25" s="567"/>
      <c r="ABT25" s="3"/>
      <c r="ABU25" s="428"/>
      <c r="ABV25" s="3"/>
      <c r="ABW25" s="567"/>
      <c r="ABX25" s="3"/>
      <c r="ABY25" s="428"/>
      <c r="ABZ25" s="3"/>
      <c r="ACA25" s="567"/>
      <c r="ACB25" s="3"/>
      <c r="ACC25" s="428"/>
      <c r="ACD25" s="3"/>
      <c r="ACE25" s="567"/>
      <c r="ACF25" s="3"/>
      <c r="ACG25" s="428"/>
      <c r="ACH25" s="3"/>
      <c r="ACI25" s="567"/>
      <c r="ACJ25" s="3"/>
      <c r="ACK25" s="428"/>
      <c r="ACL25" s="3"/>
      <c r="ACM25" s="567"/>
      <c r="ACN25" s="3"/>
      <c r="ACO25" s="428"/>
      <c r="ACP25" s="3"/>
      <c r="ACQ25" s="567"/>
      <c r="ACR25" s="3"/>
      <c r="ACS25" s="428"/>
      <c r="ACT25" s="3"/>
      <c r="ACU25" s="567"/>
      <c r="ACV25" s="3"/>
      <c r="ACW25" s="428"/>
      <c r="ACX25" s="3"/>
      <c r="ACY25" s="567"/>
      <c r="ACZ25" s="3"/>
      <c r="ADA25" s="428"/>
      <c r="ADB25" s="3"/>
      <c r="ADC25" s="567"/>
      <c r="ADD25" s="3"/>
      <c r="ADE25" s="428"/>
      <c r="ADF25" s="3"/>
      <c r="ADG25" s="567"/>
      <c r="ADH25" s="3"/>
      <c r="ADI25" s="428"/>
      <c r="ADJ25" s="3"/>
      <c r="ADK25" s="567"/>
      <c r="ADL25" s="3"/>
      <c r="ADM25" s="428"/>
      <c r="ADN25" s="3"/>
      <c r="ADO25" s="567"/>
      <c r="ADP25" s="3"/>
      <c r="ADQ25" s="428"/>
      <c r="ADR25" s="3"/>
      <c r="ADS25" s="567"/>
      <c r="ADT25" s="3"/>
      <c r="ADU25" s="428"/>
      <c r="ADV25" s="3"/>
      <c r="ADW25" s="567"/>
      <c r="ADX25" s="3"/>
      <c r="ADY25" s="428"/>
      <c r="ADZ25" s="3"/>
      <c r="AEA25" s="567"/>
      <c r="AEB25" s="3"/>
      <c r="AEC25" s="428"/>
      <c r="AED25" s="3"/>
      <c r="AEE25" s="567"/>
      <c r="AEF25" s="3"/>
      <c r="AEG25" s="428"/>
      <c r="AEH25" s="3"/>
      <c r="AEI25" s="567"/>
      <c r="AEJ25" s="3"/>
      <c r="AEK25" s="428"/>
      <c r="AEL25" s="3"/>
      <c r="AEM25" s="567"/>
      <c r="AEN25" s="3"/>
      <c r="AEO25" s="428"/>
      <c r="AEP25" s="3"/>
      <c r="AEQ25" s="567"/>
      <c r="AER25" s="3"/>
      <c r="AES25" s="428"/>
      <c r="AET25" s="3"/>
      <c r="AEU25" s="567"/>
      <c r="AEV25" s="3"/>
      <c r="AEW25" s="428"/>
      <c r="AEX25" s="3"/>
      <c r="AEY25" s="567"/>
      <c r="AEZ25" s="3"/>
      <c r="AFA25" s="428"/>
      <c r="AFB25" s="3"/>
      <c r="AFC25" s="567"/>
      <c r="AFD25" s="3"/>
      <c r="AFE25" s="428"/>
      <c r="AFF25" s="3"/>
      <c r="AFG25" s="567"/>
      <c r="AFH25" s="3"/>
      <c r="AFI25" s="428"/>
      <c r="AFJ25" s="3"/>
      <c r="AFK25" s="567"/>
      <c r="AFL25" s="3"/>
      <c r="AFM25" s="428"/>
      <c r="AFN25" s="3"/>
      <c r="AFO25" s="567"/>
      <c r="AFP25" s="3"/>
      <c r="AFQ25" s="428"/>
      <c r="AFR25" s="3"/>
      <c r="AFS25" s="567"/>
      <c r="AFT25" s="3"/>
      <c r="AFU25" s="428"/>
      <c r="AFV25" s="3"/>
      <c r="AFW25" s="567"/>
      <c r="AFX25" s="3"/>
      <c r="AFY25" s="428"/>
      <c r="AFZ25" s="3"/>
      <c r="AGA25" s="567"/>
      <c r="AGB25" s="3"/>
      <c r="AGC25" s="428"/>
      <c r="AGD25" s="3"/>
      <c r="AGE25" s="567"/>
      <c r="AGF25" s="3"/>
      <c r="AGG25" s="428"/>
      <c r="AGH25" s="3"/>
      <c r="AGI25" s="567"/>
      <c r="AGJ25" s="3"/>
      <c r="AGK25" s="428"/>
      <c r="AGL25" s="3"/>
      <c r="AGM25" s="567"/>
      <c r="AGN25" s="3"/>
      <c r="AGO25" s="428"/>
      <c r="AGP25" s="3"/>
      <c r="AGQ25" s="567"/>
      <c r="AGR25" s="3"/>
      <c r="AGS25" s="428"/>
      <c r="AGT25" s="3"/>
      <c r="AGU25" s="567"/>
      <c r="AGV25" s="3"/>
      <c r="AGW25" s="428"/>
      <c r="AGX25" s="3"/>
      <c r="AGY25" s="567"/>
      <c r="AGZ25" s="3"/>
      <c r="AHA25" s="428"/>
      <c r="AHB25" s="3"/>
      <c r="AHC25" s="567"/>
      <c r="AHD25" s="3"/>
      <c r="AHE25" s="428"/>
      <c r="AHF25" s="3"/>
      <c r="AHG25" s="567"/>
      <c r="AHH25" s="3"/>
      <c r="AHI25" s="428"/>
      <c r="AHJ25" s="3"/>
      <c r="AHK25" s="567"/>
      <c r="AHL25" s="3"/>
      <c r="AHM25" s="428"/>
      <c r="AHN25" s="3"/>
      <c r="AHO25" s="567"/>
      <c r="AHP25" s="3"/>
      <c r="AHQ25" s="428"/>
      <c r="AHR25" s="3"/>
      <c r="AHS25" s="567"/>
      <c r="AHT25" s="3"/>
      <c r="AHU25" s="428"/>
      <c r="AHV25" s="3"/>
      <c r="AHW25" s="567"/>
      <c r="AHX25" s="3"/>
      <c r="AHY25" s="428"/>
      <c r="AHZ25" s="3"/>
      <c r="AIA25" s="567"/>
      <c r="AIB25" s="3"/>
      <c r="AIC25" s="428"/>
      <c r="AID25" s="3"/>
      <c r="AIE25" s="567"/>
      <c r="AIF25" s="3"/>
      <c r="AIG25" s="428"/>
      <c r="AIH25" s="3"/>
      <c r="AII25" s="567"/>
      <c r="AIJ25" s="3"/>
      <c r="AIK25" s="428"/>
      <c r="AIL25" s="3"/>
      <c r="AIM25" s="567"/>
      <c r="AIN25" s="3"/>
      <c r="AIO25" s="428"/>
      <c r="AIP25" s="3"/>
      <c r="AIQ25" s="567"/>
      <c r="AIR25" s="3"/>
      <c r="AIS25" s="428"/>
      <c r="AIT25" s="3"/>
      <c r="AIU25" s="567"/>
      <c r="AIV25" s="3"/>
      <c r="AIW25" s="428"/>
      <c r="AIX25" s="3"/>
      <c r="AIY25" s="567"/>
      <c r="AIZ25" s="3"/>
      <c r="AJA25" s="428"/>
      <c r="AJB25" s="3"/>
      <c r="AJC25" s="567"/>
      <c r="AJD25" s="3"/>
      <c r="AJE25" s="428"/>
      <c r="AJF25" s="3"/>
      <c r="AJG25" s="567"/>
      <c r="AJH25" s="3"/>
      <c r="AJI25" s="428"/>
      <c r="AJJ25" s="3"/>
      <c r="AJK25" s="567"/>
      <c r="AJL25" s="3"/>
      <c r="AJM25" s="428"/>
      <c r="AJN25" s="3"/>
      <c r="AJO25" s="567"/>
      <c r="AJP25" s="3"/>
      <c r="AJQ25" s="428"/>
      <c r="AJR25" s="3"/>
      <c r="AJS25" s="567"/>
      <c r="AJT25" s="3"/>
      <c r="AJU25" s="428"/>
      <c r="AJV25" s="3"/>
      <c r="AJW25" s="567"/>
      <c r="AJX25" s="3"/>
      <c r="AJY25" s="428"/>
      <c r="AJZ25" s="3"/>
      <c r="AKA25" s="567"/>
      <c r="AKB25" s="3"/>
      <c r="AKC25" s="428"/>
      <c r="AKD25" s="3"/>
      <c r="AKE25" s="567"/>
      <c r="AKF25" s="3"/>
      <c r="AKG25" s="428"/>
      <c r="AKH25" s="3"/>
      <c r="AKI25" s="567"/>
      <c r="AKJ25" s="3"/>
      <c r="AKK25" s="428"/>
      <c r="AKL25" s="3"/>
      <c r="AKM25" s="567"/>
      <c r="AKN25" s="3"/>
      <c r="AKO25" s="428"/>
      <c r="AKP25" s="3"/>
      <c r="AKQ25" s="567"/>
      <c r="AKR25" s="3"/>
      <c r="AKS25" s="428"/>
      <c r="AKT25" s="3"/>
      <c r="AKU25" s="567"/>
      <c r="AKV25" s="3"/>
      <c r="AKW25" s="428"/>
      <c r="AKX25" s="3"/>
      <c r="AKY25" s="567"/>
      <c r="AKZ25" s="3"/>
      <c r="ALA25" s="428"/>
      <c r="ALB25" s="3"/>
      <c r="ALC25" s="567"/>
      <c r="ALD25" s="3"/>
      <c r="ALE25" s="428"/>
      <c r="ALF25" s="3"/>
      <c r="ALG25" s="567"/>
      <c r="ALH25" s="3"/>
      <c r="ALI25" s="428"/>
      <c r="ALJ25" s="3"/>
      <c r="ALK25" s="567"/>
      <c r="ALL25" s="3"/>
      <c r="ALM25" s="428"/>
      <c r="ALN25" s="3"/>
      <c r="ALO25" s="567"/>
      <c r="ALP25" s="3"/>
      <c r="ALQ25" s="428"/>
      <c r="ALR25" s="3"/>
      <c r="ALS25" s="567"/>
      <c r="ALT25" s="3"/>
      <c r="ALU25" s="428"/>
      <c r="ALV25" s="3"/>
      <c r="ALW25" s="567"/>
      <c r="ALX25" s="3"/>
      <c r="ALY25" s="428"/>
      <c r="ALZ25" s="3"/>
      <c r="AMA25" s="567"/>
      <c r="AMB25" s="3"/>
      <c r="AMC25" s="428"/>
      <c r="AMD25" s="3"/>
      <c r="AME25" s="567"/>
      <c r="AMF25" s="3"/>
      <c r="AMG25" s="428"/>
      <c r="AMH25" s="3"/>
      <c r="AMI25" s="567"/>
      <c r="AMJ25" s="3"/>
      <c r="AMK25" s="428"/>
      <c r="AML25" s="3"/>
      <c r="AMM25" s="567"/>
      <c r="AMN25" s="3"/>
      <c r="AMO25" s="428"/>
      <c r="AMP25" s="3"/>
      <c r="AMQ25" s="567"/>
      <c r="AMR25" s="3"/>
      <c r="AMS25" s="428"/>
      <c r="AMT25" s="3"/>
      <c r="AMU25" s="567"/>
      <c r="AMV25" s="3"/>
      <c r="AMW25" s="428"/>
      <c r="AMX25" s="3"/>
      <c r="AMY25" s="567"/>
      <c r="AMZ25" s="3"/>
      <c r="ANA25" s="428"/>
      <c r="ANB25" s="3"/>
      <c r="ANC25" s="567"/>
      <c r="AND25" s="3"/>
      <c r="ANE25" s="428"/>
      <c r="ANF25" s="3"/>
      <c r="ANG25" s="567"/>
      <c r="ANH25" s="3"/>
      <c r="ANI25" s="428"/>
      <c r="ANJ25" s="3"/>
      <c r="ANK25" s="567"/>
      <c r="ANL25" s="3"/>
      <c r="ANM25" s="428"/>
      <c r="ANN25" s="3"/>
      <c r="ANO25" s="567"/>
      <c r="ANP25" s="3"/>
      <c r="ANQ25" s="428"/>
      <c r="ANR25" s="3"/>
      <c r="ANS25" s="567"/>
      <c r="ANT25" s="3"/>
      <c r="ANU25" s="428"/>
      <c r="ANV25" s="3"/>
      <c r="ANW25" s="567"/>
      <c r="ANX25" s="3"/>
      <c r="ANY25" s="428"/>
      <c r="ANZ25" s="3"/>
      <c r="AOA25" s="567"/>
      <c r="AOB25" s="3"/>
      <c r="AOC25" s="428"/>
      <c r="AOD25" s="3"/>
      <c r="AOE25" s="567"/>
      <c r="AOF25" s="3"/>
      <c r="AOG25" s="428"/>
      <c r="AOH25" s="3"/>
      <c r="AOI25" s="567"/>
      <c r="AOJ25" s="3"/>
      <c r="AOK25" s="428"/>
      <c r="AOL25" s="3"/>
      <c r="AOM25" s="567"/>
      <c r="AON25" s="3"/>
      <c r="AOO25" s="428"/>
      <c r="AOP25" s="3"/>
      <c r="AOQ25" s="567"/>
      <c r="AOR25" s="3"/>
      <c r="AOS25" s="428"/>
      <c r="AOT25" s="3"/>
      <c r="AOU25" s="567"/>
      <c r="AOV25" s="3"/>
      <c r="AOW25" s="428"/>
      <c r="AOX25" s="3"/>
      <c r="AOY25" s="567"/>
      <c r="AOZ25" s="3"/>
      <c r="APA25" s="428"/>
      <c r="APB25" s="3"/>
      <c r="APC25" s="567"/>
      <c r="APD25" s="3"/>
      <c r="APE25" s="428"/>
      <c r="APF25" s="3"/>
      <c r="APG25" s="567"/>
      <c r="APH25" s="3"/>
      <c r="API25" s="428"/>
      <c r="APJ25" s="3"/>
      <c r="APK25" s="567"/>
      <c r="APL25" s="3"/>
      <c r="APM25" s="428"/>
      <c r="APN25" s="3"/>
      <c r="APO25" s="567"/>
      <c r="APP25" s="3"/>
      <c r="APQ25" s="428"/>
      <c r="APR25" s="3"/>
      <c r="APS25" s="567"/>
      <c r="APT25" s="3"/>
      <c r="APU25" s="428"/>
      <c r="APV25" s="3"/>
      <c r="APW25" s="567"/>
      <c r="APX25" s="3"/>
      <c r="APY25" s="428"/>
      <c r="APZ25" s="3"/>
      <c r="AQA25" s="567"/>
      <c r="AQB25" s="3"/>
      <c r="AQC25" s="428"/>
      <c r="AQD25" s="3"/>
      <c r="AQE25" s="567"/>
      <c r="AQF25" s="3"/>
      <c r="AQG25" s="428"/>
      <c r="AQH25" s="3"/>
      <c r="AQI25" s="567"/>
      <c r="AQJ25" s="3"/>
      <c r="AQK25" s="428"/>
      <c r="AQL25" s="3"/>
      <c r="AQM25" s="567"/>
      <c r="AQN25" s="3"/>
      <c r="AQO25" s="428"/>
      <c r="AQP25" s="3"/>
      <c r="AQQ25" s="567"/>
      <c r="AQR25" s="3"/>
      <c r="AQS25" s="428"/>
      <c r="AQT25" s="3"/>
      <c r="AQU25" s="567"/>
      <c r="AQV25" s="3"/>
      <c r="AQW25" s="428"/>
      <c r="AQX25" s="3"/>
      <c r="AQY25" s="567"/>
      <c r="AQZ25" s="3"/>
      <c r="ARA25" s="428"/>
      <c r="ARB25" s="3"/>
      <c r="ARC25" s="567"/>
      <c r="ARD25" s="3"/>
      <c r="ARE25" s="428"/>
      <c r="ARF25" s="3"/>
      <c r="ARG25" s="567"/>
      <c r="ARH25" s="3"/>
      <c r="ARI25" s="428"/>
      <c r="ARJ25" s="3"/>
      <c r="ARK25" s="567"/>
      <c r="ARL25" s="3"/>
      <c r="ARM25" s="428"/>
      <c r="ARN25" s="3"/>
      <c r="ARO25" s="567"/>
      <c r="ARP25" s="3"/>
      <c r="ARQ25" s="428"/>
      <c r="ARR25" s="3"/>
      <c r="ARS25" s="567"/>
      <c r="ART25" s="3"/>
      <c r="ARU25" s="428"/>
      <c r="ARV25" s="3"/>
      <c r="ARW25" s="567"/>
      <c r="ARX25" s="3"/>
      <c r="ARY25" s="428"/>
      <c r="ARZ25" s="3"/>
      <c r="ASA25" s="567"/>
      <c r="ASB25" s="3"/>
      <c r="ASC25" s="428"/>
      <c r="ASD25" s="3"/>
      <c r="ASE25" s="567"/>
      <c r="ASF25" s="3"/>
      <c r="ASG25" s="428"/>
      <c r="ASH25" s="3"/>
      <c r="ASI25" s="567"/>
      <c r="ASJ25" s="3"/>
      <c r="ASK25" s="428"/>
      <c r="ASL25" s="3"/>
      <c r="ASM25" s="567"/>
      <c r="ASN25" s="3"/>
      <c r="ASO25" s="428"/>
      <c r="ASP25" s="3"/>
      <c r="ASQ25" s="567"/>
      <c r="ASR25" s="3"/>
      <c r="ASS25" s="428"/>
      <c r="AST25" s="3"/>
      <c r="ASU25" s="567"/>
      <c r="ASV25" s="3"/>
      <c r="ASW25" s="428"/>
      <c r="ASX25" s="3"/>
      <c r="ASY25" s="567"/>
      <c r="ASZ25" s="3"/>
      <c r="ATA25" s="428"/>
      <c r="ATB25" s="3"/>
      <c r="ATC25" s="567"/>
      <c r="ATD25" s="3"/>
      <c r="ATE25" s="428"/>
      <c r="ATF25" s="3"/>
      <c r="ATG25" s="567"/>
      <c r="ATH25" s="3"/>
      <c r="ATI25" s="428"/>
      <c r="ATJ25" s="3"/>
      <c r="ATK25" s="567"/>
      <c r="ATL25" s="3"/>
      <c r="ATM25" s="428"/>
      <c r="ATN25" s="3"/>
      <c r="ATO25" s="567"/>
      <c r="ATP25" s="3"/>
      <c r="ATQ25" s="428"/>
      <c r="ATR25" s="3"/>
      <c r="ATS25" s="567"/>
      <c r="ATT25" s="3"/>
      <c r="ATU25" s="428"/>
      <c r="ATV25" s="3"/>
      <c r="ATW25" s="567"/>
      <c r="ATX25" s="3"/>
      <c r="ATY25" s="428"/>
      <c r="ATZ25" s="3"/>
      <c r="AUA25" s="567"/>
      <c r="AUB25" s="3"/>
      <c r="AUC25" s="428"/>
      <c r="AUD25" s="3"/>
      <c r="AUE25" s="567"/>
      <c r="AUF25" s="3"/>
      <c r="AUG25" s="428"/>
      <c r="AUH25" s="3"/>
      <c r="AUI25" s="567"/>
      <c r="AUJ25" s="3"/>
      <c r="AUK25" s="428"/>
      <c r="AUL25" s="3"/>
      <c r="AUM25" s="567"/>
      <c r="AUN25" s="3"/>
      <c r="AUO25" s="428"/>
      <c r="AUP25" s="3"/>
      <c r="AUQ25" s="567"/>
      <c r="AUR25" s="3"/>
      <c r="AUS25" s="428"/>
      <c r="AUT25" s="3"/>
      <c r="AUU25" s="567"/>
      <c r="AUV25" s="3"/>
      <c r="AUW25" s="428"/>
      <c r="AUX25" s="3"/>
      <c r="AUY25" s="567"/>
      <c r="AUZ25" s="3"/>
      <c r="AVA25" s="428"/>
      <c r="AVB25" s="3"/>
      <c r="AVC25" s="567"/>
      <c r="AVD25" s="3"/>
      <c r="AVE25" s="428"/>
      <c r="AVF25" s="3"/>
      <c r="AVG25" s="567"/>
      <c r="AVH25" s="3"/>
      <c r="AVI25" s="428"/>
      <c r="AVJ25" s="3"/>
      <c r="AVK25" s="567"/>
      <c r="AVL25" s="3"/>
      <c r="AVM25" s="428"/>
      <c r="AVN25" s="3"/>
      <c r="AVO25" s="567"/>
      <c r="AVP25" s="3"/>
      <c r="AVQ25" s="428"/>
      <c r="AVR25" s="3"/>
      <c r="AVS25" s="567"/>
      <c r="AVT25" s="3"/>
      <c r="AVU25" s="428"/>
      <c r="AVV25" s="3"/>
      <c r="AVW25" s="567"/>
      <c r="AVX25" s="3"/>
      <c r="AVY25" s="428"/>
      <c r="AVZ25" s="3"/>
      <c r="AWA25" s="567"/>
      <c r="AWB25" s="3"/>
      <c r="AWC25" s="428"/>
      <c r="AWD25" s="3"/>
      <c r="AWE25" s="567"/>
      <c r="AWF25" s="3"/>
      <c r="AWG25" s="428"/>
      <c r="AWH25" s="3"/>
      <c r="AWI25" s="567"/>
      <c r="AWJ25" s="3"/>
      <c r="AWK25" s="428"/>
      <c r="AWL25" s="3"/>
      <c r="AWM25" s="567"/>
      <c r="AWN25" s="3"/>
      <c r="AWO25" s="428"/>
      <c r="AWP25" s="3"/>
      <c r="AWQ25" s="567"/>
      <c r="AWR25" s="3"/>
      <c r="AWS25" s="428"/>
      <c r="AWT25" s="3"/>
      <c r="AWU25" s="567"/>
      <c r="AWV25" s="3"/>
      <c r="AWW25" s="428"/>
      <c r="AWX25" s="3"/>
      <c r="AWY25" s="567"/>
      <c r="AWZ25" s="3"/>
      <c r="AXA25" s="428"/>
      <c r="AXB25" s="3"/>
      <c r="AXC25" s="567"/>
      <c r="AXD25" s="3"/>
      <c r="AXE25" s="428"/>
      <c r="AXF25" s="3"/>
      <c r="AXG25" s="567"/>
      <c r="AXH25" s="3"/>
      <c r="AXI25" s="428"/>
      <c r="AXJ25" s="3"/>
      <c r="AXK25" s="567"/>
      <c r="AXL25" s="3"/>
      <c r="AXM25" s="428"/>
      <c r="AXN25" s="3"/>
      <c r="AXO25" s="567"/>
      <c r="AXP25" s="3"/>
      <c r="AXQ25" s="428"/>
      <c r="AXR25" s="3"/>
      <c r="AXS25" s="567"/>
      <c r="AXT25" s="3"/>
      <c r="AXU25" s="428"/>
      <c r="AXV25" s="3"/>
      <c r="AXW25" s="567"/>
      <c r="AXX25" s="3"/>
      <c r="AXY25" s="428"/>
      <c r="AXZ25" s="3"/>
      <c r="AYA25" s="567"/>
      <c r="AYB25" s="3"/>
      <c r="AYC25" s="428"/>
      <c r="AYD25" s="3"/>
      <c r="AYE25" s="567"/>
      <c r="AYF25" s="3"/>
      <c r="AYG25" s="428"/>
      <c r="AYH25" s="3"/>
      <c r="AYI25" s="567"/>
      <c r="AYJ25" s="3"/>
      <c r="AYK25" s="428"/>
      <c r="AYL25" s="3"/>
      <c r="AYM25" s="567"/>
      <c r="AYN25" s="3"/>
      <c r="AYO25" s="428"/>
      <c r="AYP25" s="3"/>
      <c r="AYQ25" s="567"/>
      <c r="AYR25" s="3"/>
      <c r="AYS25" s="428"/>
      <c r="AYT25" s="3"/>
      <c r="AYU25" s="567"/>
      <c r="AYV25" s="3"/>
      <c r="AYW25" s="428"/>
      <c r="AYX25" s="3"/>
      <c r="AYY25" s="567"/>
      <c r="AYZ25" s="3"/>
      <c r="AZA25" s="428"/>
      <c r="AZB25" s="3"/>
      <c r="AZC25" s="567"/>
      <c r="AZD25" s="3"/>
      <c r="AZE25" s="428"/>
      <c r="AZF25" s="3"/>
      <c r="AZG25" s="567"/>
      <c r="AZH25" s="3"/>
      <c r="AZI25" s="428"/>
      <c r="AZJ25" s="3"/>
      <c r="AZK25" s="567"/>
      <c r="AZL25" s="3"/>
      <c r="AZM25" s="428"/>
      <c r="AZN25" s="3"/>
      <c r="AZO25" s="567"/>
      <c r="AZP25" s="3"/>
      <c r="AZQ25" s="428"/>
      <c r="AZR25" s="3"/>
      <c r="AZS25" s="567"/>
      <c r="AZT25" s="3"/>
      <c r="AZU25" s="428"/>
      <c r="AZV25" s="3"/>
      <c r="AZW25" s="567"/>
      <c r="AZX25" s="3"/>
      <c r="AZY25" s="428"/>
      <c r="AZZ25" s="3"/>
      <c r="BAA25" s="567"/>
      <c r="BAB25" s="3"/>
      <c r="BAC25" s="428"/>
      <c r="BAD25" s="3"/>
      <c r="BAE25" s="567"/>
      <c r="BAF25" s="3"/>
      <c r="BAG25" s="428"/>
      <c r="BAH25" s="3"/>
      <c r="BAI25" s="567"/>
      <c r="BAJ25" s="3"/>
      <c r="BAK25" s="428"/>
      <c r="BAL25" s="3"/>
      <c r="BAM25" s="567"/>
      <c r="BAN25" s="3"/>
      <c r="BAO25" s="428"/>
      <c r="BAP25" s="3"/>
      <c r="BAQ25" s="567"/>
      <c r="BAR25" s="3"/>
      <c r="BAS25" s="428"/>
      <c r="BAT25" s="3"/>
      <c r="BAU25" s="567"/>
      <c r="BAV25" s="3"/>
      <c r="BAW25" s="428"/>
      <c r="BAX25" s="3"/>
      <c r="BAY25" s="567"/>
      <c r="BAZ25" s="3"/>
      <c r="BBA25" s="428"/>
      <c r="BBB25" s="3"/>
      <c r="BBC25" s="567"/>
      <c r="BBD25" s="3"/>
      <c r="BBE25" s="428"/>
      <c r="BBF25" s="3"/>
      <c r="BBG25" s="567"/>
      <c r="BBH25" s="3"/>
      <c r="BBI25" s="428"/>
      <c r="BBJ25" s="3"/>
      <c r="BBK25" s="567"/>
      <c r="BBL25" s="3"/>
      <c r="BBM25" s="428"/>
      <c r="BBN25" s="3"/>
      <c r="BBO25" s="567"/>
      <c r="BBP25" s="3"/>
      <c r="BBQ25" s="428"/>
      <c r="BBR25" s="3"/>
      <c r="BBS25" s="567"/>
      <c r="BBT25" s="3"/>
      <c r="BBU25" s="428"/>
      <c r="BBV25" s="3"/>
      <c r="BBW25" s="567"/>
      <c r="BBX25" s="3"/>
      <c r="BBY25" s="428"/>
      <c r="BBZ25" s="3"/>
      <c r="BCA25" s="567"/>
      <c r="BCB25" s="3"/>
      <c r="BCC25" s="428"/>
      <c r="BCD25" s="3"/>
      <c r="BCE25" s="567"/>
      <c r="BCF25" s="3"/>
      <c r="BCG25" s="428"/>
      <c r="BCH25" s="3"/>
      <c r="BCI25" s="567"/>
      <c r="BCJ25" s="3"/>
      <c r="BCK25" s="428"/>
      <c r="BCL25" s="3"/>
      <c r="BCM25" s="567"/>
      <c r="BCN25" s="3"/>
      <c r="BCO25" s="428"/>
      <c r="BCP25" s="3"/>
      <c r="BCQ25" s="567"/>
      <c r="BCR25" s="3"/>
      <c r="BCS25" s="428"/>
      <c r="BCT25" s="3"/>
      <c r="BCU25" s="567"/>
      <c r="BCV25" s="3"/>
      <c r="BCW25" s="428"/>
      <c r="BCX25" s="3"/>
      <c r="BCY25" s="567"/>
      <c r="BCZ25" s="3"/>
      <c r="BDA25" s="428"/>
      <c r="BDB25" s="3"/>
      <c r="BDC25" s="567"/>
      <c r="BDD25" s="3"/>
      <c r="BDE25" s="428"/>
      <c r="BDF25" s="3"/>
      <c r="BDG25" s="567"/>
      <c r="BDH25" s="3"/>
      <c r="BDI25" s="428"/>
      <c r="BDJ25" s="3"/>
      <c r="BDK25" s="567"/>
      <c r="BDL25" s="3"/>
      <c r="BDM25" s="428"/>
      <c r="BDN25" s="3"/>
      <c r="BDO25" s="567"/>
      <c r="BDP25" s="3"/>
      <c r="BDQ25" s="428"/>
      <c r="BDR25" s="3"/>
      <c r="BDS25" s="567"/>
      <c r="BDT25" s="3"/>
      <c r="BDU25" s="428"/>
      <c r="BDV25" s="3"/>
      <c r="BDW25" s="567"/>
      <c r="BDX25" s="3"/>
      <c r="BDY25" s="428"/>
      <c r="BDZ25" s="3"/>
      <c r="BEA25" s="567"/>
      <c r="BEB25" s="3"/>
      <c r="BEC25" s="428"/>
      <c r="BED25" s="3"/>
      <c r="BEE25" s="567"/>
      <c r="BEF25" s="3"/>
      <c r="BEG25" s="428"/>
      <c r="BEH25" s="3"/>
      <c r="BEI25" s="567"/>
      <c r="BEJ25" s="3"/>
      <c r="BEK25" s="428"/>
      <c r="BEL25" s="3"/>
      <c r="BEM25" s="567"/>
      <c r="BEN25" s="3"/>
      <c r="BEO25" s="428"/>
      <c r="BEP25" s="3"/>
      <c r="BEQ25" s="567"/>
      <c r="BER25" s="3"/>
      <c r="BES25" s="428"/>
      <c r="BET25" s="3"/>
      <c r="BEU25" s="567"/>
      <c r="BEV25" s="3"/>
      <c r="BEW25" s="428"/>
      <c r="BEX25" s="3"/>
      <c r="BEY25" s="567"/>
      <c r="BEZ25" s="3"/>
      <c r="BFA25" s="428"/>
      <c r="BFB25" s="3"/>
      <c r="BFC25" s="567"/>
      <c r="BFD25" s="3"/>
      <c r="BFE25" s="428"/>
      <c r="BFF25" s="3"/>
      <c r="BFG25" s="567"/>
      <c r="BFH25" s="3"/>
      <c r="BFI25" s="428"/>
      <c r="BFJ25" s="3"/>
      <c r="BFK25" s="567"/>
      <c r="BFL25" s="3"/>
      <c r="BFM25" s="428"/>
      <c r="BFN25" s="3"/>
      <c r="BFO25" s="567"/>
      <c r="BFP25" s="3"/>
      <c r="BFQ25" s="428"/>
      <c r="BFR25" s="3"/>
      <c r="BFS25" s="567"/>
      <c r="BFT25" s="3"/>
      <c r="BFU25" s="428"/>
      <c r="BFV25" s="3"/>
      <c r="BFW25" s="567"/>
      <c r="BFX25" s="3"/>
      <c r="BFY25" s="428"/>
      <c r="BFZ25" s="3"/>
      <c r="BGA25" s="567"/>
      <c r="BGB25" s="3"/>
      <c r="BGC25" s="428"/>
      <c r="BGD25" s="3"/>
      <c r="BGE25" s="567"/>
      <c r="BGF25" s="3"/>
      <c r="BGG25" s="428"/>
      <c r="BGH25" s="3"/>
      <c r="BGI25" s="567"/>
      <c r="BGJ25" s="3"/>
      <c r="BGK25" s="428"/>
      <c r="BGL25" s="3"/>
      <c r="BGM25" s="567"/>
      <c r="BGN25" s="3"/>
      <c r="BGO25" s="428"/>
      <c r="BGP25" s="3"/>
      <c r="BGQ25" s="567"/>
      <c r="BGR25" s="3"/>
      <c r="BGS25" s="428"/>
      <c r="BGT25" s="3"/>
      <c r="BGU25" s="567"/>
      <c r="BGV25" s="3"/>
      <c r="BGW25" s="428"/>
      <c r="BGX25" s="3"/>
      <c r="BGY25" s="567"/>
      <c r="BGZ25" s="3"/>
      <c r="BHA25" s="428"/>
      <c r="BHB25" s="3"/>
      <c r="BHC25" s="567"/>
      <c r="BHD25" s="3"/>
      <c r="BHE25" s="428"/>
      <c r="BHF25" s="3"/>
      <c r="BHG25" s="567"/>
      <c r="BHH25" s="3"/>
      <c r="BHI25" s="428"/>
      <c r="BHJ25" s="3"/>
      <c r="BHK25" s="567"/>
      <c r="BHL25" s="3"/>
      <c r="BHM25" s="428"/>
      <c r="BHN25" s="3"/>
      <c r="BHO25" s="567"/>
      <c r="BHP25" s="3"/>
      <c r="BHQ25" s="428"/>
      <c r="BHR25" s="3"/>
      <c r="BHS25" s="567"/>
      <c r="BHT25" s="3"/>
      <c r="BHU25" s="428"/>
      <c r="BHV25" s="3"/>
      <c r="BHW25" s="567"/>
      <c r="BHX25" s="3"/>
      <c r="BHY25" s="428"/>
      <c r="BHZ25" s="3"/>
      <c r="BIA25" s="567"/>
      <c r="BIB25" s="3"/>
      <c r="BIC25" s="428"/>
      <c r="BID25" s="3"/>
      <c r="BIE25" s="567"/>
      <c r="BIF25" s="3"/>
      <c r="BIG25" s="428"/>
      <c r="BIH25" s="3"/>
      <c r="BII25" s="567"/>
      <c r="BIJ25" s="3"/>
      <c r="BIK25" s="428"/>
      <c r="BIL25" s="3"/>
      <c r="BIM25" s="567"/>
      <c r="BIN25" s="3"/>
      <c r="BIO25" s="428"/>
      <c r="BIP25" s="3"/>
      <c r="BIQ25" s="567"/>
      <c r="BIR25" s="3"/>
      <c r="BIS25" s="428"/>
      <c r="BIT25" s="3"/>
      <c r="BIU25" s="567"/>
      <c r="BIV25" s="3"/>
      <c r="BIW25" s="428"/>
      <c r="BIX25" s="3"/>
      <c r="BIY25" s="567"/>
      <c r="BIZ25" s="3"/>
      <c r="BJA25" s="428"/>
      <c r="BJB25" s="3"/>
      <c r="BJC25" s="567"/>
      <c r="BJD25" s="3"/>
      <c r="BJE25" s="428"/>
      <c r="BJF25" s="3"/>
      <c r="BJG25" s="567"/>
      <c r="BJH25" s="3"/>
      <c r="BJI25" s="428"/>
      <c r="BJJ25" s="3"/>
      <c r="BJK25" s="567"/>
      <c r="BJL25" s="3"/>
      <c r="BJM25" s="428"/>
      <c r="BJN25" s="3"/>
      <c r="BJO25" s="567"/>
      <c r="BJP25" s="3"/>
      <c r="BJQ25" s="428"/>
      <c r="BJR25" s="3"/>
      <c r="BJS25" s="567"/>
      <c r="BJT25" s="3"/>
      <c r="BJU25" s="428"/>
      <c r="BJV25" s="3"/>
      <c r="BJW25" s="567"/>
      <c r="BJX25" s="3"/>
      <c r="BJY25" s="428"/>
      <c r="BJZ25" s="3"/>
      <c r="BKA25" s="567"/>
      <c r="BKB25" s="3"/>
      <c r="BKC25" s="428"/>
      <c r="BKD25" s="3"/>
      <c r="BKE25" s="567"/>
      <c r="BKF25" s="3"/>
      <c r="BKG25" s="428"/>
      <c r="BKH25" s="3"/>
      <c r="BKI25" s="567"/>
      <c r="BKJ25" s="3"/>
      <c r="BKK25" s="428"/>
      <c r="BKL25" s="3"/>
      <c r="BKM25" s="567"/>
      <c r="BKN25" s="3"/>
      <c r="BKO25" s="428"/>
      <c r="BKP25" s="3"/>
      <c r="BKQ25" s="567"/>
      <c r="BKR25" s="3"/>
      <c r="BKS25" s="428"/>
      <c r="BKT25" s="3"/>
      <c r="BKU25" s="567"/>
      <c r="BKV25" s="3"/>
      <c r="BKW25" s="428"/>
      <c r="BKX25" s="3"/>
      <c r="BKY25" s="567"/>
      <c r="BKZ25" s="3"/>
      <c r="BLA25" s="428"/>
      <c r="BLB25" s="3"/>
      <c r="BLC25" s="567"/>
      <c r="BLD25" s="3"/>
      <c r="BLE25" s="428"/>
      <c r="BLF25" s="3"/>
      <c r="BLG25" s="567"/>
      <c r="BLH25" s="3"/>
      <c r="BLI25" s="428"/>
      <c r="BLJ25" s="3"/>
      <c r="BLK25" s="567"/>
      <c r="BLL25" s="3"/>
      <c r="BLM25" s="428"/>
      <c r="BLN25" s="3"/>
      <c r="BLO25" s="567"/>
      <c r="BLP25" s="3"/>
      <c r="BLQ25" s="428"/>
      <c r="BLR25" s="3"/>
      <c r="BLS25" s="567"/>
      <c r="BLT25" s="3"/>
      <c r="BLU25" s="428"/>
      <c r="BLV25" s="3"/>
      <c r="BLW25" s="567"/>
      <c r="BLX25" s="3"/>
      <c r="BLY25" s="428"/>
      <c r="BLZ25" s="3"/>
      <c r="BMA25" s="567"/>
      <c r="BMB25" s="3"/>
      <c r="BMC25" s="428"/>
      <c r="BMD25" s="3"/>
      <c r="BME25" s="567"/>
      <c r="BMF25" s="3"/>
      <c r="BMG25" s="428"/>
      <c r="BMH25" s="3"/>
      <c r="BMI25" s="567"/>
      <c r="BMJ25" s="3"/>
      <c r="BMK25" s="428"/>
      <c r="BML25" s="3"/>
      <c r="BMM25" s="567"/>
      <c r="BMN25" s="3"/>
      <c r="BMO25" s="428"/>
      <c r="BMP25" s="3"/>
      <c r="BMQ25" s="567"/>
      <c r="BMR25" s="3"/>
      <c r="BMS25" s="428"/>
      <c r="BMT25" s="3"/>
      <c r="BMU25" s="567"/>
      <c r="BMV25" s="3"/>
      <c r="BMW25" s="428"/>
      <c r="BMX25" s="3"/>
      <c r="BMY25" s="567"/>
      <c r="BMZ25" s="3"/>
      <c r="BNA25" s="428"/>
      <c r="BNB25" s="3"/>
      <c r="BNC25" s="567"/>
      <c r="BND25" s="3"/>
      <c r="BNE25" s="428"/>
      <c r="BNF25" s="3"/>
      <c r="BNG25" s="567"/>
      <c r="BNH25" s="3"/>
      <c r="BNI25" s="428"/>
      <c r="BNJ25" s="3"/>
      <c r="BNK25" s="567"/>
      <c r="BNL25" s="3"/>
      <c r="BNM25" s="428"/>
      <c r="BNN25" s="3"/>
      <c r="BNO25" s="567"/>
      <c r="BNP25" s="3"/>
      <c r="BNQ25" s="428"/>
      <c r="BNR25" s="3"/>
      <c r="BNS25" s="567"/>
      <c r="BNT25" s="3"/>
      <c r="BNU25" s="428"/>
      <c r="BNV25" s="3"/>
      <c r="BNW25" s="567"/>
      <c r="BNX25" s="3"/>
      <c r="BNY25" s="428"/>
      <c r="BNZ25" s="3"/>
      <c r="BOA25" s="567"/>
      <c r="BOB25" s="3"/>
      <c r="BOC25" s="428"/>
      <c r="BOD25" s="3"/>
      <c r="BOE25" s="567"/>
      <c r="BOF25" s="3"/>
      <c r="BOG25" s="428"/>
      <c r="BOH25" s="3"/>
      <c r="BOI25" s="567"/>
      <c r="BOJ25" s="3"/>
      <c r="BOK25" s="428"/>
      <c r="BOL25" s="3"/>
      <c r="BOM25" s="567"/>
      <c r="BON25" s="3"/>
      <c r="BOO25" s="428"/>
      <c r="BOP25" s="3"/>
      <c r="BOQ25" s="567"/>
      <c r="BOR25" s="3"/>
      <c r="BOS25" s="428"/>
      <c r="BOT25" s="3"/>
      <c r="BOU25" s="567"/>
      <c r="BOV25" s="3"/>
      <c r="BOW25" s="428"/>
      <c r="BOX25" s="3"/>
      <c r="BOY25" s="567"/>
      <c r="BOZ25" s="3"/>
      <c r="BPA25" s="428"/>
      <c r="BPB25" s="3"/>
      <c r="BPC25" s="567"/>
      <c r="BPD25" s="3"/>
      <c r="BPE25" s="428"/>
      <c r="BPF25" s="3"/>
      <c r="BPG25" s="567"/>
      <c r="BPH25" s="3"/>
      <c r="BPI25" s="428"/>
      <c r="BPJ25" s="3"/>
      <c r="BPK25" s="567"/>
      <c r="BPL25" s="3"/>
      <c r="BPM25" s="428"/>
      <c r="BPN25" s="3"/>
      <c r="BPO25" s="567"/>
      <c r="BPP25" s="3"/>
      <c r="BPQ25" s="428"/>
      <c r="BPR25" s="3"/>
      <c r="BPS25" s="567"/>
      <c r="BPT25" s="3"/>
      <c r="BPU25" s="428"/>
      <c r="BPV25" s="3"/>
      <c r="BPW25" s="567"/>
      <c r="BPX25" s="3"/>
      <c r="BPY25" s="428"/>
      <c r="BPZ25" s="3"/>
      <c r="BQA25" s="567"/>
      <c r="BQB25" s="3"/>
      <c r="BQC25" s="428"/>
      <c r="BQD25" s="3"/>
      <c r="BQE25" s="567"/>
      <c r="BQF25" s="3"/>
      <c r="BQG25" s="428"/>
      <c r="BQH25" s="3"/>
      <c r="BQI25" s="567"/>
      <c r="BQJ25" s="3"/>
      <c r="BQK25" s="428"/>
      <c r="BQL25" s="3"/>
      <c r="BQM25" s="567"/>
      <c r="BQN25" s="3"/>
      <c r="BQO25" s="428"/>
      <c r="BQP25" s="3"/>
      <c r="BQQ25" s="567"/>
      <c r="BQR25" s="3"/>
      <c r="BQS25" s="428"/>
      <c r="BQT25" s="3"/>
      <c r="BQU25" s="567"/>
      <c r="BQV25" s="3"/>
      <c r="BQW25" s="428"/>
      <c r="BQX25" s="3"/>
      <c r="BQY25" s="567"/>
      <c r="BQZ25" s="3"/>
      <c r="BRA25" s="428"/>
      <c r="BRB25" s="3"/>
      <c r="BRC25" s="567"/>
      <c r="BRD25" s="3"/>
      <c r="BRE25" s="428"/>
      <c r="BRF25" s="3"/>
      <c r="BRG25" s="567"/>
      <c r="BRH25" s="3"/>
      <c r="BRI25" s="428"/>
      <c r="BRJ25" s="3"/>
      <c r="BRK25" s="567"/>
      <c r="BRL25" s="3"/>
      <c r="BRM25" s="428"/>
      <c r="BRN25" s="3"/>
      <c r="BRO25" s="567"/>
      <c r="BRP25" s="3"/>
      <c r="BRQ25" s="428"/>
      <c r="BRR25" s="3"/>
      <c r="BRS25" s="567"/>
      <c r="BRT25" s="3"/>
      <c r="BRU25" s="428"/>
      <c r="BRV25" s="3"/>
      <c r="BRW25" s="567"/>
      <c r="BRX25" s="3"/>
      <c r="BRY25" s="428"/>
      <c r="BRZ25" s="3"/>
      <c r="BSA25" s="567"/>
      <c r="BSB25" s="3"/>
      <c r="BSC25" s="428"/>
      <c r="BSD25" s="3"/>
      <c r="BSE25" s="567"/>
      <c r="BSF25" s="3"/>
      <c r="BSG25" s="428"/>
      <c r="BSH25" s="3"/>
      <c r="BSI25" s="567"/>
      <c r="BSJ25" s="3"/>
      <c r="BSK25" s="428"/>
      <c r="BSL25" s="3"/>
      <c r="BSM25" s="567"/>
      <c r="BSN25" s="3"/>
      <c r="BSO25" s="428"/>
      <c r="BSP25" s="3"/>
      <c r="BSQ25" s="567"/>
      <c r="BSR25" s="3"/>
      <c r="BSS25" s="428"/>
      <c r="BST25" s="3"/>
      <c r="BSU25" s="567"/>
      <c r="BSV25" s="3"/>
      <c r="BSW25" s="428"/>
      <c r="BSX25" s="3"/>
      <c r="BSY25" s="567"/>
      <c r="BSZ25" s="3"/>
      <c r="BTA25" s="428"/>
      <c r="BTB25" s="3"/>
      <c r="BTC25" s="567"/>
      <c r="BTD25" s="3"/>
      <c r="BTE25" s="428"/>
      <c r="BTF25" s="3"/>
      <c r="BTG25" s="567"/>
      <c r="BTH25" s="3"/>
      <c r="BTI25" s="428"/>
      <c r="BTJ25" s="3"/>
      <c r="BTK25" s="567"/>
      <c r="BTL25" s="3"/>
      <c r="BTM25" s="428"/>
      <c r="BTN25" s="3"/>
      <c r="BTO25" s="567"/>
      <c r="BTP25" s="3"/>
      <c r="BTQ25" s="428"/>
      <c r="BTR25" s="3"/>
      <c r="BTS25" s="567"/>
      <c r="BTT25" s="3"/>
      <c r="BTU25" s="428"/>
      <c r="BTV25" s="3"/>
      <c r="BTW25" s="567"/>
      <c r="BTX25" s="3"/>
      <c r="BTY25" s="428"/>
      <c r="BTZ25" s="3"/>
      <c r="BUA25" s="567"/>
      <c r="BUB25" s="3"/>
      <c r="BUC25" s="428"/>
      <c r="BUD25" s="3"/>
      <c r="BUE25" s="567"/>
      <c r="BUF25" s="3"/>
      <c r="BUG25" s="428"/>
      <c r="BUH25" s="3"/>
      <c r="BUI25" s="567"/>
      <c r="BUJ25" s="3"/>
      <c r="BUK25" s="428"/>
      <c r="BUL25" s="3"/>
      <c r="BUM25" s="567"/>
      <c r="BUN25" s="3"/>
      <c r="BUO25" s="428"/>
      <c r="BUP25" s="3"/>
      <c r="BUQ25" s="567"/>
      <c r="BUR25" s="3"/>
      <c r="BUS25" s="428"/>
      <c r="BUT25" s="3"/>
      <c r="BUU25" s="567"/>
      <c r="BUV25" s="3"/>
      <c r="BUW25" s="428"/>
      <c r="BUX25" s="3"/>
      <c r="BUY25" s="567"/>
      <c r="BUZ25" s="3"/>
      <c r="BVA25" s="428"/>
      <c r="BVB25" s="3"/>
      <c r="BVC25" s="567"/>
      <c r="BVD25" s="3"/>
      <c r="BVE25" s="428"/>
      <c r="BVF25" s="3"/>
      <c r="BVG25" s="567"/>
      <c r="BVH25" s="3"/>
      <c r="BVI25" s="428"/>
      <c r="BVJ25" s="3"/>
      <c r="BVK25" s="567"/>
      <c r="BVL25" s="3"/>
      <c r="BVM25" s="428"/>
      <c r="BVN25" s="3"/>
      <c r="BVO25" s="567"/>
      <c r="BVP25" s="3"/>
      <c r="BVQ25" s="428"/>
      <c r="BVR25" s="3"/>
      <c r="BVS25" s="567"/>
      <c r="BVT25" s="3"/>
      <c r="BVU25" s="428"/>
      <c r="BVV25" s="3"/>
      <c r="BVW25" s="567"/>
      <c r="BVX25" s="3"/>
      <c r="BVY25" s="428"/>
      <c r="BVZ25" s="3"/>
      <c r="BWA25" s="567"/>
      <c r="BWB25" s="3"/>
      <c r="BWC25" s="428"/>
      <c r="BWD25" s="3"/>
      <c r="BWE25" s="567"/>
      <c r="BWF25" s="3"/>
      <c r="BWG25" s="428"/>
      <c r="BWH25" s="3"/>
      <c r="BWI25" s="567"/>
      <c r="BWJ25" s="3"/>
      <c r="BWK25" s="428"/>
      <c r="BWL25" s="3"/>
      <c r="BWM25" s="567"/>
      <c r="BWN25" s="3"/>
      <c r="BWO25" s="428"/>
      <c r="BWP25" s="3"/>
      <c r="BWQ25" s="567"/>
      <c r="BWR25" s="3"/>
      <c r="BWS25" s="428"/>
      <c r="BWT25" s="3"/>
      <c r="BWU25" s="567"/>
      <c r="BWV25" s="3"/>
      <c r="BWW25" s="428"/>
      <c r="BWX25" s="3"/>
      <c r="BWY25" s="567"/>
      <c r="BWZ25" s="3"/>
      <c r="BXA25" s="428"/>
      <c r="BXB25" s="3"/>
      <c r="BXC25" s="567"/>
      <c r="BXD25" s="3"/>
      <c r="BXE25" s="428"/>
      <c r="BXF25" s="3"/>
      <c r="BXG25" s="567"/>
      <c r="BXH25" s="3"/>
      <c r="BXI25" s="428"/>
      <c r="BXJ25" s="3"/>
      <c r="BXK25" s="567"/>
      <c r="BXL25" s="3"/>
      <c r="BXM25" s="428"/>
      <c r="BXN25" s="3"/>
      <c r="BXO25" s="567"/>
      <c r="BXP25" s="3"/>
      <c r="BXQ25" s="428"/>
      <c r="BXR25" s="3"/>
      <c r="BXS25" s="567"/>
      <c r="BXT25" s="3"/>
      <c r="BXU25" s="428"/>
      <c r="BXV25" s="3"/>
      <c r="BXW25" s="567"/>
      <c r="BXX25" s="3"/>
      <c r="BXY25" s="428"/>
      <c r="BXZ25" s="3"/>
      <c r="BYA25" s="567"/>
      <c r="BYB25" s="3"/>
      <c r="BYC25" s="428"/>
      <c r="BYD25" s="3"/>
      <c r="BYE25" s="567"/>
      <c r="BYF25" s="3"/>
      <c r="BYG25" s="428"/>
      <c r="BYH25" s="3"/>
      <c r="BYI25" s="567"/>
      <c r="BYJ25" s="3"/>
      <c r="BYK25" s="428"/>
      <c r="BYL25" s="3"/>
      <c r="BYM25" s="567"/>
      <c r="BYN25" s="3"/>
      <c r="BYO25" s="428"/>
      <c r="BYP25" s="3"/>
      <c r="BYQ25" s="567"/>
      <c r="BYR25" s="3"/>
      <c r="BYS25" s="428"/>
      <c r="BYT25" s="3"/>
      <c r="BYU25" s="567"/>
      <c r="BYV25" s="3"/>
      <c r="BYW25" s="428"/>
      <c r="BYX25" s="3"/>
      <c r="BYY25" s="567"/>
      <c r="BYZ25" s="3"/>
      <c r="BZA25" s="428"/>
      <c r="BZB25" s="3"/>
      <c r="BZC25" s="567"/>
      <c r="BZD25" s="3"/>
      <c r="BZE25" s="428"/>
      <c r="BZF25" s="3"/>
      <c r="BZG25" s="567"/>
      <c r="BZH25" s="3"/>
      <c r="BZI25" s="428"/>
      <c r="BZJ25" s="3"/>
      <c r="BZK25" s="567"/>
      <c r="BZL25" s="3"/>
      <c r="BZM25" s="428"/>
      <c r="BZN25" s="3"/>
      <c r="BZO25" s="567"/>
      <c r="BZP25" s="3"/>
      <c r="BZQ25" s="428"/>
      <c r="BZR25" s="3"/>
      <c r="BZS25" s="567"/>
      <c r="BZT25" s="3"/>
      <c r="BZU25" s="428"/>
      <c r="BZV25" s="3"/>
      <c r="BZW25" s="567"/>
      <c r="BZX25" s="3"/>
      <c r="BZY25" s="428"/>
      <c r="BZZ25" s="3"/>
      <c r="CAA25" s="567"/>
      <c r="CAB25" s="3"/>
      <c r="CAC25" s="428"/>
      <c r="CAD25" s="3"/>
      <c r="CAE25" s="567"/>
      <c r="CAF25" s="3"/>
      <c r="CAG25" s="428"/>
      <c r="CAH25" s="3"/>
      <c r="CAI25" s="567"/>
      <c r="CAJ25" s="3"/>
      <c r="CAK25" s="428"/>
      <c r="CAL25" s="3"/>
      <c r="CAM25" s="567"/>
      <c r="CAN25" s="3"/>
      <c r="CAO25" s="428"/>
      <c r="CAP25" s="3"/>
      <c r="CAQ25" s="567"/>
      <c r="CAR25" s="3"/>
      <c r="CAS25" s="428"/>
      <c r="CAT25" s="3"/>
      <c r="CAU25" s="567"/>
      <c r="CAV25" s="3"/>
      <c r="CAW25" s="428"/>
      <c r="CAX25" s="3"/>
      <c r="CAY25" s="567"/>
      <c r="CAZ25" s="3"/>
      <c r="CBA25" s="428"/>
      <c r="CBB25" s="3"/>
      <c r="CBC25" s="567"/>
      <c r="CBD25" s="3"/>
      <c r="CBE25" s="428"/>
      <c r="CBF25" s="3"/>
      <c r="CBG25" s="567"/>
      <c r="CBH25" s="3"/>
      <c r="CBI25" s="428"/>
      <c r="CBJ25" s="3"/>
      <c r="CBK25" s="567"/>
      <c r="CBL25" s="3"/>
      <c r="CBM25" s="428"/>
      <c r="CBN25" s="3"/>
      <c r="CBO25" s="567"/>
      <c r="CBP25" s="3"/>
      <c r="CBQ25" s="428"/>
      <c r="CBR25" s="3"/>
      <c r="CBS25" s="567"/>
      <c r="CBT25" s="3"/>
      <c r="CBU25" s="428"/>
      <c r="CBV25" s="3"/>
      <c r="CBW25" s="567"/>
      <c r="CBX25" s="3"/>
      <c r="CBY25" s="428"/>
      <c r="CBZ25" s="3"/>
      <c r="CCA25" s="567"/>
      <c r="CCB25" s="3"/>
      <c r="CCC25" s="428"/>
      <c r="CCD25" s="3"/>
      <c r="CCE25" s="567"/>
      <c r="CCF25" s="3"/>
      <c r="CCG25" s="428"/>
      <c r="CCH25" s="3"/>
      <c r="CCI25" s="567"/>
      <c r="CCJ25" s="3"/>
      <c r="CCK25" s="428"/>
      <c r="CCL25" s="3"/>
      <c r="CCM25" s="567"/>
      <c r="CCN25" s="3"/>
      <c r="CCO25" s="428"/>
      <c r="CCP25" s="3"/>
      <c r="CCQ25" s="567"/>
      <c r="CCR25" s="3"/>
      <c r="CCS25" s="428"/>
      <c r="CCT25" s="3"/>
      <c r="CCU25" s="567"/>
      <c r="CCV25" s="3"/>
      <c r="CCW25" s="428"/>
      <c r="CCX25" s="3"/>
      <c r="CCY25" s="567"/>
      <c r="CCZ25" s="3"/>
      <c r="CDA25" s="428"/>
      <c r="CDB25" s="3"/>
      <c r="CDC25" s="567"/>
      <c r="CDD25" s="3"/>
      <c r="CDE25" s="428"/>
      <c r="CDF25" s="3"/>
      <c r="CDG25" s="567"/>
      <c r="CDH25" s="3"/>
      <c r="CDI25" s="428"/>
      <c r="CDJ25" s="3"/>
      <c r="CDK25" s="567"/>
      <c r="CDL25" s="3"/>
      <c r="CDM25" s="428"/>
      <c r="CDN25" s="3"/>
      <c r="CDO25" s="567"/>
      <c r="CDP25" s="3"/>
      <c r="CDQ25" s="428"/>
      <c r="CDR25" s="3"/>
      <c r="CDS25" s="567"/>
      <c r="CDT25" s="3"/>
      <c r="CDU25" s="428"/>
      <c r="CDV25" s="3"/>
      <c r="CDW25" s="567"/>
      <c r="CDX25" s="3"/>
      <c r="CDY25" s="428"/>
      <c r="CDZ25" s="3"/>
      <c r="CEA25" s="567"/>
      <c r="CEB25" s="3"/>
      <c r="CEC25" s="428"/>
      <c r="CED25" s="3"/>
      <c r="CEE25" s="567"/>
      <c r="CEF25" s="3"/>
      <c r="CEG25" s="428"/>
      <c r="CEH25" s="3"/>
      <c r="CEI25" s="567"/>
      <c r="CEJ25" s="3"/>
      <c r="CEK25" s="428"/>
      <c r="CEL25" s="3"/>
      <c r="CEM25" s="567"/>
      <c r="CEN25" s="3"/>
      <c r="CEO25" s="428"/>
      <c r="CEP25" s="3"/>
      <c r="CEQ25" s="567"/>
      <c r="CER25" s="3"/>
      <c r="CES25" s="428"/>
      <c r="CET25" s="3"/>
      <c r="CEU25" s="567"/>
      <c r="CEV25" s="3"/>
      <c r="CEW25" s="428"/>
      <c r="CEX25" s="3"/>
      <c r="CEY25" s="567"/>
      <c r="CEZ25" s="3"/>
      <c r="CFA25" s="428"/>
      <c r="CFB25" s="3"/>
      <c r="CFC25" s="567"/>
      <c r="CFD25" s="3"/>
      <c r="CFE25" s="428"/>
      <c r="CFF25" s="3"/>
      <c r="CFG25" s="567"/>
      <c r="CFH25" s="3"/>
      <c r="CFI25" s="428"/>
      <c r="CFJ25" s="3"/>
      <c r="CFK25" s="567"/>
      <c r="CFL25" s="3"/>
      <c r="CFM25" s="428"/>
      <c r="CFN25" s="3"/>
      <c r="CFO25" s="567"/>
      <c r="CFP25" s="3"/>
      <c r="CFQ25" s="428"/>
      <c r="CFR25" s="3"/>
      <c r="CFS25" s="567"/>
      <c r="CFT25" s="3"/>
      <c r="CFU25" s="428"/>
      <c r="CFV25" s="3"/>
      <c r="CFW25" s="567"/>
      <c r="CFX25" s="3"/>
      <c r="CFY25" s="428"/>
      <c r="CFZ25" s="3"/>
      <c r="CGA25" s="567"/>
      <c r="CGB25" s="3"/>
      <c r="CGC25" s="428"/>
      <c r="CGD25" s="3"/>
      <c r="CGE25" s="567"/>
      <c r="CGF25" s="3"/>
      <c r="CGG25" s="428"/>
      <c r="CGH25" s="3"/>
      <c r="CGI25" s="567"/>
      <c r="CGJ25" s="3"/>
      <c r="CGK25" s="428"/>
      <c r="CGL25" s="3"/>
      <c r="CGM25" s="567"/>
      <c r="CGN25" s="3"/>
      <c r="CGO25" s="428"/>
      <c r="CGP25" s="3"/>
      <c r="CGQ25" s="567"/>
      <c r="CGR25" s="3"/>
      <c r="CGS25" s="428"/>
      <c r="CGT25" s="3"/>
      <c r="CGU25" s="567"/>
      <c r="CGV25" s="3"/>
      <c r="CGW25" s="428"/>
      <c r="CGX25" s="3"/>
      <c r="CGY25" s="567"/>
      <c r="CGZ25" s="3"/>
      <c r="CHA25" s="428"/>
      <c r="CHB25" s="3"/>
      <c r="CHC25" s="567"/>
      <c r="CHD25" s="3"/>
      <c r="CHE25" s="428"/>
      <c r="CHF25" s="3"/>
      <c r="CHG25" s="567"/>
      <c r="CHH25" s="3"/>
      <c r="CHI25" s="428"/>
      <c r="CHJ25" s="3"/>
      <c r="CHK25" s="567"/>
      <c r="CHL25" s="3"/>
      <c r="CHM25" s="428"/>
      <c r="CHN25" s="3"/>
      <c r="CHO25" s="567"/>
      <c r="CHP25" s="3"/>
      <c r="CHQ25" s="428"/>
      <c r="CHR25" s="3"/>
      <c r="CHS25" s="567"/>
      <c r="CHT25" s="3"/>
      <c r="CHU25" s="428"/>
      <c r="CHV25" s="3"/>
      <c r="CHW25" s="567"/>
      <c r="CHX25" s="3"/>
      <c r="CHY25" s="428"/>
      <c r="CHZ25" s="3"/>
      <c r="CIA25" s="567"/>
      <c r="CIB25" s="3"/>
      <c r="CIC25" s="428"/>
      <c r="CID25" s="3"/>
      <c r="CIE25" s="567"/>
      <c r="CIF25" s="3"/>
      <c r="CIG25" s="428"/>
      <c r="CIH25" s="3"/>
      <c r="CII25" s="567"/>
      <c r="CIJ25" s="3"/>
      <c r="CIK25" s="428"/>
      <c r="CIL25" s="3"/>
      <c r="CIM25" s="567"/>
      <c r="CIN25" s="3"/>
      <c r="CIO25" s="428"/>
      <c r="CIP25" s="3"/>
      <c r="CIQ25" s="567"/>
      <c r="CIR25" s="3"/>
      <c r="CIS25" s="428"/>
      <c r="CIT25" s="3"/>
      <c r="CIU25" s="567"/>
      <c r="CIV25" s="3"/>
      <c r="CIW25" s="428"/>
      <c r="CIX25" s="3"/>
      <c r="CIY25" s="567"/>
      <c r="CIZ25" s="3"/>
      <c r="CJA25" s="428"/>
      <c r="CJB25" s="3"/>
      <c r="CJC25" s="567"/>
      <c r="CJD25" s="3"/>
      <c r="CJE25" s="428"/>
      <c r="CJF25" s="3"/>
      <c r="CJG25" s="567"/>
      <c r="CJH25" s="3"/>
      <c r="CJI25" s="428"/>
      <c r="CJJ25" s="3"/>
      <c r="CJK25" s="567"/>
      <c r="CJL25" s="3"/>
      <c r="CJM25" s="428"/>
      <c r="CJN25" s="3"/>
      <c r="CJO25" s="567"/>
      <c r="CJP25" s="3"/>
      <c r="CJQ25" s="428"/>
      <c r="CJR25" s="3"/>
      <c r="CJS25" s="567"/>
      <c r="CJT25" s="3"/>
      <c r="CJU25" s="428"/>
      <c r="CJV25" s="3"/>
      <c r="CJW25" s="567"/>
      <c r="CJX25" s="3"/>
      <c r="CJY25" s="428"/>
      <c r="CJZ25" s="3"/>
      <c r="CKA25" s="567"/>
      <c r="CKB25" s="3"/>
      <c r="CKC25" s="428"/>
      <c r="CKD25" s="3"/>
      <c r="CKE25" s="567"/>
      <c r="CKF25" s="3"/>
      <c r="CKG25" s="428"/>
      <c r="CKH25" s="3"/>
      <c r="CKI25" s="567"/>
      <c r="CKJ25" s="3"/>
      <c r="CKK25" s="428"/>
      <c r="CKL25" s="3"/>
      <c r="CKM25" s="567"/>
      <c r="CKN25" s="3"/>
      <c r="CKO25" s="428"/>
      <c r="CKP25" s="3"/>
      <c r="CKQ25" s="567"/>
      <c r="CKR25" s="3"/>
      <c r="CKS25" s="428"/>
      <c r="CKT25" s="3"/>
      <c r="CKU25" s="567"/>
      <c r="CKV25" s="3"/>
      <c r="CKW25" s="428"/>
      <c r="CKX25" s="3"/>
      <c r="CKY25" s="567"/>
      <c r="CKZ25" s="3"/>
      <c r="CLA25" s="428"/>
      <c r="CLB25" s="3"/>
      <c r="CLC25" s="567"/>
      <c r="CLD25" s="3"/>
      <c r="CLE25" s="428"/>
      <c r="CLF25" s="3"/>
      <c r="CLG25" s="567"/>
      <c r="CLH25" s="3"/>
      <c r="CLI25" s="428"/>
      <c r="CLJ25" s="3"/>
      <c r="CLK25" s="567"/>
      <c r="CLL25" s="3"/>
      <c r="CLM25" s="428"/>
      <c r="CLN25" s="3"/>
      <c r="CLO25" s="567"/>
      <c r="CLP25" s="3"/>
      <c r="CLQ25" s="428"/>
      <c r="CLR25" s="3"/>
      <c r="CLS25" s="567"/>
      <c r="CLT25" s="3"/>
      <c r="CLU25" s="428"/>
      <c r="CLV25" s="3"/>
      <c r="CLW25" s="567"/>
      <c r="CLX25" s="3"/>
      <c r="CLY25" s="428"/>
      <c r="CLZ25" s="3"/>
      <c r="CMA25" s="567"/>
      <c r="CMB25" s="3"/>
      <c r="CMC25" s="428"/>
      <c r="CMD25" s="3"/>
      <c r="CME25" s="567"/>
      <c r="CMF25" s="3"/>
      <c r="CMG25" s="428"/>
      <c r="CMH25" s="3"/>
      <c r="CMI25" s="567"/>
      <c r="CMJ25" s="3"/>
      <c r="CMK25" s="428"/>
      <c r="CML25" s="3"/>
      <c r="CMM25" s="567"/>
      <c r="CMN25" s="3"/>
      <c r="CMO25" s="428"/>
      <c r="CMP25" s="3"/>
      <c r="CMQ25" s="567"/>
      <c r="CMR25" s="3"/>
      <c r="CMS25" s="428"/>
      <c r="CMT25" s="3"/>
      <c r="CMU25" s="567"/>
      <c r="CMV25" s="3"/>
      <c r="CMW25" s="428"/>
      <c r="CMX25" s="3"/>
      <c r="CMY25" s="567"/>
      <c r="CMZ25" s="3"/>
      <c r="CNA25" s="428"/>
      <c r="CNB25" s="3"/>
      <c r="CNC25" s="567"/>
      <c r="CND25" s="3"/>
      <c r="CNE25" s="428"/>
      <c r="CNF25" s="3"/>
      <c r="CNG25" s="567"/>
      <c r="CNH25" s="3"/>
      <c r="CNI25" s="428"/>
      <c r="CNJ25" s="3"/>
      <c r="CNK25" s="567"/>
      <c r="CNL25" s="3"/>
      <c r="CNM25" s="428"/>
      <c r="CNN25" s="3"/>
      <c r="CNO25" s="567"/>
      <c r="CNP25" s="3"/>
      <c r="CNQ25" s="428"/>
      <c r="CNR25" s="3"/>
      <c r="CNS25" s="567"/>
      <c r="CNT25" s="3"/>
      <c r="CNU25" s="428"/>
      <c r="CNV25" s="3"/>
      <c r="CNW25" s="567"/>
      <c r="CNX25" s="3"/>
      <c r="CNY25" s="428"/>
      <c r="CNZ25" s="3"/>
      <c r="COA25" s="567"/>
      <c r="COB25" s="3"/>
      <c r="COC25" s="428"/>
      <c r="COD25" s="3"/>
      <c r="COE25" s="567"/>
      <c r="COF25" s="3"/>
      <c r="COG25" s="428"/>
      <c r="COH25" s="3"/>
      <c r="COI25" s="567"/>
      <c r="COJ25" s="3"/>
      <c r="COK25" s="428"/>
      <c r="COL25" s="3"/>
      <c r="COM25" s="567"/>
      <c r="CON25" s="3"/>
      <c r="COO25" s="428"/>
      <c r="COP25" s="3"/>
      <c r="COQ25" s="567"/>
      <c r="COR25" s="3"/>
      <c r="COS25" s="428"/>
      <c r="COT25" s="3"/>
      <c r="COU25" s="567"/>
      <c r="COV25" s="3"/>
      <c r="COW25" s="428"/>
      <c r="COX25" s="3"/>
      <c r="COY25" s="567"/>
      <c r="COZ25" s="3"/>
      <c r="CPA25" s="428"/>
      <c r="CPB25" s="3"/>
      <c r="CPC25" s="567"/>
      <c r="CPD25" s="3"/>
      <c r="CPE25" s="428"/>
      <c r="CPF25" s="3"/>
      <c r="CPG25" s="567"/>
      <c r="CPH25" s="3"/>
      <c r="CPI25" s="428"/>
      <c r="CPJ25" s="3"/>
      <c r="CPK25" s="567"/>
      <c r="CPL25" s="3"/>
      <c r="CPM25" s="428"/>
      <c r="CPN25" s="3"/>
      <c r="CPO25" s="567"/>
      <c r="CPP25" s="3"/>
      <c r="CPQ25" s="428"/>
      <c r="CPR25" s="3"/>
      <c r="CPS25" s="567"/>
      <c r="CPT25" s="3"/>
      <c r="CPU25" s="428"/>
      <c r="CPV25" s="3"/>
      <c r="CPW25" s="567"/>
      <c r="CPX25" s="3"/>
      <c r="CPY25" s="428"/>
      <c r="CPZ25" s="3"/>
      <c r="CQA25" s="567"/>
      <c r="CQB25" s="3"/>
      <c r="CQC25" s="428"/>
      <c r="CQD25" s="3"/>
      <c r="CQE25" s="567"/>
      <c r="CQF25" s="3"/>
      <c r="CQG25" s="428"/>
      <c r="CQH25" s="3"/>
      <c r="CQI25" s="567"/>
      <c r="CQJ25" s="3"/>
      <c r="CQK25" s="428"/>
      <c r="CQL25" s="3"/>
      <c r="CQM25" s="567"/>
      <c r="CQN25" s="3"/>
      <c r="CQO25" s="428"/>
      <c r="CQP25" s="3"/>
      <c r="CQQ25" s="567"/>
      <c r="CQR25" s="3"/>
      <c r="CQS25" s="428"/>
      <c r="CQT25" s="3"/>
      <c r="CQU25" s="567"/>
      <c r="CQV25" s="3"/>
      <c r="CQW25" s="428"/>
      <c r="CQX25" s="3"/>
      <c r="CQY25" s="567"/>
      <c r="CQZ25" s="3"/>
      <c r="CRA25" s="428"/>
      <c r="CRB25" s="3"/>
      <c r="CRC25" s="567"/>
      <c r="CRD25" s="3"/>
      <c r="CRE25" s="428"/>
      <c r="CRF25" s="3"/>
      <c r="CRG25" s="567"/>
      <c r="CRH25" s="3"/>
      <c r="CRI25" s="428"/>
      <c r="CRJ25" s="3"/>
      <c r="CRK25" s="567"/>
      <c r="CRL25" s="3"/>
      <c r="CRM25" s="428"/>
      <c r="CRN25" s="3"/>
      <c r="CRO25" s="567"/>
      <c r="CRP25" s="3"/>
      <c r="CRQ25" s="428"/>
      <c r="CRR25" s="3"/>
      <c r="CRS25" s="567"/>
      <c r="CRT25" s="3"/>
      <c r="CRU25" s="428"/>
      <c r="CRV25" s="3"/>
      <c r="CRW25" s="567"/>
      <c r="CRX25" s="3"/>
      <c r="CRY25" s="428"/>
      <c r="CRZ25" s="3"/>
      <c r="CSA25" s="567"/>
      <c r="CSB25" s="3"/>
      <c r="CSC25" s="428"/>
      <c r="CSD25" s="3"/>
      <c r="CSE25" s="567"/>
      <c r="CSF25" s="3"/>
      <c r="CSG25" s="428"/>
      <c r="CSH25" s="3"/>
      <c r="CSI25" s="567"/>
      <c r="CSJ25" s="3"/>
      <c r="CSK25" s="428"/>
      <c r="CSL25" s="3"/>
      <c r="CSM25" s="567"/>
      <c r="CSN25" s="3"/>
      <c r="CSO25" s="428"/>
      <c r="CSP25" s="3"/>
      <c r="CSQ25" s="567"/>
      <c r="CSR25" s="3"/>
      <c r="CSS25" s="428"/>
      <c r="CST25" s="3"/>
      <c r="CSU25" s="567"/>
      <c r="CSV25" s="3"/>
      <c r="CSW25" s="428"/>
      <c r="CSX25" s="3"/>
      <c r="CSY25" s="567"/>
      <c r="CSZ25" s="3"/>
      <c r="CTA25" s="428"/>
      <c r="CTB25" s="3"/>
      <c r="CTC25" s="567"/>
      <c r="CTD25" s="3"/>
      <c r="CTE25" s="428"/>
      <c r="CTF25" s="3"/>
      <c r="CTG25" s="567"/>
      <c r="CTH25" s="3"/>
      <c r="CTI25" s="428"/>
      <c r="CTJ25" s="3"/>
      <c r="CTK25" s="567"/>
      <c r="CTL25" s="3"/>
      <c r="CTM25" s="428"/>
      <c r="CTN25" s="3"/>
      <c r="CTO25" s="567"/>
      <c r="CTP25" s="3"/>
      <c r="CTQ25" s="428"/>
      <c r="CTR25" s="3"/>
      <c r="CTS25" s="567"/>
      <c r="CTT25" s="3"/>
      <c r="CTU25" s="428"/>
      <c r="CTV25" s="3"/>
      <c r="CTW25" s="567"/>
      <c r="CTX25" s="3"/>
      <c r="CTY25" s="428"/>
      <c r="CTZ25" s="3"/>
      <c r="CUA25" s="567"/>
      <c r="CUB25" s="3"/>
      <c r="CUC25" s="428"/>
      <c r="CUD25" s="3"/>
      <c r="CUE25" s="567"/>
      <c r="CUF25" s="3"/>
      <c r="CUG25" s="428"/>
      <c r="CUH25" s="3"/>
      <c r="CUI25" s="567"/>
      <c r="CUJ25" s="3"/>
      <c r="CUK25" s="428"/>
      <c r="CUL25" s="3"/>
      <c r="CUM25" s="567"/>
      <c r="CUN25" s="3"/>
      <c r="CUO25" s="428"/>
      <c r="CUP25" s="3"/>
      <c r="CUQ25" s="567"/>
      <c r="CUR25" s="3"/>
      <c r="CUS25" s="428"/>
      <c r="CUT25" s="3"/>
      <c r="CUU25" s="567"/>
      <c r="CUV25" s="3"/>
      <c r="CUW25" s="428"/>
      <c r="CUX25" s="3"/>
      <c r="CUY25" s="567"/>
      <c r="CUZ25" s="3"/>
      <c r="CVA25" s="428"/>
      <c r="CVB25" s="3"/>
      <c r="CVC25" s="567"/>
      <c r="CVD25" s="3"/>
      <c r="CVE25" s="428"/>
      <c r="CVF25" s="3"/>
      <c r="CVG25" s="567"/>
      <c r="CVH25" s="3"/>
      <c r="CVI25" s="428"/>
      <c r="CVJ25" s="3"/>
      <c r="CVK25" s="567"/>
      <c r="CVL25" s="3"/>
      <c r="CVM25" s="428"/>
      <c r="CVN25" s="3"/>
      <c r="CVO25" s="567"/>
      <c r="CVP25" s="3"/>
      <c r="CVQ25" s="428"/>
      <c r="CVR25" s="3"/>
      <c r="CVS25" s="567"/>
      <c r="CVT25" s="3"/>
      <c r="CVU25" s="428"/>
      <c r="CVV25" s="3"/>
      <c r="CVW25" s="567"/>
      <c r="CVX25" s="3"/>
      <c r="CVY25" s="428"/>
      <c r="CVZ25" s="3"/>
      <c r="CWA25" s="567"/>
      <c r="CWB25" s="3"/>
      <c r="CWC25" s="428"/>
      <c r="CWD25" s="3"/>
      <c r="CWE25" s="567"/>
      <c r="CWF25" s="3"/>
      <c r="CWG25" s="428"/>
      <c r="CWH25" s="3"/>
      <c r="CWI25" s="567"/>
      <c r="CWJ25" s="3"/>
      <c r="CWK25" s="428"/>
      <c r="CWL25" s="3"/>
      <c r="CWM25" s="567"/>
      <c r="CWN25" s="3"/>
      <c r="CWO25" s="428"/>
      <c r="CWP25" s="3"/>
      <c r="CWQ25" s="567"/>
      <c r="CWR25" s="3"/>
      <c r="CWS25" s="428"/>
      <c r="CWT25" s="3"/>
      <c r="CWU25" s="567"/>
      <c r="CWV25" s="3"/>
      <c r="CWW25" s="428"/>
      <c r="CWX25" s="3"/>
      <c r="CWY25" s="567"/>
      <c r="CWZ25" s="3"/>
      <c r="CXA25" s="428"/>
      <c r="CXB25" s="3"/>
      <c r="CXC25" s="567"/>
      <c r="CXD25" s="3"/>
      <c r="CXE25" s="428"/>
      <c r="CXF25" s="3"/>
      <c r="CXG25" s="567"/>
      <c r="CXH25" s="3"/>
      <c r="CXI25" s="428"/>
      <c r="CXJ25" s="3"/>
      <c r="CXK25" s="567"/>
      <c r="CXL25" s="3"/>
      <c r="CXM25" s="428"/>
      <c r="CXN25" s="3"/>
      <c r="CXO25" s="567"/>
      <c r="CXP25" s="3"/>
      <c r="CXQ25" s="428"/>
      <c r="CXR25" s="3"/>
      <c r="CXS25" s="567"/>
      <c r="CXT25" s="3"/>
      <c r="CXU25" s="428"/>
      <c r="CXV25" s="3"/>
      <c r="CXW25" s="567"/>
      <c r="CXX25" s="3"/>
      <c r="CXY25" s="428"/>
      <c r="CXZ25" s="3"/>
      <c r="CYA25" s="567"/>
      <c r="CYB25" s="3"/>
      <c r="CYC25" s="428"/>
      <c r="CYD25" s="3"/>
      <c r="CYE25" s="567"/>
      <c r="CYF25" s="3"/>
      <c r="CYG25" s="428"/>
      <c r="CYH25" s="3"/>
      <c r="CYI25" s="567"/>
      <c r="CYJ25" s="3"/>
      <c r="CYK25" s="428"/>
      <c r="CYL25" s="3"/>
      <c r="CYM25" s="567"/>
      <c r="CYN25" s="3"/>
      <c r="CYO25" s="428"/>
      <c r="CYP25" s="3"/>
      <c r="CYQ25" s="567"/>
      <c r="CYR25" s="3"/>
      <c r="CYS25" s="428"/>
      <c r="CYT25" s="3"/>
      <c r="CYU25" s="567"/>
      <c r="CYV25" s="3"/>
      <c r="CYW25" s="428"/>
      <c r="CYX25" s="3"/>
      <c r="CYY25" s="567"/>
      <c r="CYZ25" s="3"/>
      <c r="CZA25" s="428"/>
      <c r="CZB25" s="3"/>
      <c r="CZC25" s="567"/>
      <c r="CZD25" s="3"/>
      <c r="CZE25" s="428"/>
      <c r="CZF25" s="3"/>
      <c r="CZG25" s="567"/>
      <c r="CZH25" s="3"/>
      <c r="CZI25" s="428"/>
      <c r="CZJ25" s="3"/>
      <c r="CZK25" s="567"/>
      <c r="CZL25" s="3"/>
      <c r="CZM25" s="428"/>
      <c r="CZN25" s="3"/>
      <c r="CZO25" s="567"/>
      <c r="CZP25" s="3"/>
      <c r="CZQ25" s="428"/>
      <c r="CZR25" s="3"/>
      <c r="CZS25" s="567"/>
      <c r="CZT25" s="3"/>
      <c r="CZU25" s="428"/>
      <c r="CZV25" s="3"/>
      <c r="CZW25" s="567"/>
      <c r="CZX25" s="3"/>
      <c r="CZY25" s="428"/>
      <c r="CZZ25" s="3"/>
      <c r="DAA25" s="567"/>
      <c r="DAB25" s="3"/>
      <c r="DAC25" s="428"/>
      <c r="DAD25" s="3"/>
      <c r="DAE25" s="567"/>
      <c r="DAF25" s="3"/>
      <c r="DAG25" s="428"/>
      <c r="DAH25" s="3"/>
      <c r="DAI25" s="567"/>
      <c r="DAJ25" s="3"/>
      <c r="DAK25" s="428"/>
      <c r="DAL25" s="3"/>
      <c r="DAM25" s="567"/>
      <c r="DAN25" s="3"/>
      <c r="DAO25" s="428"/>
      <c r="DAP25" s="3"/>
      <c r="DAQ25" s="567"/>
      <c r="DAR25" s="3"/>
      <c r="DAS25" s="428"/>
      <c r="DAT25" s="3"/>
      <c r="DAU25" s="567"/>
      <c r="DAV25" s="3"/>
      <c r="DAW25" s="428"/>
      <c r="DAX25" s="3"/>
      <c r="DAY25" s="567"/>
      <c r="DAZ25" s="3"/>
      <c r="DBA25" s="428"/>
      <c r="DBB25" s="3"/>
      <c r="DBC25" s="567"/>
      <c r="DBD25" s="3"/>
      <c r="DBE25" s="428"/>
      <c r="DBF25" s="3"/>
      <c r="DBG25" s="567"/>
      <c r="DBH25" s="3"/>
      <c r="DBI25" s="428"/>
      <c r="DBJ25" s="3"/>
      <c r="DBK25" s="567"/>
      <c r="DBL25" s="3"/>
      <c r="DBM25" s="428"/>
      <c r="DBN25" s="3"/>
      <c r="DBO25" s="567"/>
      <c r="DBP25" s="3"/>
      <c r="DBQ25" s="428"/>
      <c r="DBR25" s="3"/>
      <c r="DBS25" s="567"/>
      <c r="DBT25" s="3"/>
      <c r="DBU25" s="428"/>
      <c r="DBV25" s="3"/>
      <c r="DBW25" s="567"/>
      <c r="DBX25" s="3"/>
      <c r="DBY25" s="428"/>
      <c r="DBZ25" s="3"/>
      <c r="DCA25" s="567"/>
      <c r="DCB25" s="3"/>
      <c r="DCC25" s="428"/>
      <c r="DCD25" s="3"/>
      <c r="DCE25" s="567"/>
      <c r="DCF25" s="3"/>
      <c r="DCG25" s="428"/>
      <c r="DCH25" s="3"/>
      <c r="DCI25" s="567"/>
      <c r="DCJ25" s="3"/>
      <c r="DCK25" s="428"/>
      <c r="DCL25" s="3"/>
      <c r="DCM25" s="567"/>
      <c r="DCN25" s="3"/>
      <c r="DCO25" s="428"/>
      <c r="DCP25" s="3"/>
      <c r="DCQ25" s="567"/>
      <c r="DCR25" s="3"/>
      <c r="DCS25" s="428"/>
      <c r="DCT25" s="3"/>
      <c r="DCU25" s="567"/>
      <c r="DCV25" s="3"/>
      <c r="DCW25" s="428"/>
      <c r="DCX25" s="3"/>
      <c r="DCY25" s="567"/>
      <c r="DCZ25" s="3"/>
      <c r="DDA25" s="428"/>
      <c r="DDB25" s="3"/>
      <c r="DDC25" s="567"/>
      <c r="DDD25" s="3"/>
      <c r="DDE25" s="428"/>
      <c r="DDF25" s="3"/>
      <c r="DDG25" s="567"/>
      <c r="DDH25" s="3"/>
      <c r="DDI25" s="428"/>
      <c r="DDJ25" s="3"/>
      <c r="DDK25" s="567"/>
      <c r="DDL25" s="3"/>
      <c r="DDM25" s="428"/>
      <c r="DDN25" s="3"/>
      <c r="DDO25" s="567"/>
      <c r="DDP25" s="3"/>
      <c r="DDQ25" s="428"/>
      <c r="DDR25" s="3"/>
      <c r="DDS25" s="567"/>
      <c r="DDT25" s="3"/>
      <c r="DDU25" s="428"/>
      <c r="DDV25" s="3"/>
      <c r="DDW25" s="567"/>
      <c r="DDX25" s="3"/>
      <c r="DDY25" s="428"/>
      <c r="DDZ25" s="3"/>
      <c r="DEA25" s="567"/>
      <c r="DEB25" s="3"/>
      <c r="DEC25" s="428"/>
      <c r="DED25" s="3"/>
      <c r="DEE25" s="567"/>
      <c r="DEF25" s="3"/>
      <c r="DEG25" s="428"/>
      <c r="DEH25" s="3"/>
      <c r="DEI25" s="567"/>
      <c r="DEJ25" s="3"/>
      <c r="DEK25" s="428"/>
      <c r="DEL25" s="3"/>
      <c r="DEM25" s="567"/>
      <c r="DEN25" s="3"/>
      <c r="DEO25" s="428"/>
      <c r="DEP25" s="3"/>
      <c r="DEQ25" s="567"/>
      <c r="DER25" s="3"/>
      <c r="DES25" s="428"/>
      <c r="DET25" s="3"/>
      <c r="DEU25" s="567"/>
      <c r="DEV25" s="3"/>
      <c r="DEW25" s="428"/>
      <c r="DEX25" s="3"/>
      <c r="DEY25" s="567"/>
      <c r="DEZ25" s="3"/>
      <c r="DFA25" s="428"/>
      <c r="DFB25" s="3"/>
      <c r="DFC25" s="567"/>
      <c r="DFD25" s="3"/>
      <c r="DFE25" s="428"/>
      <c r="DFF25" s="3"/>
      <c r="DFG25" s="567"/>
      <c r="DFH25" s="3"/>
      <c r="DFI25" s="428"/>
      <c r="DFJ25" s="3"/>
      <c r="DFK25" s="567"/>
      <c r="DFL25" s="3"/>
      <c r="DFM25" s="428"/>
      <c r="DFN25" s="3"/>
      <c r="DFO25" s="567"/>
      <c r="DFP25" s="3"/>
      <c r="DFQ25" s="428"/>
      <c r="DFR25" s="3"/>
      <c r="DFS25" s="567"/>
      <c r="DFT25" s="3"/>
      <c r="DFU25" s="428"/>
      <c r="DFV25" s="3"/>
      <c r="DFW25" s="567"/>
      <c r="DFX25" s="3"/>
      <c r="DFY25" s="428"/>
      <c r="DFZ25" s="3"/>
      <c r="DGA25" s="567"/>
      <c r="DGB25" s="3"/>
      <c r="DGC25" s="428"/>
      <c r="DGD25" s="3"/>
      <c r="DGE25" s="567"/>
      <c r="DGF25" s="3"/>
      <c r="DGG25" s="428"/>
      <c r="DGH25" s="3"/>
      <c r="DGI25" s="567"/>
      <c r="DGJ25" s="3"/>
      <c r="DGK25" s="428"/>
      <c r="DGL25" s="3"/>
      <c r="DGM25" s="567"/>
      <c r="DGN25" s="3"/>
      <c r="DGO25" s="428"/>
      <c r="DGP25" s="3"/>
      <c r="DGQ25" s="567"/>
      <c r="DGR25" s="3"/>
      <c r="DGS25" s="428"/>
      <c r="DGT25" s="3"/>
      <c r="DGU25" s="567"/>
      <c r="DGV25" s="3"/>
      <c r="DGW25" s="428"/>
      <c r="DGX25" s="3"/>
      <c r="DGY25" s="567"/>
      <c r="DGZ25" s="3"/>
      <c r="DHA25" s="428"/>
      <c r="DHB25" s="3"/>
      <c r="DHC25" s="567"/>
      <c r="DHD25" s="3"/>
      <c r="DHE25" s="428"/>
      <c r="DHF25" s="3"/>
      <c r="DHG25" s="567"/>
      <c r="DHH25" s="3"/>
      <c r="DHI25" s="428"/>
      <c r="DHJ25" s="3"/>
      <c r="DHK25" s="567"/>
      <c r="DHL25" s="3"/>
      <c r="DHM25" s="428"/>
      <c r="DHN25" s="3"/>
      <c r="DHO25" s="567"/>
      <c r="DHP25" s="3"/>
      <c r="DHQ25" s="428"/>
      <c r="DHR25" s="3"/>
      <c r="DHS25" s="567"/>
      <c r="DHT25" s="3"/>
      <c r="DHU25" s="428"/>
      <c r="DHV25" s="3"/>
      <c r="DHW25" s="567"/>
      <c r="DHX25" s="3"/>
      <c r="DHY25" s="428"/>
      <c r="DHZ25" s="3"/>
      <c r="DIA25" s="567"/>
      <c r="DIB25" s="3"/>
      <c r="DIC25" s="428"/>
      <c r="DID25" s="3"/>
      <c r="DIE25" s="567"/>
      <c r="DIF25" s="3"/>
      <c r="DIG25" s="428"/>
      <c r="DIH25" s="3"/>
      <c r="DII25" s="567"/>
      <c r="DIJ25" s="3"/>
      <c r="DIK25" s="428"/>
      <c r="DIL25" s="3"/>
      <c r="DIM25" s="567"/>
      <c r="DIN25" s="3"/>
      <c r="DIO25" s="428"/>
      <c r="DIP25" s="3"/>
      <c r="DIQ25" s="567"/>
      <c r="DIR25" s="3"/>
      <c r="DIS25" s="428"/>
      <c r="DIT25" s="3"/>
      <c r="DIU25" s="567"/>
      <c r="DIV25" s="3"/>
      <c r="DIW25" s="428"/>
      <c r="DIX25" s="3"/>
      <c r="DIY25" s="567"/>
      <c r="DIZ25" s="3"/>
      <c r="DJA25" s="428"/>
      <c r="DJB25" s="3"/>
      <c r="DJC25" s="567"/>
      <c r="DJD25" s="3"/>
      <c r="DJE25" s="428"/>
      <c r="DJF25" s="3"/>
      <c r="DJG25" s="567"/>
      <c r="DJH25" s="3"/>
      <c r="DJI25" s="428"/>
      <c r="DJJ25" s="3"/>
      <c r="DJK25" s="567"/>
      <c r="DJL25" s="3"/>
      <c r="DJM25" s="428"/>
      <c r="DJN25" s="3"/>
      <c r="DJO25" s="567"/>
      <c r="DJP25" s="3"/>
      <c r="DJQ25" s="428"/>
      <c r="DJR25" s="3"/>
      <c r="DJS25" s="567"/>
      <c r="DJT25" s="3"/>
      <c r="DJU25" s="428"/>
      <c r="DJV25" s="3"/>
      <c r="DJW25" s="567"/>
      <c r="DJX25" s="3"/>
      <c r="DJY25" s="428"/>
      <c r="DJZ25" s="3"/>
      <c r="DKA25" s="567"/>
      <c r="DKB25" s="3"/>
      <c r="DKC25" s="428"/>
      <c r="DKD25" s="3"/>
      <c r="DKE25" s="567"/>
      <c r="DKF25" s="3"/>
      <c r="DKG25" s="428"/>
      <c r="DKH25" s="3"/>
      <c r="DKI25" s="567"/>
      <c r="DKJ25" s="3"/>
      <c r="DKK25" s="428"/>
      <c r="DKL25" s="3"/>
      <c r="DKM25" s="567"/>
      <c r="DKN25" s="3"/>
      <c r="DKO25" s="428"/>
      <c r="DKP25" s="3"/>
      <c r="DKQ25" s="567"/>
      <c r="DKR25" s="3"/>
      <c r="DKS25" s="428"/>
      <c r="DKT25" s="3"/>
      <c r="DKU25" s="567"/>
      <c r="DKV25" s="3"/>
      <c r="DKW25" s="428"/>
      <c r="DKX25" s="3"/>
      <c r="DKY25" s="567"/>
      <c r="DKZ25" s="3"/>
      <c r="DLA25" s="428"/>
      <c r="DLB25" s="3"/>
      <c r="DLC25" s="567"/>
      <c r="DLD25" s="3"/>
      <c r="DLE25" s="428"/>
      <c r="DLF25" s="3"/>
      <c r="DLG25" s="567"/>
      <c r="DLH25" s="3"/>
      <c r="DLI25" s="428"/>
      <c r="DLJ25" s="3"/>
      <c r="DLK25" s="567"/>
      <c r="DLL25" s="3"/>
      <c r="DLM25" s="428"/>
      <c r="DLN25" s="3"/>
      <c r="DLO25" s="567"/>
      <c r="DLP25" s="3"/>
      <c r="DLQ25" s="428"/>
      <c r="DLR25" s="3"/>
      <c r="DLS25" s="567"/>
      <c r="DLT25" s="3"/>
      <c r="DLU25" s="428"/>
      <c r="DLV25" s="3"/>
      <c r="DLW25" s="567"/>
      <c r="DLX25" s="3"/>
      <c r="DLY25" s="428"/>
      <c r="DLZ25" s="3"/>
      <c r="DMA25" s="567"/>
      <c r="DMB25" s="3"/>
      <c r="DMC25" s="428"/>
      <c r="DMD25" s="3"/>
      <c r="DME25" s="567"/>
      <c r="DMF25" s="3"/>
      <c r="DMG25" s="428"/>
      <c r="DMH25" s="3"/>
      <c r="DMI25" s="567"/>
      <c r="DMJ25" s="3"/>
      <c r="DMK25" s="428"/>
      <c r="DML25" s="3"/>
      <c r="DMM25" s="567"/>
      <c r="DMN25" s="3"/>
      <c r="DMO25" s="428"/>
      <c r="DMP25" s="3"/>
      <c r="DMQ25" s="567"/>
      <c r="DMR25" s="3"/>
      <c r="DMS25" s="428"/>
      <c r="DMT25" s="3"/>
      <c r="DMU25" s="567"/>
      <c r="DMV25" s="3"/>
      <c r="DMW25" s="428"/>
      <c r="DMX25" s="3"/>
      <c r="DMY25" s="567"/>
      <c r="DMZ25" s="3"/>
      <c r="DNA25" s="428"/>
      <c r="DNB25" s="3"/>
      <c r="DNC25" s="567"/>
      <c r="DND25" s="3"/>
      <c r="DNE25" s="428"/>
      <c r="DNF25" s="3"/>
      <c r="DNG25" s="567"/>
      <c r="DNH25" s="3"/>
      <c r="DNI25" s="428"/>
      <c r="DNJ25" s="3"/>
      <c r="DNK25" s="567"/>
      <c r="DNL25" s="3"/>
      <c r="DNM25" s="428"/>
      <c r="DNN25" s="3"/>
      <c r="DNO25" s="567"/>
      <c r="DNP25" s="3"/>
      <c r="DNQ25" s="428"/>
      <c r="DNR25" s="3"/>
      <c r="DNS25" s="567"/>
      <c r="DNT25" s="3"/>
      <c r="DNU25" s="428"/>
      <c r="DNV25" s="3"/>
      <c r="DNW25" s="567"/>
      <c r="DNX25" s="3"/>
      <c r="DNY25" s="428"/>
      <c r="DNZ25" s="3"/>
      <c r="DOA25" s="567"/>
      <c r="DOB25" s="3"/>
      <c r="DOC25" s="428"/>
      <c r="DOD25" s="3"/>
      <c r="DOE25" s="567"/>
      <c r="DOF25" s="3"/>
      <c r="DOG25" s="428"/>
      <c r="DOH25" s="3"/>
      <c r="DOI25" s="567"/>
      <c r="DOJ25" s="3"/>
      <c r="DOK25" s="428"/>
      <c r="DOL25" s="3"/>
      <c r="DOM25" s="567"/>
      <c r="DON25" s="3"/>
      <c r="DOO25" s="428"/>
      <c r="DOP25" s="3"/>
      <c r="DOQ25" s="567"/>
      <c r="DOR25" s="3"/>
      <c r="DOS25" s="428"/>
      <c r="DOT25" s="3"/>
      <c r="DOU25" s="567"/>
      <c r="DOV25" s="3"/>
      <c r="DOW25" s="428"/>
      <c r="DOX25" s="3"/>
      <c r="DOY25" s="567"/>
      <c r="DOZ25" s="3"/>
      <c r="DPA25" s="428"/>
      <c r="DPB25" s="3"/>
      <c r="DPC25" s="567"/>
      <c r="DPD25" s="3"/>
      <c r="DPE25" s="428"/>
      <c r="DPF25" s="3"/>
      <c r="DPG25" s="567"/>
      <c r="DPH25" s="3"/>
      <c r="DPI25" s="428"/>
      <c r="DPJ25" s="3"/>
      <c r="DPK25" s="567"/>
      <c r="DPL25" s="3"/>
      <c r="DPM25" s="428"/>
      <c r="DPN25" s="3"/>
      <c r="DPO25" s="567"/>
      <c r="DPP25" s="3"/>
      <c r="DPQ25" s="428"/>
      <c r="DPR25" s="3"/>
      <c r="DPS25" s="567"/>
      <c r="DPT25" s="3"/>
      <c r="DPU25" s="428"/>
      <c r="DPV25" s="3"/>
      <c r="DPW25" s="567"/>
      <c r="DPX25" s="3"/>
      <c r="DPY25" s="428"/>
      <c r="DPZ25" s="3"/>
      <c r="DQA25" s="567"/>
      <c r="DQB25" s="3"/>
      <c r="DQC25" s="428"/>
      <c r="DQD25" s="3"/>
      <c r="DQE25" s="567"/>
      <c r="DQF25" s="3"/>
      <c r="DQG25" s="428"/>
      <c r="DQH25" s="3"/>
      <c r="DQI25" s="567"/>
      <c r="DQJ25" s="3"/>
      <c r="DQK25" s="428"/>
      <c r="DQL25" s="3"/>
      <c r="DQM25" s="567"/>
      <c r="DQN25" s="3"/>
      <c r="DQO25" s="428"/>
      <c r="DQP25" s="3"/>
      <c r="DQQ25" s="567"/>
      <c r="DQR25" s="3"/>
      <c r="DQS25" s="428"/>
      <c r="DQT25" s="3"/>
      <c r="DQU25" s="567"/>
      <c r="DQV25" s="3"/>
      <c r="DQW25" s="428"/>
      <c r="DQX25" s="3"/>
      <c r="DQY25" s="567"/>
      <c r="DQZ25" s="3"/>
      <c r="DRA25" s="428"/>
      <c r="DRB25" s="3"/>
      <c r="DRC25" s="567"/>
      <c r="DRD25" s="3"/>
      <c r="DRE25" s="428"/>
      <c r="DRF25" s="3"/>
      <c r="DRG25" s="567"/>
      <c r="DRH25" s="3"/>
      <c r="DRI25" s="428"/>
      <c r="DRJ25" s="3"/>
      <c r="DRK25" s="567"/>
      <c r="DRL25" s="3"/>
      <c r="DRM25" s="428"/>
      <c r="DRN25" s="3"/>
      <c r="DRO25" s="567"/>
      <c r="DRP25" s="3"/>
      <c r="DRQ25" s="428"/>
      <c r="DRR25" s="3"/>
      <c r="DRS25" s="567"/>
      <c r="DRT25" s="3"/>
      <c r="DRU25" s="428"/>
      <c r="DRV25" s="3"/>
      <c r="DRW25" s="567"/>
      <c r="DRX25" s="3"/>
      <c r="DRY25" s="428"/>
      <c r="DRZ25" s="3"/>
      <c r="DSA25" s="567"/>
      <c r="DSB25" s="3"/>
      <c r="DSC25" s="428"/>
      <c r="DSD25" s="3"/>
      <c r="DSE25" s="567"/>
      <c r="DSF25" s="3"/>
      <c r="DSG25" s="428"/>
      <c r="DSH25" s="3"/>
      <c r="DSI25" s="567"/>
      <c r="DSJ25" s="3"/>
      <c r="DSK25" s="428"/>
      <c r="DSL25" s="3"/>
      <c r="DSM25" s="567"/>
      <c r="DSN25" s="3"/>
      <c r="DSO25" s="428"/>
      <c r="DSP25" s="3"/>
      <c r="DSQ25" s="567"/>
      <c r="DSR25" s="3"/>
      <c r="DSS25" s="428"/>
      <c r="DST25" s="3"/>
      <c r="DSU25" s="567"/>
      <c r="DSV25" s="3"/>
      <c r="DSW25" s="428"/>
      <c r="DSX25" s="3"/>
      <c r="DSY25" s="567"/>
      <c r="DSZ25" s="3"/>
      <c r="DTA25" s="428"/>
      <c r="DTB25" s="3"/>
      <c r="DTC25" s="567"/>
      <c r="DTD25" s="3"/>
      <c r="DTE25" s="428"/>
      <c r="DTF25" s="3"/>
      <c r="DTG25" s="567"/>
      <c r="DTH25" s="3"/>
      <c r="DTI25" s="428"/>
      <c r="DTJ25" s="3"/>
      <c r="DTK25" s="567"/>
      <c r="DTL25" s="3"/>
      <c r="DTM25" s="428"/>
      <c r="DTN25" s="3"/>
      <c r="DTO25" s="567"/>
      <c r="DTP25" s="3"/>
      <c r="DTQ25" s="428"/>
      <c r="DTR25" s="3"/>
      <c r="DTS25" s="567"/>
      <c r="DTT25" s="3"/>
      <c r="DTU25" s="428"/>
      <c r="DTV25" s="3"/>
      <c r="DTW25" s="567"/>
      <c r="DTX25" s="3"/>
      <c r="DTY25" s="428"/>
      <c r="DTZ25" s="3"/>
      <c r="DUA25" s="567"/>
      <c r="DUB25" s="3"/>
      <c r="DUC25" s="428"/>
      <c r="DUD25" s="3"/>
      <c r="DUE25" s="567"/>
      <c r="DUF25" s="3"/>
      <c r="DUG25" s="428"/>
      <c r="DUH25" s="3"/>
      <c r="DUI25" s="567"/>
      <c r="DUJ25" s="3"/>
      <c r="DUK25" s="428"/>
      <c r="DUL25" s="3"/>
      <c r="DUM25" s="567"/>
      <c r="DUN25" s="3"/>
      <c r="DUO25" s="428"/>
      <c r="DUP25" s="3"/>
      <c r="DUQ25" s="567"/>
      <c r="DUR25" s="3"/>
      <c r="DUS25" s="428"/>
      <c r="DUT25" s="3"/>
      <c r="DUU25" s="567"/>
      <c r="DUV25" s="3"/>
      <c r="DUW25" s="428"/>
      <c r="DUX25" s="3"/>
      <c r="DUY25" s="567"/>
      <c r="DUZ25" s="3"/>
      <c r="DVA25" s="428"/>
      <c r="DVB25" s="3"/>
      <c r="DVC25" s="567"/>
      <c r="DVD25" s="3"/>
      <c r="DVE25" s="428"/>
      <c r="DVF25" s="3"/>
      <c r="DVG25" s="567"/>
      <c r="DVH25" s="3"/>
      <c r="DVI25" s="428"/>
      <c r="DVJ25" s="3"/>
      <c r="DVK25" s="567"/>
      <c r="DVL25" s="3"/>
      <c r="DVM25" s="428"/>
      <c r="DVN25" s="3"/>
      <c r="DVO25" s="567"/>
      <c r="DVP25" s="3"/>
      <c r="DVQ25" s="428"/>
      <c r="DVR25" s="3"/>
      <c r="DVS25" s="567"/>
      <c r="DVT25" s="3"/>
      <c r="DVU25" s="428"/>
      <c r="DVV25" s="3"/>
      <c r="DVW25" s="567"/>
      <c r="DVX25" s="3"/>
      <c r="DVY25" s="428"/>
      <c r="DVZ25" s="3"/>
      <c r="DWA25" s="567"/>
      <c r="DWB25" s="3"/>
      <c r="DWC25" s="428"/>
      <c r="DWD25" s="3"/>
      <c r="DWE25" s="567"/>
      <c r="DWF25" s="3"/>
      <c r="DWG25" s="428"/>
      <c r="DWH25" s="3"/>
      <c r="DWI25" s="567"/>
      <c r="DWJ25" s="3"/>
      <c r="DWK25" s="428"/>
      <c r="DWL25" s="3"/>
      <c r="DWM25" s="567"/>
      <c r="DWN25" s="3"/>
      <c r="DWO25" s="428"/>
      <c r="DWP25" s="3"/>
      <c r="DWQ25" s="567"/>
      <c r="DWR25" s="3"/>
      <c r="DWS25" s="428"/>
      <c r="DWT25" s="3"/>
      <c r="DWU25" s="567"/>
      <c r="DWV25" s="3"/>
      <c r="DWW25" s="428"/>
      <c r="DWX25" s="3"/>
      <c r="DWY25" s="567"/>
      <c r="DWZ25" s="3"/>
      <c r="DXA25" s="428"/>
      <c r="DXB25" s="3"/>
      <c r="DXC25" s="567"/>
      <c r="DXD25" s="3"/>
      <c r="DXE25" s="428"/>
      <c r="DXF25" s="3"/>
      <c r="DXG25" s="567"/>
      <c r="DXH25" s="3"/>
      <c r="DXI25" s="428"/>
      <c r="DXJ25" s="3"/>
      <c r="DXK25" s="567"/>
      <c r="DXL25" s="3"/>
      <c r="DXM25" s="428"/>
      <c r="DXN25" s="3"/>
      <c r="DXO25" s="567"/>
      <c r="DXP25" s="3"/>
      <c r="DXQ25" s="428"/>
      <c r="DXR25" s="3"/>
      <c r="DXS25" s="567"/>
      <c r="DXT25" s="3"/>
      <c r="DXU25" s="428"/>
      <c r="DXV25" s="3"/>
      <c r="DXW25" s="567"/>
      <c r="DXX25" s="3"/>
      <c r="DXY25" s="428"/>
      <c r="DXZ25" s="3"/>
      <c r="DYA25" s="567"/>
      <c r="DYB25" s="3"/>
      <c r="DYC25" s="428"/>
      <c r="DYD25" s="3"/>
      <c r="DYE25" s="567"/>
      <c r="DYF25" s="3"/>
      <c r="DYG25" s="428"/>
      <c r="DYH25" s="3"/>
      <c r="DYI25" s="567"/>
      <c r="DYJ25" s="3"/>
      <c r="DYK25" s="428"/>
      <c r="DYL25" s="3"/>
      <c r="DYM25" s="567"/>
      <c r="DYN25" s="3"/>
      <c r="DYO25" s="428"/>
      <c r="DYP25" s="3"/>
      <c r="DYQ25" s="567"/>
      <c r="DYR25" s="3"/>
      <c r="DYS25" s="428"/>
      <c r="DYT25" s="3"/>
      <c r="DYU25" s="567"/>
      <c r="DYV25" s="3"/>
      <c r="DYW25" s="428"/>
      <c r="DYX25" s="3"/>
      <c r="DYY25" s="567"/>
      <c r="DYZ25" s="3"/>
      <c r="DZA25" s="428"/>
      <c r="DZB25" s="3"/>
      <c r="DZC25" s="567"/>
      <c r="DZD25" s="3"/>
      <c r="DZE25" s="428"/>
      <c r="DZF25" s="3"/>
      <c r="DZG25" s="567"/>
      <c r="DZH25" s="3"/>
      <c r="DZI25" s="428"/>
      <c r="DZJ25" s="3"/>
      <c r="DZK25" s="567"/>
      <c r="DZL25" s="3"/>
      <c r="DZM25" s="428"/>
      <c r="DZN25" s="3"/>
      <c r="DZO25" s="567"/>
      <c r="DZP25" s="3"/>
      <c r="DZQ25" s="428"/>
      <c r="DZR25" s="3"/>
      <c r="DZS25" s="567"/>
      <c r="DZT25" s="3"/>
      <c r="DZU25" s="428"/>
      <c r="DZV25" s="3"/>
      <c r="DZW25" s="567"/>
      <c r="DZX25" s="3"/>
      <c r="DZY25" s="428"/>
      <c r="DZZ25" s="3"/>
      <c r="EAA25" s="567"/>
      <c r="EAB25" s="3"/>
      <c r="EAC25" s="428"/>
      <c r="EAD25" s="3"/>
      <c r="EAE25" s="567"/>
      <c r="EAF25" s="3"/>
      <c r="EAG25" s="428"/>
      <c r="EAH25" s="3"/>
      <c r="EAI25" s="567"/>
      <c r="EAJ25" s="3"/>
      <c r="EAK25" s="428"/>
      <c r="EAL25" s="3"/>
      <c r="EAM25" s="567"/>
      <c r="EAN25" s="3"/>
      <c r="EAO25" s="428"/>
      <c r="EAP25" s="3"/>
      <c r="EAQ25" s="567"/>
      <c r="EAR25" s="3"/>
      <c r="EAS25" s="428"/>
      <c r="EAT25" s="3"/>
      <c r="EAU25" s="567"/>
      <c r="EAV25" s="3"/>
      <c r="EAW25" s="428"/>
      <c r="EAX25" s="3"/>
      <c r="EAY25" s="567"/>
      <c r="EAZ25" s="3"/>
      <c r="EBA25" s="428"/>
      <c r="EBB25" s="3"/>
      <c r="EBC25" s="567"/>
      <c r="EBD25" s="3"/>
      <c r="EBE25" s="428"/>
      <c r="EBF25" s="3"/>
      <c r="EBG25" s="567"/>
      <c r="EBH25" s="3"/>
      <c r="EBI25" s="428"/>
      <c r="EBJ25" s="3"/>
      <c r="EBK25" s="567"/>
      <c r="EBL25" s="3"/>
      <c r="EBM25" s="428"/>
      <c r="EBN25" s="3"/>
      <c r="EBO25" s="567"/>
      <c r="EBP25" s="3"/>
      <c r="EBQ25" s="428"/>
      <c r="EBR25" s="3"/>
      <c r="EBS25" s="567"/>
      <c r="EBT25" s="3"/>
      <c r="EBU25" s="428"/>
      <c r="EBV25" s="3"/>
      <c r="EBW25" s="567"/>
      <c r="EBX25" s="3"/>
      <c r="EBY25" s="428"/>
      <c r="EBZ25" s="3"/>
      <c r="ECA25" s="567"/>
      <c r="ECB25" s="3"/>
      <c r="ECC25" s="428"/>
      <c r="ECD25" s="3"/>
      <c r="ECE25" s="567"/>
      <c r="ECF25" s="3"/>
      <c r="ECG25" s="428"/>
      <c r="ECH25" s="3"/>
      <c r="ECI25" s="567"/>
      <c r="ECJ25" s="3"/>
      <c r="ECK25" s="428"/>
      <c r="ECL25" s="3"/>
      <c r="ECM25" s="567"/>
      <c r="ECN25" s="3"/>
      <c r="ECO25" s="428"/>
      <c r="ECP25" s="3"/>
      <c r="ECQ25" s="567"/>
      <c r="ECR25" s="3"/>
      <c r="ECS25" s="428"/>
      <c r="ECT25" s="3"/>
      <c r="ECU25" s="567"/>
      <c r="ECV25" s="3"/>
      <c r="ECW25" s="428"/>
      <c r="ECX25" s="3"/>
      <c r="ECY25" s="567"/>
      <c r="ECZ25" s="3"/>
      <c r="EDA25" s="428"/>
      <c r="EDB25" s="3"/>
      <c r="EDC25" s="567"/>
      <c r="EDD25" s="3"/>
      <c r="EDE25" s="428"/>
      <c r="EDF25" s="3"/>
      <c r="EDG25" s="567"/>
      <c r="EDH25" s="3"/>
      <c r="EDI25" s="428"/>
      <c r="EDJ25" s="3"/>
      <c r="EDK25" s="567"/>
      <c r="EDL25" s="3"/>
      <c r="EDM25" s="428"/>
      <c r="EDN25" s="3"/>
      <c r="EDO25" s="567"/>
      <c r="EDP25" s="3"/>
      <c r="EDQ25" s="428"/>
      <c r="EDR25" s="3"/>
      <c r="EDS25" s="567"/>
      <c r="EDT25" s="3"/>
      <c r="EDU25" s="428"/>
      <c r="EDV25" s="3"/>
      <c r="EDW25" s="567"/>
      <c r="EDX25" s="3"/>
      <c r="EDY25" s="428"/>
      <c r="EDZ25" s="3"/>
      <c r="EEA25" s="567"/>
      <c r="EEB25" s="3"/>
      <c r="EEC25" s="428"/>
      <c r="EED25" s="3"/>
      <c r="EEE25" s="567"/>
      <c r="EEF25" s="3"/>
      <c r="EEG25" s="428"/>
      <c r="EEH25" s="3"/>
      <c r="EEI25" s="567"/>
      <c r="EEJ25" s="3"/>
      <c r="EEK25" s="428"/>
      <c r="EEL25" s="3"/>
      <c r="EEM25" s="567"/>
      <c r="EEN25" s="3"/>
      <c r="EEO25" s="428"/>
      <c r="EEP25" s="3"/>
      <c r="EEQ25" s="567"/>
      <c r="EER25" s="3"/>
      <c r="EES25" s="428"/>
      <c r="EET25" s="3"/>
      <c r="EEU25" s="567"/>
      <c r="EEV25" s="3"/>
      <c r="EEW25" s="428"/>
      <c r="EEX25" s="3"/>
      <c r="EEY25" s="567"/>
      <c r="EEZ25" s="3"/>
      <c r="EFA25" s="428"/>
      <c r="EFB25" s="3"/>
      <c r="EFC25" s="567"/>
      <c r="EFD25" s="3"/>
      <c r="EFE25" s="428"/>
      <c r="EFF25" s="3"/>
      <c r="EFG25" s="567"/>
      <c r="EFH25" s="3"/>
      <c r="EFI25" s="428"/>
      <c r="EFJ25" s="3"/>
      <c r="EFK25" s="567"/>
      <c r="EFL25" s="3"/>
      <c r="EFM25" s="428"/>
      <c r="EFN25" s="3"/>
      <c r="EFO25" s="567"/>
      <c r="EFP25" s="3"/>
      <c r="EFQ25" s="428"/>
      <c r="EFR25" s="3"/>
      <c r="EFS25" s="567"/>
      <c r="EFT25" s="3"/>
      <c r="EFU25" s="428"/>
      <c r="EFV25" s="3"/>
      <c r="EFW25" s="567"/>
      <c r="EFX25" s="3"/>
      <c r="EFY25" s="428"/>
      <c r="EFZ25" s="3"/>
      <c r="EGA25" s="567"/>
      <c r="EGB25" s="3"/>
      <c r="EGC25" s="428"/>
      <c r="EGD25" s="3"/>
      <c r="EGE25" s="567"/>
      <c r="EGF25" s="3"/>
      <c r="EGG25" s="428"/>
      <c r="EGH25" s="3"/>
      <c r="EGI25" s="567"/>
      <c r="EGJ25" s="3"/>
      <c r="EGK25" s="428"/>
      <c r="EGL25" s="3"/>
      <c r="EGM25" s="567"/>
      <c r="EGN25" s="3"/>
      <c r="EGO25" s="428"/>
      <c r="EGP25" s="3"/>
      <c r="EGQ25" s="567"/>
      <c r="EGR25" s="3"/>
      <c r="EGS25" s="428"/>
      <c r="EGT25" s="3"/>
      <c r="EGU25" s="567"/>
      <c r="EGV25" s="3"/>
      <c r="EGW25" s="428"/>
      <c r="EGX25" s="3"/>
      <c r="EGY25" s="567"/>
      <c r="EGZ25" s="3"/>
      <c r="EHA25" s="428"/>
      <c r="EHB25" s="3"/>
      <c r="EHC25" s="567"/>
      <c r="EHD25" s="3"/>
      <c r="EHE25" s="428"/>
      <c r="EHF25" s="3"/>
      <c r="EHG25" s="567"/>
      <c r="EHH25" s="3"/>
      <c r="EHI25" s="428"/>
      <c r="EHJ25" s="3"/>
      <c r="EHK25" s="567"/>
      <c r="EHL25" s="3"/>
      <c r="EHM25" s="428"/>
      <c r="EHN25" s="3"/>
      <c r="EHO25" s="567"/>
      <c r="EHP25" s="3"/>
      <c r="EHQ25" s="428"/>
      <c r="EHR25" s="3"/>
      <c r="EHS25" s="567"/>
      <c r="EHT25" s="3"/>
      <c r="EHU25" s="428"/>
      <c r="EHV25" s="3"/>
      <c r="EHW25" s="567"/>
      <c r="EHX25" s="3"/>
      <c r="EHY25" s="428"/>
      <c r="EHZ25" s="3"/>
      <c r="EIA25" s="567"/>
      <c r="EIB25" s="3"/>
      <c r="EIC25" s="428"/>
      <c r="EID25" s="3"/>
      <c r="EIE25" s="567"/>
      <c r="EIF25" s="3"/>
      <c r="EIG25" s="428"/>
      <c r="EIH25" s="3"/>
      <c r="EII25" s="567"/>
      <c r="EIJ25" s="3"/>
      <c r="EIK25" s="428"/>
      <c r="EIL25" s="3"/>
      <c r="EIM25" s="567"/>
      <c r="EIN25" s="3"/>
      <c r="EIO25" s="428"/>
      <c r="EIP25" s="3"/>
      <c r="EIQ25" s="567"/>
      <c r="EIR25" s="3"/>
      <c r="EIS25" s="428"/>
      <c r="EIT25" s="3"/>
      <c r="EIU25" s="567"/>
      <c r="EIV25" s="3"/>
      <c r="EIW25" s="428"/>
      <c r="EIX25" s="3"/>
      <c r="EIY25" s="567"/>
      <c r="EIZ25" s="3"/>
      <c r="EJA25" s="428"/>
      <c r="EJB25" s="3"/>
      <c r="EJC25" s="567"/>
      <c r="EJD25" s="3"/>
      <c r="EJE25" s="428"/>
      <c r="EJF25" s="3"/>
      <c r="EJG25" s="567"/>
      <c r="EJH25" s="3"/>
      <c r="EJI25" s="428"/>
      <c r="EJJ25" s="3"/>
      <c r="EJK25" s="567"/>
      <c r="EJL25" s="3"/>
      <c r="EJM25" s="428"/>
      <c r="EJN25" s="3"/>
      <c r="EJO25" s="567"/>
      <c r="EJP25" s="3"/>
      <c r="EJQ25" s="428"/>
      <c r="EJR25" s="3"/>
      <c r="EJS25" s="567"/>
      <c r="EJT25" s="3"/>
      <c r="EJU25" s="428"/>
      <c r="EJV25" s="3"/>
      <c r="EJW25" s="567"/>
      <c r="EJX25" s="3"/>
      <c r="EJY25" s="428"/>
      <c r="EJZ25" s="3"/>
      <c r="EKA25" s="567"/>
      <c r="EKB25" s="3"/>
      <c r="EKC25" s="428"/>
      <c r="EKD25" s="3"/>
      <c r="EKE25" s="567"/>
      <c r="EKF25" s="3"/>
      <c r="EKG25" s="428"/>
      <c r="EKH25" s="3"/>
      <c r="EKI25" s="567"/>
      <c r="EKJ25" s="3"/>
      <c r="EKK25" s="428"/>
      <c r="EKL25" s="3"/>
      <c r="EKM25" s="567"/>
      <c r="EKN25" s="3"/>
      <c r="EKO25" s="428"/>
      <c r="EKP25" s="3"/>
      <c r="EKQ25" s="567"/>
      <c r="EKR25" s="3"/>
      <c r="EKS25" s="428"/>
      <c r="EKT25" s="3"/>
      <c r="EKU25" s="567"/>
      <c r="EKV25" s="3"/>
      <c r="EKW25" s="428"/>
      <c r="EKX25" s="3"/>
      <c r="EKY25" s="567"/>
      <c r="EKZ25" s="3"/>
      <c r="ELA25" s="428"/>
      <c r="ELB25" s="3"/>
      <c r="ELC25" s="567"/>
      <c r="ELD25" s="3"/>
      <c r="ELE25" s="428"/>
      <c r="ELF25" s="3"/>
      <c r="ELG25" s="567"/>
      <c r="ELH25" s="3"/>
      <c r="ELI25" s="428"/>
      <c r="ELJ25" s="3"/>
      <c r="ELK25" s="567"/>
      <c r="ELL25" s="3"/>
      <c r="ELM25" s="428"/>
      <c r="ELN25" s="3"/>
      <c r="ELO25" s="567"/>
      <c r="ELP25" s="3"/>
      <c r="ELQ25" s="428"/>
      <c r="ELR25" s="3"/>
      <c r="ELS25" s="567"/>
      <c r="ELT25" s="3"/>
      <c r="ELU25" s="428"/>
      <c r="ELV25" s="3"/>
      <c r="ELW25" s="567"/>
      <c r="ELX25" s="3"/>
      <c r="ELY25" s="428"/>
      <c r="ELZ25" s="3"/>
      <c r="EMA25" s="567"/>
      <c r="EMB25" s="3"/>
      <c r="EMC25" s="428"/>
      <c r="EMD25" s="3"/>
      <c r="EME25" s="567"/>
      <c r="EMF25" s="3"/>
      <c r="EMG25" s="428"/>
      <c r="EMH25" s="3"/>
      <c r="EMI25" s="567"/>
      <c r="EMJ25" s="3"/>
      <c r="EMK25" s="428"/>
      <c r="EML25" s="3"/>
      <c r="EMM25" s="567"/>
      <c r="EMN25" s="3"/>
      <c r="EMO25" s="428"/>
      <c r="EMP25" s="3"/>
      <c r="EMQ25" s="567"/>
      <c r="EMR25" s="3"/>
      <c r="EMS25" s="428"/>
      <c r="EMT25" s="3"/>
      <c r="EMU25" s="567"/>
      <c r="EMV25" s="3"/>
      <c r="EMW25" s="428"/>
      <c r="EMX25" s="3"/>
      <c r="EMY25" s="567"/>
      <c r="EMZ25" s="3"/>
      <c r="ENA25" s="428"/>
      <c r="ENB25" s="3"/>
      <c r="ENC25" s="567"/>
      <c r="END25" s="3"/>
      <c r="ENE25" s="428"/>
      <c r="ENF25" s="3"/>
      <c r="ENG25" s="567"/>
      <c r="ENH25" s="3"/>
      <c r="ENI25" s="428"/>
      <c r="ENJ25" s="3"/>
      <c r="ENK25" s="567"/>
      <c r="ENL25" s="3"/>
      <c r="ENM25" s="428"/>
      <c r="ENN25" s="3"/>
      <c r="ENO25" s="567"/>
      <c r="ENP25" s="3"/>
      <c r="ENQ25" s="428"/>
      <c r="ENR25" s="3"/>
      <c r="ENS25" s="567"/>
      <c r="ENT25" s="3"/>
      <c r="ENU25" s="428"/>
      <c r="ENV25" s="3"/>
      <c r="ENW25" s="567"/>
      <c r="ENX25" s="3"/>
      <c r="ENY25" s="428"/>
      <c r="ENZ25" s="3"/>
      <c r="EOA25" s="567"/>
      <c r="EOB25" s="3"/>
      <c r="EOC25" s="428"/>
      <c r="EOD25" s="3"/>
      <c r="EOE25" s="567"/>
      <c r="EOF25" s="3"/>
      <c r="EOG25" s="428"/>
      <c r="EOH25" s="3"/>
      <c r="EOI25" s="567"/>
      <c r="EOJ25" s="3"/>
      <c r="EOK25" s="428"/>
      <c r="EOL25" s="3"/>
      <c r="EOM25" s="567"/>
      <c r="EON25" s="3"/>
      <c r="EOO25" s="428"/>
      <c r="EOP25" s="3"/>
      <c r="EOQ25" s="567"/>
      <c r="EOR25" s="3"/>
      <c r="EOS25" s="428"/>
      <c r="EOT25" s="3"/>
      <c r="EOU25" s="567"/>
      <c r="EOV25" s="3"/>
      <c r="EOW25" s="428"/>
      <c r="EOX25" s="3"/>
      <c r="EOY25" s="567"/>
      <c r="EOZ25" s="3"/>
      <c r="EPA25" s="428"/>
      <c r="EPB25" s="3"/>
      <c r="EPC25" s="567"/>
      <c r="EPD25" s="3"/>
      <c r="EPE25" s="428"/>
      <c r="EPF25" s="3"/>
      <c r="EPG25" s="567"/>
      <c r="EPH25" s="3"/>
      <c r="EPI25" s="428"/>
      <c r="EPJ25" s="3"/>
      <c r="EPK25" s="567"/>
      <c r="EPL25" s="3"/>
      <c r="EPM25" s="428"/>
      <c r="EPN25" s="3"/>
      <c r="EPO25" s="567"/>
      <c r="EPP25" s="3"/>
      <c r="EPQ25" s="428"/>
      <c r="EPR25" s="3"/>
      <c r="EPS25" s="567"/>
      <c r="EPT25" s="3"/>
      <c r="EPU25" s="428"/>
      <c r="EPV25" s="3"/>
      <c r="EPW25" s="567"/>
      <c r="EPX25" s="3"/>
      <c r="EPY25" s="428"/>
      <c r="EPZ25" s="3"/>
      <c r="EQA25" s="567"/>
      <c r="EQB25" s="3"/>
      <c r="EQC25" s="428"/>
      <c r="EQD25" s="3"/>
      <c r="EQE25" s="567"/>
      <c r="EQF25" s="3"/>
      <c r="EQG25" s="428"/>
      <c r="EQH25" s="3"/>
      <c r="EQI25" s="567"/>
      <c r="EQJ25" s="3"/>
      <c r="EQK25" s="428"/>
      <c r="EQL25" s="3"/>
      <c r="EQM25" s="567"/>
      <c r="EQN25" s="3"/>
      <c r="EQO25" s="428"/>
      <c r="EQP25" s="3"/>
      <c r="EQQ25" s="567"/>
      <c r="EQR25" s="3"/>
      <c r="EQS25" s="428"/>
      <c r="EQT25" s="3"/>
      <c r="EQU25" s="567"/>
      <c r="EQV25" s="3"/>
      <c r="EQW25" s="428"/>
      <c r="EQX25" s="3"/>
      <c r="EQY25" s="567"/>
      <c r="EQZ25" s="3"/>
      <c r="ERA25" s="428"/>
      <c r="ERB25" s="3"/>
      <c r="ERC25" s="567"/>
      <c r="ERD25" s="3"/>
      <c r="ERE25" s="428"/>
      <c r="ERF25" s="3"/>
      <c r="ERG25" s="567"/>
      <c r="ERH25" s="3"/>
      <c r="ERI25" s="428"/>
      <c r="ERJ25" s="3"/>
      <c r="ERK25" s="567"/>
      <c r="ERL25" s="3"/>
      <c r="ERM25" s="428"/>
      <c r="ERN25" s="3"/>
      <c r="ERO25" s="567"/>
      <c r="ERP25" s="3"/>
      <c r="ERQ25" s="428"/>
      <c r="ERR25" s="3"/>
      <c r="ERS25" s="567"/>
      <c r="ERT25" s="3"/>
      <c r="ERU25" s="428"/>
      <c r="ERV25" s="3"/>
      <c r="ERW25" s="567"/>
      <c r="ERX25" s="3"/>
      <c r="ERY25" s="428"/>
      <c r="ERZ25" s="3"/>
      <c r="ESA25" s="567"/>
      <c r="ESB25" s="3"/>
      <c r="ESC25" s="428"/>
      <c r="ESD25" s="3"/>
      <c r="ESE25" s="567"/>
      <c r="ESF25" s="3"/>
      <c r="ESG25" s="428"/>
      <c r="ESH25" s="3"/>
      <c r="ESI25" s="567"/>
      <c r="ESJ25" s="3"/>
      <c r="ESK25" s="428"/>
      <c r="ESL25" s="3"/>
      <c r="ESM25" s="567"/>
      <c r="ESN25" s="3"/>
      <c r="ESO25" s="428"/>
      <c r="ESP25" s="3"/>
      <c r="ESQ25" s="567"/>
      <c r="ESR25" s="3"/>
      <c r="ESS25" s="428"/>
      <c r="EST25" s="3"/>
      <c r="ESU25" s="567"/>
      <c r="ESV25" s="3"/>
      <c r="ESW25" s="428"/>
      <c r="ESX25" s="3"/>
      <c r="ESY25" s="567"/>
      <c r="ESZ25" s="3"/>
      <c r="ETA25" s="428"/>
      <c r="ETB25" s="3"/>
      <c r="ETC25" s="567"/>
      <c r="ETD25" s="3"/>
      <c r="ETE25" s="428"/>
      <c r="ETF25" s="3"/>
      <c r="ETG25" s="567"/>
      <c r="ETH25" s="3"/>
      <c r="ETI25" s="428"/>
      <c r="ETJ25" s="3"/>
      <c r="ETK25" s="567"/>
      <c r="ETL25" s="3"/>
      <c r="ETM25" s="428"/>
      <c r="ETN25" s="3"/>
      <c r="ETO25" s="567"/>
      <c r="ETP25" s="3"/>
      <c r="ETQ25" s="428"/>
      <c r="ETR25" s="3"/>
      <c r="ETS25" s="567"/>
      <c r="ETT25" s="3"/>
      <c r="ETU25" s="428"/>
      <c r="ETV25" s="3"/>
      <c r="ETW25" s="567"/>
      <c r="ETX25" s="3"/>
      <c r="ETY25" s="428"/>
      <c r="ETZ25" s="3"/>
      <c r="EUA25" s="567"/>
      <c r="EUB25" s="3"/>
      <c r="EUC25" s="428"/>
      <c r="EUD25" s="3"/>
      <c r="EUE25" s="567"/>
      <c r="EUF25" s="3"/>
      <c r="EUG25" s="428"/>
      <c r="EUH25" s="3"/>
      <c r="EUI25" s="567"/>
      <c r="EUJ25" s="3"/>
      <c r="EUK25" s="428"/>
      <c r="EUL25" s="3"/>
      <c r="EUM25" s="567"/>
      <c r="EUN25" s="3"/>
      <c r="EUO25" s="428"/>
      <c r="EUP25" s="3"/>
      <c r="EUQ25" s="567"/>
      <c r="EUR25" s="3"/>
      <c r="EUS25" s="428"/>
      <c r="EUT25" s="3"/>
      <c r="EUU25" s="567"/>
      <c r="EUV25" s="3"/>
      <c r="EUW25" s="428"/>
      <c r="EUX25" s="3"/>
      <c r="EUY25" s="567"/>
      <c r="EUZ25" s="3"/>
      <c r="EVA25" s="428"/>
      <c r="EVB25" s="3"/>
      <c r="EVC25" s="567"/>
      <c r="EVD25" s="3"/>
      <c r="EVE25" s="428"/>
      <c r="EVF25" s="3"/>
      <c r="EVG25" s="567"/>
      <c r="EVH25" s="3"/>
      <c r="EVI25" s="428"/>
      <c r="EVJ25" s="3"/>
      <c r="EVK25" s="567"/>
      <c r="EVL25" s="3"/>
      <c r="EVM25" s="428"/>
      <c r="EVN25" s="3"/>
      <c r="EVO25" s="567"/>
      <c r="EVP25" s="3"/>
      <c r="EVQ25" s="428"/>
      <c r="EVR25" s="3"/>
      <c r="EVS25" s="567"/>
      <c r="EVT25" s="3"/>
      <c r="EVU25" s="428"/>
      <c r="EVV25" s="3"/>
      <c r="EVW25" s="567"/>
      <c r="EVX25" s="3"/>
      <c r="EVY25" s="428"/>
      <c r="EVZ25" s="3"/>
      <c r="EWA25" s="567"/>
      <c r="EWB25" s="3"/>
      <c r="EWC25" s="428"/>
      <c r="EWD25" s="3"/>
      <c r="EWE25" s="567"/>
      <c r="EWF25" s="3"/>
      <c r="EWG25" s="428"/>
      <c r="EWH25" s="3"/>
      <c r="EWI25" s="567"/>
      <c r="EWJ25" s="3"/>
      <c r="EWK25" s="428"/>
      <c r="EWL25" s="3"/>
      <c r="EWM25" s="567"/>
      <c r="EWN25" s="3"/>
      <c r="EWO25" s="428"/>
      <c r="EWP25" s="3"/>
      <c r="EWQ25" s="567"/>
      <c r="EWR25" s="3"/>
      <c r="EWS25" s="428"/>
      <c r="EWT25" s="3"/>
      <c r="EWU25" s="567"/>
      <c r="EWV25" s="3"/>
      <c r="EWW25" s="428"/>
      <c r="EWX25" s="3"/>
      <c r="EWY25" s="567"/>
      <c r="EWZ25" s="3"/>
      <c r="EXA25" s="428"/>
      <c r="EXB25" s="3"/>
      <c r="EXC25" s="567"/>
      <c r="EXD25" s="3"/>
      <c r="EXE25" s="428"/>
      <c r="EXF25" s="3"/>
      <c r="EXG25" s="567"/>
      <c r="EXH25" s="3"/>
      <c r="EXI25" s="428"/>
      <c r="EXJ25" s="3"/>
      <c r="EXK25" s="567"/>
      <c r="EXL25" s="3"/>
      <c r="EXM25" s="428"/>
      <c r="EXN25" s="3"/>
      <c r="EXO25" s="567"/>
      <c r="EXP25" s="3"/>
      <c r="EXQ25" s="428"/>
      <c r="EXR25" s="3"/>
      <c r="EXS25" s="567"/>
      <c r="EXT25" s="3"/>
      <c r="EXU25" s="428"/>
      <c r="EXV25" s="3"/>
      <c r="EXW25" s="567"/>
      <c r="EXX25" s="3"/>
      <c r="EXY25" s="428"/>
      <c r="EXZ25" s="3"/>
      <c r="EYA25" s="567"/>
      <c r="EYB25" s="3"/>
      <c r="EYC25" s="428"/>
      <c r="EYD25" s="3"/>
      <c r="EYE25" s="567"/>
      <c r="EYF25" s="3"/>
      <c r="EYG25" s="428"/>
      <c r="EYH25" s="3"/>
      <c r="EYI25" s="567"/>
      <c r="EYJ25" s="3"/>
      <c r="EYK25" s="428"/>
      <c r="EYL25" s="3"/>
      <c r="EYM25" s="567"/>
      <c r="EYN25" s="3"/>
      <c r="EYO25" s="428"/>
      <c r="EYP25" s="3"/>
      <c r="EYQ25" s="567"/>
      <c r="EYR25" s="3"/>
      <c r="EYS25" s="428"/>
      <c r="EYT25" s="3"/>
      <c r="EYU25" s="567"/>
      <c r="EYV25" s="3"/>
      <c r="EYW25" s="428"/>
      <c r="EYX25" s="3"/>
      <c r="EYY25" s="567"/>
      <c r="EYZ25" s="3"/>
      <c r="EZA25" s="428"/>
      <c r="EZB25" s="3"/>
      <c r="EZC25" s="567"/>
      <c r="EZD25" s="3"/>
      <c r="EZE25" s="428"/>
      <c r="EZF25" s="3"/>
      <c r="EZG25" s="567"/>
      <c r="EZH25" s="3"/>
      <c r="EZI25" s="428"/>
      <c r="EZJ25" s="3"/>
      <c r="EZK25" s="567"/>
      <c r="EZL25" s="3"/>
      <c r="EZM25" s="428"/>
      <c r="EZN25" s="3"/>
      <c r="EZO25" s="567"/>
      <c r="EZP25" s="3"/>
      <c r="EZQ25" s="428"/>
      <c r="EZR25" s="3"/>
      <c r="EZS25" s="567"/>
      <c r="EZT25" s="3"/>
      <c r="EZU25" s="428"/>
      <c r="EZV25" s="3"/>
      <c r="EZW25" s="567"/>
      <c r="EZX25" s="3"/>
      <c r="EZY25" s="428"/>
      <c r="EZZ25" s="3"/>
      <c r="FAA25" s="567"/>
      <c r="FAB25" s="3"/>
      <c r="FAC25" s="428"/>
      <c r="FAD25" s="3"/>
      <c r="FAE25" s="567"/>
      <c r="FAF25" s="3"/>
      <c r="FAG25" s="428"/>
      <c r="FAH25" s="3"/>
      <c r="FAI25" s="567"/>
      <c r="FAJ25" s="3"/>
      <c r="FAK25" s="428"/>
      <c r="FAL25" s="3"/>
      <c r="FAM25" s="567"/>
      <c r="FAN25" s="3"/>
      <c r="FAO25" s="428"/>
      <c r="FAP25" s="3"/>
      <c r="FAQ25" s="567"/>
      <c r="FAR25" s="3"/>
      <c r="FAS25" s="428"/>
      <c r="FAT25" s="3"/>
      <c r="FAU25" s="567"/>
      <c r="FAV25" s="3"/>
      <c r="FAW25" s="428"/>
      <c r="FAX25" s="3"/>
      <c r="FAY25" s="567"/>
      <c r="FAZ25" s="3"/>
      <c r="FBA25" s="428"/>
      <c r="FBB25" s="3"/>
      <c r="FBC25" s="567"/>
      <c r="FBD25" s="3"/>
      <c r="FBE25" s="428"/>
      <c r="FBF25" s="3"/>
      <c r="FBG25" s="567"/>
      <c r="FBH25" s="3"/>
      <c r="FBI25" s="428"/>
      <c r="FBJ25" s="3"/>
      <c r="FBK25" s="567"/>
      <c r="FBL25" s="3"/>
      <c r="FBM25" s="428"/>
      <c r="FBN25" s="3"/>
      <c r="FBO25" s="567"/>
      <c r="FBP25" s="3"/>
      <c r="FBQ25" s="428"/>
      <c r="FBR25" s="3"/>
      <c r="FBS25" s="567"/>
      <c r="FBT25" s="3"/>
      <c r="FBU25" s="428"/>
      <c r="FBV25" s="3"/>
      <c r="FBW25" s="567"/>
      <c r="FBX25" s="3"/>
      <c r="FBY25" s="428"/>
      <c r="FBZ25" s="3"/>
      <c r="FCA25" s="567"/>
      <c r="FCB25" s="3"/>
      <c r="FCC25" s="428"/>
      <c r="FCD25" s="3"/>
      <c r="FCE25" s="567"/>
      <c r="FCF25" s="3"/>
      <c r="FCG25" s="428"/>
      <c r="FCH25" s="3"/>
      <c r="FCI25" s="567"/>
      <c r="FCJ25" s="3"/>
      <c r="FCK25" s="428"/>
      <c r="FCL25" s="3"/>
      <c r="FCM25" s="567"/>
      <c r="FCN25" s="3"/>
      <c r="FCO25" s="428"/>
      <c r="FCP25" s="3"/>
      <c r="FCQ25" s="567"/>
      <c r="FCR25" s="3"/>
      <c r="FCS25" s="428"/>
      <c r="FCT25" s="3"/>
      <c r="FCU25" s="567"/>
      <c r="FCV25" s="3"/>
      <c r="FCW25" s="428"/>
      <c r="FCX25" s="3"/>
      <c r="FCY25" s="567"/>
      <c r="FCZ25" s="3"/>
      <c r="FDA25" s="428"/>
      <c r="FDB25" s="3"/>
      <c r="FDC25" s="567"/>
      <c r="FDD25" s="3"/>
      <c r="FDE25" s="428"/>
      <c r="FDF25" s="3"/>
      <c r="FDG25" s="567"/>
      <c r="FDH25" s="3"/>
      <c r="FDI25" s="428"/>
      <c r="FDJ25" s="3"/>
      <c r="FDK25" s="567"/>
      <c r="FDL25" s="3"/>
      <c r="FDM25" s="428"/>
      <c r="FDN25" s="3"/>
      <c r="FDO25" s="567"/>
      <c r="FDP25" s="3"/>
      <c r="FDQ25" s="428"/>
      <c r="FDR25" s="3"/>
      <c r="FDS25" s="567"/>
      <c r="FDT25" s="3"/>
      <c r="FDU25" s="428"/>
      <c r="FDV25" s="3"/>
      <c r="FDW25" s="567"/>
      <c r="FDX25" s="3"/>
      <c r="FDY25" s="428"/>
      <c r="FDZ25" s="3"/>
      <c r="FEA25" s="567"/>
      <c r="FEB25" s="3"/>
      <c r="FEC25" s="428"/>
      <c r="FED25" s="3"/>
      <c r="FEE25" s="567"/>
      <c r="FEF25" s="3"/>
      <c r="FEG25" s="428"/>
      <c r="FEH25" s="3"/>
      <c r="FEI25" s="567"/>
      <c r="FEJ25" s="3"/>
      <c r="FEK25" s="428"/>
      <c r="FEL25" s="3"/>
      <c r="FEM25" s="567"/>
      <c r="FEN25" s="3"/>
      <c r="FEO25" s="428"/>
      <c r="FEP25" s="3"/>
      <c r="FEQ25" s="567"/>
      <c r="FER25" s="3"/>
      <c r="FES25" s="428"/>
      <c r="FET25" s="3"/>
      <c r="FEU25" s="567"/>
      <c r="FEV25" s="3"/>
      <c r="FEW25" s="428"/>
      <c r="FEX25" s="3"/>
      <c r="FEY25" s="567"/>
      <c r="FEZ25" s="3"/>
      <c r="FFA25" s="428"/>
      <c r="FFB25" s="3"/>
      <c r="FFC25" s="567"/>
      <c r="FFD25" s="3"/>
      <c r="FFE25" s="428"/>
      <c r="FFF25" s="3"/>
      <c r="FFG25" s="567"/>
      <c r="FFH25" s="3"/>
      <c r="FFI25" s="428"/>
      <c r="FFJ25" s="3"/>
      <c r="FFK25" s="567"/>
      <c r="FFL25" s="3"/>
      <c r="FFM25" s="428"/>
      <c r="FFN25" s="3"/>
      <c r="FFO25" s="567"/>
      <c r="FFP25" s="3"/>
      <c r="FFQ25" s="428"/>
      <c r="FFR25" s="3"/>
      <c r="FFS25" s="567"/>
      <c r="FFT25" s="3"/>
      <c r="FFU25" s="428"/>
      <c r="FFV25" s="3"/>
      <c r="FFW25" s="567"/>
      <c r="FFX25" s="3"/>
      <c r="FFY25" s="428"/>
      <c r="FFZ25" s="3"/>
      <c r="FGA25" s="567"/>
      <c r="FGB25" s="3"/>
      <c r="FGC25" s="428"/>
      <c r="FGD25" s="3"/>
      <c r="FGE25" s="567"/>
      <c r="FGF25" s="3"/>
      <c r="FGG25" s="428"/>
      <c r="FGH25" s="3"/>
      <c r="FGI25" s="567"/>
      <c r="FGJ25" s="3"/>
      <c r="FGK25" s="428"/>
      <c r="FGL25" s="3"/>
      <c r="FGM25" s="567"/>
      <c r="FGN25" s="3"/>
      <c r="FGO25" s="428"/>
      <c r="FGP25" s="3"/>
      <c r="FGQ25" s="567"/>
      <c r="FGR25" s="3"/>
      <c r="FGS25" s="428"/>
      <c r="FGT25" s="3"/>
      <c r="FGU25" s="567"/>
      <c r="FGV25" s="3"/>
      <c r="FGW25" s="428"/>
      <c r="FGX25" s="3"/>
      <c r="FGY25" s="567"/>
      <c r="FGZ25" s="3"/>
      <c r="FHA25" s="428"/>
      <c r="FHB25" s="3"/>
      <c r="FHC25" s="567"/>
      <c r="FHD25" s="3"/>
      <c r="FHE25" s="428"/>
      <c r="FHF25" s="3"/>
      <c r="FHG25" s="567"/>
      <c r="FHH25" s="3"/>
      <c r="FHI25" s="428"/>
      <c r="FHJ25" s="3"/>
      <c r="FHK25" s="567"/>
      <c r="FHL25" s="3"/>
      <c r="FHM25" s="428"/>
      <c r="FHN25" s="3"/>
      <c r="FHO25" s="567"/>
      <c r="FHP25" s="3"/>
      <c r="FHQ25" s="428"/>
      <c r="FHR25" s="3"/>
      <c r="FHS25" s="567"/>
      <c r="FHT25" s="3"/>
      <c r="FHU25" s="428"/>
      <c r="FHV25" s="3"/>
      <c r="FHW25" s="567"/>
      <c r="FHX25" s="3"/>
      <c r="FHY25" s="428"/>
      <c r="FHZ25" s="3"/>
      <c r="FIA25" s="567"/>
      <c r="FIB25" s="3"/>
      <c r="FIC25" s="428"/>
      <c r="FID25" s="3"/>
      <c r="FIE25" s="567"/>
      <c r="FIF25" s="3"/>
      <c r="FIG25" s="428"/>
      <c r="FIH25" s="3"/>
      <c r="FII25" s="567"/>
      <c r="FIJ25" s="3"/>
      <c r="FIK25" s="428"/>
      <c r="FIL25" s="3"/>
      <c r="FIM25" s="567"/>
      <c r="FIN25" s="3"/>
      <c r="FIO25" s="428"/>
      <c r="FIP25" s="3"/>
      <c r="FIQ25" s="567"/>
      <c r="FIR25" s="3"/>
      <c r="FIS25" s="428"/>
      <c r="FIT25" s="3"/>
      <c r="FIU25" s="567"/>
      <c r="FIV25" s="3"/>
      <c r="FIW25" s="428"/>
      <c r="FIX25" s="3"/>
      <c r="FIY25" s="567"/>
      <c r="FIZ25" s="3"/>
      <c r="FJA25" s="428"/>
      <c r="FJB25" s="3"/>
      <c r="FJC25" s="567"/>
      <c r="FJD25" s="3"/>
      <c r="FJE25" s="428"/>
      <c r="FJF25" s="3"/>
      <c r="FJG25" s="567"/>
      <c r="FJH25" s="3"/>
      <c r="FJI25" s="428"/>
      <c r="FJJ25" s="3"/>
      <c r="FJK25" s="567"/>
      <c r="FJL25" s="3"/>
      <c r="FJM25" s="428"/>
      <c r="FJN25" s="3"/>
      <c r="FJO25" s="567"/>
      <c r="FJP25" s="3"/>
      <c r="FJQ25" s="428"/>
      <c r="FJR25" s="3"/>
      <c r="FJS25" s="567"/>
      <c r="FJT25" s="3"/>
      <c r="FJU25" s="428"/>
      <c r="FJV25" s="3"/>
      <c r="FJW25" s="567"/>
      <c r="FJX25" s="3"/>
      <c r="FJY25" s="428"/>
      <c r="FJZ25" s="3"/>
      <c r="FKA25" s="567"/>
      <c r="FKB25" s="3"/>
      <c r="FKC25" s="428"/>
      <c r="FKD25" s="3"/>
      <c r="FKE25" s="567"/>
      <c r="FKF25" s="3"/>
      <c r="FKG25" s="428"/>
      <c r="FKH25" s="3"/>
      <c r="FKI25" s="567"/>
      <c r="FKJ25" s="3"/>
      <c r="FKK25" s="428"/>
      <c r="FKL25" s="3"/>
      <c r="FKM25" s="567"/>
      <c r="FKN25" s="3"/>
      <c r="FKO25" s="428"/>
      <c r="FKP25" s="3"/>
      <c r="FKQ25" s="567"/>
      <c r="FKR25" s="3"/>
      <c r="FKS25" s="428"/>
      <c r="FKT25" s="3"/>
      <c r="FKU25" s="567"/>
      <c r="FKV25" s="3"/>
      <c r="FKW25" s="428"/>
      <c r="FKX25" s="3"/>
      <c r="FKY25" s="567"/>
      <c r="FKZ25" s="3"/>
      <c r="FLA25" s="428"/>
      <c r="FLB25" s="3"/>
      <c r="FLC25" s="567"/>
      <c r="FLD25" s="3"/>
      <c r="FLE25" s="428"/>
      <c r="FLF25" s="3"/>
      <c r="FLG25" s="567"/>
      <c r="FLH25" s="3"/>
      <c r="FLI25" s="428"/>
      <c r="FLJ25" s="3"/>
      <c r="FLK25" s="567"/>
      <c r="FLL25" s="3"/>
      <c r="FLM25" s="428"/>
      <c r="FLN25" s="3"/>
      <c r="FLO25" s="567"/>
      <c r="FLP25" s="3"/>
      <c r="FLQ25" s="428"/>
      <c r="FLR25" s="3"/>
      <c r="FLS25" s="567"/>
      <c r="FLT25" s="3"/>
      <c r="FLU25" s="428"/>
      <c r="FLV25" s="3"/>
      <c r="FLW25" s="567"/>
      <c r="FLX25" s="3"/>
      <c r="FLY25" s="428"/>
      <c r="FLZ25" s="3"/>
      <c r="FMA25" s="567"/>
      <c r="FMB25" s="3"/>
      <c r="FMC25" s="428"/>
      <c r="FMD25" s="3"/>
      <c r="FME25" s="567"/>
      <c r="FMF25" s="3"/>
      <c r="FMG25" s="428"/>
      <c r="FMH25" s="3"/>
      <c r="FMI25" s="567"/>
      <c r="FMJ25" s="3"/>
      <c r="FMK25" s="428"/>
      <c r="FML25" s="3"/>
      <c r="FMM25" s="567"/>
      <c r="FMN25" s="3"/>
      <c r="FMO25" s="428"/>
      <c r="FMP25" s="3"/>
      <c r="FMQ25" s="567"/>
      <c r="FMR25" s="3"/>
      <c r="FMS25" s="428"/>
      <c r="FMT25" s="3"/>
      <c r="FMU25" s="567"/>
      <c r="FMV25" s="3"/>
      <c r="FMW25" s="428"/>
      <c r="FMX25" s="3"/>
      <c r="FMY25" s="567"/>
      <c r="FMZ25" s="3"/>
      <c r="FNA25" s="428"/>
      <c r="FNB25" s="3"/>
      <c r="FNC25" s="567"/>
      <c r="FND25" s="3"/>
      <c r="FNE25" s="428"/>
      <c r="FNF25" s="3"/>
      <c r="FNG25" s="567"/>
      <c r="FNH25" s="3"/>
      <c r="FNI25" s="428"/>
      <c r="FNJ25" s="3"/>
      <c r="FNK25" s="567"/>
      <c r="FNL25" s="3"/>
      <c r="FNM25" s="428"/>
      <c r="FNN25" s="3"/>
      <c r="FNO25" s="567"/>
      <c r="FNP25" s="3"/>
      <c r="FNQ25" s="428"/>
      <c r="FNR25" s="3"/>
      <c r="FNS25" s="567"/>
      <c r="FNT25" s="3"/>
      <c r="FNU25" s="428"/>
      <c r="FNV25" s="3"/>
      <c r="FNW25" s="567"/>
      <c r="FNX25" s="3"/>
      <c r="FNY25" s="428"/>
      <c r="FNZ25" s="3"/>
      <c r="FOA25" s="567"/>
      <c r="FOB25" s="3"/>
      <c r="FOC25" s="428"/>
      <c r="FOD25" s="3"/>
      <c r="FOE25" s="567"/>
      <c r="FOF25" s="3"/>
      <c r="FOG25" s="428"/>
      <c r="FOH25" s="3"/>
      <c r="FOI25" s="567"/>
      <c r="FOJ25" s="3"/>
      <c r="FOK25" s="428"/>
      <c r="FOL25" s="3"/>
      <c r="FOM25" s="567"/>
      <c r="FON25" s="3"/>
      <c r="FOO25" s="428"/>
      <c r="FOP25" s="3"/>
      <c r="FOQ25" s="567"/>
      <c r="FOR25" s="3"/>
      <c r="FOS25" s="428"/>
      <c r="FOT25" s="3"/>
      <c r="FOU25" s="567"/>
      <c r="FOV25" s="3"/>
      <c r="FOW25" s="428"/>
      <c r="FOX25" s="3"/>
      <c r="FOY25" s="567"/>
      <c r="FOZ25" s="3"/>
      <c r="FPA25" s="428"/>
      <c r="FPB25" s="3"/>
      <c r="FPC25" s="567"/>
      <c r="FPD25" s="3"/>
      <c r="FPE25" s="428"/>
      <c r="FPF25" s="3"/>
      <c r="FPG25" s="567"/>
      <c r="FPH25" s="3"/>
      <c r="FPI25" s="428"/>
      <c r="FPJ25" s="3"/>
      <c r="FPK25" s="567"/>
      <c r="FPL25" s="3"/>
      <c r="FPM25" s="428"/>
      <c r="FPN25" s="3"/>
      <c r="FPO25" s="567"/>
      <c r="FPP25" s="3"/>
      <c r="FPQ25" s="428"/>
      <c r="FPR25" s="3"/>
      <c r="FPS25" s="567"/>
      <c r="FPT25" s="3"/>
      <c r="FPU25" s="428"/>
      <c r="FPV25" s="3"/>
      <c r="FPW25" s="567"/>
      <c r="FPX25" s="3"/>
      <c r="FPY25" s="428"/>
      <c r="FPZ25" s="3"/>
      <c r="FQA25" s="567"/>
      <c r="FQB25" s="3"/>
      <c r="FQC25" s="428"/>
      <c r="FQD25" s="3"/>
      <c r="FQE25" s="567"/>
      <c r="FQF25" s="3"/>
      <c r="FQG25" s="428"/>
      <c r="FQH25" s="3"/>
      <c r="FQI25" s="567"/>
      <c r="FQJ25" s="3"/>
      <c r="FQK25" s="428"/>
      <c r="FQL25" s="3"/>
      <c r="FQM25" s="567"/>
      <c r="FQN25" s="3"/>
      <c r="FQO25" s="428"/>
      <c r="FQP25" s="3"/>
      <c r="FQQ25" s="567"/>
      <c r="FQR25" s="3"/>
      <c r="FQS25" s="428"/>
      <c r="FQT25" s="3"/>
      <c r="FQU25" s="567"/>
      <c r="FQV25" s="3"/>
      <c r="FQW25" s="428"/>
      <c r="FQX25" s="3"/>
      <c r="FQY25" s="567"/>
      <c r="FQZ25" s="3"/>
      <c r="FRA25" s="428"/>
      <c r="FRB25" s="3"/>
      <c r="FRC25" s="567"/>
      <c r="FRD25" s="3"/>
      <c r="FRE25" s="428"/>
      <c r="FRF25" s="3"/>
      <c r="FRG25" s="567"/>
      <c r="FRH25" s="3"/>
      <c r="FRI25" s="428"/>
      <c r="FRJ25" s="3"/>
      <c r="FRK25" s="567"/>
      <c r="FRL25" s="3"/>
      <c r="FRM25" s="428"/>
      <c r="FRN25" s="3"/>
      <c r="FRO25" s="567"/>
      <c r="FRP25" s="3"/>
      <c r="FRQ25" s="428"/>
      <c r="FRR25" s="3"/>
      <c r="FRS25" s="567"/>
      <c r="FRT25" s="3"/>
      <c r="FRU25" s="428"/>
      <c r="FRV25" s="3"/>
      <c r="FRW25" s="567"/>
      <c r="FRX25" s="3"/>
      <c r="FRY25" s="428"/>
      <c r="FRZ25" s="3"/>
      <c r="FSA25" s="567"/>
      <c r="FSB25" s="3"/>
      <c r="FSC25" s="428"/>
      <c r="FSD25" s="3"/>
      <c r="FSE25" s="567"/>
      <c r="FSF25" s="3"/>
      <c r="FSG25" s="428"/>
      <c r="FSH25" s="3"/>
      <c r="FSI25" s="567"/>
      <c r="FSJ25" s="3"/>
      <c r="FSK25" s="428"/>
      <c r="FSL25" s="3"/>
      <c r="FSM25" s="567"/>
      <c r="FSN25" s="3"/>
      <c r="FSO25" s="428"/>
      <c r="FSP25" s="3"/>
      <c r="FSQ25" s="567"/>
      <c r="FSR25" s="3"/>
      <c r="FSS25" s="428"/>
      <c r="FST25" s="3"/>
      <c r="FSU25" s="567"/>
      <c r="FSV25" s="3"/>
      <c r="FSW25" s="428"/>
      <c r="FSX25" s="3"/>
      <c r="FSY25" s="567"/>
      <c r="FSZ25" s="3"/>
      <c r="FTA25" s="428"/>
      <c r="FTB25" s="3"/>
      <c r="FTC25" s="567"/>
      <c r="FTD25" s="3"/>
      <c r="FTE25" s="428"/>
      <c r="FTF25" s="3"/>
      <c r="FTG25" s="567"/>
      <c r="FTH25" s="3"/>
      <c r="FTI25" s="428"/>
      <c r="FTJ25" s="3"/>
      <c r="FTK25" s="567"/>
      <c r="FTL25" s="3"/>
      <c r="FTM25" s="428"/>
      <c r="FTN25" s="3"/>
      <c r="FTO25" s="567"/>
      <c r="FTP25" s="3"/>
      <c r="FTQ25" s="428"/>
      <c r="FTR25" s="3"/>
      <c r="FTS25" s="567"/>
      <c r="FTT25" s="3"/>
      <c r="FTU25" s="428"/>
      <c r="FTV25" s="3"/>
      <c r="FTW25" s="567"/>
      <c r="FTX25" s="3"/>
      <c r="FTY25" s="428"/>
      <c r="FTZ25" s="3"/>
      <c r="FUA25" s="567"/>
      <c r="FUB25" s="3"/>
      <c r="FUC25" s="428"/>
      <c r="FUD25" s="3"/>
      <c r="FUE25" s="567"/>
      <c r="FUF25" s="3"/>
      <c r="FUG25" s="428"/>
      <c r="FUH25" s="3"/>
      <c r="FUI25" s="567"/>
      <c r="FUJ25" s="3"/>
      <c r="FUK25" s="428"/>
      <c r="FUL25" s="3"/>
      <c r="FUM25" s="567"/>
      <c r="FUN25" s="3"/>
      <c r="FUO25" s="428"/>
      <c r="FUP25" s="3"/>
      <c r="FUQ25" s="567"/>
      <c r="FUR25" s="3"/>
      <c r="FUS25" s="428"/>
      <c r="FUT25" s="3"/>
      <c r="FUU25" s="567"/>
      <c r="FUV25" s="3"/>
      <c r="FUW25" s="428"/>
      <c r="FUX25" s="3"/>
      <c r="FUY25" s="567"/>
      <c r="FUZ25" s="3"/>
      <c r="FVA25" s="428"/>
      <c r="FVB25" s="3"/>
      <c r="FVC25" s="567"/>
      <c r="FVD25" s="3"/>
      <c r="FVE25" s="428"/>
      <c r="FVF25" s="3"/>
      <c r="FVG25" s="567"/>
      <c r="FVH25" s="3"/>
      <c r="FVI25" s="428"/>
      <c r="FVJ25" s="3"/>
      <c r="FVK25" s="567"/>
      <c r="FVL25" s="3"/>
      <c r="FVM25" s="428"/>
      <c r="FVN25" s="3"/>
      <c r="FVO25" s="567"/>
      <c r="FVP25" s="3"/>
      <c r="FVQ25" s="428"/>
      <c r="FVR25" s="3"/>
      <c r="FVS25" s="567"/>
      <c r="FVT25" s="3"/>
      <c r="FVU25" s="428"/>
      <c r="FVV25" s="3"/>
      <c r="FVW25" s="567"/>
      <c r="FVX25" s="3"/>
      <c r="FVY25" s="428"/>
      <c r="FVZ25" s="3"/>
      <c r="FWA25" s="567"/>
      <c r="FWB25" s="3"/>
      <c r="FWC25" s="428"/>
      <c r="FWD25" s="3"/>
      <c r="FWE25" s="567"/>
      <c r="FWF25" s="3"/>
      <c r="FWG25" s="428"/>
      <c r="FWH25" s="3"/>
      <c r="FWI25" s="567"/>
      <c r="FWJ25" s="3"/>
      <c r="FWK25" s="428"/>
      <c r="FWL25" s="3"/>
      <c r="FWM25" s="567"/>
      <c r="FWN25" s="3"/>
      <c r="FWO25" s="428"/>
      <c r="FWP25" s="3"/>
      <c r="FWQ25" s="567"/>
      <c r="FWR25" s="3"/>
      <c r="FWS25" s="428"/>
      <c r="FWT25" s="3"/>
      <c r="FWU25" s="567"/>
      <c r="FWV25" s="3"/>
      <c r="FWW25" s="428"/>
      <c r="FWX25" s="3"/>
      <c r="FWY25" s="567"/>
      <c r="FWZ25" s="3"/>
      <c r="FXA25" s="428"/>
      <c r="FXB25" s="3"/>
      <c r="FXC25" s="567"/>
      <c r="FXD25" s="3"/>
      <c r="FXE25" s="428"/>
      <c r="FXF25" s="3"/>
      <c r="FXG25" s="567"/>
      <c r="FXH25" s="3"/>
      <c r="FXI25" s="428"/>
      <c r="FXJ25" s="3"/>
      <c r="FXK25" s="567"/>
      <c r="FXL25" s="3"/>
      <c r="FXM25" s="428"/>
      <c r="FXN25" s="3"/>
      <c r="FXO25" s="567"/>
      <c r="FXP25" s="3"/>
      <c r="FXQ25" s="428"/>
      <c r="FXR25" s="3"/>
      <c r="FXS25" s="567"/>
      <c r="FXT25" s="3"/>
      <c r="FXU25" s="428"/>
      <c r="FXV25" s="3"/>
      <c r="FXW25" s="567"/>
      <c r="FXX25" s="3"/>
      <c r="FXY25" s="428"/>
      <c r="FXZ25" s="3"/>
      <c r="FYA25" s="567"/>
      <c r="FYB25" s="3"/>
      <c r="FYC25" s="428"/>
      <c r="FYD25" s="3"/>
      <c r="FYE25" s="567"/>
      <c r="FYF25" s="3"/>
      <c r="FYG25" s="428"/>
      <c r="FYH25" s="3"/>
      <c r="FYI25" s="567"/>
      <c r="FYJ25" s="3"/>
      <c r="FYK25" s="428"/>
      <c r="FYL25" s="3"/>
      <c r="FYM25" s="567"/>
      <c r="FYN25" s="3"/>
      <c r="FYO25" s="428"/>
      <c r="FYP25" s="3"/>
      <c r="FYQ25" s="567"/>
      <c r="FYR25" s="3"/>
      <c r="FYS25" s="428"/>
      <c r="FYT25" s="3"/>
      <c r="FYU25" s="567"/>
      <c r="FYV25" s="3"/>
      <c r="FYW25" s="428"/>
      <c r="FYX25" s="3"/>
      <c r="FYY25" s="567"/>
      <c r="FYZ25" s="3"/>
      <c r="FZA25" s="428"/>
      <c r="FZB25" s="3"/>
      <c r="FZC25" s="567"/>
      <c r="FZD25" s="3"/>
      <c r="FZE25" s="428"/>
      <c r="FZF25" s="3"/>
      <c r="FZG25" s="567"/>
      <c r="FZH25" s="3"/>
      <c r="FZI25" s="428"/>
      <c r="FZJ25" s="3"/>
      <c r="FZK25" s="567"/>
      <c r="FZL25" s="3"/>
      <c r="FZM25" s="428"/>
      <c r="FZN25" s="3"/>
      <c r="FZO25" s="567"/>
      <c r="FZP25" s="3"/>
      <c r="FZQ25" s="428"/>
      <c r="FZR25" s="3"/>
      <c r="FZS25" s="567"/>
      <c r="FZT25" s="3"/>
      <c r="FZU25" s="428"/>
      <c r="FZV25" s="3"/>
      <c r="FZW25" s="567"/>
      <c r="FZX25" s="3"/>
      <c r="FZY25" s="428"/>
      <c r="FZZ25" s="3"/>
      <c r="GAA25" s="567"/>
      <c r="GAB25" s="3"/>
      <c r="GAC25" s="428"/>
      <c r="GAD25" s="3"/>
      <c r="GAE25" s="567"/>
      <c r="GAF25" s="3"/>
      <c r="GAG25" s="428"/>
      <c r="GAH25" s="3"/>
      <c r="GAI25" s="567"/>
      <c r="GAJ25" s="3"/>
      <c r="GAK25" s="428"/>
      <c r="GAL25" s="3"/>
      <c r="GAM25" s="567"/>
      <c r="GAN25" s="3"/>
      <c r="GAO25" s="428"/>
      <c r="GAP25" s="3"/>
      <c r="GAQ25" s="567"/>
      <c r="GAR25" s="3"/>
      <c r="GAS25" s="428"/>
      <c r="GAT25" s="3"/>
      <c r="GAU25" s="567"/>
      <c r="GAV25" s="3"/>
      <c r="GAW25" s="428"/>
      <c r="GAX25" s="3"/>
      <c r="GAY25" s="567"/>
      <c r="GAZ25" s="3"/>
      <c r="GBA25" s="428"/>
      <c r="GBB25" s="3"/>
      <c r="GBC25" s="567"/>
      <c r="GBD25" s="3"/>
      <c r="GBE25" s="428"/>
      <c r="GBF25" s="3"/>
      <c r="GBG25" s="567"/>
      <c r="GBH25" s="3"/>
      <c r="GBI25" s="428"/>
      <c r="GBJ25" s="3"/>
      <c r="GBK25" s="567"/>
      <c r="GBL25" s="3"/>
      <c r="GBM25" s="428"/>
      <c r="GBN25" s="3"/>
      <c r="GBO25" s="567"/>
      <c r="GBP25" s="3"/>
      <c r="GBQ25" s="428"/>
      <c r="GBR25" s="3"/>
      <c r="GBS25" s="567"/>
      <c r="GBT25" s="3"/>
      <c r="GBU25" s="428"/>
      <c r="GBV25" s="3"/>
      <c r="GBW25" s="567"/>
      <c r="GBX25" s="3"/>
      <c r="GBY25" s="428"/>
      <c r="GBZ25" s="3"/>
      <c r="GCA25" s="567"/>
      <c r="GCB25" s="3"/>
      <c r="GCC25" s="428"/>
      <c r="GCD25" s="3"/>
      <c r="GCE25" s="567"/>
      <c r="GCF25" s="3"/>
      <c r="GCG25" s="428"/>
      <c r="GCH25" s="3"/>
      <c r="GCI25" s="567"/>
      <c r="GCJ25" s="3"/>
      <c r="GCK25" s="428"/>
      <c r="GCL25" s="3"/>
      <c r="GCM25" s="567"/>
      <c r="GCN25" s="3"/>
      <c r="GCO25" s="428"/>
      <c r="GCP25" s="3"/>
      <c r="GCQ25" s="567"/>
      <c r="GCR25" s="3"/>
      <c r="GCS25" s="428"/>
      <c r="GCT25" s="3"/>
      <c r="GCU25" s="567"/>
      <c r="GCV25" s="3"/>
      <c r="GCW25" s="428"/>
      <c r="GCX25" s="3"/>
      <c r="GCY25" s="567"/>
      <c r="GCZ25" s="3"/>
      <c r="GDA25" s="428"/>
      <c r="GDB25" s="3"/>
      <c r="GDC25" s="567"/>
      <c r="GDD25" s="3"/>
      <c r="GDE25" s="428"/>
      <c r="GDF25" s="3"/>
      <c r="GDG25" s="567"/>
      <c r="GDH25" s="3"/>
      <c r="GDI25" s="428"/>
      <c r="GDJ25" s="3"/>
      <c r="GDK25" s="567"/>
      <c r="GDL25" s="3"/>
      <c r="GDM25" s="428"/>
      <c r="GDN25" s="3"/>
      <c r="GDO25" s="567"/>
      <c r="GDP25" s="3"/>
      <c r="GDQ25" s="428"/>
      <c r="GDR25" s="3"/>
      <c r="GDS25" s="567"/>
      <c r="GDT25" s="3"/>
      <c r="GDU25" s="428"/>
      <c r="GDV25" s="3"/>
      <c r="GDW25" s="567"/>
      <c r="GDX25" s="3"/>
      <c r="GDY25" s="428"/>
      <c r="GDZ25" s="3"/>
      <c r="GEA25" s="567"/>
      <c r="GEB25" s="3"/>
      <c r="GEC25" s="428"/>
      <c r="GED25" s="3"/>
      <c r="GEE25" s="567"/>
      <c r="GEF25" s="3"/>
      <c r="GEG25" s="428"/>
      <c r="GEH25" s="3"/>
      <c r="GEI25" s="567"/>
      <c r="GEJ25" s="3"/>
      <c r="GEK25" s="428"/>
      <c r="GEL25" s="3"/>
      <c r="GEM25" s="567"/>
      <c r="GEN25" s="3"/>
      <c r="GEO25" s="428"/>
      <c r="GEP25" s="3"/>
      <c r="GEQ25" s="567"/>
      <c r="GER25" s="3"/>
      <c r="GES25" s="428"/>
      <c r="GET25" s="3"/>
      <c r="GEU25" s="567"/>
      <c r="GEV25" s="3"/>
      <c r="GEW25" s="428"/>
      <c r="GEX25" s="3"/>
      <c r="GEY25" s="567"/>
      <c r="GEZ25" s="3"/>
      <c r="GFA25" s="428"/>
      <c r="GFB25" s="3"/>
      <c r="GFC25" s="567"/>
      <c r="GFD25" s="3"/>
      <c r="GFE25" s="428"/>
      <c r="GFF25" s="3"/>
      <c r="GFG25" s="567"/>
      <c r="GFH25" s="3"/>
      <c r="GFI25" s="428"/>
      <c r="GFJ25" s="3"/>
      <c r="GFK25" s="567"/>
      <c r="GFL25" s="3"/>
      <c r="GFM25" s="428"/>
      <c r="GFN25" s="3"/>
      <c r="GFO25" s="567"/>
      <c r="GFP25" s="3"/>
      <c r="GFQ25" s="428"/>
      <c r="GFR25" s="3"/>
      <c r="GFS25" s="567"/>
      <c r="GFT25" s="3"/>
      <c r="GFU25" s="428"/>
      <c r="GFV25" s="3"/>
      <c r="GFW25" s="567"/>
      <c r="GFX25" s="3"/>
      <c r="GFY25" s="428"/>
      <c r="GFZ25" s="3"/>
      <c r="GGA25" s="567"/>
      <c r="GGB25" s="3"/>
      <c r="GGC25" s="428"/>
      <c r="GGD25" s="3"/>
      <c r="GGE25" s="567"/>
      <c r="GGF25" s="3"/>
      <c r="GGG25" s="428"/>
      <c r="GGH25" s="3"/>
      <c r="GGI25" s="567"/>
      <c r="GGJ25" s="3"/>
      <c r="GGK25" s="428"/>
      <c r="GGL25" s="3"/>
      <c r="GGM25" s="567"/>
      <c r="GGN25" s="3"/>
      <c r="GGO25" s="428"/>
      <c r="GGP25" s="3"/>
      <c r="GGQ25" s="567"/>
      <c r="GGR25" s="3"/>
      <c r="GGS25" s="428"/>
      <c r="GGT25" s="3"/>
      <c r="GGU25" s="567"/>
      <c r="GGV25" s="3"/>
      <c r="GGW25" s="428"/>
      <c r="GGX25" s="3"/>
      <c r="GGY25" s="567"/>
      <c r="GGZ25" s="3"/>
      <c r="GHA25" s="428"/>
      <c r="GHB25" s="3"/>
      <c r="GHC25" s="567"/>
      <c r="GHD25" s="3"/>
      <c r="GHE25" s="428"/>
      <c r="GHF25" s="3"/>
      <c r="GHG25" s="567"/>
      <c r="GHH25" s="3"/>
      <c r="GHI25" s="428"/>
      <c r="GHJ25" s="3"/>
      <c r="GHK25" s="567"/>
      <c r="GHL25" s="3"/>
      <c r="GHM25" s="428"/>
      <c r="GHN25" s="3"/>
      <c r="GHO25" s="567"/>
      <c r="GHP25" s="3"/>
      <c r="GHQ25" s="428"/>
      <c r="GHR25" s="3"/>
      <c r="GHS25" s="567"/>
      <c r="GHT25" s="3"/>
      <c r="GHU25" s="428"/>
      <c r="GHV25" s="3"/>
      <c r="GHW25" s="567"/>
      <c r="GHX25" s="3"/>
      <c r="GHY25" s="428"/>
      <c r="GHZ25" s="3"/>
      <c r="GIA25" s="567"/>
      <c r="GIB25" s="3"/>
      <c r="GIC25" s="428"/>
      <c r="GID25" s="3"/>
      <c r="GIE25" s="567"/>
      <c r="GIF25" s="3"/>
      <c r="GIG25" s="428"/>
      <c r="GIH25" s="3"/>
      <c r="GII25" s="567"/>
      <c r="GIJ25" s="3"/>
      <c r="GIK25" s="428"/>
      <c r="GIL25" s="3"/>
      <c r="GIM25" s="567"/>
      <c r="GIN25" s="3"/>
      <c r="GIO25" s="428"/>
      <c r="GIP25" s="3"/>
      <c r="GIQ25" s="567"/>
      <c r="GIR25" s="3"/>
      <c r="GIS25" s="428"/>
      <c r="GIT25" s="3"/>
      <c r="GIU25" s="567"/>
      <c r="GIV25" s="3"/>
      <c r="GIW25" s="428"/>
      <c r="GIX25" s="3"/>
      <c r="GIY25" s="567"/>
      <c r="GIZ25" s="3"/>
      <c r="GJA25" s="428"/>
      <c r="GJB25" s="3"/>
      <c r="GJC25" s="567"/>
      <c r="GJD25" s="3"/>
      <c r="GJE25" s="428"/>
      <c r="GJF25" s="3"/>
      <c r="GJG25" s="567"/>
      <c r="GJH25" s="3"/>
      <c r="GJI25" s="428"/>
      <c r="GJJ25" s="3"/>
      <c r="GJK25" s="567"/>
      <c r="GJL25" s="3"/>
      <c r="GJM25" s="428"/>
      <c r="GJN25" s="3"/>
      <c r="GJO25" s="567"/>
      <c r="GJP25" s="3"/>
      <c r="GJQ25" s="428"/>
      <c r="GJR25" s="3"/>
      <c r="GJS25" s="567"/>
      <c r="GJT25" s="3"/>
      <c r="GJU25" s="428"/>
      <c r="GJV25" s="3"/>
      <c r="GJW25" s="567"/>
      <c r="GJX25" s="3"/>
      <c r="GJY25" s="428"/>
      <c r="GJZ25" s="3"/>
      <c r="GKA25" s="567"/>
      <c r="GKB25" s="3"/>
      <c r="GKC25" s="428"/>
      <c r="GKD25" s="3"/>
      <c r="GKE25" s="567"/>
      <c r="GKF25" s="3"/>
      <c r="GKG25" s="428"/>
      <c r="GKH25" s="3"/>
      <c r="GKI25" s="567"/>
      <c r="GKJ25" s="3"/>
      <c r="GKK25" s="428"/>
      <c r="GKL25" s="3"/>
      <c r="GKM25" s="567"/>
      <c r="GKN25" s="3"/>
      <c r="GKO25" s="428"/>
      <c r="GKP25" s="3"/>
      <c r="GKQ25" s="567"/>
      <c r="GKR25" s="3"/>
      <c r="GKS25" s="428"/>
      <c r="GKT25" s="3"/>
      <c r="GKU25" s="567"/>
      <c r="GKV25" s="3"/>
      <c r="GKW25" s="428"/>
      <c r="GKX25" s="3"/>
      <c r="GKY25" s="567"/>
      <c r="GKZ25" s="3"/>
      <c r="GLA25" s="428"/>
      <c r="GLB25" s="3"/>
      <c r="GLC25" s="567"/>
      <c r="GLD25" s="3"/>
      <c r="GLE25" s="428"/>
      <c r="GLF25" s="3"/>
      <c r="GLG25" s="567"/>
      <c r="GLH25" s="3"/>
      <c r="GLI25" s="428"/>
      <c r="GLJ25" s="3"/>
      <c r="GLK25" s="567"/>
      <c r="GLL25" s="3"/>
      <c r="GLM25" s="428"/>
      <c r="GLN25" s="3"/>
      <c r="GLO25" s="567"/>
      <c r="GLP25" s="3"/>
      <c r="GLQ25" s="428"/>
      <c r="GLR25" s="3"/>
      <c r="GLS25" s="567"/>
      <c r="GLT25" s="3"/>
      <c r="GLU25" s="428"/>
      <c r="GLV25" s="3"/>
      <c r="GLW25" s="567"/>
      <c r="GLX25" s="3"/>
      <c r="GLY25" s="428"/>
      <c r="GLZ25" s="3"/>
      <c r="GMA25" s="567"/>
      <c r="GMB25" s="3"/>
      <c r="GMC25" s="428"/>
      <c r="GMD25" s="3"/>
      <c r="GME25" s="567"/>
      <c r="GMF25" s="3"/>
      <c r="GMG25" s="428"/>
      <c r="GMH25" s="3"/>
      <c r="GMI25" s="567"/>
      <c r="GMJ25" s="3"/>
      <c r="GMK25" s="428"/>
      <c r="GML25" s="3"/>
      <c r="GMM25" s="567"/>
      <c r="GMN25" s="3"/>
      <c r="GMO25" s="428"/>
      <c r="GMP25" s="3"/>
      <c r="GMQ25" s="567"/>
      <c r="GMR25" s="3"/>
      <c r="GMS25" s="428"/>
      <c r="GMT25" s="3"/>
      <c r="GMU25" s="567"/>
      <c r="GMV25" s="3"/>
      <c r="GMW25" s="428"/>
      <c r="GMX25" s="3"/>
      <c r="GMY25" s="567"/>
      <c r="GMZ25" s="3"/>
      <c r="GNA25" s="428"/>
      <c r="GNB25" s="3"/>
      <c r="GNC25" s="567"/>
      <c r="GND25" s="3"/>
      <c r="GNE25" s="428"/>
      <c r="GNF25" s="3"/>
      <c r="GNG25" s="567"/>
      <c r="GNH25" s="3"/>
      <c r="GNI25" s="428"/>
      <c r="GNJ25" s="3"/>
      <c r="GNK25" s="567"/>
      <c r="GNL25" s="3"/>
      <c r="GNM25" s="428"/>
      <c r="GNN25" s="3"/>
      <c r="GNO25" s="567"/>
      <c r="GNP25" s="3"/>
      <c r="GNQ25" s="428"/>
      <c r="GNR25" s="3"/>
      <c r="GNS25" s="567"/>
      <c r="GNT25" s="3"/>
      <c r="GNU25" s="428"/>
      <c r="GNV25" s="3"/>
      <c r="GNW25" s="567"/>
      <c r="GNX25" s="3"/>
      <c r="GNY25" s="428"/>
      <c r="GNZ25" s="3"/>
      <c r="GOA25" s="567"/>
      <c r="GOB25" s="3"/>
      <c r="GOC25" s="428"/>
      <c r="GOD25" s="3"/>
      <c r="GOE25" s="567"/>
      <c r="GOF25" s="3"/>
      <c r="GOG25" s="428"/>
      <c r="GOH25" s="3"/>
      <c r="GOI25" s="567"/>
      <c r="GOJ25" s="3"/>
      <c r="GOK25" s="428"/>
      <c r="GOL25" s="3"/>
      <c r="GOM25" s="567"/>
      <c r="GON25" s="3"/>
      <c r="GOO25" s="428"/>
      <c r="GOP25" s="3"/>
      <c r="GOQ25" s="567"/>
      <c r="GOR25" s="3"/>
      <c r="GOS25" s="428"/>
      <c r="GOT25" s="3"/>
      <c r="GOU25" s="567"/>
      <c r="GOV25" s="3"/>
      <c r="GOW25" s="428"/>
      <c r="GOX25" s="3"/>
      <c r="GOY25" s="567"/>
      <c r="GOZ25" s="3"/>
      <c r="GPA25" s="428"/>
      <c r="GPB25" s="3"/>
      <c r="GPC25" s="567"/>
      <c r="GPD25" s="3"/>
      <c r="GPE25" s="428"/>
      <c r="GPF25" s="3"/>
      <c r="GPG25" s="567"/>
      <c r="GPH25" s="3"/>
      <c r="GPI25" s="428"/>
      <c r="GPJ25" s="3"/>
      <c r="GPK25" s="567"/>
      <c r="GPL25" s="3"/>
      <c r="GPM25" s="428"/>
      <c r="GPN25" s="3"/>
      <c r="GPO25" s="567"/>
      <c r="GPP25" s="3"/>
      <c r="GPQ25" s="428"/>
      <c r="GPR25" s="3"/>
      <c r="GPS25" s="567"/>
      <c r="GPT25" s="3"/>
      <c r="GPU25" s="428"/>
      <c r="GPV25" s="3"/>
      <c r="GPW25" s="567"/>
      <c r="GPX25" s="3"/>
      <c r="GPY25" s="428"/>
      <c r="GPZ25" s="3"/>
      <c r="GQA25" s="567"/>
      <c r="GQB25" s="3"/>
      <c r="GQC25" s="428"/>
      <c r="GQD25" s="3"/>
      <c r="GQE25" s="567"/>
      <c r="GQF25" s="3"/>
      <c r="GQG25" s="428"/>
      <c r="GQH25" s="3"/>
      <c r="GQI25" s="567"/>
      <c r="GQJ25" s="3"/>
      <c r="GQK25" s="428"/>
      <c r="GQL25" s="3"/>
      <c r="GQM25" s="567"/>
      <c r="GQN25" s="3"/>
      <c r="GQO25" s="428"/>
      <c r="GQP25" s="3"/>
      <c r="GQQ25" s="567"/>
      <c r="GQR25" s="3"/>
      <c r="GQS25" s="428"/>
      <c r="GQT25" s="3"/>
      <c r="GQU25" s="567"/>
      <c r="GQV25" s="3"/>
      <c r="GQW25" s="428"/>
      <c r="GQX25" s="3"/>
      <c r="GQY25" s="567"/>
      <c r="GQZ25" s="3"/>
      <c r="GRA25" s="428"/>
      <c r="GRB25" s="3"/>
      <c r="GRC25" s="567"/>
      <c r="GRD25" s="3"/>
      <c r="GRE25" s="428"/>
      <c r="GRF25" s="3"/>
      <c r="GRG25" s="567"/>
      <c r="GRH25" s="3"/>
      <c r="GRI25" s="428"/>
      <c r="GRJ25" s="3"/>
      <c r="GRK25" s="567"/>
      <c r="GRL25" s="3"/>
      <c r="GRM25" s="428"/>
      <c r="GRN25" s="3"/>
      <c r="GRO25" s="567"/>
      <c r="GRP25" s="3"/>
      <c r="GRQ25" s="428"/>
      <c r="GRR25" s="3"/>
      <c r="GRS25" s="567"/>
      <c r="GRT25" s="3"/>
      <c r="GRU25" s="428"/>
      <c r="GRV25" s="3"/>
      <c r="GRW25" s="567"/>
      <c r="GRX25" s="3"/>
      <c r="GRY25" s="428"/>
      <c r="GRZ25" s="3"/>
      <c r="GSA25" s="567"/>
      <c r="GSB25" s="3"/>
      <c r="GSC25" s="428"/>
      <c r="GSD25" s="3"/>
      <c r="GSE25" s="567"/>
      <c r="GSF25" s="3"/>
      <c r="GSG25" s="428"/>
      <c r="GSH25" s="3"/>
      <c r="GSI25" s="567"/>
      <c r="GSJ25" s="3"/>
      <c r="GSK25" s="428"/>
      <c r="GSL25" s="3"/>
      <c r="GSM25" s="567"/>
      <c r="GSN25" s="3"/>
      <c r="GSO25" s="428"/>
      <c r="GSP25" s="3"/>
      <c r="GSQ25" s="567"/>
      <c r="GSR25" s="3"/>
      <c r="GSS25" s="428"/>
      <c r="GST25" s="3"/>
      <c r="GSU25" s="567"/>
      <c r="GSV25" s="3"/>
      <c r="GSW25" s="428"/>
      <c r="GSX25" s="3"/>
      <c r="GSY25" s="567"/>
      <c r="GSZ25" s="3"/>
      <c r="GTA25" s="428"/>
      <c r="GTB25" s="3"/>
      <c r="GTC25" s="567"/>
      <c r="GTD25" s="3"/>
      <c r="GTE25" s="428"/>
      <c r="GTF25" s="3"/>
      <c r="GTG25" s="567"/>
      <c r="GTH25" s="3"/>
      <c r="GTI25" s="428"/>
      <c r="GTJ25" s="3"/>
      <c r="GTK25" s="567"/>
      <c r="GTL25" s="3"/>
      <c r="GTM25" s="428"/>
      <c r="GTN25" s="3"/>
      <c r="GTO25" s="567"/>
      <c r="GTP25" s="3"/>
      <c r="GTQ25" s="428"/>
      <c r="GTR25" s="3"/>
      <c r="GTS25" s="567"/>
      <c r="GTT25" s="3"/>
      <c r="GTU25" s="428"/>
      <c r="GTV25" s="3"/>
      <c r="GTW25" s="567"/>
      <c r="GTX25" s="3"/>
      <c r="GTY25" s="428"/>
      <c r="GTZ25" s="3"/>
      <c r="GUA25" s="567"/>
      <c r="GUB25" s="3"/>
      <c r="GUC25" s="428"/>
      <c r="GUD25" s="3"/>
      <c r="GUE25" s="567"/>
      <c r="GUF25" s="3"/>
      <c r="GUG25" s="428"/>
      <c r="GUH25" s="3"/>
      <c r="GUI25" s="567"/>
      <c r="GUJ25" s="3"/>
      <c r="GUK25" s="428"/>
      <c r="GUL25" s="3"/>
      <c r="GUM25" s="567"/>
      <c r="GUN25" s="3"/>
      <c r="GUO25" s="428"/>
      <c r="GUP25" s="3"/>
      <c r="GUQ25" s="567"/>
      <c r="GUR25" s="3"/>
      <c r="GUS25" s="428"/>
      <c r="GUT25" s="3"/>
      <c r="GUU25" s="567"/>
      <c r="GUV25" s="3"/>
      <c r="GUW25" s="428"/>
      <c r="GUX25" s="3"/>
      <c r="GUY25" s="567"/>
      <c r="GUZ25" s="3"/>
      <c r="GVA25" s="428"/>
      <c r="GVB25" s="3"/>
      <c r="GVC25" s="567"/>
      <c r="GVD25" s="3"/>
      <c r="GVE25" s="428"/>
      <c r="GVF25" s="3"/>
      <c r="GVG25" s="567"/>
      <c r="GVH25" s="3"/>
      <c r="GVI25" s="428"/>
      <c r="GVJ25" s="3"/>
      <c r="GVK25" s="567"/>
      <c r="GVL25" s="3"/>
      <c r="GVM25" s="428"/>
      <c r="GVN25" s="3"/>
      <c r="GVO25" s="567"/>
      <c r="GVP25" s="3"/>
      <c r="GVQ25" s="428"/>
      <c r="GVR25" s="3"/>
      <c r="GVS25" s="567"/>
      <c r="GVT25" s="3"/>
      <c r="GVU25" s="428"/>
      <c r="GVV25" s="3"/>
      <c r="GVW25" s="567"/>
      <c r="GVX25" s="3"/>
      <c r="GVY25" s="428"/>
      <c r="GVZ25" s="3"/>
      <c r="GWA25" s="567"/>
      <c r="GWB25" s="3"/>
      <c r="GWC25" s="428"/>
      <c r="GWD25" s="3"/>
      <c r="GWE25" s="567"/>
      <c r="GWF25" s="3"/>
      <c r="GWG25" s="428"/>
      <c r="GWH25" s="3"/>
      <c r="GWI25" s="567"/>
      <c r="GWJ25" s="3"/>
      <c r="GWK25" s="428"/>
      <c r="GWL25" s="3"/>
      <c r="GWM25" s="567"/>
      <c r="GWN25" s="3"/>
      <c r="GWO25" s="428"/>
      <c r="GWP25" s="3"/>
      <c r="GWQ25" s="567"/>
      <c r="GWR25" s="3"/>
      <c r="GWS25" s="428"/>
      <c r="GWT25" s="3"/>
      <c r="GWU25" s="567"/>
      <c r="GWV25" s="3"/>
      <c r="GWW25" s="428"/>
      <c r="GWX25" s="3"/>
      <c r="GWY25" s="567"/>
      <c r="GWZ25" s="3"/>
      <c r="GXA25" s="428"/>
      <c r="GXB25" s="3"/>
      <c r="GXC25" s="567"/>
      <c r="GXD25" s="3"/>
      <c r="GXE25" s="428"/>
      <c r="GXF25" s="3"/>
      <c r="GXG25" s="567"/>
      <c r="GXH25" s="3"/>
      <c r="GXI25" s="428"/>
      <c r="GXJ25" s="3"/>
      <c r="GXK25" s="567"/>
      <c r="GXL25" s="3"/>
      <c r="GXM25" s="428"/>
      <c r="GXN25" s="3"/>
      <c r="GXO25" s="567"/>
      <c r="GXP25" s="3"/>
      <c r="GXQ25" s="428"/>
      <c r="GXR25" s="3"/>
      <c r="GXS25" s="567"/>
      <c r="GXT25" s="3"/>
      <c r="GXU25" s="428"/>
      <c r="GXV25" s="3"/>
      <c r="GXW25" s="567"/>
      <c r="GXX25" s="3"/>
      <c r="GXY25" s="428"/>
      <c r="GXZ25" s="3"/>
      <c r="GYA25" s="567"/>
      <c r="GYB25" s="3"/>
      <c r="GYC25" s="428"/>
      <c r="GYD25" s="3"/>
      <c r="GYE25" s="567"/>
      <c r="GYF25" s="3"/>
      <c r="GYG25" s="428"/>
      <c r="GYH25" s="3"/>
      <c r="GYI25" s="567"/>
      <c r="GYJ25" s="3"/>
      <c r="GYK25" s="428"/>
      <c r="GYL25" s="3"/>
      <c r="GYM25" s="567"/>
      <c r="GYN25" s="3"/>
      <c r="GYO25" s="428"/>
      <c r="GYP25" s="3"/>
      <c r="GYQ25" s="567"/>
      <c r="GYR25" s="3"/>
      <c r="GYS25" s="428"/>
      <c r="GYT25" s="3"/>
      <c r="GYU25" s="567"/>
      <c r="GYV25" s="3"/>
      <c r="GYW25" s="428"/>
      <c r="GYX25" s="3"/>
      <c r="GYY25" s="567"/>
      <c r="GYZ25" s="3"/>
      <c r="GZA25" s="428"/>
      <c r="GZB25" s="3"/>
      <c r="GZC25" s="567"/>
      <c r="GZD25" s="3"/>
      <c r="GZE25" s="428"/>
      <c r="GZF25" s="3"/>
      <c r="GZG25" s="567"/>
      <c r="GZH25" s="3"/>
      <c r="GZI25" s="428"/>
      <c r="GZJ25" s="3"/>
      <c r="GZK25" s="567"/>
      <c r="GZL25" s="3"/>
      <c r="GZM25" s="428"/>
      <c r="GZN25" s="3"/>
      <c r="GZO25" s="567"/>
      <c r="GZP25" s="3"/>
      <c r="GZQ25" s="428"/>
      <c r="GZR25" s="3"/>
      <c r="GZS25" s="567"/>
      <c r="GZT25" s="3"/>
      <c r="GZU25" s="428"/>
      <c r="GZV25" s="3"/>
      <c r="GZW25" s="567"/>
      <c r="GZX25" s="3"/>
      <c r="GZY25" s="428"/>
      <c r="GZZ25" s="3"/>
      <c r="HAA25" s="567"/>
      <c r="HAB25" s="3"/>
      <c r="HAC25" s="428"/>
      <c r="HAD25" s="3"/>
      <c r="HAE25" s="567"/>
      <c r="HAF25" s="3"/>
      <c r="HAG25" s="428"/>
      <c r="HAH25" s="3"/>
      <c r="HAI25" s="567"/>
      <c r="HAJ25" s="3"/>
      <c r="HAK25" s="428"/>
      <c r="HAL25" s="3"/>
      <c r="HAM25" s="567"/>
      <c r="HAN25" s="3"/>
      <c r="HAO25" s="428"/>
      <c r="HAP25" s="3"/>
      <c r="HAQ25" s="567"/>
      <c r="HAR25" s="3"/>
      <c r="HAS25" s="428"/>
      <c r="HAT25" s="3"/>
      <c r="HAU25" s="567"/>
      <c r="HAV25" s="3"/>
      <c r="HAW25" s="428"/>
      <c r="HAX25" s="3"/>
      <c r="HAY25" s="567"/>
      <c r="HAZ25" s="3"/>
      <c r="HBA25" s="428"/>
      <c r="HBB25" s="3"/>
      <c r="HBC25" s="567"/>
      <c r="HBD25" s="3"/>
      <c r="HBE25" s="428"/>
      <c r="HBF25" s="3"/>
      <c r="HBG25" s="567"/>
      <c r="HBH25" s="3"/>
      <c r="HBI25" s="428"/>
      <c r="HBJ25" s="3"/>
      <c r="HBK25" s="567"/>
      <c r="HBL25" s="3"/>
      <c r="HBM25" s="428"/>
      <c r="HBN25" s="3"/>
      <c r="HBO25" s="567"/>
      <c r="HBP25" s="3"/>
      <c r="HBQ25" s="428"/>
      <c r="HBR25" s="3"/>
      <c r="HBS25" s="567"/>
      <c r="HBT25" s="3"/>
      <c r="HBU25" s="428"/>
      <c r="HBV25" s="3"/>
      <c r="HBW25" s="567"/>
      <c r="HBX25" s="3"/>
      <c r="HBY25" s="428"/>
      <c r="HBZ25" s="3"/>
      <c r="HCA25" s="567"/>
      <c r="HCB25" s="3"/>
      <c r="HCC25" s="428"/>
      <c r="HCD25" s="3"/>
      <c r="HCE25" s="567"/>
      <c r="HCF25" s="3"/>
      <c r="HCG25" s="428"/>
      <c r="HCH25" s="3"/>
      <c r="HCI25" s="567"/>
      <c r="HCJ25" s="3"/>
      <c r="HCK25" s="428"/>
      <c r="HCL25" s="3"/>
      <c r="HCM25" s="567"/>
      <c r="HCN25" s="3"/>
      <c r="HCO25" s="428"/>
      <c r="HCP25" s="3"/>
      <c r="HCQ25" s="567"/>
      <c r="HCR25" s="3"/>
      <c r="HCS25" s="428"/>
      <c r="HCT25" s="3"/>
      <c r="HCU25" s="567"/>
      <c r="HCV25" s="3"/>
      <c r="HCW25" s="428"/>
      <c r="HCX25" s="3"/>
      <c r="HCY25" s="567"/>
      <c r="HCZ25" s="3"/>
      <c r="HDA25" s="428"/>
      <c r="HDB25" s="3"/>
      <c r="HDC25" s="567"/>
      <c r="HDD25" s="3"/>
      <c r="HDE25" s="428"/>
      <c r="HDF25" s="3"/>
      <c r="HDG25" s="567"/>
      <c r="HDH25" s="3"/>
      <c r="HDI25" s="428"/>
      <c r="HDJ25" s="3"/>
      <c r="HDK25" s="567"/>
      <c r="HDL25" s="3"/>
      <c r="HDM25" s="428"/>
      <c r="HDN25" s="3"/>
      <c r="HDO25" s="567"/>
      <c r="HDP25" s="3"/>
      <c r="HDQ25" s="428"/>
      <c r="HDR25" s="3"/>
      <c r="HDS25" s="567"/>
      <c r="HDT25" s="3"/>
      <c r="HDU25" s="428"/>
      <c r="HDV25" s="3"/>
      <c r="HDW25" s="567"/>
      <c r="HDX25" s="3"/>
      <c r="HDY25" s="428"/>
      <c r="HDZ25" s="3"/>
      <c r="HEA25" s="567"/>
      <c r="HEB25" s="3"/>
      <c r="HEC25" s="428"/>
      <c r="HED25" s="3"/>
      <c r="HEE25" s="567"/>
      <c r="HEF25" s="3"/>
      <c r="HEG25" s="428"/>
      <c r="HEH25" s="3"/>
      <c r="HEI25" s="567"/>
      <c r="HEJ25" s="3"/>
      <c r="HEK25" s="428"/>
      <c r="HEL25" s="3"/>
      <c r="HEM25" s="567"/>
      <c r="HEN25" s="3"/>
      <c r="HEO25" s="428"/>
      <c r="HEP25" s="3"/>
      <c r="HEQ25" s="567"/>
      <c r="HER25" s="3"/>
      <c r="HES25" s="428"/>
      <c r="HET25" s="3"/>
      <c r="HEU25" s="567"/>
      <c r="HEV25" s="3"/>
      <c r="HEW25" s="428"/>
      <c r="HEX25" s="3"/>
      <c r="HEY25" s="567"/>
      <c r="HEZ25" s="3"/>
      <c r="HFA25" s="428"/>
      <c r="HFB25" s="3"/>
      <c r="HFC25" s="567"/>
      <c r="HFD25" s="3"/>
      <c r="HFE25" s="428"/>
      <c r="HFF25" s="3"/>
      <c r="HFG25" s="567"/>
      <c r="HFH25" s="3"/>
      <c r="HFI25" s="428"/>
      <c r="HFJ25" s="3"/>
      <c r="HFK25" s="567"/>
      <c r="HFL25" s="3"/>
      <c r="HFM25" s="428"/>
      <c r="HFN25" s="3"/>
      <c r="HFO25" s="567"/>
      <c r="HFP25" s="3"/>
      <c r="HFQ25" s="428"/>
      <c r="HFR25" s="3"/>
      <c r="HFS25" s="567"/>
      <c r="HFT25" s="3"/>
      <c r="HFU25" s="428"/>
      <c r="HFV25" s="3"/>
      <c r="HFW25" s="567"/>
      <c r="HFX25" s="3"/>
      <c r="HFY25" s="428"/>
      <c r="HFZ25" s="3"/>
      <c r="HGA25" s="567"/>
      <c r="HGB25" s="3"/>
      <c r="HGC25" s="428"/>
      <c r="HGD25" s="3"/>
      <c r="HGE25" s="567"/>
      <c r="HGF25" s="3"/>
      <c r="HGG25" s="428"/>
      <c r="HGH25" s="3"/>
      <c r="HGI25" s="567"/>
      <c r="HGJ25" s="3"/>
      <c r="HGK25" s="428"/>
      <c r="HGL25" s="3"/>
      <c r="HGM25" s="567"/>
      <c r="HGN25" s="3"/>
      <c r="HGO25" s="428"/>
      <c r="HGP25" s="3"/>
      <c r="HGQ25" s="567"/>
      <c r="HGR25" s="3"/>
      <c r="HGS25" s="428"/>
      <c r="HGT25" s="3"/>
      <c r="HGU25" s="567"/>
      <c r="HGV25" s="3"/>
      <c r="HGW25" s="428"/>
      <c r="HGX25" s="3"/>
      <c r="HGY25" s="567"/>
      <c r="HGZ25" s="3"/>
      <c r="HHA25" s="428"/>
      <c r="HHB25" s="3"/>
      <c r="HHC25" s="567"/>
      <c r="HHD25" s="3"/>
      <c r="HHE25" s="428"/>
      <c r="HHF25" s="3"/>
      <c r="HHG25" s="567"/>
      <c r="HHH25" s="3"/>
      <c r="HHI25" s="428"/>
      <c r="HHJ25" s="3"/>
      <c r="HHK25" s="567"/>
      <c r="HHL25" s="3"/>
      <c r="HHM25" s="428"/>
      <c r="HHN25" s="3"/>
      <c r="HHO25" s="567"/>
      <c r="HHP25" s="3"/>
      <c r="HHQ25" s="428"/>
      <c r="HHR25" s="3"/>
      <c r="HHS25" s="567"/>
      <c r="HHT25" s="3"/>
      <c r="HHU25" s="428"/>
      <c r="HHV25" s="3"/>
      <c r="HHW25" s="567"/>
      <c r="HHX25" s="3"/>
      <c r="HHY25" s="428"/>
      <c r="HHZ25" s="3"/>
      <c r="HIA25" s="567"/>
      <c r="HIB25" s="3"/>
      <c r="HIC25" s="428"/>
      <c r="HID25" s="3"/>
      <c r="HIE25" s="567"/>
      <c r="HIF25" s="3"/>
      <c r="HIG25" s="428"/>
      <c r="HIH25" s="3"/>
      <c r="HII25" s="567"/>
      <c r="HIJ25" s="3"/>
      <c r="HIK25" s="428"/>
      <c r="HIL25" s="3"/>
      <c r="HIM25" s="567"/>
      <c r="HIN25" s="3"/>
      <c r="HIO25" s="428"/>
      <c r="HIP25" s="3"/>
      <c r="HIQ25" s="567"/>
      <c r="HIR25" s="3"/>
      <c r="HIS25" s="428"/>
      <c r="HIT25" s="3"/>
      <c r="HIU25" s="567"/>
      <c r="HIV25" s="3"/>
      <c r="HIW25" s="428"/>
      <c r="HIX25" s="3"/>
      <c r="HIY25" s="567"/>
      <c r="HIZ25" s="3"/>
      <c r="HJA25" s="428"/>
      <c r="HJB25" s="3"/>
      <c r="HJC25" s="567"/>
      <c r="HJD25" s="3"/>
      <c r="HJE25" s="428"/>
      <c r="HJF25" s="3"/>
      <c r="HJG25" s="567"/>
      <c r="HJH25" s="3"/>
      <c r="HJI25" s="428"/>
      <c r="HJJ25" s="3"/>
      <c r="HJK25" s="567"/>
      <c r="HJL25" s="3"/>
      <c r="HJM25" s="428"/>
      <c r="HJN25" s="3"/>
      <c r="HJO25" s="567"/>
      <c r="HJP25" s="3"/>
      <c r="HJQ25" s="428"/>
      <c r="HJR25" s="3"/>
      <c r="HJS25" s="567"/>
      <c r="HJT25" s="3"/>
      <c r="HJU25" s="428"/>
      <c r="HJV25" s="3"/>
      <c r="HJW25" s="567"/>
      <c r="HJX25" s="3"/>
      <c r="HJY25" s="428"/>
      <c r="HJZ25" s="3"/>
      <c r="HKA25" s="567"/>
      <c r="HKB25" s="3"/>
      <c r="HKC25" s="428"/>
      <c r="HKD25" s="3"/>
      <c r="HKE25" s="567"/>
      <c r="HKF25" s="3"/>
      <c r="HKG25" s="428"/>
      <c r="HKH25" s="3"/>
      <c r="HKI25" s="567"/>
      <c r="HKJ25" s="3"/>
      <c r="HKK25" s="428"/>
      <c r="HKL25" s="3"/>
      <c r="HKM25" s="567"/>
      <c r="HKN25" s="3"/>
      <c r="HKO25" s="428"/>
      <c r="HKP25" s="3"/>
      <c r="HKQ25" s="567"/>
      <c r="HKR25" s="3"/>
      <c r="HKS25" s="428"/>
      <c r="HKT25" s="3"/>
      <c r="HKU25" s="567"/>
      <c r="HKV25" s="3"/>
      <c r="HKW25" s="428"/>
      <c r="HKX25" s="3"/>
      <c r="HKY25" s="567"/>
      <c r="HKZ25" s="3"/>
      <c r="HLA25" s="428"/>
      <c r="HLB25" s="3"/>
      <c r="HLC25" s="567"/>
      <c r="HLD25" s="3"/>
      <c r="HLE25" s="428"/>
      <c r="HLF25" s="3"/>
      <c r="HLG25" s="567"/>
      <c r="HLH25" s="3"/>
      <c r="HLI25" s="428"/>
      <c r="HLJ25" s="3"/>
      <c r="HLK25" s="567"/>
      <c r="HLL25" s="3"/>
      <c r="HLM25" s="428"/>
      <c r="HLN25" s="3"/>
      <c r="HLO25" s="567"/>
      <c r="HLP25" s="3"/>
      <c r="HLQ25" s="428"/>
      <c r="HLR25" s="3"/>
      <c r="HLS25" s="567"/>
      <c r="HLT25" s="3"/>
      <c r="HLU25" s="428"/>
      <c r="HLV25" s="3"/>
      <c r="HLW25" s="567"/>
      <c r="HLX25" s="3"/>
      <c r="HLY25" s="428"/>
      <c r="HLZ25" s="3"/>
      <c r="HMA25" s="567"/>
      <c r="HMB25" s="3"/>
      <c r="HMC25" s="428"/>
      <c r="HMD25" s="3"/>
      <c r="HME25" s="567"/>
      <c r="HMF25" s="3"/>
      <c r="HMG25" s="428"/>
      <c r="HMH25" s="3"/>
      <c r="HMI25" s="567"/>
      <c r="HMJ25" s="3"/>
      <c r="HMK25" s="428"/>
      <c r="HML25" s="3"/>
      <c r="HMM25" s="567"/>
      <c r="HMN25" s="3"/>
      <c r="HMO25" s="428"/>
      <c r="HMP25" s="3"/>
      <c r="HMQ25" s="567"/>
      <c r="HMR25" s="3"/>
      <c r="HMS25" s="428"/>
      <c r="HMT25" s="3"/>
      <c r="HMU25" s="567"/>
      <c r="HMV25" s="3"/>
      <c r="HMW25" s="428"/>
      <c r="HMX25" s="3"/>
      <c r="HMY25" s="567"/>
      <c r="HMZ25" s="3"/>
      <c r="HNA25" s="428"/>
      <c r="HNB25" s="3"/>
      <c r="HNC25" s="567"/>
      <c r="HND25" s="3"/>
      <c r="HNE25" s="428"/>
      <c r="HNF25" s="3"/>
      <c r="HNG25" s="567"/>
      <c r="HNH25" s="3"/>
      <c r="HNI25" s="428"/>
      <c r="HNJ25" s="3"/>
      <c r="HNK25" s="567"/>
      <c r="HNL25" s="3"/>
      <c r="HNM25" s="428"/>
      <c r="HNN25" s="3"/>
      <c r="HNO25" s="567"/>
      <c r="HNP25" s="3"/>
      <c r="HNQ25" s="428"/>
      <c r="HNR25" s="3"/>
      <c r="HNS25" s="567"/>
      <c r="HNT25" s="3"/>
      <c r="HNU25" s="428"/>
      <c r="HNV25" s="3"/>
      <c r="HNW25" s="567"/>
      <c r="HNX25" s="3"/>
      <c r="HNY25" s="428"/>
      <c r="HNZ25" s="3"/>
      <c r="HOA25" s="567"/>
      <c r="HOB25" s="3"/>
      <c r="HOC25" s="428"/>
      <c r="HOD25" s="3"/>
      <c r="HOE25" s="567"/>
      <c r="HOF25" s="3"/>
      <c r="HOG25" s="428"/>
      <c r="HOH25" s="3"/>
      <c r="HOI25" s="567"/>
      <c r="HOJ25" s="3"/>
      <c r="HOK25" s="428"/>
      <c r="HOL25" s="3"/>
      <c r="HOM25" s="567"/>
      <c r="HON25" s="3"/>
      <c r="HOO25" s="428"/>
      <c r="HOP25" s="3"/>
      <c r="HOQ25" s="567"/>
      <c r="HOR25" s="3"/>
      <c r="HOS25" s="428"/>
      <c r="HOT25" s="3"/>
      <c r="HOU25" s="567"/>
      <c r="HOV25" s="3"/>
      <c r="HOW25" s="428"/>
      <c r="HOX25" s="3"/>
      <c r="HOY25" s="567"/>
      <c r="HOZ25" s="3"/>
      <c r="HPA25" s="428"/>
      <c r="HPB25" s="3"/>
      <c r="HPC25" s="567"/>
      <c r="HPD25" s="3"/>
      <c r="HPE25" s="428"/>
      <c r="HPF25" s="3"/>
      <c r="HPG25" s="567"/>
      <c r="HPH25" s="3"/>
      <c r="HPI25" s="428"/>
      <c r="HPJ25" s="3"/>
      <c r="HPK25" s="567"/>
      <c r="HPL25" s="3"/>
      <c r="HPM25" s="428"/>
      <c r="HPN25" s="3"/>
      <c r="HPO25" s="567"/>
      <c r="HPP25" s="3"/>
      <c r="HPQ25" s="428"/>
      <c r="HPR25" s="3"/>
      <c r="HPS25" s="567"/>
      <c r="HPT25" s="3"/>
      <c r="HPU25" s="428"/>
      <c r="HPV25" s="3"/>
      <c r="HPW25" s="567"/>
      <c r="HPX25" s="3"/>
      <c r="HPY25" s="428"/>
      <c r="HPZ25" s="3"/>
      <c r="HQA25" s="567"/>
      <c r="HQB25" s="3"/>
      <c r="HQC25" s="428"/>
      <c r="HQD25" s="3"/>
      <c r="HQE25" s="567"/>
      <c r="HQF25" s="3"/>
      <c r="HQG25" s="428"/>
      <c r="HQH25" s="3"/>
      <c r="HQI25" s="567"/>
      <c r="HQJ25" s="3"/>
      <c r="HQK25" s="428"/>
      <c r="HQL25" s="3"/>
      <c r="HQM25" s="567"/>
      <c r="HQN25" s="3"/>
      <c r="HQO25" s="428"/>
      <c r="HQP25" s="3"/>
      <c r="HQQ25" s="567"/>
      <c r="HQR25" s="3"/>
      <c r="HQS25" s="428"/>
      <c r="HQT25" s="3"/>
      <c r="HQU25" s="567"/>
      <c r="HQV25" s="3"/>
      <c r="HQW25" s="428"/>
      <c r="HQX25" s="3"/>
      <c r="HQY25" s="567"/>
      <c r="HQZ25" s="3"/>
      <c r="HRA25" s="428"/>
      <c r="HRB25" s="3"/>
      <c r="HRC25" s="567"/>
      <c r="HRD25" s="3"/>
      <c r="HRE25" s="428"/>
      <c r="HRF25" s="3"/>
      <c r="HRG25" s="567"/>
      <c r="HRH25" s="3"/>
      <c r="HRI25" s="428"/>
      <c r="HRJ25" s="3"/>
      <c r="HRK25" s="567"/>
      <c r="HRL25" s="3"/>
      <c r="HRM25" s="428"/>
      <c r="HRN25" s="3"/>
      <c r="HRO25" s="567"/>
      <c r="HRP25" s="3"/>
      <c r="HRQ25" s="428"/>
      <c r="HRR25" s="3"/>
      <c r="HRS25" s="567"/>
      <c r="HRT25" s="3"/>
      <c r="HRU25" s="428"/>
      <c r="HRV25" s="3"/>
      <c r="HRW25" s="567"/>
      <c r="HRX25" s="3"/>
      <c r="HRY25" s="428"/>
      <c r="HRZ25" s="3"/>
      <c r="HSA25" s="567"/>
      <c r="HSB25" s="3"/>
      <c r="HSC25" s="428"/>
      <c r="HSD25" s="3"/>
      <c r="HSE25" s="567"/>
      <c r="HSF25" s="3"/>
      <c r="HSG25" s="428"/>
      <c r="HSH25" s="3"/>
      <c r="HSI25" s="567"/>
      <c r="HSJ25" s="3"/>
      <c r="HSK25" s="428"/>
      <c r="HSL25" s="3"/>
      <c r="HSM25" s="567"/>
      <c r="HSN25" s="3"/>
      <c r="HSO25" s="428"/>
      <c r="HSP25" s="3"/>
      <c r="HSQ25" s="567"/>
      <c r="HSR25" s="3"/>
      <c r="HSS25" s="428"/>
      <c r="HST25" s="3"/>
      <c r="HSU25" s="567"/>
      <c r="HSV25" s="3"/>
      <c r="HSW25" s="428"/>
      <c r="HSX25" s="3"/>
      <c r="HSY25" s="567"/>
      <c r="HSZ25" s="3"/>
      <c r="HTA25" s="428"/>
      <c r="HTB25" s="3"/>
      <c r="HTC25" s="567"/>
      <c r="HTD25" s="3"/>
      <c r="HTE25" s="428"/>
      <c r="HTF25" s="3"/>
      <c r="HTG25" s="567"/>
      <c r="HTH25" s="3"/>
      <c r="HTI25" s="428"/>
      <c r="HTJ25" s="3"/>
      <c r="HTK25" s="567"/>
      <c r="HTL25" s="3"/>
      <c r="HTM25" s="428"/>
      <c r="HTN25" s="3"/>
      <c r="HTO25" s="567"/>
      <c r="HTP25" s="3"/>
      <c r="HTQ25" s="428"/>
      <c r="HTR25" s="3"/>
      <c r="HTS25" s="567"/>
      <c r="HTT25" s="3"/>
      <c r="HTU25" s="428"/>
      <c r="HTV25" s="3"/>
      <c r="HTW25" s="567"/>
      <c r="HTX25" s="3"/>
      <c r="HTY25" s="428"/>
      <c r="HTZ25" s="3"/>
      <c r="HUA25" s="567"/>
      <c r="HUB25" s="3"/>
      <c r="HUC25" s="428"/>
      <c r="HUD25" s="3"/>
      <c r="HUE25" s="567"/>
      <c r="HUF25" s="3"/>
      <c r="HUG25" s="428"/>
      <c r="HUH25" s="3"/>
      <c r="HUI25" s="567"/>
      <c r="HUJ25" s="3"/>
      <c r="HUK25" s="428"/>
      <c r="HUL25" s="3"/>
      <c r="HUM25" s="567"/>
      <c r="HUN25" s="3"/>
      <c r="HUO25" s="428"/>
      <c r="HUP25" s="3"/>
      <c r="HUQ25" s="567"/>
      <c r="HUR25" s="3"/>
      <c r="HUS25" s="428"/>
      <c r="HUT25" s="3"/>
      <c r="HUU25" s="567"/>
      <c r="HUV25" s="3"/>
      <c r="HUW25" s="428"/>
      <c r="HUX25" s="3"/>
      <c r="HUY25" s="567"/>
      <c r="HUZ25" s="3"/>
      <c r="HVA25" s="428"/>
      <c r="HVB25" s="3"/>
      <c r="HVC25" s="567"/>
      <c r="HVD25" s="3"/>
      <c r="HVE25" s="428"/>
      <c r="HVF25" s="3"/>
      <c r="HVG25" s="567"/>
      <c r="HVH25" s="3"/>
      <c r="HVI25" s="428"/>
      <c r="HVJ25" s="3"/>
      <c r="HVK25" s="567"/>
      <c r="HVL25" s="3"/>
      <c r="HVM25" s="428"/>
      <c r="HVN25" s="3"/>
      <c r="HVO25" s="567"/>
      <c r="HVP25" s="3"/>
      <c r="HVQ25" s="428"/>
      <c r="HVR25" s="3"/>
      <c r="HVS25" s="567"/>
      <c r="HVT25" s="3"/>
      <c r="HVU25" s="428"/>
      <c r="HVV25" s="3"/>
      <c r="HVW25" s="567"/>
      <c r="HVX25" s="3"/>
      <c r="HVY25" s="428"/>
      <c r="HVZ25" s="3"/>
      <c r="HWA25" s="567"/>
      <c r="HWB25" s="3"/>
      <c r="HWC25" s="428"/>
      <c r="HWD25" s="3"/>
      <c r="HWE25" s="567"/>
      <c r="HWF25" s="3"/>
      <c r="HWG25" s="428"/>
      <c r="HWH25" s="3"/>
      <c r="HWI25" s="567"/>
      <c r="HWJ25" s="3"/>
      <c r="HWK25" s="428"/>
      <c r="HWL25" s="3"/>
      <c r="HWM25" s="567"/>
      <c r="HWN25" s="3"/>
      <c r="HWO25" s="428"/>
      <c r="HWP25" s="3"/>
      <c r="HWQ25" s="567"/>
      <c r="HWR25" s="3"/>
      <c r="HWS25" s="428"/>
      <c r="HWT25" s="3"/>
      <c r="HWU25" s="567"/>
      <c r="HWV25" s="3"/>
      <c r="HWW25" s="428"/>
      <c r="HWX25" s="3"/>
      <c r="HWY25" s="567"/>
      <c r="HWZ25" s="3"/>
      <c r="HXA25" s="428"/>
      <c r="HXB25" s="3"/>
      <c r="HXC25" s="567"/>
      <c r="HXD25" s="3"/>
      <c r="HXE25" s="428"/>
      <c r="HXF25" s="3"/>
      <c r="HXG25" s="567"/>
      <c r="HXH25" s="3"/>
      <c r="HXI25" s="428"/>
      <c r="HXJ25" s="3"/>
      <c r="HXK25" s="567"/>
      <c r="HXL25" s="3"/>
      <c r="HXM25" s="428"/>
      <c r="HXN25" s="3"/>
      <c r="HXO25" s="567"/>
      <c r="HXP25" s="3"/>
      <c r="HXQ25" s="428"/>
      <c r="HXR25" s="3"/>
      <c r="HXS25" s="567"/>
      <c r="HXT25" s="3"/>
      <c r="HXU25" s="428"/>
      <c r="HXV25" s="3"/>
      <c r="HXW25" s="567"/>
      <c r="HXX25" s="3"/>
      <c r="HXY25" s="428"/>
      <c r="HXZ25" s="3"/>
      <c r="HYA25" s="567"/>
      <c r="HYB25" s="3"/>
      <c r="HYC25" s="428"/>
      <c r="HYD25" s="3"/>
      <c r="HYE25" s="567"/>
      <c r="HYF25" s="3"/>
      <c r="HYG25" s="428"/>
      <c r="HYH25" s="3"/>
      <c r="HYI25" s="567"/>
      <c r="HYJ25" s="3"/>
      <c r="HYK25" s="428"/>
      <c r="HYL25" s="3"/>
      <c r="HYM25" s="567"/>
      <c r="HYN25" s="3"/>
      <c r="HYO25" s="428"/>
      <c r="HYP25" s="3"/>
      <c r="HYQ25" s="567"/>
      <c r="HYR25" s="3"/>
      <c r="HYS25" s="428"/>
      <c r="HYT25" s="3"/>
      <c r="HYU25" s="567"/>
      <c r="HYV25" s="3"/>
      <c r="HYW25" s="428"/>
      <c r="HYX25" s="3"/>
      <c r="HYY25" s="567"/>
      <c r="HYZ25" s="3"/>
      <c r="HZA25" s="428"/>
      <c r="HZB25" s="3"/>
      <c r="HZC25" s="567"/>
      <c r="HZD25" s="3"/>
      <c r="HZE25" s="428"/>
      <c r="HZF25" s="3"/>
      <c r="HZG25" s="567"/>
      <c r="HZH25" s="3"/>
      <c r="HZI25" s="428"/>
      <c r="HZJ25" s="3"/>
      <c r="HZK25" s="567"/>
      <c r="HZL25" s="3"/>
      <c r="HZM25" s="428"/>
      <c r="HZN25" s="3"/>
      <c r="HZO25" s="567"/>
      <c r="HZP25" s="3"/>
      <c r="HZQ25" s="428"/>
      <c r="HZR25" s="3"/>
      <c r="HZS25" s="567"/>
      <c r="HZT25" s="3"/>
      <c r="HZU25" s="428"/>
      <c r="HZV25" s="3"/>
      <c r="HZW25" s="567"/>
      <c r="HZX25" s="3"/>
      <c r="HZY25" s="428"/>
      <c r="HZZ25" s="3"/>
      <c r="IAA25" s="567"/>
      <c r="IAB25" s="3"/>
      <c r="IAC25" s="428"/>
      <c r="IAD25" s="3"/>
      <c r="IAE25" s="567"/>
      <c r="IAF25" s="3"/>
      <c r="IAG25" s="428"/>
      <c r="IAH25" s="3"/>
      <c r="IAI25" s="567"/>
      <c r="IAJ25" s="3"/>
      <c r="IAK25" s="428"/>
      <c r="IAL25" s="3"/>
      <c r="IAM25" s="567"/>
      <c r="IAN25" s="3"/>
      <c r="IAO25" s="428"/>
      <c r="IAP25" s="3"/>
      <c r="IAQ25" s="567"/>
      <c r="IAR25" s="3"/>
      <c r="IAS25" s="428"/>
      <c r="IAT25" s="3"/>
      <c r="IAU25" s="567"/>
      <c r="IAV25" s="3"/>
      <c r="IAW25" s="428"/>
      <c r="IAX25" s="3"/>
      <c r="IAY25" s="567"/>
      <c r="IAZ25" s="3"/>
      <c r="IBA25" s="428"/>
      <c r="IBB25" s="3"/>
      <c r="IBC25" s="567"/>
      <c r="IBD25" s="3"/>
      <c r="IBE25" s="428"/>
      <c r="IBF25" s="3"/>
      <c r="IBG25" s="567"/>
      <c r="IBH25" s="3"/>
      <c r="IBI25" s="428"/>
      <c r="IBJ25" s="3"/>
      <c r="IBK25" s="567"/>
      <c r="IBL25" s="3"/>
      <c r="IBM25" s="428"/>
      <c r="IBN25" s="3"/>
      <c r="IBO25" s="567"/>
      <c r="IBP25" s="3"/>
      <c r="IBQ25" s="428"/>
      <c r="IBR25" s="3"/>
      <c r="IBS25" s="567"/>
      <c r="IBT25" s="3"/>
      <c r="IBU25" s="428"/>
      <c r="IBV25" s="3"/>
      <c r="IBW25" s="567"/>
      <c r="IBX25" s="3"/>
      <c r="IBY25" s="428"/>
      <c r="IBZ25" s="3"/>
      <c r="ICA25" s="567"/>
      <c r="ICB25" s="3"/>
      <c r="ICC25" s="428"/>
      <c r="ICD25" s="3"/>
      <c r="ICE25" s="567"/>
      <c r="ICF25" s="3"/>
      <c r="ICG25" s="428"/>
      <c r="ICH25" s="3"/>
      <c r="ICI25" s="567"/>
      <c r="ICJ25" s="3"/>
      <c r="ICK25" s="428"/>
      <c r="ICL25" s="3"/>
      <c r="ICM25" s="567"/>
      <c r="ICN25" s="3"/>
      <c r="ICO25" s="428"/>
      <c r="ICP25" s="3"/>
      <c r="ICQ25" s="567"/>
      <c r="ICR25" s="3"/>
      <c r="ICS25" s="428"/>
      <c r="ICT25" s="3"/>
      <c r="ICU25" s="567"/>
      <c r="ICV25" s="3"/>
      <c r="ICW25" s="428"/>
      <c r="ICX25" s="3"/>
      <c r="ICY25" s="567"/>
      <c r="ICZ25" s="3"/>
      <c r="IDA25" s="428"/>
      <c r="IDB25" s="3"/>
      <c r="IDC25" s="567"/>
      <c r="IDD25" s="3"/>
      <c r="IDE25" s="428"/>
      <c r="IDF25" s="3"/>
      <c r="IDG25" s="567"/>
      <c r="IDH25" s="3"/>
      <c r="IDI25" s="428"/>
      <c r="IDJ25" s="3"/>
      <c r="IDK25" s="567"/>
      <c r="IDL25" s="3"/>
      <c r="IDM25" s="428"/>
      <c r="IDN25" s="3"/>
      <c r="IDO25" s="567"/>
      <c r="IDP25" s="3"/>
      <c r="IDQ25" s="428"/>
      <c r="IDR25" s="3"/>
      <c r="IDS25" s="567"/>
      <c r="IDT25" s="3"/>
      <c r="IDU25" s="428"/>
      <c r="IDV25" s="3"/>
      <c r="IDW25" s="567"/>
      <c r="IDX25" s="3"/>
      <c r="IDY25" s="428"/>
      <c r="IDZ25" s="3"/>
      <c r="IEA25" s="567"/>
      <c r="IEB25" s="3"/>
      <c r="IEC25" s="428"/>
      <c r="IED25" s="3"/>
      <c r="IEE25" s="567"/>
      <c r="IEF25" s="3"/>
      <c r="IEG25" s="428"/>
      <c r="IEH25" s="3"/>
      <c r="IEI25" s="567"/>
      <c r="IEJ25" s="3"/>
      <c r="IEK25" s="428"/>
      <c r="IEL25" s="3"/>
      <c r="IEM25" s="567"/>
      <c r="IEN25" s="3"/>
      <c r="IEO25" s="428"/>
      <c r="IEP25" s="3"/>
      <c r="IEQ25" s="567"/>
      <c r="IER25" s="3"/>
      <c r="IES25" s="428"/>
      <c r="IET25" s="3"/>
      <c r="IEU25" s="567"/>
      <c r="IEV25" s="3"/>
      <c r="IEW25" s="428"/>
      <c r="IEX25" s="3"/>
      <c r="IEY25" s="567"/>
      <c r="IEZ25" s="3"/>
      <c r="IFA25" s="428"/>
      <c r="IFB25" s="3"/>
      <c r="IFC25" s="567"/>
      <c r="IFD25" s="3"/>
      <c r="IFE25" s="428"/>
      <c r="IFF25" s="3"/>
      <c r="IFG25" s="567"/>
      <c r="IFH25" s="3"/>
      <c r="IFI25" s="428"/>
      <c r="IFJ25" s="3"/>
      <c r="IFK25" s="567"/>
      <c r="IFL25" s="3"/>
      <c r="IFM25" s="428"/>
      <c r="IFN25" s="3"/>
      <c r="IFO25" s="567"/>
      <c r="IFP25" s="3"/>
      <c r="IFQ25" s="428"/>
      <c r="IFR25" s="3"/>
      <c r="IFS25" s="567"/>
      <c r="IFT25" s="3"/>
      <c r="IFU25" s="428"/>
      <c r="IFV25" s="3"/>
      <c r="IFW25" s="567"/>
      <c r="IFX25" s="3"/>
      <c r="IFY25" s="428"/>
      <c r="IFZ25" s="3"/>
      <c r="IGA25" s="567"/>
      <c r="IGB25" s="3"/>
      <c r="IGC25" s="428"/>
      <c r="IGD25" s="3"/>
      <c r="IGE25" s="567"/>
      <c r="IGF25" s="3"/>
      <c r="IGG25" s="428"/>
      <c r="IGH25" s="3"/>
      <c r="IGI25" s="567"/>
      <c r="IGJ25" s="3"/>
      <c r="IGK25" s="428"/>
      <c r="IGL25" s="3"/>
      <c r="IGM25" s="567"/>
      <c r="IGN25" s="3"/>
      <c r="IGO25" s="428"/>
      <c r="IGP25" s="3"/>
      <c r="IGQ25" s="567"/>
      <c r="IGR25" s="3"/>
      <c r="IGS25" s="428"/>
      <c r="IGT25" s="3"/>
      <c r="IGU25" s="567"/>
      <c r="IGV25" s="3"/>
      <c r="IGW25" s="428"/>
      <c r="IGX25" s="3"/>
      <c r="IGY25" s="567"/>
      <c r="IGZ25" s="3"/>
      <c r="IHA25" s="428"/>
      <c r="IHB25" s="3"/>
      <c r="IHC25" s="567"/>
      <c r="IHD25" s="3"/>
      <c r="IHE25" s="428"/>
      <c r="IHF25" s="3"/>
      <c r="IHG25" s="567"/>
      <c r="IHH25" s="3"/>
      <c r="IHI25" s="428"/>
      <c r="IHJ25" s="3"/>
      <c r="IHK25" s="567"/>
      <c r="IHL25" s="3"/>
      <c r="IHM25" s="428"/>
      <c r="IHN25" s="3"/>
      <c r="IHO25" s="567"/>
      <c r="IHP25" s="3"/>
      <c r="IHQ25" s="428"/>
      <c r="IHR25" s="3"/>
      <c r="IHS25" s="567"/>
      <c r="IHT25" s="3"/>
      <c r="IHU25" s="428"/>
      <c r="IHV25" s="3"/>
      <c r="IHW25" s="567"/>
      <c r="IHX25" s="3"/>
      <c r="IHY25" s="428"/>
      <c r="IHZ25" s="3"/>
      <c r="IIA25" s="567"/>
      <c r="IIB25" s="3"/>
      <c r="IIC25" s="428"/>
      <c r="IID25" s="3"/>
      <c r="IIE25" s="567"/>
      <c r="IIF25" s="3"/>
      <c r="IIG25" s="428"/>
      <c r="IIH25" s="3"/>
      <c r="III25" s="567"/>
      <c r="IIJ25" s="3"/>
      <c r="IIK25" s="428"/>
      <c r="IIL25" s="3"/>
      <c r="IIM25" s="567"/>
      <c r="IIN25" s="3"/>
      <c r="IIO25" s="428"/>
      <c r="IIP25" s="3"/>
      <c r="IIQ25" s="567"/>
      <c r="IIR25" s="3"/>
      <c r="IIS25" s="428"/>
      <c r="IIT25" s="3"/>
      <c r="IIU25" s="567"/>
      <c r="IIV25" s="3"/>
      <c r="IIW25" s="428"/>
      <c r="IIX25" s="3"/>
      <c r="IIY25" s="567"/>
      <c r="IIZ25" s="3"/>
      <c r="IJA25" s="428"/>
      <c r="IJB25" s="3"/>
      <c r="IJC25" s="567"/>
      <c r="IJD25" s="3"/>
      <c r="IJE25" s="428"/>
      <c r="IJF25" s="3"/>
      <c r="IJG25" s="567"/>
      <c r="IJH25" s="3"/>
      <c r="IJI25" s="428"/>
      <c r="IJJ25" s="3"/>
      <c r="IJK25" s="567"/>
      <c r="IJL25" s="3"/>
      <c r="IJM25" s="428"/>
      <c r="IJN25" s="3"/>
      <c r="IJO25" s="567"/>
      <c r="IJP25" s="3"/>
      <c r="IJQ25" s="428"/>
      <c r="IJR25" s="3"/>
      <c r="IJS25" s="567"/>
      <c r="IJT25" s="3"/>
      <c r="IJU25" s="428"/>
      <c r="IJV25" s="3"/>
      <c r="IJW25" s="567"/>
      <c r="IJX25" s="3"/>
      <c r="IJY25" s="428"/>
      <c r="IJZ25" s="3"/>
      <c r="IKA25" s="567"/>
      <c r="IKB25" s="3"/>
      <c r="IKC25" s="428"/>
      <c r="IKD25" s="3"/>
      <c r="IKE25" s="567"/>
      <c r="IKF25" s="3"/>
      <c r="IKG25" s="428"/>
      <c r="IKH25" s="3"/>
      <c r="IKI25" s="567"/>
      <c r="IKJ25" s="3"/>
      <c r="IKK25" s="428"/>
      <c r="IKL25" s="3"/>
      <c r="IKM25" s="567"/>
      <c r="IKN25" s="3"/>
      <c r="IKO25" s="428"/>
      <c r="IKP25" s="3"/>
      <c r="IKQ25" s="567"/>
      <c r="IKR25" s="3"/>
      <c r="IKS25" s="428"/>
      <c r="IKT25" s="3"/>
      <c r="IKU25" s="567"/>
      <c r="IKV25" s="3"/>
      <c r="IKW25" s="428"/>
      <c r="IKX25" s="3"/>
      <c r="IKY25" s="567"/>
      <c r="IKZ25" s="3"/>
      <c r="ILA25" s="428"/>
      <c r="ILB25" s="3"/>
      <c r="ILC25" s="567"/>
      <c r="ILD25" s="3"/>
      <c r="ILE25" s="428"/>
      <c r="ILF25" s="3"/>
      <c r="ILG25" s="567"/>
      <c r="ILH25" s="3"/>
      <c r="ILI25" s="428"/>
      <c r="ILJ25" s="3"/>
      <c r="ILK25" s="567"/>
      <c r="ILL25" s="3"/>
      <c r="ILM25" s="428"/>
      <c r="ILN25" s="3"/>
      <c r="ILO25" s="567"/>
      <c r="ILP25" s="3"/>
      <c r="ILQ25" s="428"/>
      <c r="ILR25" s="3"/>
      <c r="ILS25" s="567"/>
      <c r="ILT25" s="3"/>
      <c r="ILU25" s="428"/>
      <c r="ILV25" s="3"/>
      <c r="ILW25" s="567"/>
      <c r="ILX25" s="3"/>
      <c r="ILY25" s="428"/>
      <c r="ILZ25" s="3"/>
      <c r="IMA25" s="567"/>
      <c r="IMB25" s="3"/>
      <c r="IMC25" s="428"/>
      <c r="IMD25" s="3"/>
      <c r="IME25" s="567"/>
      <c r="IMF25" s="3"/>
      <c r="IMG25" s="428"/>
      <c r="IMH25" s="3"/>
      <c r="IMI25" s="567"/>
      <c r="IMJ25" s="3"/>
      <c r="IMK25" s="428"/>
      <c r="IML25" s="3"/>
      <c r="IMM25" s="567"/>
      <c r="IMN25" s="3"/>
      <c r="IMO25" s="428"/>
      <c r="IMP25" s="3"/>
      <c r="IMQ25" s="567"/>
      <c r="IMR25" s="3"/>
      <c r="IMS25" s="428"/>
      <c r="IMT25" s="3"/>
      <c r="IMU25" s="567"/>
      <c r="IMV25" s="3"/>
      <c r="IMW25" s="428"/>
      <c r="IMX25" s="3"/>
      <c r="IMY25" s="567"/>
      <c r="IMZ25" s="3"/>
      <c r="INA25" s="428"/>
      <c r="INB25" s="3"/>
      <c r="INC25" s="567"/>
      <c r="IND25" s="3"/>
      <c r="INE25" s="428"/>
      <c r="INF25" s="3"/>
      <c r="ING25" s="567"/>
      <c r="INH25" s="3"/>
      <c r="INI25" s="428"/>
      <c r="INJ25" s="3"/>
      <c r="INK25" s="567"/>
      <c r="INL25" s="3"/>
      <c r="INM25" s="428"/>
      <c r="INN25" s="3"/>
      <c r="INO25" s="567"/>
      <c r="INP25" s="3"/>
      <c r="INQ25" s="428"/>
      <c r="INR25" s="3"/>
      <c r="INS25" s="567"/>
      <c r="INT25" s="3"/>
      <c r="INU25" s="428"/>
      <c r="INV25" s="3"/>
      <c r="INW25" s="567"/>
      <c r="INX25" s="3"/>
      <c r="INY25" s="428"/>
      <c r="INZ25" s="3"/>
      <c r="IOA25" s="567"/>
      <c r="IOB25" s="3"/>
      <c r="IOC25" s="428"/>
      <c r="IOD25" s="3"/>
      <c r="IOE25" s="567"/>
      <c r="IOF25" s="3"/>
      <c r="IOG25" s="428"/>
      <c r="IOH25" s="3"/>
      <c r="IOI25" s="567"/>
      <c r="IOJ25" s="3"/>
      <c r="IOK25" s="428"/>
      <c r="IOL25" s="3"/>
      <c r="IOM25" s="567"/>
      <c r="ION25" s="3"/>
      <c r="IOO25" s="428"/>
      <c r="IOP25" s="3"/>
      <c r="IOQ25" s="567"/>
      <c r="IOR25" s="3"/>
      <c r="IOS25" s="428"/>
      <c r="IOT25" s="3"/>
      <c r="IOU25" s="567"/>
      <c r="IOV25" s="3"/>
      <c r="IOW25" s="428"/>
      <c r="IOX25" s="3"/>
      <c r="IOY25" s="567"/>
      <c r="IOZ25" s="3"/>
      <c r="IPA25" s="428"/>
      <c r="IPB25" s="3"/>
      <c r="IPC25" s="567"/>
      <c r="IPD25" s="3"/>
      <c r="IPE25" s="428"/>
      <c r="IPF25" s="3"/>
      <c r="IPG25" s="567"/>
      <c r="IPH25" s="3"/>
      <c r="IPI25" s="428"/>
      <c r="IPJ25" s="3"/>
      <c r="IPK25" s="567"/>
      <c r="IPL25" s="3"/>
      <c r="IPM25" s="428"/>
      <c r="IPN25" s="3"/>
      <c r="IPO25" s="567"/>
      <c r="IPP25" s="3"/>
      <c r="IPQ25" s="428"/>
      <c r="IPR25" s="3"/>
      <c r="IPS25" s="567"/>
      <c r="IPT25" s="3"/>
      <c r="IPU25" s="428"/>
      <c r="IPV25" s="3"/>
      <c r="IPW25" s="567"/>
      <c r="IPX25" s="3"/>
      <c r="IPY25" s="428"/>
      <c r="IPZ25" s="3"/>
      <c r="IQA25" s="567"/>
      <c r="IQB25" s="3"/>
      <c r="IQC25" s="428"/>
      <c r="IQD25" s="3"/>
      <c r="IQE25" s="567"/>
      <c r="IQF25" s="3"/>
      <c r="IQG25" s="428"/>
      <c r="IQH25" s="3"/>
      <c r="IQI25" s="567"/>
      <c r="IQJ25" s="3"/>
      <c r="IQK25" s="428"/>
      <c r="IQL25" s="3"/>
      <c r="IQM25" s="567"/>
      <c r="IQN25" s="3"/>
      <c r="IQO25" s="428"/>
      <c r="IQP25" s="3"/>
      <c r="IQQ25" s="567"/>
      <c r="IQR25" s="3"/>
      <c r="IQS25" s="428"/>
      <c r="IQT25" s="3"/>
      <c r="IQU25" s="567"/>
      <c r="IQV25" s="3"/>
      <c r="IQW25" s="428"/>
      <c r="IQX25" s="3"/>
      <c r="IQY25" s="567"/>
      <c r="IQZ25" s="3"/>
      <c r="IRA25" s="428"/>
      <c r="IRB25" s="3"/>
      <c r="IRC25" s="567"/>
      <c r="IRD25" s="3"/>
      <c r="IRE25" s="428"/>
      <c r="IRF25" s="3"/>
      <c r="IRG25" s="567"/>
      <c r="IRH25" s="3"/>
      <c r="IRI25" s="428"/>
      <c r="IRJ25" s="3"/>
      <c r="IRK25" s="567"/>
      <c r="IRL25" s="3"/>
      <c r="IRM25" s="428"/>
      <c r="IRN25" s="3"/>
      <c r="IRO25" s="567"/>
      <c r="IRP25" s="3"/>
      <c r="IRQ25" s="428"/>
      <c r="IRR25" s="3"/>
      <c r="IRS25" s="567"/>
      <c r="IRT25" s="3"/>
      <c r="IRU25" s="428"/>
      <c r="IRV25" s="3"/>
      <c r="IRW25" s="567"/>
      <c r="IRX25" s="3"/>
      <c r="IRY25" s="428"/>
      <c r="IRZ25" s="3"/>
      <c r="ISA25" s="567"/>
      <c r="ISB25" s="3"/>
      <c r="ISC25" s="428"/>
      <c r="ISD25" s="3"/>
      <c r="ISE25" s="567"/>
      <c r="ISF25" s="3"/>
      <c r="ISG25" s="428"/>
      <c r="ISH25" s="3"/>
      <c r="ISI25" s="567"/>
      <c r="ISJ25" s="3"/>
      <c r="ISK25" s="428"/>
      <c r="ISL25" s="3"/>
      <c r="ISM25" s="567"/>
      <c r="ISN25" s="3"/>
      <c r="ISO25" s="428"/>
      <c r="ISP25" s="3"/>
      <c r="ISQ25" s="567"/>
      <c r="ISR25" s="3"/>
      <c r="ISS25" s="428"/>
      <c r="IST25" s="3"/>
      <c r="ISU25" s="567"/>
      <c r="ISV25" s="3"/>
      <c r="ISW25" s="428"/>
      <c r="ISX25" s="3"/>
      <c r="ISY25" s="567"/>
      <c r="ISZ25" s="3"/>
      <c r="ITA25" s="428"/>
      <c r="ITB25" s="3"/>
      <c r="ITC25" s="567"/>
      <c r="ITD25" s="3"/>
      <c r="ITE25" s="428"/>
      <c r="ITF25" s="3"/>
      <c r="ITG25" s="567"/>
      <c r="ITH25" s="3"/>
      <c r="ITI25" s="428"/>
      <c r="ITJ25" s="3"/>
      <c r="ITK25" s="567"/>
      <c r="ITL25" s="3"/>
      <c r="ITM25" s="428"/>
      <c r="ITN25" s="3"/>
      <c r="ITO25" s="567"/>
      <c r="ITP25" s="3"/>
      <c r="ITQ25" s="428"/>
      <c r="ITR25" s="3"/>
      <c r="ITS25" s="567"/>
      <c r="ITT25" s="3"/>
      <c r="ITU25" s="428"/>
      <c r="ITV25" s="3"/>
      <c r="ITW25" s="567"/>
      <c r="ITX25" s="3"/>
      <c r="ITY25" s="428"/>
      <c r="ITZ25" s="3"/>
      <c r="IUA25" s="567"/>
      <c r="IUB25" s="3"/>
      <c r="IUC25" s="428"/>
      <c r="IUD25" s="3"/>
      <c r="IUE25" s="567"/>
      <c r="IUF25" s="3"/>
      <c r="IUG25" s="428"/>
      <c r="IUH25" s="3"/>
      <c r="IUI25" s="567"/>
      <c r="IUJ25" s="3"/>
      <c r="IUK25" s="428"/>
      <c r="IUL25" s="3"/>
      <c r="IUM25" s="567"/>
      <c r="IUN25" s="3"/>
      <c r="IUO25" s="428"/>
      <c r="IUP25" s="3"/>
      <c r="IUQ25" s="567"/>
      <c r="IUR25" s="3"/>
      <c r="IUS25" s="428"/>
      <c r="IUT25" s="3"/>
      <c r="IUU25" s="567"/>
      <c r="IUV25" s="3"/>
      <c r="IUW25" s="428"/>
      <c r="IUX25" s="3"/>
      <c r="IUY25" s="567"/>
      <c r="IUZ25" s="3"/>
      <c r="IVA25" s="428"/>
      <c r="IVB25" s="3"/>
      <c r="IVC25" s="567"/>
      <c r="IVD25" s="3"/>
      <c r="IVE25" s="428"/>
      <c r="IVF25" s="3"/>
      <c r="IVG25" s="567"/>
      <c r="IVH25" s="3"/>
      <c r="IVI25" s="428"/>
      <c r="IVJ25" s="3"/>
      <c r="IVK25" s="567"/>
      <c r="IVL25" s="3"/>
      <c r="IVM25" s="428"/>
      <c r="IVN25" s="3"/>
      <c r="IVO25" s="567"/>
      <c r="IVP25" s="3"/>
      <c r="IVQ25" s="428"/>
      <c r="IVR25" s="3"/>
      <c r="IVS25" s="567"/>
      <c r="IVT25" s="3"/>
      <c r="IVU25" s="428"/>
      <c r="IVV25" s="3"/>
      <c r="IVW25" s="567"/>
      <c r="IVX25" s="3"/>
      <c r="IVY25" s="428"/>
      <c r="IVZ25" s="3"/>
      <c r="IWA25" s="567"/>
      <c r="IWB25" s="3"/>
      <c r="IWC25" s="428"/>
      <c r="IWD25" s="3"/>
      <c r="IWE25" s="567"/>
      <c r="IWF25" s="3"/>
      <c r="IWG25" s="428"/>
      <c r="IWH25" s="3"/>
      <c r="IWI25" s="567"/>
      <c r="IWJ25" s="3"/>
      <c r="IWK25" s="428"/>
      <c r="IWL25" s="3"/>
      <c r="IWM25" s="567"/>
      <c r="IWN25" s="3"/>
      <c r="IWO25" s="428"/>
      <c r="IWP25" s="3"/>
      <c r="IWQ25" s="567"/>
      <c r="IWR25" s="3"/>
      <c r="IWS25" s="428"/>
      <c r="IWT25" s="3"/>
      <c r="IWU25" s="567"/>
      <c r="IWV25" s="3"/>
      <c r="IWW25" s="428"/>
      <c r="IWX25" s="3"/>
      <c r="IWY25" s="567"/>
      <c r="IWZ25" s="3"/>
      <c r="IXA25" s="428"/>
      <c r="IXB25" s="3"/>
      <c r="IXC25" s="567"/>
      <c r="IXD25" s="3"/>
      <c r="IXE25" s="428"/>
      <c r="IXF25" s="3"/>
      <c r="IXG25" s="567"/>
      <c r="IXH25" s="3"/>
      <c r="IXI25" s="428"/>
      <c r="IXJ25" s="3"/>
      <c r="IXK25" s="567"/>
      <c r="IXL25" s="3"/>
      <c r="IXM25" s="428"/>
      <c r="IXN25" s="3"/>
      <c r="IXO25" s="567"/>
      <c r="IXP25" s="3"/>
      <c r="IXQ25" s="428"/>
      <c r="IXR25" s="3"/>
      <c r="IXS25" s="567"/>
      <c r="IXT25" s="3"/>
      <c r="IXU25" s="428"/>
      <c r="IXV25" s="3"/>
      <c r="IXW25" s="567"/>
      <c r="IXX25" s="3"/>
      <c r="IXY25" s="428"/>
      <c r="IXZ25" s="3"/>
      <c r="IYA25" s="567"/>
      <c r="IYB25" s="3"/>
      <c r="IYC25" s="428"/>
      <c r="IYD25" s="3"/>
      <c r="IYE25" s="567"/>
      <c r="IYF25" s="3"/>
      <c r="IYG25" s="428"/>
      <c r="IYH25" s="3"/>
      <c r="IYI25" s="567"/>
      <c r="IYJ25" s="3"/>
      <c r="IYK25" s="428"/>
      <c r="IYL25" s="3"/>
      <c r="IYM25" s="567"/>
      <c r="IYN25" s="3"/>
      <c r="IYO25" s="428"/>
      <c r="IYP25" s="3"/>
      <c r="IYQ25" s="567"/>
      <c r="IYR25" s="3"/>
      <c r="IYS25" s="428"/>
      <c r="IYT25" s="3"/>
      <c r="IYU25" s="567"/>
      <c r="IYV25" s="3"/>
      <c r="IYW25" s="428"/>
      <c r="IYX25" s="3"/>
      <c r="IYY25" s="567"/>
      <c r="IYZ25" s="3"/>
      <c r="IZA25" s="428"/>
      <c r="IZB25" s="3"/>
      <c r="IZC25" s="567"/>
      <c r="IZD25" s="3"/>
      <c r="IZE25" s="428"/>
      <c r="IZF25" s="3"/>
      <c r="IZG25" s="567"/>
      <c r="IZH25" s="3"/>
      <c r="IZI25" s="428"/>
      <c r="IZJ25" s="3"/>
      <c r="IZK25" s="567"/>
      <c r="IZL25" s="3"/>
      <c r="IZM25" s="428"/>
      <c r="IZN25" s="3"/>
      <c r="IZO25" s="567"/>
      <c r="IZP25" s="3"/>
      <c r="IZQ25" s="428"/>
      <c r="IZR25" s="3"/>
      <c r="IZS25" s="567"/>
      <c r="IZT25" s="3"/>
      <c r="IZU25" s="428"/>
      <c r="IZV25" s="3"/>
      <c r="IZW25" s="567"/>
      <c r="IZX25" s="3"/>
      <c r="IZY25" s="428"/>
      <c r="IZZ25" s="3"/>
      <c r="JAA25" s="567"/>
      <c r="JAB25" s="3"/>
      <c r="JAC25" s="428"/>
      <c r="JAD25" s="3"/>
      <c r="JAE25" s="567"/>
      <c r="JAF25" s="3"/>
      <c r="JAG25" s="428"/>
      <c r="JAH25" s="3"/>
      <c r="JAI25" s="567"/>
      <c r="JAJ25" s="3"/>
      <c r="JAK25" s="428"/>
      <c r="JAL25" s="3"/>
      <c r="JAM25" s="567"/>
      <c r="JAN25" s="3"/>
      <c r="JAO25" s="428"/>
      <c r="JAP25" s="3"/>
      <c r="JAQ25" s="567"/>
      <c r="JAR25" s="3"/>
      <c r="JAS25" s="428"/>
      <c r="JAT25" s="3"/>
      <c r="JAU25" s="567"/>
      <c r="JAV25" s="3"/>
      <c r="JAW25" s="428"/>
      <c r="JAX25" s="3"/>
      <c r="JAY25" s="567"/>
      <c r="JAZ25" s="3"/>
      <c r="JBA25" s="428"/>
      <c r="JBB25" s="3"/>
      <c r="JBC25" s="567"/>
      <c r="JBD25" s="3"/>
      <c r="JBE25" s="428"/>
      <c r="JBF25" s="3"/>
      <c r="JBG25" s="567"/>
      <c r="JBH25" s="3"/>
      <c r="JBI25" s="428"/>
      <c r="JBJ25" s="3"/>
      <c r="JBK25" s="567"/>
      <c r="JBL25" s="3"/>
      <c r="JBM25" s="428"/>
      <c r="JBN25" s="3"/>
      <c r="JBO25" s="567"/>
      <c r="JBP25" s="3"/>
      <c r="JBQ25" s="428"/>
      <c r="JBR25" s="3"/>
      <c r="JBS25" s="567"/>
      <c r="JBT25" s="3"/>
      <c r="JBU25" s="428"/>
      <c r="JBV25" s="3"/>
      <c r="JBW25" s="567"/>
      <c r="JBX25" s="3"/>
      <c r="JBY25" s="428"/>
      <c r="JBZ25" s="3"/>
      <c r="JCA25" s="567"/>
      <c r="JCB25" s="3"/>
      <c r="JCC25" s="428"/>
      <c r="JCD25" s="3"/>
      <c r="JCE25" s="567"/>
      <c r="JCF25" s="3"/>
      <c r="JCG25" s="428"/>
      <c r="JCH25" s="3"/>
      <c r="JCI25" s="567"/>
      <c r="JCJ25" s="3"/>
      <c r="JCK25" s="428"/>
      <c r="JCL25" s="3"/>
      <c r="JCM25" s="567"/>
      <c r="JCN25" s="3"/>
      <c r="JCO25" s="428"/>
      <c r="JCP25" s="3"/>
      <c r="JCQ25" s="567"/>
      <c r="JCR25" s="3"/>
      <c r="JCS25" s="428"/>
      <c r="JCT25" s="3"/>
      <c r="JCU25" s="567"/>
      <c r="JCV25" s="3"/>
      <c r="JCW25" s="428"/>
      <c r="JCX25" s="3"/>
      <c r="JCY25" s="567"/>
      <c r="JCZ25" s="3"/>
      <c r="JDA25" s="428"/>
      <c r="JDB25" s="3"/>
      <c r="JDC25" s="567"/>
      <c r="JDD25" s="3"/>
      <c r="JDE25" s="428"/>
      <c r="JDF25" s="3"/>
      <c r="JDG25" s="567"/>
      <c r="JDH25" s="3"/>
      <c r="JDI25" s="428"/>
      <c r="JDJ25" s="3"/>
      <c r="JDK25" s="567"/>
      <c r="JDL25" s="3"/>
      <c r="JDM25" s="428"/>
      <c r="JDN25" s="3"/>
      <c r="JDO25" s="567"/>
      <c r="JDP25" s="3"/>
      <c r="JDQ25" s="428"/>
      <c r="JDR25" s="3"/>
      <c r="JDS25" s="567"/>
      <c r="JDT25" s="3"/>
      <c r="JDU25" s="428"/>
      <c r="JDV25" s="3"/>
      <c r="JDW25" s="567"/>
      <c r="JDX25" s="3"/>
      <c r="JDY25" s="428"/>
      <c r="JDZ25" s="3"/>
      <c r="JEA25" s="567"/>
      <c r="JEB25" s="3"/>
      <c r="JEC25" s="428"/>
      <c r="JED25" s="3"/>
      <c r="JEE25" s="567"/>
      <c r="JEF25" s="3"/>
      <c r="JEG25" s="428"/>
      <c r="JEH25" s="3"/>
      <c r="JEI25" s="567"/>
      <c r="JEJ25" s="3"/>
      <c r="JEK25" s="428"/>
      <c r="JEL25" s="3"/>
      <c r="JEM25" s="567"/>
      <c r="JEN25" s="3"/>
      <c r="JEO25" s="428"/>
      <c r="JEP25" s="3"/>
      <c r="JEQ25" s="567"/>
      <c r="JER25" s="3"/>
      <c r="JES25" s="428"/>
      <c r="JET25" s="3"/>
      <c r="JEU25" s="567"/>
      <c r="JEV25" s="3"/>
      <c r="JEW25" s="428"/>
      <c r="JEX25" s="3"/>
      <c r="JEY25" s="567"/>
      <c r="JEZ25" s="3"/>
      <c r="JFA25" s="428"/>
      <c r="JFB25" s="3"/>
      <c r="JFC25" s="567"/>
      <c r="JFD25" s="3"/>
      <c r="JFE25" s="428"/>
      <c r="JFF25" s="3"/>
      <c r="JFG25" s="567"/>
      <c r="JFH25" s="3"/>
      <c r="JFI25" s="428"/>
      <c r="JFJ25" s="3"/>
      <c r="JFK25" s="567"/>
      <c r="JFL25" s="3"/>
      <c r="JFM25" s="428"/>
      <c r="JFN25" s="3"/>
      <c r="JFO25" s="567"/>
      <c r="JFP25" s="3"/>
      <c r="JFQ25" s="428"/>
      <c r="JFR25" s="3"/>
      <c r="JFS25" s="567"/>
      <c r="JFT25" s="3"/>
      <c r="JFU25" s="428"/>
      <c r="JFV25" s="3"/>
      <c r="JFW25" s="567"/>
      <c r="JFX25" s="3"/>
      <c r="JFY25" s="428"/>
      <c r="JFZ25" s="3"/>
      <c r="JGA25" s="567"/>
      <c r="JGB25" s="3"/>
      <c r="JGC25" s="428"/>
      <c r="JGD25" s="3"/>
      <c r="JGE25" s="567"/>
      <c r="JGF25" s="3"/>
      <c r="JGG25" s="428"/>
      <c r="JGH25" s="3"/>
      <c r="JGI25" s="567"/>
      <c r="JGJ25" s="3"/>
      <c r="JGK25" s="428"/>
      <c r="JGL25" s="3"/>
      <c r="JGM25" s="567"/>
      <c r="JGN25" s="3"/>
      <c r="JGO25" s="428"/>
      <c r="JGP25" s="3"/>
      <c r="JGQ25" s="567"/>
      <c r="JGR25" s="3"/>
      <c r="JGS25" s="428"/>
      <c r="JGT25" s="3"/>
      <c r="JGU25" s="567"/>
      <c r="JGV25" s="3"/>
      <c r="JGW25" s="428"/>
      <c r="JGX25" s="3"/>
      <c r="JGY25" s="567"/>
      <c r="JGZ25" s="3"/>
      <c r="JHA25" s="428"/>
      <c r="JHB25" s="3"/>
      <c r="JHC25" s="567"/>
      <c r="JHD25" s="3"/>
      <c r="JHE25" s="428"/>
      <c r="JHF25" s="3"/>
      <c r="JHG25" s="567"/>
      <c r="JHH25" s="3"/>
      <c r="JHI25" s="428"/>
      <c r="JHJ25" s="3"/>
      <c r="JHK25" s="567"/>
      <c r="JHL25" s="3"/>
      <c r="JHM25" s="428"/>
      <c r="JHN25" s="3"/>
      <c r="JHO25" s="567"/>
      <c r="JHP25" s="3"/>
      <c r="JHQ25" s="428"/>
      <c r="JHR25" s="3"/>
      <c r="JHS25" s="567"/>
      <c r="JHT25" s="3"/>
      <c r="JHU25" s="428"/>
      <c r="JHV25" s="3"/>
      <c r="JHW25" s="567"/>
      <c r="JHX25" s="3"/>
      <c r="JHY25" s="428"/>
      <c r="JHZ25" s="3"/>
      <c r="JIA25" s="567"/>
      <c r="JIB25" s="3"/>
      <c r="JIC25" s="428"/>
      <c r="JID25" s="3"/>
      <c r="JIE25" s="567"/>
      <c r="JIF25" s="3"/>
      <c r="JIG25" s="428"/>
      <c r="JIH25" s="3"/>
      <c r="JII25" s="567"/>
      <c r="JIJ25" s="3"/>
      <c r="JIK25" s="428"/>
      <c r="JIL25" s="3"/>
      <c r="JIM25" s="567"/>
      <c r="JIN25" s="3"/>
      <c r="JIO25" s="428"/>
      <c r="JIP25" s="3"/>
      <c r="JIQ25" s="567"/>
      <c r="JIR25" s="3"/>
      <c r="JIS25" s="428"/>
      <c r="JIT25" s="3"/>
      <c r="JIU25" s="567"/>
      <c r="JIV25" s="3"/>
      <c r="JIW25" s="428"/>
      <c r="JIX25" s="3"/>
      <c r="JIY25" s="567"/>
      <c r="JIZ25" s="3"/>
      <c r="JJA25" s="428"/>
      <c r="JJB25" s="3"/>
      <c r="JJC25" s="567"/>
      <c r="JJD25" s="3"/>
      <c r="JJE25" s="428"/>
      <c r="JJF25" s="3"/>
      <c r="JJG25" s="567"/>
      <c r="JJH25" s="3"/>
      <c r="JJI25" s="428"/>
      <c r="JJJ25" s="3"/>
      <c r="JJK25" s="567"/>
      <c r="JJL25" s="3"/>
      <c r="JJM25" s="428"/>
      <c r="JJN25" s="3"/>
      <c r="JJO25" s="567"/>
      <c r="JJP25" s="3"/>
      <c r="JJQ25" s="428"/>
      <c r="JJR25" s="3"/>
      <c r="JJS25" s="567"/>
      <c r="JJT25" s="3"/>
      <c r="JJU25" s="428"/>
      <c r="JJV25" s="3"/>
      <c r="JJW25" s="567"/>
      <c r="JJX25" s="3"/>
      <c r="JJY25" s="428"/>
      <c r="JJZ25" s="3"/>
      <c r="JKA25" s="567"/>
      <c r="JKB25" s="3"/>
      <c r="JKC25" s="428"/>
      <c r="JKD25" s="3"/>
      <c r="JKE25" s="567"/>
      <c r="JKF25" s="3"/>
      <c r="JKG25" s="428"/>
      <c r="JKH25" s="3"/>
      <c r="JKI25" s="567"/>
      <c r="JKJ25" s="3"/>
      <c r="JKK25" s="428"/>
      <c r="JKL25" s="3"/>
      <c r="JKM25" s="567"/>
      <c r="JKN25" s="3"/>
      <c r="JKO25" s="428"/>
      <c r="JKP25" s="3"/>
      <c r="JKQ25" s="567"/>
      <c r="JKR25" s="3"/>
      <c r="JKS25" s="428"/>
      <c r="JKT25" s="3"/>
      <c r="JKU25" s="567"/>
      <c r="JKV25" s="3"/>
      <c r="JKW25" s="428"/>
      <c r="JKX25" s="3"/>
      <c r="JKY25" s="567"/>
      <c r="JKZ25" s="3"/>
      <c r="JLA25" s="428"/>
      <c r="JLB25" s="3"/>
      <c r="JLC25" s="567"/>
      <c r="JLD25" s="3"/>
      <c r="JLE25" s="428"/>
      <c r="JLF25" s="3"/>
      <c r="JLG25" s="567"/>
      <c r="JLH25" s="3"/>
      <c r="JLI25" s="428"/>
      <c r="JLJ25" s="3"/>
      <c r="JLK25" s="567"/>
      <c r="JLL25" s="3"/>
      <c r="JLM25" s="428"/>
      <c r="JLN25" s="3"/>
      <c r="JLO25" s="567"/>
      <c r="JLP25" s="3"/>
      <c r="JLQ25" s="428"/>
      <c r="JLR25" s="3"/>
      <c r="JLS25" s="567"/>
      <c r="JLT25" s="3"/>
      <c r="JLU25" s="428"/>
      <c r="JLV25" s="3"/>
      <c r="JLW25" s="567"/>
      <c r="JLX25" s="3"/>
      <c r="JLY25" s="428"/>
      <c r="JLZ25" s="3"/>
      <c r="JMA25" s="567"/>
      <c r="JMB25" s="3"/>
      <c r="JMC25" s="428"/>
      <c r="JMD25" s="3"/>
      <c r="JME25" s="567"/>
      <c r="JMF25" s="3"/>
      <c r="JMG25" s="428"/>
      <c r="JMH25" s="3"/>
      <c r="JMI25" s="567"/>
      <c r="JMJ25" s="3"/>
      <c r="JMK25" s="428"/>
      <c r="JML25" s="3"/>
      <c r="JMM25" s="567"/>
      <c r="JMN25" s="3"/>
      <c r="JMO25" s="428"/>
      <c r="JMP25" s="3"/>
      <c r="JMQ25" s="567"/>
      <c r="JMR25" s="3"/>
      <c r="JMS25" s="428"/>
      <c r="JMT25" s="3"/>
      <c r="JMU25" s="567"/>
      <c r="JMV25" s="3"/>
      <c r="JMW25" s="428"/>
      <c r="JMX25" s="3"/>
      <c r="JMY25" s="567"/>
      <c r="JMZ25" s="3"/>
      <c r="JNA25" s="428"/>
      <c r="JNB25" s="3"/>
      <c r="JNC25" s="567"/>
      <c r="JND25" s="3"/>
      <c r="JNE25" s="428"/>
      <c r="JNF25" s="3"/>
      <c r="JNG25" s="567"/>
      <c r="JNH25" s="3"/>
      <c r="JNI25" s="428"/>
      <c r="JNJ25" s="3"/>
      <c r="JNK25" s="567"/>
      <c r="JNL25" s="3"/>
      <c r="JNM25" s="428"/>
      <c r="JNN25" s="3"/>
      <c r="JNO25" s="567"/>
      <c r="JNP25" s="3"/>
      <c r="JNQ25" s="428"/>
      <c r="JNR25" s="3"/>
      <c r="JNS25" s="567"/>
      <c r="JNT25" s="3"/>
      <c r="JNU25" s="428"/>
      <c r="JNV25" s="3"/>
      <c r="JNW25" s="567"/>
      <c r="JNX25" s="3"/>
      <c r="JNY25" s="428"/>
      <c r="JNZ25" s="3"/>
      <c r="JOA25" s="567"/>
      <c r="JOB25" s="3"/>
      <c r="JOC25" s="428"/>
      <c r="JOD25" s="3"/>
      <c r="JOE25" s="567"/>
      <c r="JOF25" s="3"/>
      <c r="JOG25" s="428"/>
      <c r="JOH25" s="3"/>
      <c r="JOI25" s="567"/>
      <c r="JOJ25" s="3"/>
      <c r="JOK25" s="428"/>
      <c r="JOL25" s="3"/>
      <c r="JOM25" s="567"/>
      <c r="JON25" s="3"/>
      <c r="JOO25" s="428"/>
      <c r="JOP25" s="3"/>
      <c r="JOQ25" s="567"/>
      <c r="JOR25" s="3"/>
      <c r="JOS25" s="428"/>
      <c r="JOT25" s="3"/>
      <c r="JOU25" s="567"/>
      <c r="JOV25" s="3"/>
      <c r="JOW25" s="428"/>
      <c r="JOX25" s="3"/>
      <c r="JOY25" s="567"/>
      <c r="JOZ25" s="3"/>
      <c r="JPA25" s="428"/>
      <c r="JPB25" s="3"/>
      <c r="JPC25" s="567"/>
      <c r="JPD25" s="3"/>
      <c r="JPE25" s="428"/>
      <c r="JPF25" s="3"/>
      <c r="JPG25" s="567"/>
      <c r="JPH25" s="3"/>
      <c r="JPI25" s="428"/>
      <c r="JPJ25" s="3"/>
      <c r="JPK25" s="567"/>
      <c r="JPL25" s="3"/>
      <c r="JPM25" s="428"/>
      <c r="JPN25" s="3"/>
      <c r="JPO25" s="567"/>
      <c r="JPP25" s="3"/>
      <c r="JPQ25" s="428"/>
      <c r="JPR25" s="3"/>
      <c r="JPS25" s="567"/>
      <c r="JPT25" s="3"/>
      <c r="JPU25" s="428"/>
      <c r="JPV25" s="3"/>
      <c r="JPW25" s="567"/>
      <c r="JPX25" s="3"/>
      <c r="JPY25" s="428"/>
      <c r="JPZ25" s="3"/>
      <c r="JQA25" s="567"/>
      <c r="JQB25" s="3"/>
      <c r="JQC25" s="428"/>
      <c r="JQD25" s="3"/>
      <c r="JQE25" s="567"/>
      <c r="JQF25" s="3"/>
      <c r="JQG25" s="428"/>
      <c r="JQH25" s="3"/>
      <c r="JQI25" s="567"/>
      <c r="JQJ25" s="3"/>
      <c r="JQK25" s="428"/>
      <c r="JQL25" s="3"/>
      <c r="JQM25" s="567"/>
      <c r="JQN25" s="3"/>
      <c r="JQO25" s="428"/>
      <c r="JQP25" s="3"/>
      <c r="JQQ25" s="567"/>
      <c r="JQR25" s="3"/>
      <c r="JQS25" s="428"/>
      <c r="JQT25" s="3"/>
      <c r="JQU25" s="567"/>
      <c r="JQV25" s="3"/>
      <c r="JQW25" s="428"/>
      <c r="JQX25" s="3"/>
      <c r="JQY25" s="567"/>
      <c r="JQZ25" s="3"/>
      <c r="JRA25" s="428"/>
      <c r="JRB25" s="3"/>
      <c r="JRC25" s="567"/>
      <c r="JRD25" s="3"/>
      <c r="JRE25" s="428"/>
      <c r="JRF25" s="3"/>
      <c r="JRG25" s="567"/>
      <c r="JRH25" s="3"/>
      <c r="JRI25" s="428"/>
      <c r="JRJ25" s="3"/>
      <c r="JRK25" s="567"/>
      <c r="JRL25" s="3"/>
      <c r="JRM25" s="428"/>
      <c r="JRN25" s="3"/>
      <c r="JRO25" s="567"/>
      <c r="JRP25" s="3"/>
      <c r="JRQ25" s="428"/>
      <c r="JRR25" s="3"/>
      <c r="JRS25" s="567"/>
      <c r="JRT25" s="3"/>
      <c r="JRU25" s="428"/>
      <c r="JRV25" s="3"/>
      <c r="JRW25" s="567"/>
      <c r="JRX25" s="3"/>
      <c r="JRY25" s="428"/>
      <c r="JRZ25" s="3"/>
      <c r="JSA25" s="567"/>
      <c r="JSB25" s="3"/>
      <c r="JSC25" s="428"/>
      <c r="JSD25" s="3"/>
      <c r="JSE25" s="567"/>
      <c r="JSF25" s="3"/>
      <c r="JSG25" s="428"/>
      <c r="JSH25" s="3"/>
      <c r="JSI25" s="567"/>
      <c r="JSJ25" s="3"/>
      <c r="JSK25" s="428"/>
      <c r="JSL25" s="3"/>
      <c r="JSM25" s="567"/>
      <c r="JSN25" s="3"/>
      <c r="JSO25" s="428"/>
      <c r="JSP25" s="3"/>
      <c r="JSQ25" s="567"/>
      <c r="JSR25" s="3"/>
      <c r="JSS25" s="428"/>
      <c r="JST25" s="3"/>
      <c r="JSU25" s="567"/>
      <c r="JSV25" s="3"/>
      <c r="JSW25" s="428"/>
      <c r="JSX25" s="3"/>
      <c r="JSY25" s="567"/>
      <c r="JSZ25" s="3"/>
      <c r="JTA25" s="428"/>
      <c r="JTB25" s="3"/>
      <c r="JTC25" s="567"/>
      <c r="JTD25" s="3"/>
      <c r="JTE25" s="428"/>
      <c r="JTF25" s="3"/>
      <c r="JTG25" s="567"/>
      <c r="JTH25" s="3"/>
      <c r="JTI25" s="428"/>
      <c r="JTJ25" s="3"/>
      <c r="JTK25" s="567"/>
      <c r="JTL25" s="3"/>
      <c r="JTM25" s="428"/>
      <c r="JTN25" s="3"/>
      <c r="JTO25" s="567"/>
      <c r="JTP25" s="3"/>
      <c r="JTQ25" s="428"/>
      <c r="JTR25" s="3"/>
      <c r="JTS25" s="567"/>
      <c r="JTT25" s="3"/>
      <c r="JTU25" s="428"/>
      <c r="JTV25" s="3"/>
      <c r="JTW25" s="567"/>
      <c r="JTX25" s="3"/>
      <c r="JTY25" s="428"/>
      <c r="JTZ25" s="3"/>
      <c r="JUA25" s="567"/>
      <c r="JUB25" s="3"/>
      <c r="JUC25" s="428"/>
      <c r="JUD25" s="3"/>
      <c r="JUE25" s="567"/>
      <c r="JUF25" s="3"/>
      <c r="JUG25" s="428"/>
      <c r="JUH25" s="3"/>
      <c r="JUI25" s="567"/>
      <c r="JUJ25" s="3"/>
      <c r="JUK25" s="428"/>
      <c r="JUL25" s="3"/>
      <c r="JUM25" s="567"/>
      <c r="JUN25" s="3"/>
      <c r="JUO25" s="428"/>
      <c r="JUP25" s="3"/>
      <c r="JUQ25" s="567"/>
      <c r="JUR25" s="3"/>
      <c r="JUS25" s="428"/>
      <c r="JUT25" s="3"/>
      <c r="JUU25" s="567"/>
      <c r="JUV25" s="3"/>
      <c r="JUW25" s="428"/>
      <c r="JUX25" s="3"/>
      <c r="JUY25" s="567"/>
      <c r="JUZ25" s="3"/>
      <c r="JVA25" s="428"/>
      <c r="JVB25" s="3"/>
      <c r="JVC25" s="567"/>
      <c r="JVD25" s="3"/>
      <c r="JVE25" s="428"/>
      <c r="JVF25" s="3"/>
      <c r="JVG25" s="567"/>
      <c r="JVH25" s="3"/>
      <c r="JVI25" s="428"/>
      <c r="JVJ25" s="3"/>
      <c r="JVK25" s="567"/>
      <c r="JVL25" s="3"/>
      <c r="JVM25" s="428"/>
      <c r="JVN25" s="3"/>
      <c r="JVO25" s="567"/>
      <c r="JVP25" s="3"/>
      <c r="JVQ25" s="428"/>
      <c r="JVR25" s="3"/>
      <c r="JVS25" s="567"/>
      <c r="JVT25" s="3"/>
      <c r="JVU25" s="428"/>
      <c r="JVV25" s="3"/>
      <c r="JVW25" s="567"/>
      <c r="JVX25" s="3"/>
      <c r="JVY25" s="428"/>
      <c r="JVZ25" s="3"/>
      <c r="JWA25" s="567"/>
      <c r="JWB25" s="3"/>
      <c r="JWC25" s="428"/>
      <c r="JWD25" s="3"/>
      <c r="JWE25" s="567"/>
      <c r="JWF25" s="3"/>
      <c r="JWG25" s="428"/>
      <c r="JWH25" s="3"/>
      <c r="JWI25" s="567"/>
      <c r="JWJ25" s="3"/>
      <c r="JWK25" s="428"/>
      <c r="JWL25" s="3"/>
      <c r="JWM25" s="567"/>
      <c r="JWN25" s="3"/>
      <c r="JWO25" s="428"/>
      <c r="JWP25" s="3"/>
      <c r="JWQ25" s="567"/>
      <c r="JWR25" s="3"/>
      <c r="JWS25" s="428"/>
      <c r="JWT25" s="3"/>
      <c r="JWU25" s="567"/>
      <c r="JWV25" s="3"/>
      <c r="JWW25" s="428"/>
      <c r="JWX25" s="3"/>
      <c r="JWY25" s="567"/>
      <c r="JWZ25" s="3"/>
      <c r="JXA25" s="428"/>
      <c r="JXB25" s="3"/>
      <c r="JXC25" s="567"/>
      <c r="JXD25" s="3"/>
      <c r="JXE25" s="428"/>
      <c r="JXF25" s="3"/>
      <c r="JXG25" s="567"/>
      <c r="JXH25" s="3"/>
      <c r="JXI25" s="428"/>
      <c r="JXJ25" s="3"/>
      <c r="JXK25" s="567"/>
      <c r="JXL25" s="3"/>
      <c r="JXM25" s="428"/>
      <c r="JXN25" s="3"/>
      <c r="JXO25" s="567"/>
      <c r="JXP25" s="3"/>
      <c r="JXQ25" s="428"/>
      <c r="JXR25" s="3"/>
      <c r="JXS25" s="567"/>
      <c r="JXT25" s="3"/>
      <c r="JXU25" s="428"/>
      <c r="JXV25" s="3"/>
      <c r="JXW25" s="567"/>
      <c r="JXX25" s="3"/>
      <c r="JXY25" s="428"/>
      <c r="JXZ25" s="3"/>
      <c r="JYA25" s="567"/>
      <c r="JYB25" s="3"/>
      <c r="JYC25" s="428"/>
      <c r="JYD25" s="3"/>
      <c r="JYE25" s="567"/>
      <c r="JYF25" s="3"/>
      <c r="JYG25" s="428"/>
      <c r="JYH25" s="3"/>
      <c r="JYI25" s="567"/>
      <c r="JYJ25" s="3"/>
      <c r="JYK25" s="428"/>
      <c r="JYL25" s="3"/>
      <c r="JYM25" s="567"/>
      <c r="JYN25" s="3"/>
      <c r="JYO25" s="428"/>
      <c r="JYP25" s="3"/>
      <c r="JYQ25" s="567"/>
      <c r="JYR25" s="3"/>
      <c r="JYS25" s="428"/>
      <c r="JYT25" s="3"/>
      <c r="JYU25" s="567"/>
      <c r="JYV25" s="3"/>
      <c r="JYW25" s="428"/>
      <c r="JYX25" s="3"/>
      <c r="JYY25" s="567"/>
      <c r="JYZ25" s="3"/>
      <c r="JZA25" s="428"/>
      <c r="JZB25" s="3"/>
      <c r="JZC25" s="567"/>
      <c r="JZD25" s="3"/>
      <c r="JZE25" s="428"/>
      <c r="JZF25" s="3"/>
      <c r="JZG25" s="567"/>
      <c r="JZH25" s="3"/>
      <c r="JZI25" s="428"/>
      <c r="JZJ25" s="3"/>
      <c r="JZK25" s="567"/>
      <c r="JZL25" s="3"/>
      <c r="JZM25" s="428"/>
      <c r="JZN25" s="3"/>
      <c r="JZO25" s="567"/>
      <c r="JZP25" s="3"/>
      <c r="JZQ25" s="428"/>
      <c r="JZR25" s="3"/>
      <c r="JZS25" s="567"/>
      <c r="JZT25" s="3"/>
      <c r="JZU25" s="428"/>
      <c r="JZV25" s="3"/>
      <c r="JZW25" s="567"/>
      <c r="JZX25" s="3"/>
      <c r="JZY25" s="428"/>
      <c r="JZZ25" s="3"/>
      <c r="KAA25" s="567"/>
      <c r="KAB25" s="3"/>
      <c r="KAC25" s="428"/>
      <c r="KAD25" s="3"/>
      <c r="KAE25" s="567"/>
      <c r="KAF25" s="3"/>
      <c r="KAG25" s="428"/>
      <c r="KAH25" s="3"/>
      <c r="KAI25" s="567"/>
      <c r="KAJ25" s="3"/>
      <c r="KAK25" s="428"/>
      <c r="KAL25" s="3"/>
      <c r="KAM25" s="567"/>
      <c r="KAN25" s="3"/>
      <c r="KAO25" s="428"/>
      <c r="KAP25" s="3"/>
      <c r="KAQ25" s="567"/>
      <c r="KAR25" s="3"/>
      <c r="KAS25" s="428"/>
      <c r="KAT25" s="3"/>
      <c r="KAU25" s="567"/>
      <c r="KAV25" s="3"/>
      <c r="KAW25" s="428"/>
      <c r="KAX25" s="3"/>
      <c r="KAY25" s="567"/>
      <c r="KAZ25" s="3"/>
      <c r="KBA25" s="428"/>
      <c r="KBB25" s="3"/>
      <c r="KBC25" s="567"/>
      <c r="KBD25" s="3"/>
      <c r="KBE25" s="428"/>
      <c r="KBF25" s="3"/>
      <c r="KBG25" s="567"/>
      <c r="KBH25" s="3"/>
      <c r="KBI25" s="428"/>
      <c r="KBJ25" s="3"/>
      <c r="KBK25" s="567"/>
      <c r="KBL25" s="3"/>
      <c r="KBM25" s="428"/>
      <c r="KBN25" s="3"/>
      <c r="KBO25" s="567"/>
      <c r="KBP25" s="3"/>
      <c r="KBQ25" s="428"/>
      <c r="KBR25" s="3"/>
      <c r="KBS25" s="567"/>
      <c r="KBT25" s="3"/>
      <c r="KBU25" s="428"/>
      <c r="KBV25" s="3"/>
      <c r="KBW25" s="567"/>
      <c r="KBX25" s="3"/>
      <c r="KBY25" s="428"/>
      <c r="KBZ25" s="3"/>
      <c r="KCA25" s="567"/>
      <c r="KCB25" s="3"/>
      <c r="KCC25" s="428"/>
      <c r="KCD25" s="3"/>
      <c r="KCE25" s="567"/>
      <c r="KCF25" s="3"/>
      <c r="KCG25" s="428"/>
      <c r="KCH25" s="3"/>
      <c r="KCI25" s="567"/>
      <c r="KCJ25" s="3"/>
      <c r="KCK25" s="428"/>
      <c r="KCL25" s="3"/>
      <c r="KCM25" s="567"/>
      <c r="KCN25" s="3"/>
      <c r="KCO25" s="428"/>
      <c r="KCP25" s="3"/>
      <c r="KCQ25" s="567"/>
      <c r="KCR25" s="3"/>
      <c r="KCS25" s="428"/>
      <c r="KCT25" s="3"/>
      <c r="KCU25" s="567"/>
      <c r="KCV25" s="3"/>
      <c r="KCW25" s="428"/>
      <c r="KCX25" s="3"/>
      <c r="KCY25" s="567"/>
      <c r="KCZ25" s="3"/>
      <c r="KDA25" s="428"/>
      <c r="KDB25" s="3"/>
      <c r="KDC25" s="567"/>
      <c r="KDD25" s="3"/>
      <c r="KDE25" s="428"/>
      <c r="KDF25" s="3"/>
      <c r="KDG25" s="567"/>
      <c r="KDH25" s="3"/>
      <c r="KDI25" s="428"/>
      <c r="KDJ25" s="3"/>
      <c r="KDK25" s="567"/>
      <c r="KDL25" s="3"/>
      <c r="KDM25" s="428"/>
      <c r="KDN25" s="3"/>
      <c r="KDO25" s="567"/>
      <c r="KDP25" s="3"/>
      <c r="KDQ25" s="428"/>
      <c r="KDR25" s="3"/>
      <c r="KDS25" s="567"/>
      <c r="KDT25" s="3"/>
      <c r="KDU25" s="428"/>
      <c r="KDV25" s="3"/>
      <c r="KDW25" s="567"/>
      <c r="KDX25" s="3"/>
      <c r="KDY25" s="428"/>
      <c r="KDZ25" s="3"/>
      <c r="KEA25" s="567"/>
      <c r="KEB25" s="3"/>
      <c r="KEC25" s="428"/>
      <c r="KED25" s="3"/>
      <c r="KEE25" s="567"/>
      <c r="KEF25" s="3"/>
      <c r="KEG25" s="428"/>
      <c r="KEH25" s="3"/>
      <c r="KEI25" s="567"/>
      <c r="KEJ25" s="3"/>
      <c r="KEK25" s="428"/>
      <c r="KEL25" s="3"/>
      <c r="KEM25" s="567"/>
      <c r="KEN25" s="3"/>
      <c r="KEO25" s="428"/>
      <c r="KEP25" s="3"/>
      <c r="KEQ25" s="567"/>
      <c r="KER25" s="3"/>
      <c r="KES25" s="428"/>
      <c r="KET25" s="3"/>
      <c r="KEU25" s="567"/>
      <c r="KEV25" s="3"/>
      <c r="KEW25" s="428"/>
      <c r="KEX25" s="3"/>
      <c r="KEY25" s="567"/>
      <c r="KEZ25" s="3"/>
      <c r="KFA25" s="428"/>
      <c r="KFB25" s="3"/>
      <c r="KFC25" s="567"/>
      <c r="KFD25" s="3"/>
      <c r="KFE25" s="428"/>
      <c r="KFF25" s="3"/>
      <c r="KFG25" s="567"/>
      <c r="KFH25" s="3"/>
      <c r="KFI25" s="428"/>
      <c r="KFJ25" s="3"/>
      <c r="KFK25" s="567"/>
      <c r="KFL25" s="3"/>
      <c r="KFM25" s="428"/>
      <c r="KFN25" s="3"/>
      <c r="KFO25" s="567"/>
      <c r="KFP25" s="3"/>
      <c r="KFQ25" s="428"/>
      <c r="KFR25" s="3"/>
      <c r="KFS25" s="567"/>
      <c r="KFT25" s="3"/>
      <c r="KFU25" s="428"/>
      <c r="KFV25" s="3"/>
      <c r="KFW25" s="567"/>
      <c r="KFX25" s="3"/>
      <c r="KFY25" s="428"/>
      <c r="KFZ25" s="3"/>
      <c r="KGA25" s="567"/>
      <c r="KGB25" s="3"/>
      <c r="KGC25" s="428"/>
      <c r="KGD25" s="3"/>
      <c r="KGE25" s="567"/>
      <c r="KGF25" s="3"/>
      <c r="KGG25" s="428"/>
      <c r="KGH25" s="3"/>
      <c r="KGI25" s="567"/>
      <c r="KGJ25" s="3"/>
      <c r="KGK25" s="428"/>
      <c r="KGL25" s="3"/>
      <c r="KGM25" s="567"/>
      <c r="KGN25" s="3"/>
      <c r="KGO25" s="428"/>
      <c r="KGP25" s="3"/>
      <c r="KGQ25" s="567"/>
      <c r="KGR25" s="3"/>
      <c r="KGS25" s="428"/>
      <c r="KGT25" s="3"/>
      <c r="KGU25" s="567"/>
      <c r="KGV25" s="3"/>
      <c r="KGW25" s="428"/>
      <c r="KGX25" s="3"/>
      <c r="KGY25" s="567"/>
      <c r="KGZ25" s="3"/>
      <c r="KHA25" s="428"/>
      <c r="KHB25" s="3"/>
      <c r="KHC25" s="567"/>
      <c r="KHD25" s="3"/>
      <c r="KHE25" s="428"/>
      <c r="KHF25" s="3"/>
      <c r="KHG25" s="567"/>
      <c r="KHH25" s="3"/>
      <c r="KHI25" s="428"/>
      <c r="KHJ25" s="3"/>
      <c r="KHK25" s="567"/>
      <c r="KHL25" s="3"/>
      <c r="KHM25" s="428"/>
      <c r="KHN25" s="3"/>
      <c r="KHO25" s="567"/>
      <c r="KHP25" s="3"/>
      <c r="KHQ25" s="428"/>
      <c r="KHR25" s="3"/>
      <c r="KHS25" s="567"/>
      <c r="KHT25" s="3"/>
      <c r="KHU25" s="428"/>
      <c r="KHV25" s="3"/>
      <c r="KHW25" s="567"/>
      <c r="KHX25" s="3"/>
      <c r="KHY25" s="428"/>
      <c r="KHZ25" s="3"/>
      <c r="KIA25" s="567"/>
      <c r="KIB25" s="3"/>
      <c r="KIC25" s="428"/>
      <c r="KID25" s="3"/>
      <c r="KIE25" s="567"/>
      <c r="KIF25" s="3"/>
      <c r="KIG25" s="428"/>
      <c r="KIH25" s="3"/>
      <c r="KII25" s="567"/>
      <c r="KIJ25" s="3"/>
      <c r="KIK25" s="428"/>
      <c r="KIL25" s="3"/>
      <c r="KIM25" s="567"/>
      <c r="KIN25" s="3"/>
      <c r="KIO25" s="428"/>
      <c r="KIP25" s="3"/>
      <c r="KIQ25" s="567"/>
      <c r="KIR25" s="3"/>
      <c r="KIS25" s="428"/>
      <c r="KIT25" s="3"/>
      <c r="KIU25" s="567"/>
      <c r="KIV25" s="3"/>
      <c r="KIW25" s="428"/>
      <c r="KIX25" s="3"/>
      <c r="KIY25" s="567"/>
      <c r="KIZ25" s="3"/>
      <c r="KJA25" s="428"/>
      <c r="KJB25" s="3"/>
      <c r="KJC25" s="567"/>
      <c r="KJD25" s="3"/>
      <c r="KJE25" s="428"/>
      <c r="KJF25" s="3"/>
      <c r="KJG25" s="567"/>
      <c r="KJH25" s="3"/>
      <c r="KJI25" s="428"/>
      <c r="KJJ25" s="3"/>
      <c r="KJK25" s="567"/>
      <c r="KJL25" s="3"/>
      <c r="KJM25" s="428"/>
      <c r="KJN25" s="3"/>
      <c r="KJO25" s="567"/>
      <c r="KJP25" s="3"/>
      <c r="KJQ25" s="428"/>
      <c r="KJR25" s="3"/>
      <c r="KJS25" s="567"/>
      <c r="KJT25" s="3"/>
      <c r="KJU25" s="428"/>
      <c r="KJV25" s="3"/>
      <c r="KJW25" s="567"/>
      <c r="KJX25" s="3"/>
      <c r="KJY25" s="428"/>
      <c r="KJZ25" s="3"/>
      <c r="KKA25" s="567"/>
      <c r="KKB25" s="3"/>
      <c r="KKC25" s="428"/>
      <c r="KKD25" s="3"/>
      <c r="KKE25" s="567"/>
      <c r="KKF25" s="3"/>
      <c r="KKG25" s="428"/>
      <c r="KKH25" s="3"/>
      <c r="KKI25" s="567"/>
      <c r="KKJ25" s="3"/>
      <c r="KKK25" s="428"/>
      <c r="KKL25" s="3"/>
      <c r="KKM25" s="567"/>
      <c r="KKN25" s="3"/>
      <c r="KKO25" s="428"/>
      <c r="KKP25" s="3"/>
      <c r="KKQ25" s="567"/>
      <c r="KKR25" s="3"/>
      <c r="KKS25" s="428"/>
      <c r="KKT25" s="3"/>
      <c r="KKU25" s="567"/>
      <c r="KKV25" s="3"/>
      <c r="KKW25" s="428"/>
      <c r="KKX25" s="3"/>
      <c r="KKY25" s="567"/>
      <c r="KKZ25" s="3"/>
      <c r="KLA25" s="428"/>
      <c r="KLB25" s="3"/>
      <c r="KLC25" s="567"/>
      <c r="KLD25" s="3"/>
      <c r="KLE25" s="428"/>
      <c r="KLF25" s="3"/>
      <c r="KLG25" s="567"/>
      <c r="KLH25" s="3"/>
      <c r="KLI25" s="428"/>
      <c r="KLJ25" s="3"/>
      <c r="KLK25" s="567"/>
      <c r="KLL25" s="3"/>
      <c r="KLM25" s="428"/>
      <c r="KLN25" s="3"/>
      <c r="KLO25" s="567"/>
      <c r="KLP25" s="3"/>
      <c r="KLQ25" s="428"/>
      <c r="KLR25" s="3"/>
      <c r="KLS25" s="567"/>
      <c r="KLT25" s="3"/>
      <c r="KLU25" s="428"/>
      <c r="KLV25" s="3"/>
      <c r="KLW25" s="567"/>
      <c r="KLX25" s="3"/>
      <c r="KLY25" s="428"/>
      <c r="KLZ25" s="3"/>
      <c r="KMA25" s="567"/>
      <c r="KMB25" s="3"/>
      <c r="KMC25" s="428"/>
      <c r="KMD25" s="3"/>
      <c r="KME25" s="567"/>
      <c r="KMF25" s="3"/>
      <c r="KMG25" s="428"/>
      <c r="KMH25" s="3"/>
      <c r="KMI25" s="567"/>
      <c r="KMJ25" s="3"/>
      <c r="KMK25" s="428"/>
      <c r="KML25" s="3"/>
      <c r="KMM25" s="567"/>
      <c r="KMN25" s="3"/>
      <c r="KMO25" s="428"/>
      <c r="KMP25" s="3"/>
      <c r="KMQ25" s="567"/>
      <c r="KMR25" s="3"/>
      <c r="KMS25" s="428"/>
      <c r="KMT25" s="3"/>
      <c r="KMU25" s="567"/>
      <c r="KMV25" s="3"/>
      <c r="KMW25" s="428"/>
      <c r="KMX25" s="3"/>
      <c r="KMY25" s="567"/>
      <c r="KMZ25" s="3"/>
      <c r="KNA25" s="428"/>
      <c r="KNB25" s="3"/>
      <c r="KNC25" s="567"/>
      <c r="KND25" s="3"/>
      <c r="KNE25" s="428"/>
      <c r="KNF25" s="3"/>
      <c r="KNG25" s="567"/>
      <c r="KNH25" s="3"/>
      <c r="KNI25" s="428"/>
      <c r="KNJ25" s="3"/>
      <c r="KNK25" s="567"/>
      <c r="KNL25" s="3"/>
      <c r="KNM25" s="428"/>
      <c r="KNN25" s="3"/>
      <c r="KNO25" s="567"/>
      <c r="KNP25" s="3"/>
      <c r="KNQ25" s="428"/>
      <c r="KNR25" s="3"/>
      <c r="KNS25" s="567"/>
      <c r="KNT25" s="3"/>
      <c r="KNU25" s="428"/>
      <c r="KNV25" s="3"/>
      <c r="KNW25" s="567"/>
      <c r="KNX25" s="3"/>
      <c r="KNY25" s="428"/>
      <c r="KNZ25" s="3"/>
      <c r="KOA25" s="567"/>
      <c r="KOB25" s="3"/>
      <c r="KOC25" s="428"/>
      <c r="KOD25" s="3"/>
      <c r="KOE25" s="567"/>
      <c r="KOF25" s="3"/>
      <c r="KOG25" s="428"/>
      <c r="KOH25" s="3"/>
      <c r="KOI25" s="567"/>
      <c r="KOJ25" s="3"/>
      <c r="KOK25" s="428"/>
      <c r="KOL25" s="3"/>
      <c r="KOM25" s="567"/>
      <c r="KON25" s="3"/>
      <c r="KOO25" s="428"/>
      <c r="KOP25" s="3"/>
      <c r="KOQ25" s="567"/>
      <c r="KOR25" s="3"/>
      <c r="KOS25" s="428"/>
      <c r="KOT25" s="3"/>
      <c r="KOU25" s="567"/>
      <c r="KOV25" s="3"/>
      <c r="KOW25" s="428"/>
      <c r="KOX25" s="3"/>
      <c r="KOY25" s="567"/>
      <c r="KOZ25" s="3"/>
      <c r="KPA25" s="428"/>
      <c r="KPB25" s="3"/>
      <c r="KPC25" s="567"/>
      <c r="KPD25" s="3"/>
      <c r="KPE25" s="428"/>
      <c r="KPF25" s="3"/>
      <c r="KPG25" s="567"/>
      <c r="KPH25" s="3"/>
      <c r="KPI25" s="428"/>
      <c r="KPJ25" s="3"/>
      <c r="KPK25" s="567"/>
      <c r="KPL25" s="3"/>
      <c r="KPM25" s="428"/>
      <c r="KPN25" s="3"/>
      <c r="KPO25" s="567"/>
      <c r="KPP25" s="3"/>
      <c r="KPQ25" s="428"/>
      <c r="KPR25" s="3"/>
      <c r="KPS25" s="567"/>
      <c r="KPT25" s="3"/>
      <c r="KPU25" s="428"/>
      <c r="KPV25" s="3"/>
      <c r="KPW25" s="567"/>
      <c r="KPX25" s="3"/>
      <c r="KPY25" s="428"/>
      <c r="KPZ25" s="3"/>
      <c r="KQA25" s="567"/>
      <c r="KQB25" s="3"/>
      <c r="KQC25" s="428"/>
      <c r="KQD25" s="3"/>
      <c r="KQE25" s="567"/>
      <c r="KQF25" s="3"/>
      <c r="KQG25" s="428"/>
      <c r="KQH25" s="3"/>
      <c r="KQI25" s="567"/>
      <c r="KQJ25" s="3"/>
      <c r="KQK25" s="428"/>
      <c r="KQL25" s="3"/>
      <c r="KQM25" s="567"/>
      <c r="KQN25" s="3"/>
      <c r="KQO25" s="428"/>
      <c r="KQP25" s="3"/>
      <c r="KQQ25" s="567"/>
      <c r="KQR25" s="3"/>
      <c r="KQS25" s="428"/>
      <c r="KQT25" s="3"/>
      <c r="KQU25" s="567"/>
      <c r="KQV25" s="3"/>
      <c r="KQW25" s="428"/>
      <c r="KQX25" s="3"/>
      <c r="KQY25" s="567"/>
      <c r="KQZ25" s="3"/>
      <c r="KRA25" s="428"/>
      <c r="KRB25" s="3"/>
      <c r="KRC25" s="567"/>
      <c r="KRD25" s="3"/>
      <c r="KRE25" s="428"/>
      <c r="KRF25" s="3"/>
      <c r="KRG25" s="567"/>
      <c r="KRH25" s="3"/>
      <c r="KRI25" s="428"/>
      <c r="KRJ25" s="3"/>
      <c r="KRK25" s="567"/>
      <c r="KRL25" s="3"/>
      <c r="KRM25" s="428"/>
      <c r="KRN25" s="3"/>
      <c r="KRO25" s="567"/>
      <c r="KRP25" s="3"/>
      <c r="KRQ25" s="428"/>
      <c r="KRR25" s="3"/>
      <c r="KRS25" s="567"/>
      <c r="KRT25" s="3"/>
      <c r="KRU25" s="428"/>
      <c r="KRV25" s="3"/>
      <c r="KRW25" s="567"/>
      <c r="KRX25" s="3"/>
      <c r="KRY25" s="428"/>
      <c r="KRZ25" s="3"/>
      <c r="KSA25" s="567"/>
      <c r="KSB25" s="3"/>
      <c r="KSC25" s="428"/>
      <c r="KSD25" s="3"/>
      <c r="KSE25" s="567"/>
      <c r="KSF25" s="3"/>
      <c r="KSG25" s="428"/>
      <c r="KSH25" s="3"/>
      <c r="KSI25" s="567"/>
      <c r="KSJ25" s="3"/>
      <c r="KSK25" s="428"/>
      <c r="KSL25" s="3"/>
      <c r="KSM25" s="567"/>
      <c r="KSN25" s="3"/>
      <c r="KSO25" s="428"/>
      <c r="KSP25" s="3"/>
      <c r="KSQ25" s="567"/>
      <c r="KSR25" s="3"/>
      <c r="KSS25" s="428"/>
      <c r="KST25" s="3"/>
      <c r="KSU25" s="567"/>
      <c r="KSV25" s="3"/>
      <c r="KSW25" s="428"/>
      <c r="KSX25" s="3"/>
      <c r="KSY25" s="567"/>
      <c r="KSZ25" s="3"/>
      <c r="KTA25" s="428"/>
      <c r="KTB25" s="3"/>
      <c r="KTC25" s="567"/>
      <c r="KTD25" s="3"/>
      <c r="KTE25" s="428"/>
      <c r="KTF25" s="3"/>
      <c r="KTG25" s="567"/>
      <c r="KTH25" s="3"/>
      <c r="KTI25" s="428"/>
      <c r="KTJ25" s="3"/>
      <c r="KTK25" s="567"/>
      <c r="KTL25" s="3"/>
      <c r="KTM25" s="428"/>
      <c r="KTN25" s="3"/>
      <c r="KTO25" s="567"/>
      <c r="KTP25" s="3"/>
      <c r="KTQ25" s="428"/>
      <c r="KTR25" s="3"/>
      <c r="KTS25" s="567"/>
      <c r="KTT25" s="3"/>
      <c r="KTU25" s="428"/>
      <c r="KTV25" s="3"/>
      <c r="KTW25" s="567"/>
      <c r="KTX25" s="3"/>
      <c r="KTY25" s="428"/>
      <c r="KTZ25" s="3"/>
      <c r="KUA25" s="567"/>
      <c r="KUB25" s="3"/>
      <c r="KUC25" s="428"/>
      <c r="KUD25" s="3"/>
      <c r="KUE25" s="567"/>
      <c r="KUF25" s="3"/>
      <c r="KUG25" s="428"/>
      <c r="KUH25" s="3"/>
      <c r="KUI25" s="567"/>
      <c r="KUJ25" s="3"/>
      <c r="KUK25" s="428"/>
      <c r="KUL25" s="3"/>
      <c r="KUM25" s="567"/>
      <c r="KUN25" s="3"/>
      <c r="KUO25" s="428"/>
      <c r="KUP25" s="3"/>
      <c r="KUQ25" s="567"/>
      <c r="KUR25" s="3"/>
      <c r="KUS25" s="428"/>
      <c r="KUT25" s="3"/>
      <c r="KUU25" s="567"/>
      <c r="KUV25" s="3"/>
      <c r="KUW25" s="428"/>
      <c r="KUX25" s="3"/>
      <c r="KUY25" s="567"/>
      <c r="KUZ25" s="3"/>
      <c r="KVA25" s="428"/>
      <c r="KVB25" s="3"/>
      <c r="KVC25" s="567"/>
      <c r="KVD25" s="3"/>
      <c r="KVE25" s="428"/>
      <c r="KVF25" s="3"/>
      <c r="KVG25" s="567"/>
      <c r="KVH25" s="3"/>
      <c r="KVI25" s="428"/>
      <c r="KVJ25" s="3"/>
      <c r="KVK25" s="567"/>
      <c r="KVL25" s="3"/>
      <c r="KVM25" s="428"/>
      <c r="KVN25" s="3"/>
      <c r="KVO25" s="567"/>
      <c r="KVP25" s="3"/>
      <c r="KVQ25" s="428"/>
      <c r="KVR25" s="3"/>
      <c r="KVS25" s="567"/>
      <c r="KVT25" s="3"/>
      <c r="KVU25" s="428"/>
      <c r="KVV25" s="3"/>
      <c r="KVW25" s="567"/>
      <c r="KVX25" s="3"/>
      <c r="KVY25" s="428"/>
      <c r="KVZ25" s="3"/>
      <c r="KWA25" s="567"/>
      <c r="KWB25" s="3"/>
      <c r="KWC25" s="428"/>
      <c r="KWD25" s="3"/>
      <c r="KWE25" s="567"/>
      <c r="KWF25" s="3"/>
      <c r="KWG25" s="428"/>
      <c r="KWH25" s="3"/>
      <c r="KWI25" s="567"/>
      <c r="KWJ25" s="3"/>
      <c r="KWK25" s="428"/>
      <c r="KWL25" s="3"/>
      <c r="KWM25" s="567"/>
      <c r="KWN25" s="3"/>
      <c r="KWO25" s="428"/>
      <c r="KWP25" s="3"/>
      <c r="KWQ25" s="567"/>
      <c r="KWR25" s="3"/>
      <c r="KWS25" s="428"/>
      <c r="KWT25" s="3"/>
      <c r="KWU25" s="567"/>
      <c r="KWV25" s="3"/>
      <c r="KWW25" s="428"/>
      <c r="KWX25" s="3"/>
      <c r="KWY25" s="567"/>
      <c r="KWZ25" s="3"/>
      <c r="KXA25" s="428"/>
      <c r="KXB25" s="3"/>
      <c r="KXC25" s="567"/>
      <c r="KXD25" s="3"/>
      <c r="KXE25" s="428"/>
      <c r="KXF25" s="3"/>
      <c r="KXG25" s="567"/>
      <c r="KXH25" s="3"/>
      <c r="KXI25" s="428"/>
      <c r="KXJ25" s="3"/>
      <c r="KXK25" s="567"/>
      <c r="KXL25" s="3"/>
      <c r="KXM25" s="428"/>
      <c r="KXN25" s="3"/>
      <c r="KXO25" s="567"/>
      <c r="KXP25" s="3"/>
      <c r="KXQ25" s="428"/>
      <c r="KXR25" s="3"/>
      <c r="KXS25" s="567"/>
      <c r="KXT25" s="3"/>
      <c r="KXU25" s="428"/>
      <c r="KXV25" s="3"/>
      <c r="KXW25" s="567"/>
      <c r="KXX25" s="3"/>
      <c r="KXY25" s="428"/>
      <c r="KXZ25" s="3"/>
      <c r="KYA25" s="567"/>
      <c r="KYB25" s="3"/>
      <c r="KYC25" s="428"/>
      <c r="KYD25" s="3"/>
      <c r="KYE25" s="567"/>
      <c r="KYF25" s="3"/>
      <c r="KYG25" s="428"/>
      <c r="KYH25" s="3"/>
      <c r="KYI25" s="567"/>
      <c r="KYJ25" s="3"/>
      <c r="KYK25" s="428"/>
      <c r="KYL25" s="3"/>
      <c r="KYM25" s="567"/>
      <c r="KYN25" s="3"/>
      <c r="KYO25" s="428"/>
      <c r="KYP25" s="3"/>
      <c r="KYQ25" s="567"/>
      <c r="KYR25" s="3"/>
      <c r="KYS25" s="428"/>
      <c r="KYT25" s="3"/>
      <c r="KYU25" s="567"/>
      <c r="KYV25" s="3"/>
      <c r="KYW25" s="428"/>
      <c r="KYX25" s="3"/>
      <c r="KYY25" s="567"/>
      <c r="KYZ25" s="3"/>
      <c r="KZA25" s="428"/>
      <c r="KZB25" s="3"/>
      <c r="KZC25" s="567"/>
      <c r="KZD25" s="3"/>
      <c r="KZE25" s="428"/>
      <c r="KZF25" s="3"/>
      <c r="KZG25" s="567"/>
      <c r="KZH25" s="3"/>
      <c r="KZI25" s="428"/>
      <c r="KZJ25" s="3"/>
      <c r="KZK25" s="567"/>
      <c r="KZL25" s="3"/>
      <c r="KZM25" s="428"/>
      <c r="KZN25" s="3"/>
      <c r="KZO25" s="567"/>
      <c r="KZP25" s="3"/>
      <c r="KZQ25" s="428"/>
      <c r="KZR25" s="3"/>
      <c r="KZS25" s="567"/>
      <c r="KZT25" s="3"/>
      <c r="KZU25" s="428"/>
      <c r="KZV25" s="3"/>
      <c r="KZW25" s="567"/>
      <c r="KZX25" s="3"/>
      <c r="KZY25" s="428"/>
      <c r="KZZ25" s="3"/>
      <c r="LAA25" s="567"/>
      <c r="LAB25" s="3"/>
      <c r="LAC25" s="428"/>
      <c r="LAD25" s="3"/>
      <c r="LAE25" s="567"/>
      <c r="LAF25" s="3"/>
      <c r="LAG25" s="428"/>
      <c r="LAH25" s="3"/>
      <c r="LAI25" s="567"/>
      <c r="LAJ25" s="3"/>
      <c r="LAK25" s="428"/>
      <c r="LAL25" s="3"/>
      <c r="LAM25" s="567"/>
      <c r="LAN25" s="3"/>
      <c r="LAO25" s="428"/>
      <c r="LAP25" s="3"/>
      <c r="LAQ25" s="567"/>
      <c r="LAR25" s="3"/>
      <c r="LAS25" s="428"/>
      <c r="LAT25" s="3"/>
      <c r="LAU25" s="567"/>
      <c r="LAV25" s="3"/>
      <c r="LAW25" s="428"/>
      <c r="LAX25" s="3"/>
      <c r="LAY25" s="567"/>
      <c r="LAZ25" s="3"/>
      <c r="LBA25" s="428"/>
      <c r="LBB25" s="3"/>
      <c r="LBC25" s="567"/>
      <c r="LBD25" s="3"/>
      <c r="LBE25" s="428"/>
      <c r="LBF25" s="3"/>
      <c r="LBG25" s="567"/>
      <c r="LBH25" s="3"/>
      <c r="LBI25" s="428"/>
      <c r="LBJ25" s="3"/>
      <c r="LBK25" s="567"/>
      <c r="LBL25" s="3"/>
      <c r="LBM25" s="428"/>
      <c r="LBN25" s="3"/>
      <c r="LBO25" s="567"/>
      <c r="LBP25" s="3"/>
      <c r="LBQ25" s="428"/>
      <c r="LBR25" s="3"/>
      <c r="LBS25" s="567"/>
      <c r="LBT25" s="3"/>
      <c r="LBU25" s="428"/>
      <c r="LBV25" s="3"/>
      <c r="LBW25" s="567"/>
      <c r="LBX25" s="3"/>
      <c r="LBY25" s="428"/>
      <c r="LBZ25" s="3"/>
      <c r="LCA25" s="567"/>
      <c r="LCB25" s="3"/>
      <c r="LCC25" s="428"/>
      <c r="LCD25" s="3"/>
      <c r="LCE25" s="567"/>
      <c r="LCF25" s="3"/>
      <c r="LCG25" s="428"/>
      <c r="LCH25" s="3"/>
      <c r="LCI25" s="567"/>
      <c r="LCJ25" s="3"/>
      <c r="LCK25" s="428"/>
      <c r="LCL25" s="3"/>
      <c r="LCM25" s="567"/>
      <c r="LCN25" s="3"/>
      <c r="LCO25" s="428"/>
      <c r="LCP25" s="3"/>
      <c r="LCQ25" s="567"/>
      <c r="LCR25" s="3"/>
      <c r="LCS25" s="428"/>
      <c r="LCT25" s="3"/>
      <c r="LCU25" s="567"/>
      <c r="LCV25" s="3"/>
      <c r="LCW25" s="428"/>
      <c r="LCX25" s="3"/>
      <c r="LCY25" s="567"/>
      <c r="LCZ25" s="3"/>
      <c r="LDA25" s="428"/>
      <c r="LDB25" s="3"/>
      <c r="LDC25" s="567"/>
      <c r="LDD25" s="3"/>
      <c r="LDE25" s="428"/>
      <c r="LDF25" s="3"/>
      <c r="LDG25" s="567"/>
      <c r="LDH25" s="3"/>
      <c r="LDI25" s="428"/>
      <c r="LDJ25" s="3"/>
      <c r="LDK25" s="567"/>
      <c r="LDL25" s="3"/>
      <c r="LDM25" s="428"/>
      <c r="LDN25" s="3"/>
      <c r="LDO25" s="567"/>
      <c r="LDP25" s="3"/>
      <c r="LDQ25" s="428"/>
      <c r="LDR25" s="3"/>
      <c r="LDS25" s="567"/>
      <c r="LDT25" s="3"/>
      <c r="LDU25" s="428"/>
      <c r="LDV25" s="3"/>
      <c r="LDW25" s="567"/>
      <c r="LDX25" s="3"/>
      <c r="LDY25" s="428"/>
      <c r="LDZ25" s="3"/>
      <c r="LEA25" s="567"/>
      <c r="LEB25" s="3"/>
      <c r="LEC25" s="428"/>
      <c r="LED25" s="3"/>
      <c r="LEE25" s="567"/>
      <c r="LEF25" s="3"/>
      <c r="LEG25" s="428"/>
      <c r="LEH25" s="3"/>
      <c r="LEI25" s="567"/>
      <c r="LEJ25" s="3"/>
      <c r="LEK25" s="428"/>
      <c r="LEL25" s="3"/>
      <c r="LEM25" s="567"/>
      <c r="LEN25" s="3"/>
      <c r="LEO25" s="428"/>
      <c r="LEP25" s="3"/>
      <c r="LEQ25" s="567"/>
      <c r="LER25" s="3"/>
      <c r="LES25" s="428"/>
      <c r="LET25" s="3"/>
      <c r="LEU25" s="567"/>
      <c r="LEV25" s="3"/>
      <c r="LEW25" s="428"/>
      <c r="LEX25" s="3"/>
      <c r="LEY25" s="567"/>
      <c r="LEZ25" s="3"/>
      <c r="LFA25" s="428"/>
      <c r="LFB25" s="3"/>
      <c r="LFC25" s="567"/>
      <c r="LFD25" s="3"/>
      <c r="LFE25" s="428"/>
      <c r="LFF25" s="3"/>
      <c r="LFG25" s="567"/>
      <c r="LFH25" s="3"/>
      <c r="LFI25" s="428"/>
      <c r="LFJ25" s="3"/>
      <c r="LFK25" s="567"/>
      <c r="LFL25" s="3"/>
      <c r="LFM25" s="428"/>
      <c r="LFN25" s="3"/>
      <c r="LFO25" s="567"/>
      <c r="LFP25" s="3"/>
      <c r="LFQ25" s="428"/>
      <c r="LFR25" s="3"/>
      <c r="LFS25" s="567"/>
      <c r="LFT25" s="3"/>
      <c r="LFU25" s="428"/>
      <c r="LFV25" s="3"/>
      <c r="LFW25" s="567"/>
      <c r="LFX25" s="3"/>
      <c r="LFY25" s="428"/>
      <c r="LFZ25" s="3"/>
      <c r="LGA25" s="567"/>
      <c r="LGB25" s="3"/>
      <c r="LGC25" s="428"/>
      <c r="LGD25" s="3"/>
      <c r="LGE25" s="567"/>
      <c r="LGF25" s="3"/>
      <c r="LGG25" s="428"/>
      <c r="LGH25" s="3"/>
      <c r="LGI25" s="567"/>
      <c r="LGJ25" s="3"/>
      <c r="LGK25" s="428"/>
      <c r="LGL25" s="3"/>
      <c r="LGM25" s="567"/>
      <c r="LGN25" s="3"/>
      <c r="LGO25" s="428"/>
      <c r="LGP25" s="3"/>
      <c r="LGQ25" s="567"/>
      <c r="LGR25" s="3"/>
      <c r="LGS25" s="428"/>
      <c r="LGT25" s="3"/>
      <c r="LGU25" s="567"/>
      <c r="LGV25" s="3"/>
      <c r="LGW25" s="428"/>
      <c r="LGX25" s="3"/>
      <c r="LGY25" s="567"/>
      <c r="LGZ25" s="3"/>
      <c r="LHA25" s="428"/>
      <c r="LHB25" s="3"/>
      <c r="LHC25" s="567"/>
      <c r="LHD25" s="3"/>
      <c r="LHE25" s="428"/>
      <c r="LHF25" s="3"/>
      <c r="LHG25" s="567"/>
      <c r="LHH25" s="3"/>
      <c r="LHI25" s="428"/>
      <c r="LHJ25" s="3"/>
      <c r="LHK25" s="567"/>
      <c r="LHL25" s="3"/>
      <c r="LHM25" s="428"/>
      <c r="LHN25" s="3"/>
      <c r="LHO25" s="567"/>
      <c r="LHP25" s="3"/>
      <c r="LHQ25" s="428"/>
      <c r="LHR25" s="3"/>
      <c r="LHS25" s="567"/>
      <c r="LHT25" s="3"/>
      <c r="LHU25" s="428"/>
      <c r="LHV25" s="3"/>
      <c r="LHW25" s="567"/>
      <c r="LHX25" s="3"/>
      <c r="LHY25" s="428"/>
      <c r="LHZ25" s="3"/>
      <c r="LIA25" s="567"/>
      <c r="LIB25" s="3"/>
      <c r="LIC25" s="428"/>
      <c r="LID25" s="3"/>
      <c r="LIE25" s="567"/>
      <c r="LIF25" s="3"/>
      <c r="LIG25" s="428"/>
      <c r="LIH25" s="3"/>
      <c r="LII25" s="567"/>
      <c r="LIJ25" s="3"/>
      <c r="LIK25" s="428"/>
      <c r="LIL25" s="3"/>
      <c r="LIM25" s="567"/>
      <c r="LIN25" s="3"/>
      <c r="LIO25" s="428"/>
      <c r="LIP25" s="3"/>
      <c r="LIQ25" s="567"/>
      <c r="LIR25" s="3"/>
      <c r="LIS25" s="428"/>
      <c r="LIT25" s="3"/>
      <c r="LIU25" s="567"/>
      <c r="LIV25" s="3"/>
      <c r="LIW25" s="428"/>
      <c r="LIX25" s="3"/>
      <c r="LIY25" s="567"/>
      <c r="LIZ25" s="3"/>
      <c r="LJA25" s="428"/>
      <c r="LJB25" s="3"/>
      <c r="LJC25" s="567"/>
      <c r="LJD25" s="3"/>
      <c r="LJE25" s="428"/>
      <c r="LJF25" s="3"/>
      <c r="LJG25" s="567"/>
      <c r="LJH25" s="3"/>
      <c r="LJI25" s="428"/>
      <c r="LJJ25" s="3"/>
      <c r="LJK25" s="567"/>
      <c r="LJL25" s="3"/>
      <c r="LJM25" s="428"/>
      <c r="LJN25" s="3"/>
      <c r="LJO25" s="567"/>
      <c r="LJP25" s="3"/>
      <c r="LJQ25" s="428"/>
      <c r="LJR25" s="3"/>
      <c r="LJS25" s="567"/>
      <c r="LJT25" s="3"/>
      <c r="LJU25" s="428"/>
      <c r="LJV25" s="3"/>
      <c r="LJW25" s="567"/>
      <c r="LJX25" s="3"/>
      <c r="LJY25" s="428"/>
      <c r="LJZ25" s="3"/>
      <c r="LKA25" s="567"/>
      <c r="LKB25" s="3"/>
      <c r="LKC25" s="428"/>
      <c r="LKD25" s="3"/>
      <c r="LKE25" s="567"/>
      <c r="LKF25" s="3"/>
      <c r="LKG25" s="428"/>
      <c r="LKH25" s="3"/>
      <c r="LKI25" s="567"/>
      <c r="LKJ25" s="3"/>
      <c r="LKK25" s="428"/>
      <c r="LKL25" s="3"/>
      <c r="LKM25" s="567"/>
      <c r="LKN25" s="3"/>
      <c r="LKO25" s="428"/>
      <c r="LKP25" s="3"/>
      <c r="LKQ25" s="567"/>
      <c r="LKR25" s="3"/>
      <c r="LKS25" s="428"/>
      <c r="LKT25" s="3"/>
      <c r="LKU25" s="567"/>
      <c r="LKV25" s="3"/>
      <c r="LKW25" s="428"/>
      <c r="LKX25" s="3"/>
      <c r="LKY25" s="567"/>
      <c r="LKZ25" s="3"/>
      <c r="LLA25" s="428"/>
      <c r="LLB25" s="3"/>
      <c r="LLC25" s="567"/>
      <c r="LLD25" s="3"/>
      <c r="LLE25" s="428"/>
      <c r="LLF25" s="3"/>
      <c r="LLG25" s="567"/>
      <c r="LLH25" s="3"/>
      <c r="LLI25" s="428"/>
      <c r="LLJ25" s="3"/>
      <c r="LLK25" s="567"/>
      <c r="LLL25" s="3"/>
      <c r="LLM25" s="428"/>
      <c r="LLN25" s="3"/>
      <c r="LLO25" s="567"/>
      <c r="LLP25" s="3"/>
      <c r="LLQ25" s="428"/>
      <c r="LLR25" s="3"/>
      <c r="LLS25" s="567"/>
      <c r="LLT25" s="3"/>
      <c r="LLU25" s="428"/>
      <c r="LLV25" s="3"/>
      <c r="LLW25" s="567"/>
      <c r="LLX25" s="3"/>
      <c r="LLY25" s="428"/>
      <c r="LLZ25" s="3"/>
      <c r="LMA25" s="567"/>
      <c r="LMB25" s="3"/>
      <c r="LMC25" s="428"/>
      <c r="LMD25" s="3"/>
      <c r="LME25" s="567"/>
      <c r="LMF25" s="3"/>
      <c r="LMG25" s="428"/>
      <c r="LMH25" s="3"/>
      <c r="LMI25" s="567"/>
      <c r="LMJ25" s="3"/>
      <c r="LMK25" s="428"/>
      <c r="LML25" s="3"/>
      <c r="LMM25" s="567"/>
      <c r="LMN25" s="3"/>
      <c r="LMO25" s="428"/>
      <c r="LMP25" s="3"/>
      <c r="LMQ25" s="567"/>
      <c r="LMR25" s="3"/>
      <c r="LMS25" s="428"/>
      <c r="LMT25" s="3"/>
      <c r="LMU25" s="567"/>
      <c r="LMV25" s="3"/>
      <c r="LMW25" s="428"/>
      <c r="LMX25" s="3"/>
      <c r="LMY25" s="567"/>
      <c r="LMZ25" s="3"/>
      <c r="LNA25" s="428"/>
      <c r="LNB25" s="3"/>
      <c r="LNC25" s="567"/>
      <c r="LND25" s="3"/>
      <c r="LNE25" s="428"/>
      <c r="LNF25" s="3"/>
      <c r="LNG25" s="567"/>
      <c r="LNH25" s="3"/>
      <c r="LNI25" s="428"/>
      <c r="LNJ25" s="3"/>
      <c r="LNK25" s="567"/>
      <c r="LNL25" s="3"/>
      <c r="LNM25" s="428"/>
      <c r="LNN25" s="3"/>
      <c r="LNO25" s="567"/>
      <c r="LNP25" s="3"/>
      <c r="LNQ25" s="428"/>
      <c r="LNR25" s="3"/>
      <c r="LNS25" s="567"/>
      <c r="LNT25" s="3"/>
      <c r="LNU25" s="428"/>
      <c r="LNV25" s="3"/>
      <c r="LNW25" s="567"/>
      <c r="LNX25" s="3"/>
      <c r="LNY25" s="428"/>
      <c r="LNZ25" s="3"/>
      <c r="LOA25" s="567"/>
      <c r="LOB25" s="3"/>
      <c r="LOC25" s="428"/>
      <c r="LOD25" s="3"/>
      <c r="LOE25" s="567"/>
      <c r="LOF25" s="3"/>
      <c r="LOG25" s="428"/>
      <c r="LOH25" s="3"/>
      <c r="LOI25" s="567"/>
      <c r="LOJ25" s="3"/>
      <c r="LOK25" s="428"/>
      <c r="LOL25" s="3"/>
      <c r="LOM25" s="567"/>
      <c r="LON25" s="3"/>
      <c r="LOO25" s="428"/>
      <c r="LOP25" s="3"/>
      <c r="LOQ25" s="567"/>
      <c r="LOR25" s="3"/>
      <c r="LOS25" s="428"/>
      <c r="LOT25" s="3"/>
      <c r="LOU25" s="567"/>
      <c r="LOV25" s="3"/>
      <c r="LOW25" s="428"/>
      <c r="LOX25" s="3"/>
      <c r="LOY25" s="567"/>
      <c r="LOZ25" s="3"/>
      <c r="LPA25" s="428"/>
      <c r="LPB25" s="3"/>
      <c r="LPC25" s="567"/>
      <c r="LPD25" s="3"/>
      <c r="LPE25" s="428"/>
      <c r="LPF25" s="3"/>
      <c r="LPG25" s="567"/>
      <c r="LPH25" s="3"/>
      <c r="LPI25" s="428"/>
      <c r="LPJ25" s="3"/>
      <c r="LPK25" s="567"/>
      <c r="LPL25" s="3"/>
      <c r="LPM25" s="428"/>
      <c r="LPN25" s="3"/>
      <c r="LPO25" s="567"/>
      <c r="LPP25" s="3"/>
      <c r="LPQ25" s="428"/>
      <c r="LPR25" s="3"/>
      <c r="LPS25" s="567"/>
      <c r="LPT25" s="3"/>
      <c r="LPU25" s="428"/>
      <c r="LPV25" s="3"/>
      <c r="LPW25" s="567"/>
      <c r="LPX25" s="3"/>
      <c r="LPY25" s="428"/>
      <c r="LPZ25" s="3"/>
      <c r="LQA25" s="567"/>
      <c r="LQB25" s="3"/>
      <c r="LQC25" s="428"/>
      <c r="LQD25" s="3"/>
      <c r="LQE25" s="567"/>
      <c r="LQF25" s="3"/>
      <c r="LQG25" s="428"/>
      <c r="LQH25" s="3"/>
      <c r="LQI25" s="567"/>
      <c r="LQJ25" s="3"/>
      <c r="LQK25" s="428"/>
      <c r="LQL25" s="3"/>
      <c r="LQM25" s="567"/>
      <c r="LQN25" s="3"/>
      <c r="LQO25" s="428"/>
      <c r="LQP25" s="3"/>
      <c r="LQQ25" s="567"/>
      <c r="LQR25" s="3"/>
      <c r="LQS25" s="428"/>
      <c r="LQT25" s="3"/>
      <c r="LQU25" s="567"/>
      <c r="LQV25" s="3"/>
      <c r="LQW25" s="428"/>
      <c r="LQX25" s="3"/>
      <c r="LQY25" s="567"/>
      <c r="LQZ25" s="3"/>
      <c r="LRA25" s="428"/>
      <c r="LRB25" s="3"/>
      <c r="LRC25" s="567"/>
      <c r="LRD25" s="3"/>
      <c r="LRE25" s="428"/>
      <c r="LRF25" s="3"/>
      <c r="LRG25" s="567"/>
      <c r="LRH25" s="3"/>
      <c r="LRI25" s="428"/>
      <c r="LRJ25" s="3"/>
      <c r="LRK25" s="567"/>
      <c r="LRL25" s="3"/>
      <c r="LRM25" s="428"/>
      <c r="LRN25" s="3"/>
      <c r="LRO25" s="567"/>
      <c r="LRP25" s="3"/>
      <c r="LRQ25" s="428"/>
      <c r="LRR25" s="3"/>
      <c r="LRS25" s="567"/>
      <c r="LRT25" s="3"/>
      <c r="LRU25" s="428"/>
      <c r="LRV25" s="3"/>
      <c r="LRW25" s="567"/>
      <c r="LRX25" s="3"/>
      <c r="LRY25" s="428"/>
      <c r="LRZ25" s="3"/>
      <c r="LSA25" s="567"/>
      <c r="LSB25" s="3"/>
      <c r="LSC25" s="428"/>
      <c r="LSD25" s="3"/>
      <c r="LSE25" s="567"/>
      <c r="LSF25" s="3"/>
      <c r="LSG25" s="428"/>
      <c r="LSH25" s="3"/>
      <c r="LSI25" s="567"/>
      <c r="LSJ25" s="3"/>
      <c r="LSK25" s="428"/>
      <c r="LSL25" s="3"/>
      <c r="LSM25" s="567"/>
      <c r="LSN25" s="3"/>
      <c r="LSO25" s="428"/>
      <c r="LSP25" s="3"/>
      <c r="LSQ25" s="567"/>
      <c r="LSR25" s="3"/>
      <c r="LSS25" s="428"/>
      <c r="LST25" s="3"/>
      <c r="LSU25" s="567"/>
      <c r="LSV25" s="3"/>
      <c r="LSW25" s="428"/>
      <c r="LSX25" s="3"/>
      <c r="LSY25" s="567"/>
      <c r="LSZ25" s="3"/>
      <c r="LTA25" s="428"/>
      <c r="LTB25" s="3"/>
      <c r="LTC25" s="567"/>
      <c r="LTD25" s="3"/>
      <c r="LTE25" s="428"/>
      <c r="LTF25" s="3"/>
      <c r="LTG25" s="567"/>
      <c r="LTH25" s="3"/>
      <c r="LTI25" s="428"/>
      <c r="LTJ25" s="3"/>
      <c r="LTK25" s="567"/>
      <c r="LTL25" s="3"/>
      <c r="LTM25" s="428"/>
      <c r="LTN25" s="3"/>
      <c r="LTO25" s="567"/>
      <c r="LTP25" s="3"/>
      <c r="LTQ25" s="428"/>
      <c r="LTR25" s="3"/>
      <c r="LTS25" s="567"/>
      <c r="LTT25" s="3"/>
      <c r="LTU25" s="428"/>
      <c r="LTV25" s="3"/>
      <c r="LTW25" s="567"/>
      <c r="LTX25" s="3"/>
      <c r="LTY25" s="428"/>
      <c r="LTZ25" s="3"/>
      <c r="LUA25" s="567"/>
      <c r="LUB25" s="3"/>
      <c r="LUC25" s="428"/>
      <c r="LUD25" s="3"/>
      <c r="LUE25" s="567"/>
      <c r="LUF25" s="3"/>
      <c r="LUG25" s="428"/>
      <c r="LUH25" s="3"/>
      <c r="LUI25" s="567"/>
      <c r="LUJ25" s="3"/>
      <c r="LUK25" s="428"/>
      <c r="LUL25" s="3"/>
      <c r="LUM25" s="567"/>
      <c r="LUN25" s="3"/>
      <c r="LUO25" s="428"/>
      <c r="LUP25" s="3"/>
      <c r="LUQ25" s="567"/>
      <c r="LUR25" s="3"/>
      <c r="LUS25" s="428"/>
      <c r="LUT25" s="3"/>
      <c r="LUU25" s="567"/>
      <c r="LUV25" s="3"/>
      <c r="LUW25" s="428"/>
      <c r="LUX25" s="3"/>
      <c r="LUY25" s="567"/>
      <c r="LUZ25" s="3"/>
      <c r="LVA25" s="428"/>
      <c r="LVB25" s="3"/>
      <c r="LVC25" s="567"/>
      <c r="LVD25" s="3"/>
      <c r="LVE25" s="428"/>
      <c r="LVF25" s="3"/>
      <c r="LVG25" s="567"/>
      <c r="LVH25" s="3"/>
      <c r="LVI25" s="428"/>
      <c r="LVJ25" s="3"/>
      <c r="LVK25" s="567"/>
      <c r="LVL25" s="3"/>
      <c r="LVM25" s="428"/>
      <c r="LVN25" s="3"/>
      <c r="LVO25" s="567"/>
      <c r="LVP25" s="3"/>
      <c r="LVQ25" s="428"/>
      <c r="LVR25" s="3"/>
      <c r="LVS25" s="567"/>
      <c r="LVT25" s="3"/>
      <c r="LVU25" s="428"/>
      <c r="LVV25" s="3"/>
      <c r="LVW25" s="567"/>
      <c r="LVX25" s="3"/>
      <c r="LVY25" s="428"/>
      <c r="LVZ25" s="3"/>
      <c r="LWA25" s="567"/>
      <c r="LWB25" s="3"/>
      <c r="LWC25" s="428"/>
      <c r="LWD25" s="3"/>
      <c r="LWE25" s="567"/>
      <c r="LWF25" s="3"/>
      <c r="LWG25" s="428"/>
      <c r="LWH25" s="3"/>
      <c r="LWI25" s="567"/>
      <c r="LWJ25" s="3"/>
      <c r="LWK25" s="428"/>
      <c r="LWL25" s="3"/>
      <c r="LWM25" s="567"/>
      <c r="LWN25" s="3"/>
      <c r="LWO25" s="428"/>
      <c r="LWP25" s="3"/>
      <c r="LWQ25" s="567"/>
      <c r="LWR25" s="3"/>
      <c r="LWS25" s="428"/>
      <c r="LWT25" s="3"/>
      <c r="LWU25" s="567"/>
      <c r="LWV25" s="3"/>
      <c r="LWW25" s="428"/>
      <c r="LWX25" s="3"/>
      <c r="LWY25" s="567"/>
      <c r="LWZ25" s="3"/>
      <c r="LXA25" s="428"/>
      <c r="LXB25" s="3"/>
      <c r="LXC25" s="567"/>
      <c r="LXD25" s="3"/>
      <c r="LXE25" s="428"/>
      <c r="LXF25" s="3"/>
      <c r="LXG25" s="567"/>
      <c r="LXH25" s="3"/>
      <c r="LXI25" s="428"/>
      <c r="LXJ25" s="3"/>
      <c r="LXK25" s="567"/>
      <c r="LXL25" s="3"/>
      <c r="LXM25" s="428"/>
      <c r="LXN25" s="3"/>
      <c r="LXO25" s="567"/>
      <c r="LXP25" s="3"/>
      <c r="LXQ25" s="428"/>
      <c r="LXR25" s="3"/>
      <c r="LXS25" s="567"/>
      <c r="LXT25" s="3"/>
      <c r="LXU25" s="428"/>
      <c r="LXV25" s="3"/>
      <c r="LXW25" s="567"/>
      <c r="LXX25" s="3"/>
      <c r="LXY25" s="428"/>
      <c r="LXZ25" s="3"/>
      <c r="LYA25" s="567"/>
      <c r="LYB25" s="3"/>
      <c r="LYC25" s="428"/>
      <c r="LYD25" s="3"/>
      <c r="LYE25" s="567"/>
      <c r="LYF25" s="3"/>
      <c r="LYG25" s="428"/>
      <c r="LYH25" s="3"/>
      <c r="LYI25" s="567"/>
      <c r="LYJ25" s="3"/>
      <c r="LYK25" s="428"/>
      <c r="LYL25" s="3"/>
      <c r="LYM25" s="567"/>
      <c r="LYN25" s="3"/>
      <c r="LYO25" s="428"/>
      <c r="LYP25" s="3"/>
      <c r="LYQ25" s="567"/>
      <c r="LYR25" s="3"/>
      <c r="LYS25" s="428"/>
      <c r="LYT25" s="3"/>
      <c r="LYU25" s="567"/>
      <c r="LYV25" s="3"/>
      <c r="LYW25" s="428"/>
      <c r="LYX25" s="3"/>
      <c r="LYY25" s="567"/>
      <c r="LYZ25" s="3"/>
      <c r="LZA25" s="428"/>
      <c r="LZB25" s="3"/>
      <c r="LZC25" s="567"/>
      <c r="LZD25" s="3"/>
      <c r="LZE25" s="428"/>
      <c r="LZF25" s="3"/>
      <c r="LZG25" s="567"/>
      <c r="LZH25" s="3"/>
      <c r="LZI25" s="428"/>
      <c r="LZJ25" s="3"/>
      <c r="LZK25" s="567"/>
      <c r="LZL25" s="3"/>
      <c r="LZM25" s="428"/>
      <c r="LZN25" s="3"/>
      <c r="LZO25" s="567"/>
      <c r="LZP25" s="3"/>
      <c r="LZQ25" s="428"/>
      <c r="LZR25" s="3"/>
      <c r="LZS25" s="567"/>
      <c r="LZT25" s="3"/>
      <c r="LZU25" s="428"/>
      <c r="LZV25" s="3"/>
      <c r="LZW25" s="567"/>
      <c r="LZX25" s="3"/>
      <c r="LZY25" s="428"/>
      <c r="LZZ25" s="3"/>
      <c r="MAA25" s="567"/>
      <c r="MAB25" s="3"/>
      <c r="MAC25" s="428"/>
      <c r="MAD25" s="3"/>
      <c r="MAE25" s="567"/>
      <c r="MAF25" s="3"/>
      <c r="MAG25" s="428"/>
      <c r="MAH25" s="3"/>
      <c r="MAI25" s="567"/>
      <c r="MAJ25" s="3"/>
      <c r="MAK25" s="428"/>
      <c r="MAL25" s="3"/>
      <c r="MAM25" s="567"/>
      <c r="MAN25" s="3"/>
      <c r="MAO25" s="428"/>
      <c r="MAP25" s="3"/>
      <c r="MAQ25" s="567"/>
      <c r="MAR25" s="3"/>
      <c r="MAS25" s="428"/>
      <c r="MAT25" s="3"/>
      <c r="MAU25" s="567"/>
      <c r="MAV25" s="3"/>
      <c r="MAW25" s="428"/>
      <c r="MAX25" s="3"/>
      <c r="MAY25" s="567"/>
      <c r="MAZ25" s="3"/>
      <c r="MBA25" s="428"/>
      <c r="MBB25" s="3"/>
      <c r="MBC25" s="567"/>
      <c r="MBD25" s="3"/>
      <c r="MBE25" s="428"/>
      <c r="MBF25" s="3"/>
      <c r="MBG25" s="567"/>
      <c r="MBH25" s="3"/>
      <c r="MBI25" s="428"/>
      <c r="MBJ25" s="3"/>
      <c r="MBK25" s="567"/>
      <c r="MBL25" s="3"/>
      <c r="MBM25" s="428"/>
      <c r="MBN25" s="3"/>
      <c r="MBO25" s="567"/>
      <c r="MBP25" s="3"/>
      <c r="MBQ25" s="428"/>
      <c r="MBR25" s="3"/>
      <c r="MBS25" s="567"/>
      <c r="MBT25" s="3"/>
      <c r="MBU25" s="428"/>
      <c r="MBV25" s="3"/>
      <c r="MBW25" s="567"/>
      <c r="MBX25" s="3"/>
      <c r="MBY25" s="428"/>
      <c r="MBZ25" s="3"/>
      <c r="MCA25" s="567"/>
      <c r="MCB25" s="3"/>
      <c r="MCC25" s="428"/>
      <c r="MCD25" s="3"/>
      <c r="MCE25" s="567"/>
      <c r="MCF25" s="3"/>
      <c r="MCG25" s="428"/>
      <c r="MCH25" s="3"/>
      <c r="MCI25" s="567"/>
      <c r="MCJ25" s="3"/>
      <c r="MCK25" s="428"/>
      <c r="MCL25" s="3"/>
      <c r="MCM25" s="567"/>
      <c r="MCN25" s="3"/>
      <c r="MCO25" s="428"/>
      <c r="MCP25" s="3"/>
      <c r="MCQ25" s="567"/>
      <c r="MCR25" s="3"/>
      <c r="MCS25" s="428"/>
      <c r="MCT25" s="3"/>
      <c r="MCU25" s="567"/>
      <c r="MCV25" s="3"/>
      <c r="MCW25" s="428"/>
      <c r="MCX25" s="3"/>
      <c r="MCY25" s="567"/>
      <c r="MCZ25" s="3"/>
      <c r="MDA25" s="428"/>
      <c r="MDB25" s="3"/>
      <c r="MDC25" s="567"/>
      <c r="MDD25" s="3"/>
      <c r="MDE25" s="428"/>
      <c r="MDF25" s="3"/>
      <c r="MDG25" s="567"/>
      <c r="MDH25" s="3"/>
      <c r="MDI25" s="428"/>
      <c r="MDJ25" s="3"/>
      <c r="MDK25" s="567"/>
      <c r="MDL25" s="3"/>
      <c r="MDM25" s="428"/>
      <c r="MDN25" s="3"/>
      <c r="MDO25" s="567"/>
      <c r="MDP25" s="3"/>
      <c r="MDQ25" s="428"/>
      <c r="MDR25" s="3"/>
      <c r="MDS25" s="567"/>
      <c r="MDT25" s="3"/>
      <c r="MDU25" s="428"/>
      <c r="MDV25" s="3"/>
      <c r="MDW25" s="567"/>
      <c r="MDX25" s="3"/>
      <c r="MDY25" s="428"/>
      <c r="MDZ25" s="3"/>
      <c r="MEA25" s="567"/>
      <c r="MEB25" s="3"/>
      <c r="MEC25" s="428"/>
      <c r="MED25" s="3"/>
      <c r="MEE25" s="567"/>
      <c r="MEF25" s="3"/>
      <c r="MEG25" s="428"/>
      <c r="MEH25" s="3"/>
      <c r="MEI25" s="567"/>
      <c r="MEJ25" s="3"/>
      <c r="MEK25" s="428"/>
      <c r="MEL25" s="3"/>
      <c r="MEM25" s="567"/>
      <c r="MEN25" s="3"/>
      <c r="MEO25" s="428"/>
      <c r="MEP25" s="3"/>
      <c r="MEQ25" s="567"/>
      <c r="MER25" s="3"/>
      <c r="MES25" s="428"/>
      <c r="MET25" s="3"/>
      <c r="MEU25" s="567"/>
      <c r="MEV25" s="3"/>
      <c r="MEW25" s="428"/>
      <c r="MEX25" s="3"/>
      <c r="MEY25" s="567"/>
      <c r="MEZ25" s="3"/>
      <c r="MFA25" s="428"/>
      <c r="MFB25" s="3"/>
      <c r="MFC25" s="567"/>
      <c r="MFD25" s="3"/>
      <c r="MFE25" s="428"/>
      <c r="MFF25" s="3"/>
      <c r="MFG25" s="567"/>
      <c r="MFH25" s="3"/>
      <c r="MFI25" s="428"/>
      <c r="MFJ25" s="3"/>
      <c r="MFK25" s="567"/>
      <c r="MFL25" s="3"/>
      <c r="MFM25" s="428"/>
      <c r="MFN25" s="3"/>
      <c r="MFO25" s="567"/>
      <c r="MFP25" s="3"/>
      <c r="MFQ25" s="428"/>
      <c r="MFR25" s="3"/>
      <c r="MFS25" s="567"/>
      <c r="MFT25" s="3"/>
      <c r="MFU25" s="428"/>
      <c r="MFV25" s="3"/>
      <c r="MFW25" s="567"/>
      <c r="MFX25" s="3"/>
      <c r="MFY25" s="428"/>
      <c r="MFZ25" s="3"/>
      <c r="MGA25" s="567"/>
      <c r="MGB25" s="3"/>
      <c r="MGC25" s="428"/>
      <c r="MGD25" s="3"/>
      <c r="MGE25" s="567"/>
      <c r="MGF25" s="3"/>
      <c r="MGG25" s="428"/>
      <c r="MGH25" s="3"/>
      <c r="MGI25" s="567"/>
      <c r="MGJ25" s="3"/>
      <c r="MGK25" s="428"/>
      <c r="MGL25" s="3"/>
      <c r="MGM25" s="567"/>
      <c r="MGN25" s="3"/>
      <c r="MGO25" s="428"/>
      <c r="MGP25" s="3"/>
      <c r="MGQ25" s="567"/>
      <c r="MGR25" s="3"/>
      <c r="MGS25" s="428"/>
      <c r="MGT25" s="3"/>
      <c r="MGU25" s="567"/>
      <c r="MGV25" s="3"/>
      <c r="MGW25" s="428"/>
      <c r="MGX25" s="3"/>
      <c r="MGY25" s="567"/>
      <c r="MGZ25" s="3"/>
      <c r="MHA25" s="428"/>
      <c r="MHB25" s="3"/>
      <c r="MHC25" s="567"/>
      <c r="MHD25" s="3"/>
      <c r="MHE25" s="428"/>
      <c r="MHF25" s="3"/>
      <c r="MHG25" s="567"/>
      <c r="MHH25" s="3"/>
      <c r="MHI25" s="428"/>
      <c r="MHJ25" s="3"/>
      <c r="MHK25" s="567"/>
      <c r="MHL25" s="3"/>
      <c r="MHM25" s="428"/>
      <c r="MHN25" s="3"/>
      <c r="MHO25" s="567"/>
      <c r="MHP25" s="3"/>
      <c r="MHQ25" s="428"/>
      <c r="MHR25" s="3"/>
      <c r="MHS25" s="567"/>
      <c r="MHT25" s="3"/>
      <c r="MHU25" s="428"/>
      <c r="MHV25" s="3"/>
      <c r="MHW25" s="567"/>
      <c r="MHX25" s="3"/>
      <c r="MHY25" s="428"/>
      <c r="MHZ25" s="3"/>
      <c r="MIA25" s="567"/>
      <c r="MIB25" s="3"/>
      <c r="MIC25" s="428"/>
      <c r="MID25" s="3"/>
      <c r="MIE25" s="567"/>
      <c r="MIF25" s="3"/>
      <c r="MIG25" s="428"/>
      <c r="MIH25" s="3"/>
      <c r="MII25" s="567"/>
      <c r="MIJ25" s="3"/>
      <c r="MIK25" s="428"/>
      <c r="MIL25" s="3"/>
      <c r="MIM25" s="567"/>
      <c r="MIN25" s="3"/>
      <c r="MIO25" s="428"/>
      <c r="MIP25" s="3"/>
      <c r="MIQ25" s="567"/>
      <c r="MIR25" s="3"/>
      <c r="MIS25" s="428"/>
      <c r="MIT25" s="3"/>
      <c r="MIU25" s="567"/>
      <c r="MIV25" s="3"/>
      <c r="MIW25" s="428"/>
      <c r="MIX25" s="3"/>
      <c r="MIY25" s="567"/>
      <c r="MIZ25" s="3"/>
      <c r="MJA25" s="428"/>
      <c r="MJB25" s="3"/>
      <c r="MJC25" s="567"/>
      <c r="MJD25" s="3"/>
      <c r="MJE25" s="428"/>
      <c r="MJF25" s="3"/>
      <c r="MJG25" s="567"/>
      <c r="MJH25" s="3"/>
      <c r="MJI25" s="428"/>
      <c r="MJJ25" s="3"/>
      <c r="MJK25" s="567"/>
      <c r="MJL25" s="3"/>
      <c r="MJM25" s="428"/>
      <c r="MJN25" s="3"/>
      <c r="MJO25" s="567"/>
      <c r="MJP25" s="3"/>
      <c r="MJQ25" s="428"/>
      <c r="MJR25" s="3"/>
      <c r="MJS25" s="567"/>
      <c r="MJT25" s="3"/>
      <c r="MJU25" s="428"/>
      <c r="MJV25" s="3"/>
      <c r="MJW25" s="567"/>
      <c r="MJX25" s="3"/>
      <c r="MJY25" s="428"/>
      <c r="MJZ25" s="3"/>
      <c r="MKA25" s="567"/>
      <c r="MKB25" s="3"/>
      <c r="MKC25" s="428"/>
      <c r="MKD25" s="3"/>
      <c r="MKE25" s="567"/>
      <c r="MKF25" s="3"/>
      <c r="MKG25" s="428"/>
      <c r="MKH25" s="3"/>
      <c r="MKI25" s="567"/>
      <c r="MKJ25" s="3"/>
      <c r="MKK25" s="428"/>
      <c r="MKL25" s="3"/>
      <c r="MKM25" s="567"/>
      <c r="MKN25" s="3"/>
      <c r="MKO25" s="428"/>
      <c r="MKP25" s="3"/>
      <c r="MKQ25" s="567"/>
      <c r="MKR25" s="3"/>
      <c r="MKS25" s="428"/>
      <c r="MKT25" s="3"/>
      <c r="MKU25" s="567"/>
      <c r="MKV25" s="3"/>
      <c r="MKW25" s="428"/>
      <c r="MKX25" s="3"/>
      <c r="MKY25" s="567"/>
      <c r="MKZ25" s="3"/>
      <c r="MLA25" s="428"/>
      <c r="MLB25" s="3"/>
      <c r="MLC25" s="567"/>
      <c r="MLD25" s="3"/>
      <c r="MLE25" s="428"/>
      <c r="MLF25" s="3"/>
      <c r="MLG25" s="567"/>
      <c r="MLH25" s="3"/>
      <c r="MLI25" s="428"/>
      <c r="MLJ25" s="3"/>
      <c r="MLK25" s="567"/>
      <c r="MLL25" s="3"/>
      <c r="MLM25" s="428"/>
      <c r="MLN25" s="3"/>
      <c r="MLO25" s="567"/>
      <c r="MLP25" s="3"/>
      <c r="MLQ25" s="428"/>
      <c r="MLR25" s="3"/>
      <c r="MLS25" s="567"/>
      <c r="MLT25" s="3"/>
      <c r="MLU25" s="428"/>
      <c r="MLV25" s="3"/>
      <c r="MLW25" s="567"/>
      <c r="MLX25" s="3"/>
      <c r="MLY25" s="428"/>
      <c r="MLZ25" s="3"/>
      <c r="MMA25" s="567"/>
      <c r="MMB25" s="3"/>
      <c r="MMC25" s="428"/>
      <c r="MMD25" s="3"/>
      <c r="MME25" s="567"/>
      <c r="MMF25" s="3"/>
      <c r="MMG25" s="428"/>
      <c r="MMH25" s="3"/>
      <c r="MMI25" s="567"/>
      <c r="MMJ25" s="3"/>
      <c r="MMK25" s="428"/>
      <c r="MML25" s="3"/>
      <c r="MMM25" s="567"/>
      <c r="MMN25" s="3"/>
      <c r="MMO25" s="428"/>
      <c r="MMP25" s="3"/>
      <c r="MMQ25" s="567"/>
      <c r="MMR25" s="3"/>
      <c r="MMS25" s="428"/>
      <c r="MMT25" s="3"/>
      <c r="MMU25" s="567"/>
      <c r="MMV25" s="3"/>
      <c r="MMW25" s="428"/>
      <c r="MMX25" s="3"/>
      <c r="MMY25" s="567"/>
      <c r="MMZ25" s="3"/>
      <c r="MNA25" s="428"/>
      <c r="MNB25" s="3"/>
      <c r="MNC25" s="567"/>
      <c r="MND25" s="3"/>
      <c r="MNE25" s="428"/>
      <c r="MNF25" s="3"/>
      <c r="MNG25" s="567"/>
      <c r="MNH25" s="3"/>
      <c r="MNI25" s="428"/>
      <c r="MNJ25" s="3"/>
      <c r="MNK25" s="567"/>
      <c r="MNL25" s="3"/>
      <c r="MNM25" s="428"/>
      <c r="MNN25" s="3"/>
      <c r="MNO25" s="567"/>
      <c r="MNP25" s="3"/>
      <c r="MNQ25" s="428"/>
      <c r="MNR25" s="3"/>
      <c r="MNS25" s="567"/>
      <c r="MNT25" s="3"/>
      <c r="MNU25" s="428"/>
      <c r="MNV25" s="3"/>
      <c r="MNW25" s="567"/>
      <c r="MNX25" s="3"/>
      <c r="MNY25" s="428"/>
      <c r="MNZ25" s="3"/>
      <c r="MOA25" s="567"/>
      <c r="MOB25" s="3"/>
      <c r="MOC25" s="428"/>
      <c r="MOD25" s="3"/>
      <c r="MOE25" s="567"/>
      <c r="MOF25" s="3"/>
      <c r="MOG25" s="428"/>
      <c r="MOH25" s="3"/>
      <c r="MOI25" s="567"/>
      <c r="MOJ25" s="3"/>
      <c r="MOK25" s="428"/>
      <c r="MOL25" s="3"/>
      <c r="MOM25" s="567"/>
      <c r="MON25" s="3"/>
      <c r="MOO25" s="428"/>
      <c r="MOP25" s="3"/>
      <c r="MOQ25" s="567"/>
      <c r="MOR25" s="3"/>
      <c r="MOS25" s="428"/>
      <c r="MOT25" s="3"/>
      <c r="MOU25" s="567"/>
      <c r="MOV25" s="3"/>
      <c r="MOW25" s="428"/>
      <c r="MOX25" s="3"/>
      <c r="MOY25" s="567"/>
      <c r="MOZ25" s="3"/>
      <c r="MPA25" s="428"/>
      <c r="MPB25" s="3"/>
      <c r="MPC25" s="567"/>
      <c r="MPD25" s="3"/>
      <c r="MPE25" s="428"/>
      <c r="MPF25" s="3"/>
      <c r="MPG25" s="567"/>
      <c r="MPH25" s="3"/>
      <c r="MPI25" s="428"/>
      <c r="MPJ25" s="3"/>
      <c r="MPK25" s="567"/>
      <c r="MPL25" s="3"/>
      <c r="MPM25" s="428"/>
      <c r="MPN25" s="3"/>
      <c r="MPO25" s="567"/>
      <c r="MPP25" s="3"/>
      <c r="MPQ25" s="428"/>
      <c r="MPR25" s="3"/>
      <c r="MPS25" s="567"/>
      <c r="MPT25" s="3"/>
      <c r="MPU25" s="428"/>
      <c r="MPV25" s="3"/>
      <c r="MPW25" s="567"/>
      <c r="MPX25" s="3"/>
      <c r="MPY25" s="428"/>
      <c r="MPZ25" s="3"/>
      <c r="MQA25" s="567"/>
      <c r="MQB25" s="3"/>
      <c r="MQC25" s="428"/>
      <c r="MQD25" s="3"/>
      <c r="MQE25" s="567"/>
      <c r="MQF25" s="3"/>
      <c r="MQG25" s="428"/>
      <c r="MQH25" s="3"/>
      <c r="MQI25" s="567"/>
      <c r="MQJ25" s="3"/>
      <c r="MQK25" s="428"/>
      <c r="MQL25" s="3"/>
      <c r="MQM25" s="567"/>
      <c r="MQN25" s="3"/>
      <c r="MQO25" s="428"/>
      <c r="MQP25" s="3"/>
      <c r="MQQ25" s="567"/>
      <c r="MQR25" s="3"/>
      <c r="MQS25" s="428"/>
      <c r="MQT25" s="3"/>
      <c r="MQU25" s="567"/>
      <c r="MQV25" s="3"/>
      <c r="MQW25" s="428"/>
      <c r="MQX25" s="3"/>
      <c r="MQY25" s="567"/>
      <c r="MQZ25" s="3"/>
      <c r="MRA25" s="428"/>
      <c r="MRB25" s="3"/>
      <c r="MRC25" s="567"/>
      <c r="MRD25" s="3"/>
      <c r="MRE25" s="428"/>
      <c r="MRF25" s="3"/>
      <c r="MRG25" s="567"/>
      <c r="MRH25" s="3"/>
      <c r="MRI25" s="428"/>
      <c r="MRJ25" s="3"/>
      <c r="MRK25" s="567"/>
      <c r="MRL25" s="3"/>
      <c r="MRM25" s="428"/>
      <c r="MRN25" s="3"/>
      <c r="MRO25" s="567"/>
      <c r="MRP25" s="3"/>
      <c r="MRQ25" s="428"/>
      <c r="MRR25" s="3"/>
      <c r="MRS25" s="567"/>
      <c r="MRT25" s="3"/>
      <c r="MRU25" s="428"/>
      <c r="MRV25" s="3"/>
      <c r="MRW25" s="567"/>
      <c r="MRX25" s="3"/>
      <c r="MRY25" s="428"/>
      <c r="MRZ25" s="3"/>
      <c r="MSA25" s="567"/>
      <c r="MSB25" s="3"/>
      <c r="MSC25" s="428"/>
      <c r="MSD25" s="3"/>
      <c r="MSE25" s="567"/>
      <c r="MSF25" s="3"/>
      <c r="MSG25" s="428"/>
      <c r="MSH25" s="3"/>
      <c r="MSI25" s="567"/>
      <c r="MSJ25" s="3"/>
      <c r="MSK25" s="428"/>
      <c r="MSL25" s="3"/>
      <c r="MSM25" s="567"/>
      <c r="MSN25" s="3"/>
      <c r="MSO25" s="428"/>
      <c r="MSP25" s="3"/>
      <c r="MSQ25" s="567"/>
      <c r="MSR25" s="3"/>
      <c r="MSS25" s="428"/>
      <c r="MST25" s="3"/>
      <c r="MSU25" s="567"/>
      <c r="MSV25" s="3"/>
      <c r="MSW25" s="428"/>
      <c r="MSX25" s="3"/>
      <c r="MSY25" s="567"/>
      <c r="MSZ25" s="3"/>
      <c r="MTA25" s="428"/>
      <c r="MTB25" s="3"/>
      <c r="MTC25" s="567"/>
      <c r="MTD25" s="3"/>
      <c r="MTE25" s="428"/>
      <c r="MTF25" s="3"/>
      <c r="MTG25" s="567"/>
      <c r="MTH25" s="3"/>
      <c r="MTI25" s="428"/>
      <c r="MTJ25" s="3"/>
      <c r="MTK25" s="567"/>
      <c r="MTL25" s="3"/>
      <c r="MTM25" s="428"/>
      <c r="MTN25" s="3"/>
      <c r="MTO25" s="567"/>
      <c r="MTP25" s="3"/>
      <c r="MTQ25" s="428"/>
      <c r="MTR25" s="3"/>
      <c r="MTS25" s="567"/>
      <c r="MTT25" s="3"/>
      <c r="MTU25" s="428"/>
      <c r="MTV25" s="3"/>
      <c r="MTW25" s="567"/>
      <c r="MTX25" s="3"/>
      <c r="MTY25" s="428"/>
      <c r="MTZ25" s="3"/>
      <c r="MUA25" s="567"/>
      <c r="MUB25" s="3"/>
      <c r="MUC25" s="428"/>
      <c r="MUD25" s="3"/>
      <c r="MUE25" s="567"/>
      <c r="MUF25" s="3"/>
      <c r="MUG25" s="428"/>
      <c r="MUH25" s="3"/>
      <c r="MUI25" s="567"/>
      <c r="MUJ25" s="3"/>
      <c r="MUK25" s="428"/>
      <c r="MUL25" s="3"/>
      <c r="MUM25" s="567"/>
      <c r="MUN25" s="3"/>
      <c r="MUO25" s="428"/>
      <c r="MUP25" s="3"/>
      <c r="MUQ25" s="567"/>
      <c r="MUR25" s="3"/>
      <c r="MUS25" s="428"/>
      <c r="MUT25" s="3"/>
      <c r="MUU25" s="567"/>
      <c r="MUV25" s="3"/>
      <c r="MUW25" s="428"/>
      <c r="MUX25" s="3"/>
      <c r="MUY25" s="567"/>
      <c r="MUZ25" s="3"/>
      <c r="MVA25" s="428"/>
      <c r="MVB25" s="3"/>
      <c r="MVC25" s="567"/>
      <c r="MVD25" s="3"/>
      <c r="MVE25" s="428"/>
      <c r="MVF25" s="3"/>
      <c r="MVG25" s="567"/>
      <c r="MVH25" s="3"/>
      <c r="MVI25" s="428"/>
      <c r="MVJ25" s="3"/>
      <c r="MVK25" s="567"/>
      <c r="MVL25" s="3"/>
      <c r="MVM25" s="428"/>
      <c r="MVN25" s="3"/>
      <c r="MVO25" s="567"/>
      <c r="MVP25" s="3"/>
      <c r="MVQ25" s="428"/>
      <c r="MVR25" s="3"/>
      <c r="MVS25" s="567"/>
      <c r="MVT25" s="3"/>
      <c r="MVU25" s="428"/>
      <c r="MVV25" s="3"/>
      <c r="MVW25" s="567"/>
      <c r="MVX25" s="3"/>
      <c r="MVY25" s="428"/>
      <c r="MVZ25" s="3"/>
      <c r="MWA25" s="567"/>
      <c r="MWB25" s="3"/>
      <c r="MWC25" s="428"/>
      <c r="MWD25" s="3"/>
      <c r="MWE25" s="567"/>
      <c r="MWF25" s="3"/>
      <c r="MWG25" s="428"/>
      <c r="MWH25" s="3"/>
      <c r="MWI25" s="567"/>
      <c r="MWJ25" s="3"/>
      <c r="MWK25" s="428"/>
      <c r="MWL25" s="3"/>
      <c r="MWM25" s="567"/>
      <c r="MWN25" s="3"/>
      <c r="MWO25" s="428"/>
      <c r="MWP25" s="3"/>
      <c r="MWQ25" s="567"/>
      <c r="MWR25" s="3"/>
      <c r="MWS25" s="428"/>
      <c r="MWT25" s="3"/>
      <c r="MWU25" s="567"/>
      <c r="MWV25" s="3"/>
      <c r="MWW25" s="428"/>
      <c r="MWX25" s="3"/>
      <c r="MWY25" s="567"/>
      <c r="MWZ25" s="3"/>
      <c r="MXA25" s="428"/>
      <c r="MXB25" s="3"/>
      <c r="MXC25" s="567"/>
      <c r="MXD25" s="3"/>
      <c r="MXE25" s="428"/>
      <c r="MXF25" s="3"/>
      <c r="MXG25" s="567"/>
      <c r="MXH25" s="3"/>
      <c r="MXI25" s="428"/>
      <c r="MXJ25" s="3"/>
      <c r="MXK25" s="567"/>
      <c r="MXL25" s="3"/>
      <c r="MXM25" s="428"/>
      <c r="MXN25" s="3"/>
      <c r="MXO25" s="567"/>
      <c r="MXP25" s="3"/>
      <c r="MXQ25" s="428"/>
      <c r="MXR25" s="3"/>
      <c r="MXS25" s="567"/>
      <c r="MXT25" s="3"/>
      <c r="MXU25" s="428"/>
      <c r="MXV25" s="3"/>
      <c r="MXW25" s="567"/>
      <c r="MXX25" s="3"/>
      <c r="MXY25" s="428"/>
      <c r="MXZ25" s="3"/>
      <c r="MYA25" s="567"/>
      <c r="MYB25" s="3"/>
      <c r="MYC25" s="428"/>
      <c r="MYD25" s="3"/>
      <c r="MYE25" s="567"/>
      <c r="MYF25" s="3"/>
      <c r="MYG25" s="428"/>
      <c r="MYH25" s="3"/>
      <c r="MYI25" s="567"/>
      <c r="MYJ25" s="3"/>
      <c r="MYK25" s="428"/>
      <c r="MYL25" s="3"/>
      <c r="MYM25" s="567"/>
      <c r="MYN25" s="3"/>
      <c r="MYO25" s="428"/>
      <c r="MYP25" s="3"/>
      <c r="MYQ25" s="567"/>
      <c r="MYR25" s="3"/>
      <c r="MYS25" s="428"/>
      <c r="MYT25" s="3"/>
      <c r="MYU25" s="567"/>
      <c r="MYV25" s="3"/>
      <c r="MYW25" s="428"/>
      <c r="MYX25" s="3"/>
      <c r="MYY25" s="567"/>
      <c r="MYZ25" s="3"/>
      <c r="MZA25" s="428"/>
      <c r="MZB25" s="3"/>
      <c r="MZC25" s="567"/>
      <c r="MZD25" s="3"/>
      <c r="MZE25" s="428"/>
      <c r="MZF25" s="3"/>
      <c r="MZG25" s="567"/>
      <c r="MZH25" s="3"/>
      <c r="MZI25" s="428"/>
      <c r="MZJ25" s="3"/>
      <c r="MZK25" s="567"/>
      <c r="MZL25" s="3"/>
      <c r="MZM25" s="428"/>
      <c r="MZN25" s="3"/>
      <c r="MZO25" s="567"/>
      <c r="MZP25" s="3"/>
      <c r="MZQ25" s="428"/>
      <c r="MZR25" s="3"/>
      <c r="MZS25" s="567"/>
      <c r="MZT25" s="3"/>
      <c r="MZU25" s="428"/>
      <c r="MZV25" s="3"/>
      <c r="MZW25" s="567"/>
      <c r="MZX25" s="3"/>
      <c r="MZY25" s="428"/>
      <c r="MZZ25" s="3"/>
      <c r="NAA25" s="567"/>
      <c r="NAB25" s="3"/>
      <c r="NAC25" s="428"/>
      <c r="NAD25" s="3"/>
      <c r="NAE25" s="567"/>
      <c r="NAF25" s="3"/>
      <c r="NAG25" s="428"/>
      <c r="NAH25" s="3"/>
      <c r="NAI25" s="567"/>
      <c r="NAJ25" s="3"/>
      <c r="NAK25" s="428"/>
      <c r="NAL25" s="3"/>
      <c r="NAM25" s="567"/>
      <c r="NAN25" s="3"/>
      <c r="NAO25" s="428"/>
      <c r="NAP25" s="3"/>
      <c r="NAQ25" s="567"/>
      <c r="NAR25" s="3"/>
      <c r="NAS25" s="428"/>
      <c r="NAT25" s="3"/>
      <c r="NAU25" s="567"/>
      <c r="NAV25" s="3"/>
      <c r="NAW25" s="428"/>
      <c r="NAX25" s="3"/>
      <c r="NAY25" s="567"/>
      <c r="NAZ25" s="3"/>
      <c r="NBA25" s="428"/>
      <c r="NBB25" s="3"/>
      <c r="NBC25" s="567"/>
      <c r="NBD25" s="3"/>
      <c r="NBE25" s="428"/>
      <c r="NBF25" s="3"/>
      <c r="NBG25" s="567"/>
      <c r="NBH25" s="3"/>
      <c r="NBI25" s="428"/>
      <c r="NBJ25" s="3"/>
      <c r="NBK25" s="567"/>
      <c r="NBL25" s="3"/>
      <c r="NBM25" s="428"/>
      <c r="NBN25" s="3"/>
      <c r="NBO25" s="567"/>
      <c r="NBP25" s="3"/>
      <c r="NBQ25" s="428"/>
      <c r="NBR25" s="3"/>
      <c r="NBS25" s="567"/>
      <c r="NBT25" s="3"/>
      <c r="NBU25" s="428"/>
      <c r="NBV25" s="3"/>
      <c r="NBW25" s="567"/>
      <c r="NBX25" s="3"/>
      <c r="NBY25" s="428"/>
      <c r="NBZ25" s="3"/>
      <c r="NCA25" s="567"/>
      <c r="NCB25" s="3"/>
      <c r="NCC25" s="428"/>
      <c r="NCD25" s="3"/>
      <c r="NCE25" s="567"/>
      <c r="NCF25" s="3"/>
      <c r="NCG25" s="428"/>
      <c r="NCH25" s="3"/>
      <c r="NCI25" s="567"/>
      <c r="NCJ25" s="3"/>
      <c r="NCK25" s="428"/>
      <c r="NCL25" s="3"/>
      <c r="NCM25" s="567"/>
      <c r="NCN25" s="3"/>
      <c r="NCO25" s="428"/>
      <c r="NCP25" s="3"/>
      <c r="NCQ25" s="567"/>
      <c r="NCR25" s="3"/>
      <c r="NCS25" s="428"/>
      <c r="NCT25" s="3"/>
      <c r="NCU25" s="567"/>
      <c r="NCV25" s="3"/>
      <c r="NCW25" s="428"/>
      <c r="NCX25" s="3"/>
      <c r="NCY25" s="567"/>
      <c r="NCZ25" s="3"/>
      <c r="NDA25" s="428"/>
      <c r="NDB25" s="3"/>
      <c r="NDC25" s="567"/>
      <c r="NDD25" s="3"/>
      <c r="NDE25" s="428"/>
      <c r="NDF25" s="3"/>
      <c r="NDG25" s="567"/>
      <c r="NDH25" s="3"/>
      <c r="NDI25" s="428"/>
      <c r="NDJ25" s="3"/>
      <c r="NDK25" s="567"/>
      <c r="NDL25" s="3"/>
      <c r="NDM25" s="428"/>
      <c r="NDN25" s="3"/>
      <c r="NDO25" s="567"/>
      <c r="NDP25" s="3"/>
      <c r="NDQ25" s="428"/>
      <c r="NDR25" s="3"/>
      <c r="NDS25" s="567"/>
      <c r="NDT25" s="3"/>
      <c r="NDU25" s="428"/>
      <c r="NDV25" s="3"/>
      <c r="NDW25" s="567"/>
      <c r="NDX25" s="3"/>
      <c r="NDY25" s="428"/>
      <c r="NDZ25" s="3"/>
      <c r="NEA25" s="567"/>
      <c r="NEB25" s="3"/>
      <c r="NEC25" s="428"/>
      <c r="NED25" s="3"/>
      <c r="NEE25" s="567"/>
      <c r="NEF25" s="3"/>
      <c r="NEG25" s="428"/>
      <c r="NEH25" s="3"/>
      <c r="NEI25" s="567"/>
      <c r="NEJ25" s="3"/>
      <c r="NEK25" s="428"/>
      <c r="NEL25" s="3"/>
      <c r="NEM25" s="567"/>
      <c r="NEN25" s="3"/>
      <c r="NEO25" s="428"/>
      <c r="NEP25" s="3"/>
      <c r="NEQ25" s="567"/>
      <c r="NER25" s="3"/>
      <c r="NES25" s="428"/>
      <c r="NET25" s="3"/>
      <c r="NEU25" s="567"/>
      <c r="NEV25" s="3"/>
      <c r="NEW25" s="428"/>
      <c r="NEX25" s="3"/>
      <c r="NEY25" s="567"/>
      <c r="NEZ25" s="3"/>
      <c r="NFA25" s="428"/>
      <c r="NFB25" s="3"/>
      <c r="NFC25" s="567"/>
      <c r="NFD25" s="3"/>
      <c r="NFE25" s="428"/>
      <c r="NFF25" s="3"/>
      <c r="NFG25" s="567"/>
      <c r="NFH25" s="3"/>
      <c r="NFI25" s="428"/>
      <c r="NFJ25" s="3"/>
      <c r="NFK25" s="567"/>
      <c r="NFL25" s="3"/>
      <c r="NFM25" s="428"/>
      <c r="NFN25" s="3"/>
      <c r="NFO25" s="567"/>
      <c r="NFP25" s="3"/>
      <c r="NFQ25" s="428"/>
      <c r="NFR25" s="3"/>
      <c r="NFS25" s="567"/>
      <c r="NFT25" s="3"/>
      <c r="NFU25" s="428"/>
      <c r="NFV25" s="3"/>
      <c r="NFW25" s="567"/>
      <c r="NFX25" s="3"/>
      <c r="NFY25" s="428"/>
      <c r="NFZ25" s="3"/>
      <c r="NGA25" s="567"/>
      <c r="NGB25" s="3"/>
      <c r="NGC25" s="428"/>
      <c r="NGD25" s="3"/>
      <c r="NGE25" s="567"/>
      <c r="NGF25" s="3"/>
      <c r="NGG25" s="428"/>
      <c r="NGH25" s="3"/>
      <c r="NGI25" s="567"/>
      <c r="NGJ25" s="3"/>
      <c r="NGK25" s="428"/>
      <c r="NGL25" s="3"/>
      <c r="NGM25" s="567"/>
      <c r="NGN25" s="3"/>
      <c r="NGO25" s="428"/>
      <c r="NGP25" s="3"/>
      <c r="NGQ25" s="567"/>
      <c r="NGR25" s="3"/>
      <c r="NGS25" s="428"/>
      <c r="NGT25" s="3"/>
      <c r="NGU25" s="567"/>
      <c r="NGV25" s="3"/>
      <c r="NGW25" s="428"/>
      <c r="NGX25" s="3"/>
      <c r="NGY25" s="567"/>
      <c r="NGZ25" s="3"/>
      <c r="NHA25" s="428"/>
      <c r="NHB25" s="3"/>
      <c r="NHC25" s="567"/>
      <c r="NHD25" s="3"/>
      <c r="NHE25" s="428"/>
      <c r="NHF25" s="3"/>
      <c r="NHG25" s="567"/>
      <c r="NHH25" s="3"/>
      <c r="NHI25" s="428"/>
      <c r="NHJ25" s="3"/>
      <c r="NHK25" s="567"/>
      <c r="NHL25" s="3"/>
      <c r="NHM25" s="428"/>
      <c r="NHN25" s="3"/>
      <c r="NHO25" s="567"/>
      <c r="NHP25" s="3"/>
      <c r="NHQ25" s="428"/>
      <c r="NHR25" s="3"/>
      <c r="NHS25" s="567"/>
      <c r="NHT25" s="3"/>
      <c r="NHU25" s="428"/>
      <c r="NHV25" s="3"/>
      <c r="NHW25" s="567"/>
      <c r="NHX25" s="3"/>
      <c r="NHY25" s="428"/>
      <c r="NHZ25" s="3"/>
      <c r="NIA25" s="567"/>
      <c r="NIB25" s="3"/>
      <c r="NIC25" s="428"/>
      <c r="NID25" s="3"/>
      <c r="NIE25" s="567"/>
      <c r="NIF25" s="3"/>
      <c r="NIG25" s="428"/>
      <c r="NIH25" s="3"/>
      <c r="NII25" s="567"/>
      <c r="NIJ25" s="3"/>
      <c r="NIK25" s="428"/>
      <c r="NIL25" s="3"/>
      <c r="NIM25" s="567"/>
      <c r="NIN25" s="3"/>
      <c r="NIO25" s="428"/>
      <c r="NIP25" s="3"/>
      <c r="NIQ25" s="567"/>
      <c r="NIR25" s="3"/>
      <c r="NIS25" s="428"/>
      <c r="NIT25" s="3"/>
      <c r="NIU25" s="567"/>
      <c r="NIV25" s="3"/>
      <c r="NIW25" s="428"/>
      <c r="NIX25" s="3"/>
      <c r="NIY25" s="567"/>
      <c r="NIZ25" s="3"/>
      <c r="NJA25" s="428"/>
      <c r="NJB25" s="3"/>
      <c r="NJC25" s="567"/>
      <c r="NJD25" s="3"/>
      <c r="NJE25" s="428"/>
      <c r="NJF25" s="3"/>
      <c r="NJG25" s="567"/>
      <c r="NJH25" s="3"/>
      <c r="NJI25" s="428"/>
      <c r="NJJ25" s="3"/>
      <c r="NJK25" s="567"/>
      <c r="NJL25" s="3"/>
      <c r="NJM25" s="428"/>
      <c r="NJN25" s="3"/>
      <c r="NJO25" s="567"/>
      <c r="NJP25" s="3"/>
      <c r="NJQ25" s="428"/>
      <c r="NJR25" s="3"/>
      <c r="NJS25" s="567"/>
      <c r="NJT25" s="3"/>
      <c r="NJU25" s="428"/>
      <c r="NJV25" s="3"/>
      <c r="NJW25" s="567"/>
      <c r="NJX25" s="3"/>
      <c r="NJY25" s="428"/>
      <c r="NJZ25" s="3"/>
      <c r="NKA25" s="567"/>
      <c r="NKB25" s="3"/>
      <c r="NKC25" s="428"/>
      <c r="NKD25" s="3"/>
      <c r="NKE25" s="567"/>
      <c r="NKF25" s="3"/>
      <c r="NKG25" s="428"/>
      <c r="NKH25" s="3"/>
      <c r="NKI25" s="567"/>
      <c r="NKJ25" s="3"/>
      <c r="NKK25" s="428"/>
      <c r="NKL25" s="3"/>
      <c r="NKM25" s="567"/>
      <c r="NKN25" s="3"/>
      <c r="NKO25" s="428"/>
      <c r="NKP25" s="3"/>
      <c r="NKQ25" s="567"/>
      <c r="NKR25" s="3"/>
      <c r="NKS25" s="428"/>
      <c r="NKT25" s="3"/>
      <c r="NKU25" s="567"/>
      <c r="NKV25" s="3"/>
      <c r="NKW25" s="428"/>
      <c r="NKX25" s="3"/>
      <c r="NKY25" s="567"/>
      <c r="NKZ25" s="3"/>
      <c r="NLA25" s="428"/>
      <c r="NLB25" s="3"/>
      <c r="NLC25" s="567"/>
      <c r="NLD25" s="3"/>
      <c r="NLE25" s="428"/>
      <c r="NLF25" s="3"/>
      <c r="NLG25" s="567"/>
      <c r="NLH25" s="3"/>
      <c r="NLI25" s="428"/>
      <c r="NLJ25" s="3"/>
      <c r="NLK25" s="567"/>
      <c r="NLL25" s="3"/>
      <c r="NLM25" s="428"/>
      <c r="NLN25" s="3"/>
      <c r="NLO25" s="567"/>
      <c r="NLP25" s="3"/>
      <c r="NLQ25" s="428"/>
      <c r="NLR25" s="3"/>
      <c r="NLS25" s="567"/>
      <c r="NLT25" s="3"/>
      <c r="NLU25" s="428"/>
      <c r="NLV25" s="3"/>
      <c r="NLW25" s="567"/>
      <c r="NLX25" s="3"/>
      <c r="NLY25" s="428"/>
      <c r="NLZ25" s="3"/>
      <c r="NMA25" s="567"/>
      <c r="NMB25" s="3"/>
      <c r="NMC25" s="428"/>
      <c r="NMD25" s="3"/>
      <c r="NME25" s="567"/>
      <c r="NMF25" s="3"/>
      <c r="NMG25" s="428"/>
      <c r="NMH25" s="3"/>
      <c r="NMI25" s="567"/>
      <c r="NMJ25" s="3"/>
      <c r="NMK25" s="428"/>
      <c r="NML25" s="3"/>
      <c r="NMM25" s="567"/>
      <c r="NMN25" s="3"/>
      <c r="NMO25" s="428"/>
      <c r="NMP25" s="3"/>
      <c r="NMQ25" s="567"/>
      <c r="NMR25" s="3"/>
      <c r="NMS25" s="428"/>
      <c r="NMT25" s="3"/>
      <c r="NMU25" s="567"/>
      <c r="NMV25" s="3"/>
      <c r="NMW25" s="428"/>
      <c r="NMX25" s="3"/>
      <c r="NMY25" s="567"/>
      <c r="NMZ25" s="3"/>
      <c r="NNA25" s="428"/>
      <c r="NNB25" s="3"/>
      <c r="NNC25" s="567"/>
      <c r="NND25" s="3"/>
      <c r="NNE25" s="428"/>
      <c r="NNF25" s="3"/>
      <c r="NNG25" s="567"/>
      <c r="NNH25" s="3"/>
      <c r="NNI25" s="428"/>
      <c r="NNJ25" s="3"/>
      <c r="NNK25" s="567"/>
      <c r="NNL25" s="3"/>
      <c r="NNM25" s="428"/>
      <c r="NNN25" s="3"/>
      <c r="NNO25" s="567"/>
      <c r="NNP25" s="3"/>
      <c r="NNQ25" s="428"/>
      <c r="NNR25" s="3"/>
      <c r="NNS25" s="567"/>
      <c r="NNT25" s="3"/>
      <c r="NNU25" s="428"/>
      <c r="NNV25" s="3"/>
      <c r="NNW25" s="567"/>
      <c r="NNX25" s="3"/>
      <c r="NNY25" s="428"/>
      <c r="NNZ25" s="3"/>
      <c r="NOA25" s="567"/>
      <c r="NOB25" s="3"/>
      <c r="NOC25" s="428"/>
      <c r="NOD25" s="3"/>
      <c r="NOE25" s="567"/>
      <c r="NOF25" s="3"/>
      <c r="NOG25" s="428"/>
      <c r="NOH25" s="3"/>
      <c r="NOI25" s="567"/>
      <c r="NOJ25" s="3"/>
      <c r="NOK25" s="428"/>
      <c r="NOL25" s="3"/>
      <c r="NOM25" s="567"/>
      <c r="NON25" s="3"/>
      <c r="NOO25" s="428"/>
      <c r="NOP25" s="3"/>
      <c r="NOQ25" s="567"/>
      <c r="NOR25" s="3"/>
      <c r="NOS25" s="428"/>
      <c r="NOT25" s="3"/>
      <c r="NOU25" s="567"/>
      <c r="NOV25" s="3"/>
      <c r="NOW25" s="428"/>
      <c r="NOX25" s="3"/>
      <c r="NOY25" s="567"/>
      <c r="NOZ25" s="3"/>
      <c r="NPA25" s="428"/>
      <c r="NPB25" s="3"/>
      <c r="NPC25" s="567"/>
      <c r="NPD25" s="3"/>
      <c r="NPE25" s="428"/>
      <c r="NPF25" s="3"/>
      <c r="NPG25" s="567"/>
      <c r="NPH25" s="3"/>
      <c r="NPI25" s="428"/>
      <c r="NPJ25" s="3"/>
      <c r="NPK25" s="567"/>
      <c r="NPL25" s="3"/>
      <c r="NPM25" s="428"/>
      <c r="NPN25" s="3"/>
      <c r="NPO25" s="567"/>
      <c r="NPP25" s="3"/>
      <c r="NPQ25" s="428"/>
      <c r="NPR25" s="3"/>
      <c r="NPS25" s="567"/>
      <c r="NPT25" s="3"/>
      <c r="NPU25" s="428"/>
      <c r="NPV25" s="3"/>
      <c r="NPW25" s="567"/>
      <c r="NPX25" s="3"/>
      <c r="NPY25" s="428"/>
      <c r="NPZ25" s="3"/>
      <c r="NQA25" s="567"/>
      <c r="NQB25" s="3"/>
      <c r="NQC25" s="428"/>
      <c r="NQD25" s="3"/>
      <c r="NQE25" s="567"/>
      <c r="NQF25" s="3"/>
      <c r="NQG25" s="428"/>
      <c r="NQH25" s="3"/>
      <c r="NQI25" s="567"/>
      <c r="NQJ25" s="3"/>
      <c r="NQK25" s="428"/>
      <c r="NQL25" s="3"/>
      <c r="NQM25" s="567"/>
      <c r="NQN25" s="3"/>
      <c r="NQO25" s="428"/>
      <c r="NQP25" s="3"/>
      <c r="NQQ25" s="567"/>
      <c r="NQR25" s="3"/>
      <c r="NQS25" s="428"/>
      <c r="NQT25" s="3"/>
      <c r="NQU25" s="567"/>
      <c r="NQV25" s="3"/>
      <c r="NQW25" s="428"/>
      <c r="NQX25" s="3"/>
      <c r="NQY25" s="567"/>
      <c r="NQZ25" s="3"/>
      <c r="NRA25" s="428"/>
      <c r="NRB25" s="3"/>
      <c r="NRC25" s="567"/>
      <c r="NRD25" s="3"/>
      <c r="NRE25" s="428"/>
      <c r="NRF25" s="3"/>
      <c r="NRG25" s="567"/>
      <c r="NRH25" s="3"/>
      <c r="NRI25" s="428"/>
      <c r="NRJ25" s="3"/>
      <c r="NRK25" s="567"/>
      <c r="NRL25" s="3"/>
      <c r="NRM25" s="428"/>
      <c r="NRN25" s="3"/>
      <c r="NRO25" s="567"/>
      <c r="NRP25" s="3"/>
      <c r="NRQ25" s="428"/>
      <c r="NRR25" s="3"/>
      <c r="NRS25" s="567"/>
      <c r="NRT25" s="3"/>
      <c r="NRU25" s="428"/>
      <c r="NRV25" s="3"/>
      <c r="NRW25" s="567"/>
      <c r="NRX25" s="3"/>
      <c r="NRY25" s="428"/>
      <c r="NRZ25" s="3"/>
      <c r="NSA25" s="567"/>
      <c r="NSB25" s="3"/>
      <c r="NSC25" s="428"/>
      <c r="NSD25" s="3"/>
      <c r="NSE25" s="567"/>
      <c r="NSF25" s="3"/>
      <c r="NSG25" s="428"/>
      <c r="NSH25" s="3"/>
      <c r="NSI25" s="567"/>
      <c r="NSJ25" s="3"/>
      <c r="NSK25" s="428"/>
      <c r="NSL25" s="3"/>
      <c r="NSM25" s="567"/>
      <c r="NSN25" s="3"/>
      <c r="NSO25" s="428"/>
      <c r="NSP25" s="3"/>
      <c r="NSQ25" s="567"/>
      <c r="NSR25" s="3"/>
      <c r="NSS25" s="428"/>
      <c r="NST25" s="3"/>
      <c r="NSU25" s="567"/>
      <c r="NSV25" s="3"/>
      <c r="NSW25" s="428"/>
      <c r="NSX25" s="3"/>
      <c r="NSY25" s="567"/>
      <c r="NSZ25" s="3"/>
      <c r="NTA25" s="428"/>
      <c r="NTB25" s="3"/>
      <c r="NTC25" s="567"/>
      <c r="NTD25" s="3"/>
      <c r="NTE25" s="428"/>
      <c r="NTF25" s="3"/>
      <c r="NTG25" s="567"/>
      <c r="NTH25" s="3"/>
      <c r="NTI25" s="428"/>
      <c r="NTJ25" s="3"/>
      <c r="NTK25" s="567"/>
      <c r="NTL25" s="3"/>
      <c r="NTM25" s="428"/>
      <c r="NTN25" s="3"/>
      <c r="NTO25" s="567"/>
      <c r="NTP25" s="3"/>
      <c r="NTQ25" s="428"/>
      <c r="NTR25" s="3"/>
      <c r="NTS25" s="567"/>
      <c r="NTT25" s="3"/>
      <c r="NTU25" s="428"/>
      <c r="NTV25" s="3"/>
      <c r="NTW25" s="567"/>
      <c r="NTX25" s="3"/>
      <c r="NTY25" s="428"/>
      <c r="NTZ25" s="3"/>
      <c r="NUA25" s="567"/>
      <c r="NUB25" s="3"/>
      <c r="NUC25" s="428"/>
      <c r="NUD25" s="3"/>
      <c r="NUE25" s="567"/>
      <c r="NUF25" s="3"/>
      <c r="NUG25" s="428"/>
      <c r="NUH25" s="3"/>
      <c r="NUI25" s="567"/>
      <c r="NUJ25" s="3"/>
      <c r="NUK25" s="428"/>
      <c r="NUL25" s="3"/>
      <c r="NUM25" s="567"/>
      <c r="NUN25" s="3"/>
      <c r="NUO25" s="428"/>
      <c r="NUP25" s="3"/>
      <c r="NUQ25" s="567"/>
      <c r="NUR25" s="3"/>
      <c r="NUS25" s="428"/>
      <c r="NUT25" s="3"/>
      <c r="NUU25" s="567"/>
      <c r="NUV25" s="3"/>
      <c r="NUW25" s="428"/>
      <c r="NUX25" s="3"/>
      <c r="NUY25" s="567"/>
      <c r="NUZ25" s="3"/>
      <c r="NVA25" s="428"/>
      <c r="NVB25" s="3"/>
      <c r="NVC25" s="567"/>
      <c r="NVD25" s="3"/>
      <c r="NVE25" s="428"/>
      <c r="NVF25" s="3"/>
      <c r="NVG25" s="567"/>
      <c r="NVH25" s="3"/>
      <c r="NVI25" s="428"/>
      <c r="NVJ25" s="3"/>
      <c r="NVK25" s="567"/>
      <c r="NVL25" s="3"/>
      <c r="NVM25" s="428"/>
      <c r="NVN25" s="3"/>
      <c r="NVO25" s="567"/>
      <c r="NVP25" s="3"/>
      <c r="NVQ25" s="428"/>
      <c r="NVR25" s="3"/>
      <c r="NVS25" s="567"/>
      <c r="NVT25" s="3"/>
      <c r="NVU25" s="428"/>
      <c r="NVV25" s="3"/>
      <c r="NVW25" s="567"/>
      <c r="NVX25" s="3"/>
      <c r="NVY25" s="428"/>
      <c r="NVZ25" s="3"/>
      <c r="NWA25" s="567"/>
      <c r="NWB25" s="3"/>
      <c r="NWC25" s="428"/>
      <c r="NWD25" s="3"/>
      <c r="NWE25" s="567"/>
      <c r="NWF25" s="3"/>
      <c r="NWG25" s="428"/>
      <c r="NWH25" s="3"/>
      <c r="NWI25" s="567"/>
      <c r="NWJ25" s="3"/>
      <c r="NWK25" s="428"/>
      <c r="NWL25" s="3"/>
      <c r="NWM25" s="567"/>
      <c r="NWN25" s="3"/>
      <c r="NWO25" s="428"/>
      <c r="NWP25" s="3"/>
      <c r="NWQ25" s="567"/>
      <c r="NWR25" s="3"/>
      <c r="NWS25" s="428"/>
      <c r="NWT25" s="3"/>
      <c r="NWU25" s="567"/>
      <c r="NWV25" s="3"/>
      <c r="NWW25" s="428"/>
      <c r="NWX25" s="3"/>
      <c r="NWY25" s="567"/>
      <c r="NWZ25" s="3"/>
      <c r="NXA25" s="428"/>
      <c r="NXB25" s="3"/>
      <c r="NXC25" s="567"/>
      <c r="NXD25" s="3"/>
      <c r="NXE25" s="428"/>
      <c r="NXF25" s="3"/>
      <c r="NXG25" s="567"/>
      <c r="NXH25" s="3"/>
      <c r="NXI25" s="428"/>
      <c r="NXJ25" s="3"/>
      <c r="NXK25" s="567"/>
      <c r="NXL25" s="3"/>
      <c r="NXM25" s="428"/>
      <c r="NXN25" s="3"/>
      <c r="NXO25" s="567"/>
      <c r="NXP25" s="3"/>
      <c r="NXQ25" s="428"/>
      <c r="NXR25" s="3"/>
      <c r="NXS25" s="567"/>
      <c r="NXT25" s="3"/>
      <c r="NXU25" s="428"/>
      <c r="NXV25" s="3"/>
      <c r="NXW25" s="567"/>
      <c r="NXX25" s="3"/>
      <c r="NXY25" s="428"/>
      <c r="NXZ25" s="3"/>
      <c r="NYA25" s="567"/>
      <c r="NYB25" s="3"/>
      <c r="NYC25" s="428"/>
      <c r="NYD25" s="3"/>
      <c r="NYE25" s="567"/>
      <c r="NYF25" s="3"/>
      <c r="NYG25" s="428"/>
      <c r="NYH25" s="3"/>
      <c r="NYI25" s="567"/>
      <c r="NYJ25" s="3"/>
      <c r="NYK25" s="428"/>
      <c r="NYL25" s="3"/>
      <c r="NYM25" s="567"/>
      <c r="NYN25" s="3"/>
      <c r="NYO25" s="428"/>
      <c r="NYP25" s="3"/>
      <c r="NYQ25" s="567"/>
      <c r="NYR25" s="3"/>
      <c r="NYS25" s="428"/>
      <c r="NYT25" s="3"/>
      <c r="NYU25" s="567"/>
      <c r="NYV25" s="3"/>
      <c r="NYW25" s="428"/>
      <c r="NYX25" s="3"/>
      <c r="NYY25" s="567"/>
      <c r="NYZ25" s="3"/>
      <c r="NZA25" s="428"/>
      <c r="NZB25" s="3"/>
      <c r="NZC25" s="567"/>
      <c r="NZD25" s="3"/>
      <c r="NZE25" s="428"/>
      <c r="NZF25" s="3"/>
      <c r="NZG25" s="567"/>
      <c r="NZH25" s="3"/>
      <c r="NZI25" s="428"/>
      <c r="NZJ25" s="3"/>
      <c r="NZK25" s="567"/>
      <c r="NZL25" s="3"/>
      <c r="NZM25" s="428"/>
      <c r="NZN25" s="3"/>
      <c r="NZO25" s="567"/>
      <c r="NZP25" s="3"/>
      <c r="NZQ25" s="428"/>
      <c r="NZR25" s="3"/>
      <c r="NZS25" s="567"/>
      <c r="NZT25" s="3"/>
      <c r="NZU25" s="428"/>
      <c r="NZV25" s="3"/>
      <c r="NZW25" s="567"/>
      <c r="NZX25" s="3"/>
      <c r="NZY25" s="428"/>
      <c r="NZZ25" s="3"/>
      <c r="OAA25" s="567"/>
      <c r="OAB25" s="3"/>
      <c r="OAC25" s="428"/>
      <c r="OAD25" s="3"/>
      <c r="OAE25" s="567"/>
      <c r="OAF25" s="3"/>
      <c r="OAG25" s="428"/>
      <c r="OAH25" s="3"/>
      <c r="OAI25" s="567"/>
      <c r="OAJ25" s="3"/>
      <c r="OAK25" s="428"/>
      <c r="OAL25" s="3"/>
      <c r="OAM25" s="567"/>
      <c r="OAN25" s="3"/>
      <c r="OAO25" s="428"/>
      <c r="OAP25" s="3"/>
      <c r="OAQ25" s="567"/>
      <c r="OAR25" s="3"/>
      <c r="OAS25" s="428"/>
      <c r="OAT25" s="3"/>
      <c r="OAU25" s="567"/>
      <c r="OAV25" s="3"/>
      <c r="OAW25" s="428"/>
      <c r="OAX25" s="3"/>
      <c r="OAY25" s="567"/>
      <c r="OAZ25" s="3"/>
      <c r="OBA25" s="428"/>
      <c r="OBB25" s="3"/>
      <c r="OBC25" s="567"/>
      <c r="OBD25" s="3"/>
      <c r="OBE25" s="428"/>
      <c r="OBF25" s="3"/>
      <c r="OBG25" s="567"/>
      <c r="OBH25" s="3"/>
      <c r="OBI25" s="428"/>
      <c r="OBJ25" s="3"/>
      <c r="OBK25" s="567"/>
      <c r="OBL25" s="3"/>
      <c r="OBM25" s="428"/>
      <c r="OBN25" s="3"/>
      <c r="OBO25" s="567"/>
      <c r="OBP25" s="3"/>
      <c r="OBQ25" s="428"/>
      <c r="OBR25" s="3"/>
      <c r="OBS25" s="567"/>
      <c r="OBT25" s="3"/>
      <c r="OBU25" s="428"/>
      <c r="OBV25" s="3"/>
      <c r="OBW25" s="567"/>
      <c r="OBX25" s="3"/>
      <c r="OBY25" s="428"/>
      <c r="OBZ25" s="3"/>
      <c r="OCA25" s="567"/>
      <c r="OCB25" s="3"/>
      <c r="OCC25" s="428"/>
      <c r="OCD25" s="3"/>
      <c r="OCE25" s="567"/>
      <c r="OCF25" s="3"/>
      <c r="OCG25" s="428"/>
      <c r="OCH25" s="3"/>
      <c r="OCI25" s="567"/>
      <c r="OCJ25" s="3"/>
      <c r="OCK25" s="428"/>
      <c r="OCL25" s="3"/>
      <c r="OCM25" s="567"/>
      <c r="OCN25" s="3"/>
      <c r="OCO25" s="428"/>
      <c r="OCP25" s="3"/>
      <c r="OCQ25" s="567"/>
      <c r="OCR25" s="3"/>
      <c r="OCS25" s="428"/>
      <c r="OCT25" s="3"/>
      <c r="OCU25" s="567"/>
      <c r="OCV25" s="3"/>
      <c r="OCW25" s="428"/>
      <c r="OCX25" s="3"/>
      <c r="OCY25" s="567"/>
      <c r="OCZ25" s="3"/>
      <c r="ODA25" s="428"/>
      <c r="ODB25" s="3"/>
      <c r="ODC25" s="567"/>
      <c r="ODD25" s="3"/>
      <c r="ODE25" s="428"/>
      <c r="ODF25" s="3"/>
      <c r="ODG25" s="567"/>
      <c r="ODH25" s="3"/>
      <c r="ODI25" s="428"/>
      <c r="ODJ25" s="3"/>
      <c r="ODK25" s="567"/>
      <c r="ODL25" s="3"/>
      <c r="ODM25" s="428"/>
      <c r="ODN25" s="3"/>
      <c r="ODO25" s="567"/>
      <c r="ODP25" s="3"/>
      <c r="ODQ25" s="428"/>
      <c r="ODR25" s="3"/>
      <c r="ODS25" s="567"/>
      <c r="ODT25" s="3"/>
      <c r="ODU25" s="428"/>
      <c r="ODV25" s="3"/>
      <c r="ODW25" s="567"/>
      <c r="ODX25" s="3"/>
      <c r="ODY25" s="428"/>
      <c r="ODZ25" s="3"/>
      <c r="OEA25" s="567"/>
      <c r="OEB25" s="3"/>
      <c r="OEC25" s="428"/>
      <c r="OED25" s="3"/>
      <c r="OEE25" s="567"/>
      <c r="OEF25" s="3"/>
      <c r="OEG25" s="428"/>
      <c r="OEH25" s="3"/>
      <c r="OEI25" s="567"/>
      <c r="OEJ25" s="3"/>
      <c r="OEK25" s="428"/>
      <c r="OEL25" s="3"/>
      <c r="OEM25" s="567"/>
      <c r="OEN25" s="3"/>
      <c r="OEO25" s="428"/>
      <c r="OEP25" s="3"/>
      <c r="OEQ25" s="567"/>
      <c r="OER25" s="3"/>
      <c r="OES25" s="428"/>
      <c r="OET25" s="3"/>
      <c r="OEU25" s="567"/>
      <c r="OEV25" s="3"/>
      <c r="OEW25" s="428"/>
      <c r="OEX25" s="3"/>
      <c r="OEY25" s="567"/>
      <c r="OEZ25" s="3"/>
      <c r="OFA25" s="428"/>
      <c r="OFB25" s="3"/>
      <c r="OFC25" s="567"/>
      <c r="OFD25" s="3"/>
      <c r="OFE25" s="428"/>
      <c r="OFF25" s="3"/>
      <c r="OFG25" s="567"/>
      <c r="OFH25" s="3"/>
      <c r="OFI25" s="428"/>
      <c r="OFJ25" s="3"/>
      <c r="OFK25" s="567"/>
      <c r="OFL25" s="3"/>
      <c r="OFM25" s="428"/>
      <c r="OFN25" s="3"/>
      <c r="OFO25" s="567"/>
      <c r="OFP25" s="3"/>
      <c r="OFQ25" s="428"/>
      <c r="OFR25" s="3"/>
      <c r="OFS25" s="567"/>
      <c r="OFT25" s="3"/>
      <c r="OFU25" s="428"/>
      <c r="OFV25" s="3"/>
      <c r="OFW25" s="567"/>
      <c r="OFX25" s="3"/>
      <c r="OFY25" s="428"/>
      <c r="OFZ25" s="3"/>
      <c r="OGA25" s="567"/>
      <c r="OGB25" s="3"/>
      <c r="OGC25" s="428"/>
      <c r="OGD25" s="3"/>
      <c r="OGE25" s="567"/>
      <c r="OGF25" s="3"/>
      <c r="OGG25" s="428"/>
      <c r="OGH25" s="3"/>
      <c r="OGI25" s="567"/>
      <c r="OGJ25" s="3"/>
      <c r="OGK25" s="428"/>
      <c r="OGL25" s="3"/>
      <c r="OGM25" s="567"/>
      <c r="OGN25" s="3"/>
      <c r="OGO25" s="428"/>
      <c r="OGP25" s="3"/>
      <c r="OGQ25" s="567"/>
      <c r="OGR25" s="3"/>
      <c r="OGS25" s="428"/>
      <c r="OGT25" s="3"/>
      <c r="OGU25" s="567"/>
      <c r="OGV25" s="3"/>
      <c r="OGW25" s="428"/>
      <c r="OGX25" s="3"/>
      <c r="OGY25" s="567"/>
      <c r="OGZ25" s="3"/>
      <c r="OHA25" s="428"/>
      <c r="OHB25" s="3"/>
      <c r="OHC25" s="567"/>
      <c r="OHD25" s="3"/>
      <c r="OHE25" s="428"/>
      <c r="OHF25" s="3"/>
      <c r="OHG25" s="567"/>
      <c r="OHH25" s="3"/>
      <c r="OHI25" s="428"/>
      <c r="OHJ25" s="3"/>
      <c r="OHK25" s="567"/>
      <c r="OHL25" s="3"/>
      <c r="OHM25" s="428"/>
      <c r="OHN25" s="3"/>
      <c r="OHO25" s="567"/>
      <c r="OHP25" s="3"/>
      <c r="OHQ25" s="428"/>
      <c r="OHR25" s="3"/>
      <c r="OHS25" s="567"/>
      <c r="OHT25" s="3"/>
      <c r="OHU25" s="428"/>
      <c r="OHV25" s="3"/>
      <c r="OHW25" s="567"/>
      <c r="OHX25" s="3"/>
      <c r="OHY25" s="428"/>
      <c r="OHZ25" s="3"/>
      <c r="OIA25" s="567"/>
      <c r="OIB25" s="3"/>
      <c r="OIC25" s="428"/>
      <c r="OID25" s="3"/>
      <c r="OIE25" s="567"/>
      <c r="OIF25" s="3"/>
      <c r="OIG25" s="428"/>
      <c r="OIH25" s="3"/>
      <c r="OII25" s="567"/>
      <c r="OIJ25" s="3"/>
      <c r="OIK25" s="428"/>
      <c r="OIL25" s="3"/>
      <c r="OIM25" s="567"/>
      <c r="OIN25" s="3"/>
      <c r="OIO25" s="428"/>
      <c r="OIP25" s="3"/>
      <c r="OIQ25" s="567"/>
      <c r="OIR25" s="3"/>
      <c r="OIS25" s="428"/>
      <c r="OIT25" s="3"/>
      <c r="OIU25" s="567"/>
      <c r="OIV25" s="3"/>
      <c r="OIW25" s="428"/>
      <c r="OIX25" s="3"/>
      <c r="OIY25" s="567"/>
      <c r="OIZ25" s="3"/>
      <c r="OJA25" s="428"/>
      <c r="OJB25" s="3"/>
      <c r="OJC25" s="567"/>
      <c r="OJD25" s="3"/>
      <c r="OJE25" s="428"/>
      <c r="OJF25" s="3"/>
      <c r="OJG25" s="567"/>
      <c r="OJH25" s="3"/>
      <c r="OJI25" s="428"/>
      <c r="OJJ25" s="3"/>
      <c r="OJK25" s="567"/>
      <c r="OJL25" s="3"/>
      <c r="OJM25" s="428"/>
      <c r="OJN25" s="3"/>
      <c r="OJO25" s="567"/>
      <c r="OJP25" s="3"/>
      <c r="OJQ25" s="428"/>
      <c r="OJR25" s="3"/>
      <c r="OJS25" s="567"/>
      <c r="OJT25" s="3"/>
      <c r="OJU25" s="428"/>
      <c r="OJV25" s="3"/>
      <c r="OJW25" s="567"/>
      <c r="OJX25" s="3"/>
      <c r="OJY25" s="428"/>
      <c r="OJZ25" s="3"/>
      <c r="OKA25" s="567"/>
      <c r="OKB25" s="3"/>
      <c r="OKC25" s="428"/>
      <c r="OKD25" s="3"/>
      <c r="OKE25" s="567"/>
      <c r="OKF25" s="3"/>
      <c r="OKG25" s="428"/>
      <c r="OKH25" s="3"/>
      <c r="OKI25" s="567"/>
      <c r="OKJ25" s="3"/>
      <c r="OKK25" s="428"/>
      <c r="OKL25" s="3"/>
      <c r="OKM25" s="567"/>
      <c r="OKN25" s="3"/>
      <c r="OKO25" s="428"/>
      <c r="OKP25" s="3"/>
      <c r="OKQ25" s="567"/>
      <c r="OKR25" s="3"/>
      <c r="OKS25" s="428"/>
      <c r="OKT25" s="3"/>
      <c r="OKU25" s="567"/>
      <c r="OKV25" s="3"/>
      <c r="OKW25" s="428"/>
      <c r="OKX25" s="3"/>
      <c r="OKY25" s="567"/>
      <c r="OKZ25" s="3"/>
      <c r="OLA25" s="428"/>
      <c r="OLB25" s="3"/>
      <c r="OLC25" s="567"/>
      <c r="OLD25" s="3"/>
      <c r="OLE25" s="428"/>
      <c r="OLF25" s="3"/>
      <c r="OLG25" s="567"/>
      <c r="OLH25" s="3"/>
      <c r="OLI25" s="428"/>
      <c r="OLJ25" s="3"/>
      <c r="OLK25" s="567"/>
      <c r="OLL25" s="3"/>
      <c r="OLM25" s="428"/>
      <c r="OLN25" s="3"/>
      <c r="OLO25" s="567"/>
      <c r="OLP25" s="3"/>
      <c r="OLQ25" s="428"/>
      <c r="OLR25" s="3"/>
      <c r="OLS25" s="567"/>
      <c r="OLT25" s="3"/>
      <c r="OLU25" s="428"/>
      <c r="OLV25" s="3"/>
      <c r="OLW25" s="567"/>
      <c r="OLX25" s="3"/>
      <c r="OLY25" s="428"/>
      <c r="OLZ25" s="3"/>
      <c r="OMA25" s="567"/>
      <c r="OMB25" s="3"/>
      <c r="OMC25" s="428"/>
      <c r="OMD25" s="3"/>
      <c r="OME25" s="567"/>
      <c r="OMF25" s="3"/>
      <c r="OMG25" s="428"/>
      <c r="OMH25" s="3"/>
      <c r="OMI25" s="567"/>
      <c r="OMJ25" s="3"/>
      <c r="OMK25" s="428"/>
      <c r="OML25" s="3"/>
      <c r="OMM25" s="567"/>
      <c r="OMN25" s="3"/>
      <c r="OMO25" s="428"/>
      <c r="OMP25" s="3"/>
      <c r="OMQ25" s="567"/>
      <c r="OMR25" s="3"/>
      <c r="OMS25" s="428"/>
      <c r="OMT25" s="3"/>
      <c r="OMU25" s="567"/>
      <c r="OMV25" s="3"/>
      <c r="OMW25" s="428"/>
      <c r="OMX25" s="3"/>
      <c r="OMY25" s="567"/>
      <c r="OMZ25" s="3"/>
      <c r="ONA25" s="428"/>
      <c r="ONB25" s="3"/>
      <c r="ONC25" s="567"/>
      <c r="OND25" s="3"/>
      <c r="ONE25" s="428"/>
      <c r="ONF25" s="3"/>
      <c r="ONG25" s="567"/>
      <c r="ONH25" s="3"/>
      <c r="ONI25" s="428"/>
      <c r="ONJ25" s="3"/>
      <c r="ONK25" s="567"/>
      <c r="ONL25" s="3"/>
      <c r="ONM25" s="428"/>
      <c r="ONN25" s="3"/>
      <c r="ONO25" s="567"/>
      <c r="ONP25" s="3"/>
      <c r="ONQ25" s="428"/>
      <c r="ONR25" s="3"/>
      <c r="ONS25" s="567"/>
      <c r="ONT25" s="3"/>
      <c r="ONU25" s="428"/>
      <c r="ONV25" s="3"/>
      <c r="ONW25" s="567"/>
      <c r="ONX25" s="3"/>
      <c r="ONY25" s="428"/>
      <c r="ONZ25" s="3"/>
      <c r="OOA25" s="567"/>
      <c r="OOB25" s="3"/>
      <c r="OOC25" s="428"/>
      <c r="OOD25" s="3"/>
      <c r="OOE25" s="567"/>
      <c r="OOF25" s="3"/>
      <c r="OOG25" s="428"/>
      <c r="OOH25" s="3"/>
      <c r="OOI25" s="567"/>
      <c r="OOJ25" s="3"/>
      <c r="OOK25" s="428"/>
      <c r="OOL25" s="3"/>
      <c r="OOM25" s="567"/>
      <c r="OON25" s="3"/>
      <c r="OOO25" s="428"/>
      <c r="OOP25" s="3"/>
      <c r="OOQ25" s="567"/>
      <c r="OOR25" s="3"/>
      <c r="OOS25" s="428"/>
      <c r="OOT25" s="3"/>
      <c r="OOU25" s="567"/>
      <c r="OOV25" s="3"/>
      <c r="OOW25" s="428"/>
      <c r="OOX25" s="3"/>
      <c r="OOY25" s="567"/>
      <c r="OOZ25" s="3"/>
      <c r="OPA25" s="428"/>
      <c r="OPB25" s="3"/>
      <c r="OPC25" s="567"/>
      <c r="OPD25" s="3"/>
      <c r="OPE25" s="428"/>
      <c r="OPF25" s="3"/>
      <c r="OPG25" s="567"/>
      <c r="OPH25" s="3"/>
      <c r="OPI25" s="428"/>
      <c r="OPJ25" s="3"/>
      <c r="OPK25" s="567"/>
      <c r="OPL25" s="3"/>
      <c r="OPM25" s="428"/>
      <c r="OPN25" s="3"/>
      <c r="OPO25" s="567"/>
      <c r="OPP25" s="3"/>
      <c r="OPQ25" s="428"/>
      <c r="OPR25" s="3"/>
      <c r="OPS25" s="567"/>
      <c r="OPT25" s="3"/>
      <c r="OPU25" s="428"/>
      <c r="OPV25" s="3"/>
      <c r="OPW25" s="567"/>
      <c r="OPX25" s="3"/>
      <c r="OPY25" s="428"/>
      <c r="OPZ25" s="3"/>
      <c r="OQA25" s="567"/>
      <c r="OQB25" s="3"/>
      <c r="OQC25" s="428"/>
      <c r="OQD25" s="3"/>
      <c r="OQE25" s="567"/>
      <c r="OQF25" s="3"/>
      <c r="OQG25" s="428"/>
      <c r="OQH25" s="3"/>
      <c r="OQI25" s="567"/>
      <c r="OQJ25" s="3"/>
      <c r="OQK25" s="428"/>
      <c r="OQL25" s="3"/>
      <c r="OQM25" s="567"/>
      <c r="OQN25" s="3"/>
      <c r="OQO25" s="428"/>
      <c r="OQP25" s="3"/>
      <c r="OQQ25" s="567"/>
      <c r="OQR25" s="3"/>
      <c r="OQS25" s="428"/>
      <c r="OQT25" s="3"/>
      <c r="OQU25" s="567"/>
      <c r="OQV25" s="3"/>
      <c r="OQW25" s="428"/>
      <c r="OQX25" s="3"/>
      <c r="OQY25" s="567"/>
      <c r="OQZ25" s="3"/>
      <c r="ORA25" s="428"/>
      <c r="ORB25" s="3"/>
      <c r="ORC25" s="567"/>
      <c r="ORD25" s="3"/>
      <c r="ORE25" s="428"/>
      <c r="ORF25" s="3"/>
      <c r="ORG25" s="567"/>
      <c r="ORH25" s="3"/>
      <c r="ORI25" s="428"/>
      <c r="ORJ25" s="3"/>
      <c r="ORK25" s="567"/>
      <c r="ORL25" s="3"/>
      <c r="ORM25" s="428"/>
      <c r="ORN25" s="3"/>
      <c r="ORO25" s="567"/>
      <c r="ORP25" s="3"/>
      <c r="ORQ25" s="428"/>
      <c r="ORR25" s="3"/>
      <c r="ORS25" s="567"/>
      <c r="ORT25" s="3"/>
      <c r="ORU25" s="428"/>
      <c r="ORV25" s="3"/>
      <c r="ORW25" s="567"/>
      <c r="ORX25" s="3"/>
      <c r="ORY25" s="428"/>
      <c r="ORZ25" s="3"/>
      <c r="OSA25" s="567"/>
      <c r="OSB25" s="3"/>
      <c r="OSC25" s="428"/>
      <c r="OSD25" s="3"/>
      <c r="OSE25" s="567"/>
      <c r="OSF25" s="3"/>
      <c r="OSG25" s="428"/>
      <c r="OSH25" s="3"/>
      <c r="OSI25" s="567"/>
      <c r="OSJ25" s="3"/>
      <c r="OSK25" s="428"/>
      <c r="OSL25" s="3"/>
      <c r="OSM25" s="567"/>
      <c r="OSN25" s="3"/>
      <c r="OSO25" s="428"/>
      <c r="OSP25" s="3"/>
      <c r="OSQ25" s="567"/>
      <c r="OSR25" s="3"/>
      <c r="OSS25" s="428"/>
      <c r="OST25" s="3"/>
      <c r="OSU25" s="567"/>
      <c r="OSV25" s="3"/>
      <c r="OSW25" s="428"/>
      <c r="OSX25" s="3"/>
      <c r="OSY25" s="567"/>
      <c r="OSZ25" s="3"/>
      <c r="OTA25" s="428"/>
      <c r="OTB25" s="3"/>
      <c r="OTC25" s="567"/>
      <c r="OTD25" s="3"/>
      <c r="OTE25" s="428"/>
      <c r="OTF25" s="3"/>
      <c r="OTG25" s="567"/>
      <c r="OTH25" s="3"/>
      <c r="OTI25" s="428"/>
      <c r="OTJ25" s="3"/>
      <c r="OTK25" s="567"/>
      <c r="OTL25" s="3"/>
      <c r="OTM25" s="428"/>
      <c r="OTN25" s="3"/>
      <c r="OTO25" s="567"/>
      <c r="OTP25" s="3"/>
      <c r="OTQ25" s="428"/>
      <c r="OTR25" s="3"/>
      <c r="OTS25" s="567"/>
      <c r="OTT25" s="3"/>
      <c r="OTU25" s="428"/>
      <c r="OTV25" s="3"/>
      <c r="OTW25" s="567"/>
      <c r="OTX25" s="3"/>
      <c r="OTY25" s="428"/>
      <c r="OTZ25" s="3"/>
      <c r="OUA25" s="567"/>
      <c r="OUB25" s="3"/>
      <c r="OUC25" s="428"/>
      <c r="OUD25" s="3"/>
      <c r="OUE25" s="567"/>
      <c r="OUF25" s="3"/>
      <c r="OUG25" s="428"/>
      <c r="OUH25" s="3"/>
      <c r="OUI25" s="567"/>
      <c r="OUJ25" s="3"/>
      <c r="OUK25" s="428"/>
      <c r="OUL25" s="3"/>
      <c r="OUM25" s="567"/>
      <c r="OUN25" s="3"/>
      <c r="OUO25" s="428"/>
      <c r="OUP25" s="3"/>
      <c r="OUQ25" s="567"/>
      <c r="OUR25" s="3"/>
      <c r="OUS25" s="428"/>
      <c r="OUT25" s="3"/>
      <c r="OUU25" s="567"/>
      <c r="OUV25" s="3"/>
      <c r="OUW25" s="428"/>
      <c r="OUX25" s="3"/>
      <c r="OUY25" s="567"/>
      <c r="OUZ25" s="3"/>
      <c r="OVA25" s="428"/>
      <c r="OVB25" s="3"/>
      <c r="OVC25" s="567"/>
      <c r="OVD25" s="3"/>
      <c r="OVE25" s="428"/>
      <c r="OVF25" s="3"/>
      <c r="OVG25" s="567"/>
      <c r="OVH25" s="3"/>
      <c r="OVI25" s="428"/>
      <c r="OVJ25" s="3"/>
      <c r="OVK25" s="567"/>
      <c r="OVL25" s="3"/>
      <c r="OVM25" s="428"/>
      <c r="OVN25" s="3"/>
      <c r="OVO25" s="567"/>
      <c r="OVP25" s="3"/>
      <c r="OVQ25" s="428"/>
      <c r="OVR25" s="3"/>
      <c r="OVS25" s="567"/>
      <c r="OVT25" s="3"/>
      <c r="OVU25" s="428"/>
      <c r="OVV25" s="3"/>
      <c r="OVW25" s="567"/>
      <c r="OVX25" s="3"/>
      <c r="OVY25" s="428"/>
      <c r="OVZ25" s="3"/>
      <c r="OWA25" s="567"/>
      <c r="OWB25" s="3"/>
      <c r="OWC25" s="428"/>
      <c r="OWD25" s="3"/>
      <c r="OWE25" s="567"/>
      <c r="OWF25" s="3"/>
      <c r="OWG25" s="428"/>
      <c r="OWH25" s="3"/>
      <c r="OWI25" s="567"/>
      <c r="OWJ25" s="3"/>
      <c r="OWK25" s="428"/>
      <c r="OWL25" s="3"/>
      <c r="OWM25" s="567"/>
      <c r="OWN25" s="3"/>
      <c r="OWO25" s="428"/>
      <c r="OWP25" s="3"/>
      <c r="OWQ25" s="567"/>
      <c r="OWR25" s="3"/>
      <c r="OWS25" s="428"/>
      <c r="OWT25" s="3"/>
      <c r="OWU25" s="567"/>
      <c r="OWV25" s="3"/>
      <c r="OWW25" s="428"/>
      <c r="OWX25" s="3"/>
      <c r="OWY25" s="567"/>
      <c r="OWZ25" s="3"/>
      <c r="OXA25" s="428"/>
      <c r="OXB25" s="3"/>
      <c r="OXC25" s="567"/>
      <c r="OXD25" s="3"/>
      <c r="OXE25" s="428"/>
      <c r="OXF25" s="3"/>
      <c r="OXG25" s="567"/>
      <c r="OXH25" s="3"/>
      <c r="OXI25" s="428"/>
      <c r="OXJ25" s="3"/>
      <c r="OXK25" s="567"/>
      <c r="OXL25" s="3"/>
      <c r="OXM25" s="428"/>
      <c r="OXN25" s="3"/>
      <c r="OXO25" s="567"/>
      <c r="OXP25" s="3"/>
      <c r="OXQ25" s="428"/>
      <c r="OXR25" s="3"/>
      <c r="OXS25" s="567"/>
      <c r="OXT25" s="3"/>
      <c r="OXU25" s="428"/>
      <c r="OXV25" s="3"/>
      <c r="OXW25" s="567"/>
      <c r="OXX25" s="3"/>
      <c r="OXY25" s="428"/>
      <c r="OXZ25" s="3"/>
      <c r="OYA25" s="567"/>
      <c r="OYB25" s="3"/>
      <c r="OYC25" s="428"/>
      <c r="OYD25" s="3"/>
      <c r="OYE25" s="567"/>
      <c r="OYF25" s="3"/>
      <c r="OYG25" s="428"/>
      <c r="OYH25" s="3"/>
      <c r="OYI25" s="567"/>
      <c r="OYJ25" s="3"/>
      <c r="OYK25" s="428"/>
      <c r="OYL25" s="3"/>
      <c r="OYM25" s="567"/>
      <c r="OYN25" s="3"/>
      <c r="OYO25" s="428"/>
      <c r="OYP25" s="3"/>
      <c r="OYQ25" s="567"/>
      <c r="OYR25" s="3"/>
      <c r="OYS25" s="428"/>
      <c r="OYT25" s="3"/>
      <c r="OYU25" s="567"/>
      <c r="OYV25" s="3"/>
      <c r="OYW25" s="428"/>
      <c r="OYX25" s="3"/>
      <c r="OYY25" s="567"/>
      <c r="OYZ25" s="3"/>
      <c r="OZA25" s="428"/>
      <c r="OZB25" s="3"/>
      <c r="OZC25" s="567"/>
      <c r="OZD25" s="3"/>
      <c r="OZE25" s="428"/>
      <c r="OZF25" s="3"/>
      <c r="OZG25" s="567"/>
      <c r="OZH25" s="3"/>
      <c r="OZI25" s="428"/>
      <c r="OZJ25" s="3"/>
      <c r="OZK25" s="567"/>
      <c r="OZL25" s="3"/>
      <c r="OZM25" s="428"/>
      <c r="OZN25" s="3"/>
      <c r="OZO25" s="567"/>
      <c r="OZP25" s="3"/>
      <c r="OZQ25" s="428"/>
      <c r="OZR25" s="3"/>
      <c r="OZS25" s="567"/>
      <c r="OZT25" s="3"/>
      <c r="OZU25" s="428"/>
      <c r="OZV25" s="3"/>
      <c r="OZW25" s="567"/>
      <c r="OZX25" s="3"/>
      <c r="OZY25" s="428"/>
      <c r="OZZ25" s="3"/>
      <c r="PAA25" s="567"/>
      <c r="PAB25" s="3"/>
      <c r="PAC25" s="428"/>
      <c r="PAD25" s="3"/>
      <c r="PAE25" s="567"/>
      <c r="PAF25" s="3"/>
      <c r="PAG25" s="428"/>
      <c r="PAH25" s="3"/>
      <c r="PAI25" s="567"/>
      <c r="PAJ25" s="3"/>
      <c r="PAK25" s="428"/>
      <c r="PAL25" s="3"/>
      <c r="PAM25" s="567"/>
      <c r="PAN25" s="3"/>
      <c r="PAO25" s="428"/>
      <c r="PAP25" s="3"/>
      <c r="PAQ25" s="567"/>
      <c r="PAR25" s="3"/>
      <c r="PAS25" s="428"/>
      <c r="PAT25" s="3"/>
      <c r="PAU25" s="567"/>
      <c r="PAV25" s="3"/>
      <c r="PAW25" s="428"/>
      <c r="PAX25" s="3"/>
      <c r="PAY25" s="567"/>
      <c r="PAZ25" s="3"/>
      <c r="PBA25" s="428"/>
      <c r="PBB25" s="3"/>
      <c r="PBC25" s="567"/>
      <c r="PBD25" s="3"/>
      <c r="PBE25" s="428"/>
      <c r="PBF25" s="3"/>
      <c r="PBG25" s="567"/>
      <c r="PBH25" s="3"/>
      <c r="PBI25" s="428"/>
      <c r="PBJ25" s="3"/>
      <c r="PBK25" s="567"/>
      <c r="PBL25" s="3"/>
      <c r="PBM25" s="428"/>
      <c r="PBN25" s="3"/>
      <c r="PBO25" s="567"/>
      <c r="PBP25" s="3"/>
      <c r="PBQ25" s="428"/>
      <c r="PBR25" s="3"/>
      <c r="PBS25" s="567"/>
      <c r="PBT25" s="3"/>
      <c r="PBU25" s="428"/>
      <c r="PBV25" s="3"/>
      <c r="PBW25" s="567"/>
      <c r="PBX25" s="3"/>
      <c r="PBY25" s="428"/>
      <c r="PBZ25" s="3"/>
      <c r="PCA25" s="567"/>
      <c r="PCB25" s="3"/>
      <c r="PCC25" s="428"/>
      <c r="PCD25" s="3"/>
      <c r="PCE25" s="567"/>
      <c r="PCF25" s="3"/>
      <c r="PCG25" s="428"/>
      <c r="PCH25" s="3"/>
      <c r="PCI25" s="567"/>
      <c r="PCJ25" s="3"/>
      <c r="PCK25" s="428"/>
      <c r="PCL25" s="3"/>
      <c r="PCM25" s="567"/>
      <c r="PCN25" s="3"/>
      <c r="PCO25" s="428"/>
      <c r="PCP25" s="3"/>
      <c r="PCQ25" s="567"/>
      <c r="PCR25" s="3"/>
      <c r="PCS25" s="428"/>
      <c r="PCT25" s="3"/>
      <c r="PCU25" s="567"/>
      <c r="PCV25" s="3"/>
      <c r="PCW25" s="428"/>
      <c r="PCX25" s="3"/>
      <c r="PCY25" s="567"/>
      <c r="PCZ25" s="3"/>
      <c r="PDA25" s="428"/>
      <c r="PDB25" s="3"/>
      <c r="PDC25" s="567"/>
      <c r="PDD25" s="3"/>
      <c r="PDE25" s="428"/>
      <c r="PDF25" s="3"/>
      <c r="PDG25" s="567"/>
      <c r="PDH25" s="3"/>
      <c r="PDI25" s="428"/>
      <c r="PDJ25" s="3"/>
      <c r="PDK25" s="567"/>
      <c r="PDL25" s="3"/>
      <c r="PDM25" s="428"/>
      <c r="PDN25" s="3"/>
      <c r="PDO25" s="567"/>
      <c r="PDP25" s="3"/>
      <c r="PDQ25" s="428"/>
      <c r="PDR25" s="3"/>
      <c r="PDS25" s="567"/>
      <c r="PDT25" s="3"/>
      <c r="PDU25" s="428"/>
      <c r="PDV25" s="3"/>
      <c r="PDW25" s="567"/>
      <c r="PDX25" s="3"/>
      <c r="PDY25" s="428"/>
      <c r="PDZ25" s="3"/>
      <c r="PEA25" s="567"/>
      <c r="PEB25" s="3"/>
      <c r="PEC25" s="428"/>
      <c r="PED25" s="3"/>
      <c r="PEE25" s="567"/>
      <c r="PEF25" s="3"/>
      <c r="PEG25" s="428"/>
      <c r="PEH25" s="3"/>
      <c r="PEI25" s="567"/>
      <c r="PEJ25" s="3"/>
      <c r="PEK25" s="428"/>
      <c r="PEL25" s="3"/>
      <c r="PEM25" s="567"/>
      <c r="PEN25" s="3"/>
      <c r="PEO25" s="428"/>
      <c r="PEP25" s="3"/>
      <c r="PEQ25" s="567"/>
      <c r="PER25" s="3"/>
      <c r="PES25" s="428"/>
      <c r="PET25" s="3"/>
      <c r="PEU25" s="567"/>
      <c r="PEV25" s="3"/>
      <c r="PEW25" s="428"/>
      <c r="PEX25" s="3"/>
      <c r="PEY25" s="567"/>
      <c r="PEZ25" s="3"/>
      <c r="PFA25" s="428"/>
      <c r="PFB25" s="3"/>
      <c r="PFC25" s="567"/>
      <c r="PFD25" s="3"/>
      <c r="PFE25" s="428"/>
      <c r="PFF25" s="3"/>
      <c r="PFG25" s="567"/>
      <c r="PFH25" s="3"/>
      <c r="PFI25" s="428"/>
      <c r="PFJ25" s="3"/>
      <c r="PFK25" s="567"/>
      <c r="PFL25" s="3"/>
      <c r="PFM25" s="428"/>
      <c r="PFN25" s="3"/>
      <c r="PFO25" s="567"/>
      <c r="PFP25" s="3"/>
      <c r="PFQ25" s="428"/>
      <c r="PFR25" s="3"/>
      <c r="PFS25" s="567"/>
      <c r="PFT25" s="3"/>
      <c r="PFU25" s="428"/>
      <c r="PFV25" s="3"/>
      <c r="PFW25" s="567"/>
      <c r="PFX25" s="3"/>
      <c r="PFY25" s="428"/>
      <c r="PFZ25" s="3"/>
      <c r="PGA25" s="567"/>
      <c r="PGB25" s="3"/>
      <c r="PGC25" s="428"/>
      <c r="PGD25" s="3"/>
      <c r="PGE25" s="567"/>
      <c r="PGF25" s="3"/>
      <c r="PGG25" s="428"/>
      <c r="PGH25" s="3"/>
      <c r="PGI25" s="567"/>
      <c r="PGJ25" s="3"/>
      <c r="PGK25" s="428"/>
      <c r="PGL25" s="3"/>
      <c r="PGM25" s="567"/>
      <c r="PGN25" s="3"/>
      <c r="PGO25" s="428"/>
      <c r="PGP25" s="3"/>
      <c r="PGQ25" s="567"/>
      <c r="PGR25" s="3"/>
      <c r="PGS25" s="428"/>
      <c r="PGT25" s="3"/>
      <c r="PGU25" s="567"/>
      <c r="PGV25" s="3"/>
      <c r="PGW25" s="428"/>
      <c r="PGX25" s="3"/>
      <c r="PGY25" s="567"/>
      <c r="PGZ25" s="3"/>
      <c r="PHA25" s="428"/>
      <c r="PHB25" s="3"/>
      <c r="PHC25" s="567"/>
      <c r="PHD25" s="3"/>
      <c r="PHE25" s="428"/>
      <c r="PHF25" s="3"/>
      <c r="PHG25" s="567"/>
      <c r="PHH25" s="3"/>
      <c r="PHI25" s="428"/>
      <c r="PHJ25" s="3"/>
      <c r="PHK25" s="567"/>
      <c r="PHL25" s="3"/>
      <c r="PHM25" s="428"/>
      <c r="PHN25" s="3"/>
      <c r="PHO25" s="567"/>
      <c r="PHP25" s="3"/>
      <c r="PHQ25" s="428"/>
      <c r="PHR25" s="3"/>
      <c r="PHS25" s="567"/>
      <c r="PHT25" s="3"/>
      <c r="PHU25" s="428"/>
      <c r="PHV25" s="3"/>
      <c r="PHW25" s="567"/>
      <c r="PHX25" s="3"/>
      <c r="PHY25" s="428"/>
      <c r="PHZ25" s="3"/>
      <c r="PIA25" s="567"/>
      <c r="PIB25" s="3"/>
      <c r="PIC25" s="428"/>
      <c r="PID25" s="3"/>
      <c r="PIE25" s="567"/>
      <c r="PIF25" s="3"/>
      <c r="PIG25" s="428"/>
      <c r="PIH25" s="3"/>
      <c r="PII25" s="567"/>
      <c r="PIJ25" s="3"/>
      <c r="PIK25" s="428"/>
      <c r="PIL25" s="3"/>
      <c r="PIM25" s="567"/>
      <c r="PIN25" s="3"/>
      <c r="PIO25" s="428"/>
      <c r="PIP25" s="3"/>
      <c r="PIQ25" s="567"/>
      <c r="PIR25" s="3"/>
      <c r="PIS25" s="428"/>
      <c r="PIT25" s="3"/>
      <c r="PIU25" s="567"/>
      <c r="PIV25" s="3"/>
      <c r="PIW25" s="428"/>
      <c r="PIX25" s="3"/>
      <c r="PIY25" s="567"/>
      <c r="PIZ25" s="3"/>
      <c r="PJA25" s="428"/>
      <c r="PJB25" s="3"/>
      <c r="PJC25" s="567"/>
      <c r="PJD25" s="3"/>
      <c r="PJE25" s="428"/>
      <c r="PJF25" s="3"/>
      <c r="PJG25" s="567"/>
      <c r="PJH25" s="3"/>
      <c r="PJI25" s="428"/>
      <c r="PJJ25" s="3"/>
      <c r="PJK25" s="567"/>
      <c r="PJL25" s="3"/>
      <c r="PJM25" s="428"/>
      <c r="PJN25" s="3"/>
      <c r="PJO25" s="567"/>
      <c r="PJP25" s="3"/>
      <c r="PJQ25" s="428"/>
      <c r="PJR25" s="3"/>
      <c r="PJS25" s="567"/>
      <c r="PJT25" s="3"/>
      <c r="PJU25" s="428"/>
      <c r="PJV25" s="3"/>
      <c r="PJW25" s="567"/>
      <c r="PJX25" s="3"/>
      <c r="PJY25" s="428"/>
      <c r="PJZ25" s="3"/>
      <c r="PKA25" s="567"/>
      <c r="PKB25" s="3"/>
      <c r="PKC25" s="428"/>
      <c r="PKD25" s="3"/>
      <c r="PKE25" s="567"/>
      <c r="PKF25" s="3"/>
      <c r="PKG25" s="428"/>
      <c r="PKH25" s="3"/>
      <c r="PKI25" s="567"/>
      <c r="PKJ25" s="3"/>
      <c r="PKK25" s="428"/>
      <c r="PKL25" s="3"/>
      <c r="PKM25" s="567"/>
      <c r="PKN25" s="3"/>
      <c r="PKO25" s="428"/>
      <c r="PKP25" s="3"/>
      <c r="PKQ25" s="567"/>
      <c r="PKR25" s="3"/>
      <c r="PKS25" s="428"/>
      <c r="PKT25" s="3"/>
      <c r="PKU25" s="567"/>
      <c r="PKV25" s="3"/>
      <c r="PKW25" s="428"/>
      <c r="PKX25" s="3"/>
      <c r="PKY25" s="567"/>
      <c r="PKZ25" s="3"/>
      <c r="PLA25" s="428"/>
      <c r="PLB25" s="3"/>
      <c r="PLC25" s="567"/>
      <c r="PLD25" s="3"/>
      <c r="PLE25" s="428"/>
      <c r="PLF25" s="3"/>
      <c r="PLG25" s="567"/>
      <c r="PLH25" s="3"/>
      <c r="PLI25" s="428"/>
      <c r="PLJ25" s="3"/>
      <c r="PLK25" s="567"/>
      <c r="PLL25" s="3"/>
      <c r="PLM25" s="428"/>
      <c r="PLN25" s="3"/>
      <c r="PLO25" s="567"/>
      <c r="PLP25" s="3"/>
      <c r="PLQ25" s="428"/>
      <c r="PLR25" s="3"/>
      <c r="PLS25" s="567"/>
      <c r="PLT25" s="3"/>
      <c r="PLU25" s="428"/>
      <c r="PLV25" s="3"/>
      <c r="PLW25" s="567"/>
      <c r="PLX25" s="3"/>
      <c r="PLY25" s="428"/>
      <c r="PLZ25" s="3"/>
      <c r="PMA25" s="567"/>
      <c r="PMB25" s="3"/>
      <c r="PMC25" s="428"/>
      <c r="PMD25" s="3"/>
      <c r="PME25" s="567"/>
      <c r="PMF25" s="3"/>
      <c r="PMG25" s="428"/>
      <c r="PMH25" s="3"/>
      <c r="PMI25" s="567"/>
      <c r="PMJ25" s="3"/>
      <c r="PMK25" s="428"/>
      <c r="PML25" s="3"/>
      <c r="PMM25" s="567"/>
      <c r="PMN25" s="3"/>
      <c r="PMO25" s="428"/>
      <c r="PMP25" s="3"/>
      <c r="PMQ25" s="567"/>
      <c r="PMR25" s="3"/>
      <c r="PMS25" s="428"/>
      <c r="PMT25" s="3"/>
      <c r="PMU25" s="567"/>
      <c r="PMV25" s="3"/>
      <c r="PMW25" s="428"/>
      <c r="PMX25" s="3"/>
      <c r="PMY25" s="567"/>
      <c r="PMZ25" s="3"/>
      <c r="PNA25" s="428"/>
      <c r="PNB25" s="3"/>
      <c r="PNC25" s="567"/>
      <c r="PND25" s="3"/>
      <c r="PNE25" s="428"/>
      <c r="PNF25" s="3"/>
      <c r="PNG25" s="567"/>
      <c r="PNH25" s="3"/>
      <c r="PNI25" s="428"/>
      <c r="PNJ25" s="3"/>
      <c r="PNK25" s="567"/>
      <c r="PNL25" s="3"/>
      <c r="PNM25" s="428"/>
      <c r="PNN25" s="3"/>
      <c r="PNO25" s="567"/>
      <c r="PNP25" s="3"/>
      <c r="PNQ25" s="428"/>
      <c r="PNR25" s="3"/>
      <c r="PNS25" s="567"/>
      <c r="PNT25" s="3"/>
      <c r="PNU25" s="428"/>
      <c r="PNV25" s="3"/>
      <c r="PNW25" s="567"/>
      <c r="PNX25" s="3"/>
      <c r="PNY25" s="428"/>
      <c r="PNZ25" s="3"/>
      <c r="POA25" s="567"/>
      <c r="POB25" s="3"/>
      <c r="POC25" s="428"/>
      <c r="POD25" s="3"/>
      <c r="POE25" s="567"/>
      <c r="POF25" s="3"/>
      <c r="POG25" s="428"/>
      <c r="POH25" s="3"/>
      <c r="POI25" s="567"/>
      <c r="POJ25" s="3"/>
      <c r="POK25" s="428"/>
      <c r="POL25" s="3"/>
      <c r="POM25" s="567"/>
      <c r="PON25" s="3"/>
      <c r="POO25" s="428"/>
      <c r="POP25" s="3"/>
      <c r="POQ25" s="567"/>
      <c r="POR25" s="3"/>
      <c r="POS25" s="428"/>
      <c r="POT25" s="3"/>
      <c r="POU25" s="567"/>
      <c r="POV25" s="3"/>
      <c r="POW25" s="428"/>
      <c r="POX25" s="3"/>
      <c r="POY25" s="567"/>
      <c r="POZ25" s="3"/>
      <c r="PPA25" s="428"/>
      <c r="PPB25" s="3"/>
      <c r="PPC25" s="567"/>
      <c r="PPD25" s="3"/>
      <c r="PPE25" s="428"/>
      <c r="PPF25" s="3"/>
      <c r="PPG25" s="567"/>
      <c r="PPH25" s="3"/>
      <c r="PPI25" s="428"/>
      <c r="PPJ25" s="3"/>
      <c r="PPK25" s="567"/>
      <c r="PPL25" s="3"/>
      <c r="PPM25" s="428"/>
      <c r="PPN25" s="3"/>
      <c r="PPO25" s="567"/>
      <c r="PPP25" s="3"/>
      <c r="PPQ25" s="428"/>
      <c r="PPR25" s="3"/>
      <c r="PPS25" s="567"/>
      <c r="PPT25" s="3"/>
      <c r="PPU25" s="428"/>
      <c r="PPV25" s="3"/>
      <c r="PPW25" s="567"/>
      <c r="PPX25" s="3"/>
      <c r="PPY25" s="428"/>
      <c r="PPZ25" s="3"/>
      <c r="PQA25" s="567"/>
      <c r="PQB25" s="3"/>
      <c r="PQC25" s="428"/>
      <c r="PQD25" s="3"/>
      <c r="PQE25" s="567"/>
      <c r="PQF25" s="3"/>
      <c r="PQG25" s="428"/>
      <c r="PQH25" s="3"/>
      <c r="PQI25" s="567"/>
      <c r="PQJ25" s="3"/>
      <c r="PQK25" s="428"/>
      <c r="PQL25" s="3"/>
      <c r="PQM25" s="567"/>
      <c r="PQN25" s="3"/>
      <c r="PQO25" s="428"/>
      <c r="PQP25" s="3"/>
      <c r="PQQ25" s="567"/>
      <c r="PQR25" s="3"/>
      <c r="PQS25" s="428"/>
      <c r="PQT25" s="3"/>
      <c r="PQU25" s="567"/>
      <c r="PQV25" s="3"/>
      <c r="PQW25" s="428"/>
      <c r="PQX25" s="3"/>
      <c r="PQY25" s="567"/>
      <c r="PQZ25" s="3"/>
      <c r="PRA25" s="428"/>
      <c r="PRB25" s="3"/>
      <c r="PRC25" s="567"/>
      <c r="PRD25" s="3"/>
      <c r="PRE25" s="428"/>
      <c r="PRF25" s="3"/>
      <c r="PRG25" s="567"/>
      <c r="PRH25" s="3"/>
      <c r="PRI25" s="428"/>
      <c r="PRJ25" s="3"/>
      <c r="PRK25" s="567"/>
      <c r="PRL25" s="3"/>
      <c r="PRM25" s="428"/>
      <c r="PRN25" s="3"/>
      <c r="PRO25" s="567"/>
      <c r="PRP25" s="3"/>
      <c r="PRQ25" s="428"/>
      <c r="PRR25" s="3"/>
      <c r="PRS25" s="567"/>
      <c r="PRT25" s="3"/>
      <c r="PRU25" s="428"/>
      <c r="PRV25" s="3"/>
      <c r="PRW25" s="567"/>
      <c r="PRX25" s="3"/>
      <c r="PRY25" s="428"/>
      <c r="PRZ25" s="3"/>
      <c r="PSA25" s="567"/>
      <c r="PSB25" s="3"/>
      <c r="PSC25" s="428"/>
      <c r="PSD25" s="3"/>
      <c r="PSE25" s="567"/>
      <c r="PSF25" s="3"/>
      <c r="PSG25" s="428"/>
      <c r="PSH25" s="3"/>
      <c r="PSI25" s="567"/>
      <c r="PSJ25" s="3"/>
      <c r="PSK25" s="428"/>
      <c r="PSL25" s="3"/>
      <c r="PSM25" s="567"/>
      <c r="PSN25" s="3"/>
      <c r="PSO25" s="428"/>
      <c r="PSP25" s="3"/>
      <c r="PSQ25" s="567"/>
      <c r="PSR25" s="3"/>
      <c r="PSS25" s="428"/>
      <c r="PST25" s="3"/>
      <c r="PSU25" s="567"/>
      <c r="PSV25" s="3"/>
      <c r="PSW25" s="428"/>
      <c r="PSX25" s="3"/>
      <c r="PSY25" s="567"/>
      <c r="PSZ25" s="3"/>
      <c r="PTA25" s="428"/>
      <c r="PTB25" s="3"/>
      <c r="PTC25" s="567"/>
      <c r="PTD25" s="3"/>
      <c r="PTE25" s="428"/>
      <c r="PTF25" s="3"/>
      <c r="PTG25" s="567"/>
      <c r="PTH25" s="3"/>
      <c r="PTI25" s="428"/>
      <c r="PTJ25" s="3"/>
      <c r="PTK25" s="567"/>
      <c r="PTL25" s="3"/>
      <c r="PTM25" s="428"/>
      <c r="PTN25" s="3"/>
      <c r="PTO25" s="567"/>
      <c r="PTP25" s="3"/>
      <c r="PTQ25" s="428"/>
      <c r="PTR25" s="3"/>
      <c r="PTS25" s="567"/>
      <c r="PTT25" s="3"/>
      <c r="PTU25" s="428"/>
      <c r="PTV25" s="3"/>
      <c r="PTW25" s="567"/>
      <c r="PTX25" s="3"/>
      <c r="PTY25" s="428"/>
      <c r="PTZ25" s="3"/>
      <c r="PUA25" s="567"/>
      <c r="PUB25" s="3"/>
      <c r="PUC25" s="428"/>
      <c r="PUD25" s="3"/>
      <c r="PUE25" s="567"/>
      <c r="PUF25" s="3"/>
      <c r="PUG25" s="428"/>
      <c r="PUH25" s="3"/>
      <c r="PUI25" s="567"/>
      <c r="PUJ25" s="3"/>
      <c r="PUK25" s="428"/>
      <c r="PUL25" s="3"/>
      <c r="PUM25" s="567"/>
      <c r="PUN25" s="3"/>
      <c r="PUO25" s="428"/>
      <c r="PUP25" s="3"/>
      <c r="PUQ25" s="567"/>
      <c r="PUR25" s="3"/>
      <c r="PUS25" s="428"/>
      <c r="PUT25" s="3"/>
      <c r="PUU25" s="567"/>
      <c r="PUV25" s="3"/>
      <c r="PUW25" s="428"/>
      <c r="PUX25" s="3"/>
      <c r="PUY25" s="567"/>
      <c r="PUZ25" s="3"/>
      <c r="PVA25" s="428"/>
      <c r="PVB25" s="3"/>
      <c r="PVC25" s="567"/>
      <c r="PVD25" s="3"/>
      <c r="PVE25" s="428"/>
      <c r="PVF25" s="3"/>
      <c r="PVG25" s="567"/>
      <c r="PVH25" s="3"/>
      <c r="PVI25" s="428"/>
      <c r="PVJ25" s="3"/>
      <c r="PVK25" s="567"/>
      <c r="PVL25" s="3"/>
      <c r="PVM25" s="428"/>
      <c r="PVN25" s="3"/>
      <c r="PVO25" s="567"/>
      <c r="PVP25" s="3"/>
      <c r="PVQ25" s="428"/>
      <c r="PVR25" s="3"/>
      <c r="PVS25" s="567"/>
      <c r="PVT25" s="3"/>
      <c r="PVU25" s="428"/>
      <c r="PVV25" s="3"/>
      <c r="PVW25" s="567"/>
      <c r="PVX25" s="3"/>
      <c r="PVY25" s="428"/>
      <c r="PVZ25" s="3"/>
      <c r="PWA25" s="567"/>
      <c r="PWB25" s="3"/>
      <c r="PWC25" s="428"/>
      <c r="PWD25" s="3"/>
      <c r="PWE25" s="567"/>
      <c r="PWF25" s="3"/>
      <c r="PWG25" s="428"/>
      <c r="PWH25" s="3"/>
      <c r="PWI25" s="567"/>
      <c r="PWJ25" s="3"/>
      <c r="PWK25" s="428"/>
      <c r="PWL25" s="3"/>
      <c r="PWM25" s="567"/>
      <c r="PWN25" s="3"/>
      <c r="PWO25" s="428"/>
      <c r="PWP25" s="3"/>
      <c r="PWQ25" s="567"/>
      <c r="PWR25" s="3"/>
      <c r="PWS25" s="428"/>
      <c r="PWT25" s="3"/>
      <c r="PWU25" s="567"/>
      <c r="PWV25" s="3"/>
      <c r="PWW25" s="428"/>
      <c r="PWX25" s="3"/>
      <c r="PWY25" s="567"/>
      <c r="PWZ25" s="3"/>
      <c r="PXA25" s="428"/>
      <c r="PXB25" s="3"/>
      <c r="PXC25" s="567"/>
      <c r="PXD25" s="3"/>
      <c r="PXE25" s="428"/>
      <c r="PXF25" s="3"/>
      <c r="PXG25" s="567"/>
      <c r="PXH25" s="3"/>
      <c r="PXI25" s="428"/>
      <c r="PXJ25" s="3"/>
      <c r="PXK25" s="567"/>
      <c r="PXL25" s="3"/>
      <c r="PXM25" s="428"/>
      <c r="PXN25" s="3"/>
      <c r="PXO25" s="567"/>
      <c r="PXP25" s="3"/>
      <c r="PXQ25" s="428"/>
      <c r="PXR25" s="3"/>
      <c r="PXS25" s="567"/>
      <c r="PXT25" s="3"/>
      <c r="PXU25" s="428"/>
      <c r="PXV25" s="3"/>
      <c r="PXW25" s="567"/>
      <c r="PXX25" s="3"/>
      <c r="PXY25" s="428"/>
      <c r="PXZ25" s="3"/>
      <c r="PYA25" s="567"/>
      <c r="PYB25" s="3"/>
      <c r="PYC25" s="428"/>
      <c r="PYD25" s="3"/>
      <c r="PYE25" s="567"/>
      <c r="PYF25" s="3"/>
      <c r="PYG25" s="428"/>
      <c r="PYH25" s="3"/>
      <c r="PYI25" s="567"/>
      <c r="PYJ25" s="3"/>
      <c r="PYK25" s="428"/>
      <c r="PYL25" s="3"/>
      <c r="PYM25" s="567"/>
      <c r="PYN25" s="3"/>
      <c r="PYO25" s="428"/>
      <c r="PYP25" s="3"/>
      <c r="PYQ25" s="567"/>
      <c r="PYR25" s="3"/>
      <c r="PYS25" s="428"/>
      <c r="PYT25" s="3"/>
      <c r="PYU25" s="567"/>
      <c r="PYV25" s="3"/>
      <c r="PYW25" s="428"/>
      <c r="PYX25" s="3"/>
      <c r="PYY25" s="567"/>
      <c r="PYZ25" s="3"/>
      <c r="PZA25" s="428"/>
      <c r="PZB25" s="3"/>
      <c r="PZC25" s="567"/>
      <c r="PZD25" s="3"/>
      <c r="PZE25" s="428"/>
      <c r="PZF25" s="3"/>
      <c r="PZG25" s="567"/>
      <c r="PZH25" s="3"/>
      <c r="PZI25" s="428"/>
      <c r="PZJ25" s="3"/>
      <c r="PZK25" s="567"/>
      <c r="PZL25" s="3"/>
      <c r="PZM25" s="428"/>
      <c r="PZN25" s="3"/>
      <c r="PZO25" s="567"/>
      <c r="PZP25" s="3"/>
      <c r="PZQ25" s="428"/>
      <c r="PZR25" s="3"/>
      <c r="PZS25" s="567"/>
      <c r="PZT25" s="3"/>
      <c r="PZU25" s="428"/>
      <c r="PZV25" s="3"/>
      <c r="PZW25" s="567"/>
      <c r="PZX25" s="3"/>
      <c r="PZY25" s="428"/>
      <c r="PZZ25" s="3"/>
      <c r="QAA25" s="567"/>
      <c r="QAB25" s="3"/>
      <c r="QAC25" s="428"/>
      <c r="QAD25" s="3"/>
      <c r="QAE25" s="567"/>
      <c r="QAF25" s="3"/>
      <c r="QAG25" s="428"/>
      <c r="QAH25" s="3"/>
      <c r="QAI25" s="567"/>
      <c r="QAJ25" s="3"/>
      <c r="QAK25" s="428"/>
      <c r="QAL25" s="3"/>
      <c r="QAM25" s="567"/>
      <c r="QAN25" s="3"/>
      <c r="QAO25" s="428"/>
      <c r="QAP25" s="3"/>
      <c r="QAQ25" s="567"/>
      <c r="QAR25" s="3"/>
      <c r="QAS25" s="428"/>
      <c r="QAT25" s="3"/>
      <c r="QAU25" s="567"/>
      <c r="QAV25" s="3"/>
      <c r="QAW25" s="428"/>
      <c r="QAX25" s="3"/>
      <c r="QAY25" s="567"/>
      <c r="QAZ25" s="3"/>
      <c r="QBA25" s="428"/>
      <c r="QBB25" s="3"/>
      <c r="QBC25" s="567"/>
      <c r="QBD25" s="3"/>
      <c r="QBE25" s="428"/>
      <c r="QBF25" s="3"/>
      <c r="QBG25" s="567"/>
      <c r="QBH25" s="3"/>
      <c r="QBI25" s="428"/>
      <c r="QBJ25" s="3"/>
      <c r="QBK25" s="567"/>
      <c r="QBL25" s="3"/>
      <c r="QBM25" s="428"/>
      <c r="QBN25" s="3"/>
      <c r="QBO25" s="567"/>
      <c r="QBP25" s="3"/>
      <c r="QBQ25" s="428"/>
      <c r="QBR25" s="3"/>
      <c r="QBS25" s="567"/>
      <c r="QBT25" s="3"/>
      <c r="QBU25" s="428"/>
      <c r="QBV25" s="3"/>
      <c r="QBW25" s="567"/>
      <c r="QBX25" s="3"/>
      <c r="QBY25" s="428"/>
      <c r="QBZ25" s="3"/>
      <c r="QCA25" s="567"/>
      <c r="QCB25" s="3"/>
      <c r="QCC25" s="428"/>
      <c r="QCD25" s="3"/>
      <c r="QCE25" s="567"/>
      <c r="QCF25" s="3"/>
      <c r="QCG25" s="428"/>
      <c r="QCH25" s="3"/>
      <c r="QCI25" s="567"/>
      <c r="QCJ25" s="3"/>
      <c r="QCK25" s="428"/>
      <c r="QCL25" s="3"/>
      <c r="QCM25" s="567"/>
      <c r="QCN25" s="3"/>
      <c r="QCO25" s="428"/>
      <c r="QCP25" s="3"/>
      <c r="QCQ25" s="567"/>
      <c r="QCR25" s="3"/>
      <c r="QCS25" s="428"/>
      <c r="QCT25" s="3"/>
      <c r="QCU25" s="567"/>
      <c r="QCV25" s="3"/>
      <c r="QCW25" s="428"/>
      <c r="QCX25" s="3"/>
      <c r="QCY25" s="567"/>
      <c r="QCZ25" s="3"/>
      <c r="QDA25" s="428"/>
      <c r="QDB25" s="3"/>
      <c r="QDC25" s="567"/>
      <c r="QDD25" s="3"/>
      <c r="QDE25" s="428"/>
      <c r="QDF25" s="3"/>
      <c r="QDG25" s="567"/>
      <c r="QDH25" s="3"/>
      <c r="QDI25" s="428"/>
      <c r="QDJ25" s="3"/>
      <c r="QDK25" s="567"/>
      <c r="QDL25" s="3"/>
      <c r="QDM25" s="428"/>
      <c r="QDN25" s="3"/>
      <c r="QDO25" s="567"/>
      <c r="QDP25" s="3"/>
      <c r="QDQ25" s="428"/>
      <c r="QDR25" s="3"/>
      <c r="QDS25" s="567"/>
      <c r="QDT25" s="3"/>
      <c r="QDU25" s="428"/>
      <c r="QDV25" s="3"/>
      <c r="QDW25" s="567"/>
      <c r="QDX25" s="3"/>
      <c r="QDY25" s="428"/>
      <c r="QDZ25" s="3"/>
      <c r="QEA25" s="567"/>
      <c r="QEB25" s="3"/>
      <c r="QEC25" s="428"/>
      <c r="QED25" s="3"/>
      <c r="QEE25" s="567"/>
      <c r="QEF25" s="3"/>
      <c r="QEG25" s="428"/>
      <c r="QEH25" s="3"/>
      <c r="QEI25" s="567"/>
      <c r="QEJ25" s="3"/>
      <c r="QEK25" s="428"/>
      <c r="QEL25" s="3"/>
      <c r="QEM25" s="567"/>
      <c r="QEN25" s="3"/>
      <c r="QEO25" s="428"/>
      <c r="QEP25" s="3"/>
      <c r="QEQ25" s="567"/>
      <c r="QER25" s="3"/>
      <c r="QES25" s="428"/>
      <c r="QET25" s="3"/>
      <c r="QEU25" s="567"/>
      <c r="QEV25" s="3"/>
      <c r="QEW25" s="428"/>
      <c r="QEX25" s="3"/>
      <c r="QEY25" s="567"/>
      <c r="QEZ25" s="3"/>
      <c r="QFA25" s="428"/>
      <c r="QFB25" s="3"/>
      <c r="QFC25" s="567"/>
      <c r="QFD25" s="3"/>
      <c r="QFE25" s="428"/>
      <c r="QFF25" s="3"/>
      <c r="QFG25" s="567"/>
      <c r="QFH25" s="3"/>
      <c r="QFI25" s="428"/>
      <c r="QFJ25" s="3"/>
      <c r="QFK25" s="567"/>
      <c r="QFL25" s="3"/>
      <c r="QFM25" s="428"/>
      <c r="QFN25" s="3"/>
      <c r="QFO25" s="567"/>
      <c r="QFP25" s="3"/>
      <c r="QFQ25" s="428"/>
      <c r="QFR25" s="3"/>
      <c r="QFS25" s="567"/>
      <c r="QFT25" s="3"/>
      <c r="QFU25" s="428"/>
      <c r="QFV25" s="3"/>
      <c r="QFW25" s="567"/>
      <c r="QFX25" s="3"/>
      <c r="QFY25" s="428"/>
      <c r="QFZ25" s="3"/>
      <c r="QGA25" s="567"/>
      <c r="QGB25" s="3"/>
      <c r="QGC25" s="428"/>
      <c r="QGD25" s="3"/>
      <c r="QGE25" s="567"/>
      <c r="QGF25" s="3"/>
      <c r="QGG25" s="428"/>
      <c r="QGH25" s="3"/>
      <c r="QGI25" s="567"/>
      <c r="QGJ25" s="3"/>
      <c r="QGK25" s="428"/>
      <c r="QGL25" s="3"/>
      <c r="QGM25" s="567"/>
      <c r="QGN25" s="3"/>
      <c r="QGO25" s="428"/>
      <c r="QGP25" s="3"/>
      <c r="QGQ25" s="567"/>
      <c r="QGR25" s="3"/>
      <c r="QGS25" s="428"/>
      <c r="QGT25" s="3"/>
      <c r="QGU25" s="567"/>
      <c r="QGV25" s="3"/>
      <c r="QGW25" s="428"/>
      <c r="QGX25" s="3"/>
      <c r="QGY25" s="567"/>
      <c r="QGZ25" s="3"/>
      <c r="QHA25" s="428"/>
      <c r="QHB25" s="3"/>
      <c r="QHC25" s="567"/>
      <c r="QHD25" s="3"/>
      <c r="QHE25" s="428"/>
      <c r="QHF25" s="3"/>
      <c r="QHG25" s="567"/>
      <c r="QHH25" s="3"/>
      <c r="QHI25" s="428"/>
      <c r="QHJ25" s="3"/>
      <c r="QHK25" s="567"/>
      <c r="QHL25" s="3"/>
      <c r="QHM25" s="428"/>
      <c r="QHN25" s="3"/>
      <c r="QHO25" s="567"/>
      <c r="QHP25" s="3"/>
      <c r="QHQ25" s="428"/>
      <c r="QHR25" s="3"/>
      <c r="QHS25" s="567"/>
      <c r="QHT25" s="3"/>
      <c r="QHU25" s="428"/>
      <c r="QHV25" s="3"/>
      <c r="QHW25" s="567"/>
      <c r="QHX25" s="3"/>
      <c r="QHY25" s="428"/>
      <c r="QHZ25" s="3"/>
      <c r="QIA25" s="567"/>
      <c r="QIB25" s="3"/>
      <c r="QIC25" s="428"/>
      <c r="QID25" s="3"/>
      <c r="QIE25" s="567"/>
      <c r="QIF25" s="3"/>
      <c r="QIG25" s="428"/>
      <c r="QIH25" s="3"/>
      <c r="QII25" s="567"/>
      <c r="QIJ25" s="3"/>
      <c r="QIK25" s="428"/>
      <c r="QIL25" s="3"/>
      <c r="QIM25" s="567"/>
      <c r="QIN25" s="3"/>
      <c r="QIO25" s="428"/>
      <c r="QIP25" s="3"/>
      <c r="QIQ25" s="567"/>
      <c r="QIR25" s="3"/>
      <c r="QIS25" s="428"/>
      <c r="QIT25" s="3"/>
      <c r="QIU25" s="567"/>
      <c r="QIV25" s="3"/>
      <c r="QIW25" s="428"/>
      <c r="QIX25" s="3"/>
      <c r="QIY25" s="567"/>
      <c r="QIZ25" s="3"/>
      <c r="QJA25" s="428"/>
      <c r="QJB25" s="3"/>
      <c r="QJC25" s="567"/>
      <c r="QJD25" s="3"/>
      <c r="QJE25" s="428"/>
      <c r="QJF25" s="3"/>
      <c r="QJG25" s="567"/>
      <c r="QJH25" s="3"/>
      <c r="QJI25" s="428"/>
      <c r="QJJ25" s="3"/>
      <c r="QJK25" s="567"/>
      <c r="QJL25" s="3"/>
      <c r="QJM25" s="428"/>
      <c r="QJN25" s="3"/>
      <c r="QJO25" s="567"/>
      <c r="QJP25" s="3"/>
      <c r="QJQ25" s="428"/>
      <c r="QJR25" s="3"/>
      <c r="QJS25" s="567"/>
      <c r="QJT25" s="3"/>
      <c r="QJU25" s="428"/>
      <c r="QJV25" s="3"/>
      <c r="QJW25" s="567"/>
      <c r="QJX25" s="3"/>
      <c r="QJY25" s="428"/>
      <c r="QJZ25" s="3"/>
      <c r="QKA25" s="567"/>
      <c r="QKB25" s="3"/>
      <c r="QKC25" s="428"/>
      <c r="QKD25" s="3"/>
      <c r="QKE25" s="567"/>
      <c r="QKF25" s="3"/>
      <c r="QKG25" s="428"/>
      <c r="QKH25" s="3"/>
      <c r="QKI25" s="567"/>
      <c r="QKJ25" s="3"/>
      <c r="QKK25" s="428"/>
      <c r="QKL25" s="3"/>
      <c r="QKM25" s="567"/>
      <c r="QKN25" s="3"/>
      <c r="QKO25" s="428"/>
      <c r="QKP25" s="3"/>
      <c r="QKQ25" s="567"/>
      <c r="QKR25" s="3"/>
      <c r="QKS25" s="428"/>
      <c r="QKT25" s="3"/>
      <c r="QKU25" s="567"/>
      <c r="QKV25" s="3"/>
      <c r="QKW25" s="428"/>
      <c r="QKX25" s="3"/>
      <c r="QKY25" s="567"/>
      <c r="QKZ25" s="3"/>
      <c r="QLA25" s="428"/>
      <c r="QLB25" s="3"/>
      <c r="QLC25" s="567"/>
      <c r="QLD25" s="3"/>
      <c r="QLE25" s="428"/>
      <c r="QLF25" s="3"/>
      <c r="QLG25" s="567"/>
      <c r="QLH25" s="3"/>
      <c r="QLI25" s="428"/>
      <c r="QLJ25" s="3"/>
      <c r="QLK25" s="567"/>
      <c r="QLL25" s="3"/>
      <c r="QLM25" s="428"/>
      <c r="QLN25" s="3"/>
      <c r="QLO25" s="567"/>
      <c r="QLP25" s="3"/>
      <c r="QLQ25" s="428"/>
      <c r="QLR25" s="3"/>
      <c r="QLS25" s="567"/>
      <c r="QLT25" s="3"/>
      <c r="QLU25" s="428"/>
      <c r="QLV25" s="3"/>
      <c r="QLW25" s="567"/>
      <c r="QLX25" s="3"/>
      <c r="QLY25" s="428"/>
      <c r="QLZ25" s="3"/>
      <c r="QMA25" s="567"/>
      <c r="QMB25" s="3"/>
      <c r="QMC25" s="428"/>
      <c r="QMD25" s="3"/>
      <c r="QME25" s="567"/>
      <c r="QMF25" s="3"/>
      <c r="QMG25" s="428"/>
      <c r="QMH25" s="3"/>
      <c r="QMI25" s="567"/>
      <c r="QMJ25" s="3"/>
      <c r="QMK25" s="428"/>
      <c r="QML25" s="3"/>
      <c r="QMM25" s="567"/>
      <c r="QMN25" s="3"/>
      <c r="QMO25" s="428"/>
      <c r="QMP25" s="3"/>
      <c r="QMQ25" s="567"/>
      <c r="QMR25" s="3"/>
      <c r="QMS25" s="428"/>
      <c r="QMT25" s="3"/>
      <c r="QMU25" s="567"/>
      <c r="QMV25" s="3"/>
      <c r="QMW25" s="428"/>
      <c r="QMX25" s="3"/>
      <c r="QMY25" s="567"/>
      <c r="QMZ25" s="3"/>
      <c r="QNA25" s="428"/>
      <c r="QNB25" s="3"/>
      <c r="QNC25" s="567"/>
      <c r="QND25" s="3"/>
      <c r="QNE25" s="428"/>
      <c r="QNF25" s="3"/>
      <c r="QNG25" s="567"/>
      <c r="QNH25" s="3"/>
      <c r="QNI25" s="428"/>
      <c r="QNJ25" s="3"/>
      <c r="QNK25" s="567"/>
      <c r="QNL25" s="3"/>
      <c r="QNM25" s="428"/>
      <c r="QNN25" s="3"/>
      <c r="QNO25" s="567"/>
      <c r="QNP25" s="3"/>
      <c r="QNQ25" s="428"/>
      <c r="QNR25" s="3"/>
      <c r="QNS25" s="567"/>
      <c r="QNT25" s="3"/>
      <c r="QNU25" s="428"/>
      <c r="QNV25" s="3"/>
      <c r="QNW25" s="567"/>
      <c r="QNX25" s="3"/>
      <c r="QNY25" s="428"/>
      <c r="QNZ25" s="3"/>
      <c r="QOA25" s="567"/>
      <c r="QOB25" s="3"/>
      <c r="QOC25" s="428"/>
      <c r="QOD25" s="3"/>
      <c r="QOE25" s="567"/>
      <c r="QOF25" s="3"/>
      <c r="QOG25" s="428"/>
      <c r="QOH25" s="3"/>
      <c r="QOI25" s="567"/>
      <c r="QOJ25" s="3"/>
      <c r="QOK25" s="428"/>
      <c r="QOL25" s="3"/>
      <c r="QOM25" s="567"/>
      <c r="QON25" s="3"/>
      <c r="QOO25" s="428"/>
      <c r="QOP25" s="3"/>
      <c r="QOQ25" s="567"/>
      <c r="QOR25" s="3"/>
      <c r="QOS25" s="428"/>
      <c r="QOT25" s="3"/>
      <c r="QOU25" s="567"/>
      <c r="QOV25" s="3"/>
      <c r="QOW25" s="428"/>
      <c r="QOX25" s="3"/>
      <c r="QOY25" s="567"/>
      <c r="QOZ25" s="3"/>
      <c r="QPA25" s="428"/>
      <c r="QPB25" s="3"/>
      <c r="QPC25" s="567"/>
      <c r="QPD25" s="3"/>
      <c r="QPE25" s="428"/>
      <c r="QPF25" s="3"/>
      <c r="QPG25" s="567"/>
      <c r="QPH25" s="3"/>
      <c r="QPI25" s="428"/>
      <c r="QPJ25" s="3"/>
      <c r="QPK25" s="567"/>
      <c r="QPL25" s="3"/>
      <c r="QPM25" s="428"/>
      <c r="QPN25" s="3"/>
      <c r="QPO25" s="567"/>
      <c r="QPP25" s="3"/>
      <c r="QPQ25" s="428"/>
      <c r="QPR25" s="3"/>
      <c r="QPS25" s="567"/>
      <c r="QPT25" s="3"/>
      <c r="QPU25" s="428"/>
      <c r="QPV25" s="3"/>
      <c r="QPW25" s="567"/>
      <c r="QPX25" s="3"/>
      <c r="QPY25" s="428"/>
      <c r="QPZ25" s="3"/>
      <c r="QQA25" s="567"/>
      <c r="QQB25" s="3"/>
      <c r="QQC25" s="428"/>
      <c r="QQD25" s="3"/>
      <c r="QQE25" s="567"/>
      <c r="QQF25" s="3"/>
      <c r="QQG25" s="428"/>
      <c r="QQH25" s="3"/>
      <c r="QQI25" s="567"/>
      <c r="QQJ25" s="3"/>
      <c r="QQK25" s="428"/>
      <c r="QQL25" s="3"/>
      <c r="QQM25" s="567"/>
      <c r="QQN25" s="3"/>
      <c r="QQO25" s="428"/>
      <c r="QQP25" s="3"/>
      <c r="QQQ25" s="567"/>
      <c r="QQR25" s="3"/>
      <c r="QQS25" s="428"/>
      <c r="QQT25" s="3"/>
      <c r="QQU25" s="567"/>
      <c r="QQV25" s="3"/>
      <c r="QQW25" s="428"/>
      <c r="QQX25" s="3"/>
      <c r="QQY25" s="567"/>
      <c r="QQZ25" s="3"/>
      <c r="QRA25" s="428"/>
      <c r="QRB25" s="3"/>
      <c r="QRC25" s="567"/>
      <c r="QRD25" s="3"/>
      <c r="QRE25" s="428"/>
      <c r="QRF25" s="3"/>
      <c r="QRG25" s="567"/>
      <c r="QRH25" s="3"/>
      <c r="QRI25" s="428"/>
      <c r="QRJ25" s="3"/>
      <c r="QRK25" s="567"/>
      <c r="QRL25" s="3"/>
      <c r="QRM25" s="428"/>
      <c r="QRN25" s="3"/>
      <c r="QRO25" s="567"/>
      <c r="QRP25" s="3"/>
      <c r="QRQ25" s="428"/>
      <c r="QRR25" s="3"/>
      <c r="QRS25" s="567"/>
      <c r="QRT25" s="3"/>
      <c r="QRU25" s="428"/>
      <c r="QRV25" s="3"/>
      <c r="QRW25" s="567"/>
      <c r="QRX25" s="3"/>
      <c r="QRY25" s="428"/>
      <c r="QRZ25" s="3"/>
      <c r="QSA25" s="567"/>
      <c r="QSB25" s="3"/>
      <c r="QSC25" s="428"/>
      <c r="QSD25" s="3"/>
      <c r="QSE25" s="567"/>
      <c r="QSF25" s="3"/>
      <c r="QSG25" s="428"/>
      <c r="QSH25" s="3"/>
      <c r="QSI25" s="567"/>
      <c r="QSJ25" s="3"/>
      <c r="QSK25" s="428"/>
      <c r="QSL25" s="3"/>
      <c r="QSM25" s="567"/>
      <c r="QSN25" s="3"/>
      <c r="QSO25" s="428"/>
      <c r="QSP25" s="3"/>
      <c r="QSQ25" s="567"/>
      <c r="QSR25" s="3"/>
      <c r="QSS25" s="428"/>
      <c r="QST25" s="3"/>
      <c r="QSU25" s="567"/>
      <c r="QSV25" s="3"/>
      <c r="QSW25" s="428"/>
      <c r="QSX25" s="3"/>
      <c r="QSY25" s="567"/>
      <c r="QSZ25" s="3"/>
      <c r="QTA25" s="428"/>
      <c r="QTB25" s="3"/>
      <c r="QTC25" s="567"/>
      <c r="QTD25" s="3"/>
      <c r="QTE25" s="428"/>
      <c r="QTF25" s="3"/>
      <c r="QTG25" s="567"/>
      <c r="QTH25" s="3"/>
      <c r="QTI25" s="428"/>
      <c r="QTJ25" s="3"/>
      <c r="QTK25" s="567"/>
      <c r="QTL25" s="3"/>
      <c r="QTM25" s="428"/>
      <c r="QTN25" s="3"/>
      <c r="QTO25" s="567"/>
      <c r="QTP25" s="3"/>
      <c r="QTQ25" s="428"/>
      <c r="QTR25" s="3"/>
      <c r="QTS25" s="567"/>
      <c r="QTT25" s="3"/>
      <c r="QTU25" s="428"/>
      <c r="QTV25" s="3"/>
      <c r="QTW25" s="567"/>
      <c r="QTX25" s="3"/>
      <c r="QTY25" s="428"/>
      <c r="QTZ25" s="3"/>
      <c r="QUA25" s="567"/>
      <c r="QUB25" s="3"/>
      <c r="QUC25" s="428"/>
      <c r="QUD25" s="3"/>
      <c r="QUE25" s="567"/>
      <c r="QUF25" s="3"/>
      <c r="QUG25" s="428"/>
      <c r="QUH25" s="3"/>
      <c r="QUI25" s="567"/>
      <c r="QUJ25" s="3"/>
      <c r="QUK25" s="428"/>
      <c r="QUL25" s="3"/>
      <c r="QUM25" s="567"/>
      <c r="QUN25" s="3"/>
      <c r="QUO25" s="428"/>
      <c r="QUP25" s="3"/>
      <c r="QUQ25" s="567"/>
      <c r="QUR25" s="3"/>
      <c r="QUS25" s="428"/>
      <c r="QUT25" s="3"/>
      <c r="QUU25" s="567"/>
      <c r="QUV25" s="3"/>
      <c r="QUW25" s="428"/>
      <c r="QUX25" s="3"/>
      <c r="QUY25" s="567"/>
      <c r="QUZ25" s="3"/>
      <c r="QVA25" s="428"/>
      <c r="QVB25" s="3"/>
      <c r="QVC25" s="567"/>
      <c r="QVD25" s="3"/>
      <c r="QVE25" s="428"/>
      <c r="QVF25" s="3"/>
      <c r="QVG25" s="567"/>
      <c r="QVH25" s="3"/>
      <c r="QVI25" s="428"/>
      <c r="QVJ25" s="3"/>
      <c r="QVK25" s="567"/>
      <c r="QVL25" s="3"/>
      <c r="QVM25" s="428"/>
      <c r="QVN25" s="3"/>
      <c r="QVO25" s="567"/>
      <c r="QVP25" s="3"/>
      <c r="QVQ25" s="428"/>
      <c r="QVR25" s="3"/>
      <c r="QVS25" s="567"/>
      <c r="QVT25" s="3"/>
      <c r="QVU25" s="428"/>
      <c r="QVV25" s="3"/>
      <c r="QVW25" s="567"/>
      <c r="QVX25" s="3"/>
      <c r="QVY25" s="428"/>
      <c r="QVZ25" s="3"/>
      <c r="QWA25" s="567"/>
      <c r="QWB25" s="3"/>
      <c r="QWC25" s="428"/>
      <c r="QWD25" s="3"/>
      <c r="QWE25" s="567"/>
      <c r="QWF25" s="3"/>
      <c r="QWG25" s="428"/>
      <c r="QWH25" s="3"/>
      <c r="QWI25" s="567"/>
      <c r="QWJ25" s="3"/>
      <c r="QWK25" s="428"/>
      <c r="QWL25" s="3"/>
      <c r="QWM25" s="567"/>
      <c r="QWN25" s="3"/>
      <c r="QWO25" s="428"/>
      <c r="QWP25" s="3"/>
      <c r="QWQ25" s="567"/>
      <c r="QWR25" s="3"/>
      <c r="QWS25" s="428"/>
      <c r="QWT25" s="3"/>
      <c r="QWU25" s="567"/>
      <c r="QWV25" s="3"/>
      <c r="QWW25" s="428"/>
      <c r="QWX25" s="3"/>
      <c r="QWY25" s="567"/>
      <c r="QWZ25" s="3"/>
      <c r="QXA25" s="428"/>
      <c r="QXB25" s="3"/>
      <c r="QXC25" s="567"/>
      <c r="QXD25" s="3"/>
      <c r="QXE25" s="428"/>
      <c r="QXF25" s="3"/>
      <c r="QXG25" s="567"/>
      <c r="QXH25" s="3"/>
      <c r="QXI25" s="428"/>
      <c r="QXJ25" s="3"/>
      <c r="QXK25" s="567"/>
      <c r="QXL25" s="3"/>
      <c r="QXM25" s="428"/>
      <c r="QXN25" s="3"/>
      <c r="QXO25" s="567"/>
      <c r="QXP25" s="3"/>
      <c r="QXQ25" s="428"/>
      <c r="QXR25" s="3"/>
      <c r="QXS25" s="567"/>
      <c r="QXT25" s="3"/>
      <c r="QXU25" s="428"/>
      <c r="QXV25" s="3"/>
      <c r="QXW25" s="567"/>
      <c r="QXX25" s="3"/>
      <c r="QXY25" s="428"/>
      <c r="QXZ25" s="3"/>
      <c r="QYA25" s="567"/>
      <c r="QYB25" s="3"/>
      <c r="QYC25" s="428"/>
      <c r="QYD25" s="3"/>
      <c r="QYE25" s="567"/>
      <c r="QYF25" s="3"/>
      <c r="QYG25" s="428"/>
      <c r="QYH25" s="3"/>
      <c r="QYI25" s="567"/>
      <c r="QYJ25" s="3"/>
      <c r="QYK25" s="428"/>
      <c r="QYL25" s="3"/>
      <c r="QYM25" s="567"/>
      <c r="QYN25" s="3"/>
      <c r="QYO25" s="428"/>
      <c r="QYP25" s="3"/>
      <c r="QYQ25" s="567"/>
      <c r="QYR25" s="3"/>
      <c r="QYS25" s="428"/>
      <c r="QYT25" s="3"/>
      <c r="QYU25" s="567"/>
      <c r="QYV25" s="3"/>
      <c r="QYW25" s="428"/>
      <c r="QYX25" s="3"/>
      <c r="QYY25" s="567"/>
      <c r="QYZ25" s="3"/>
      <c r="QZA25" s="428"/>
      <c r="QZB25" s="3"/>
      <c r="QZC25" s="567"/>
      <c r="QZD25" s="3"/>
      <c r="QZE25" s="428"/>
      <c r="QZF25" s="3"/>
      <c r="QZG25" s="567"/>
      <c r="QZH25" s="3"/>
      <c r="QZI25" s="428"/>
      <c r="QZJ25" s="3"/>
      <c r="QZK25" s="567"/>
      <c r="QZL25" s="3"/>
      <c r="QZM25" s="428"/>
      <c r="QZN25" s="3"/>
      <c r="QZO25" s="567"/>
      <c r="QZP25" s="3"/>
      <c r="QZQ25" s="428"/>
      <c r="QZR25" s="3"/>
      <c r="QZS25" s="567"/>
      <c r="QZT25" s="3"/>
      <c r="QZU25" s="428"/>
      <c r="QZV25" s="3"/>
      <c r="QZW25" s="567"/>
      <c r="QZX25" s="3"/>
      <c r="QZY25" s="428"/>
      <c r="QZZ25" s="3"/>
      <c r="RAA25" s="567"/>
      <c r="RAB25" s="3"/>
      <c r="RAC25" s="428"/>
      <c r="RAD25" s="3"/>
      <c r="RAE25" s="567"/>
      <c r="RAF25" s="3"/>
      <c r="RAG25" s="428"/>
      <c r="RAH25" s="3"/>
      <c r="RAI25" s="567"/>
      <c r="RAJ25" s="3"/>
      <c r="RAK25" s="428"/>
      <c r="RAL25" s="3"/>
      <c r="RAM25" s="567"/>
      <c r="RAN25" s="3"/>
      <c r="RAO25" s="428"/>
      <c r="RAP25" s="3"/>
      <c r="RAQ25" s="567"/>
      <c r="RAR25" s="3"/>
      <c r="RAS25" s="428"/>
      <c r="RAT25" s="3"/>
      <c r="RAU25" s="567"/>
      <c r="RAV25" s="3"/>
      <c r="RAW25" s="428"/>
      <c r="RAX25" s="3"/>
      <c r="RAY25" s="567"/>
      <c r="RAZ25" s="3"/>
      <c r="RBA25" s="428"/>
      <c r="RBB25" s="3"/>
      <c r="RBC25" s="567"/>
      <c r="RBD25" s="3"/>
      <c r="RBE25" s="428"/>
      <c r="RBF25" s="3"/>
      <c r="RBG25" s="567"/>
      <c r="RBH25" s="3"/>
      <c r="RBI25" s="428"/>
      <c r="RBJ25" s="3"/>
      <c r="RBK25" s="567"/>
      <c r="RBL25" s="3"/>
      <c r="RBM25" s="428"/>
      <c r="RBN25" s="3"/>
      <c r="RBO25" s="567"/>
      <c r="RBP25" s="3"/>
      <c r="RBQ25" s="428"/>
      <c r="RBR25" s="3"/>
      <c r="RBS25" s="567"/>
      <c r="RBT25" s="3"/>
      <c r="RBU25" s="428"/>
      <c r="RBV25" s="3"/>
      <c r="RBW25" s="567"/>
      <c r="RBX25" s="3"/>
      <c r="RBY25" s="428"/>
      <c r="RBZ25" s="3"/>
      <c r="RCA25" s="567"/>
      <c r="RCB25" s="3"/>
      <c r="RCC25" s="428"/>
      <c r="RCD25" s="3"/>
      <c r="RCE25" s="567"/>
      <c r="RCF25" s="3"/>
      <c r="RCG25" s="428"/>
      <c r="RCH25" s="3"/>
      <c r="RCI25" s="567"/>
      <c r="RCJ25" s="3"/>
      <c r="RCK25" s="428"/>
      <c r="RCL25" s="3"/>
      <c r="RCM25" s="567"/>
      <c r="RCN25" s="3"/>
      <c r="RCO25" s="428"/>
      <c r="RCP25" s="3"/>
      <c r="RCQ25" s="567"/>
      <c r="RCR25" s="3"/>
      <c r="RCS25" s="428"/>
      <c r="RCT25" s="3"/>
      <c r="RCU25" s="567"/>
      <c r="RCV25" s="3"/>
      <c r="RCW25" s="428"/>
      <c r="RCX25" s="3"/>
      <c r="RCY25" s="567"/>
      <c r="RCZ25" s="3"/>
      <c r="RDA25" s="428"/>
      <c r="RDB25" s="3"/>
      <c r="RDC25" s="567"/>
      <c r="RDD25" s="3"/>
      <c r="RDE25" s="428"/>
      <c r="RDF25" s="3"/>
      <c r="RDG25" s="567"/>
      <c r="RDH25" s="3"/>
      <c r="RDI25" s="428"/>
      <c r="RDJ25" s="3"/>
      <c r="RDK25" s="567"/>
      <c r="RDL25" s="3"/>
      <c r="RDM25" s="428"/>
      <c r="RDN25" s="3"/>
      <c r="RDO25" s="567"/>
      <c r="RDP25" s="3"/>
      <c r="RDQ25" s="428"/>
      <c r="RDR25" s="3"/>
      <c r="RDS25" s="567"/>
      <c r="RDT25" s="3"/>
      <c r="RDU25" s="428"/>
      <c r="RDV25" s="3"/>
      <c r="RDW25" s="567"/>
      <c r="RDX25" s="3"/>
      <c r="RDY25" s="428"/>
      <c r="RDZ25" s="3"/>
      <c r="REA25" s="567"/>
      <c r="REB25" s="3"/>
      <c r="REC25" s="428"/>
      <c r="RED25" s="3"/>
      <c r="REE25" s="567"/>
      <c r="REF25" s="3"/>
      <c r="REG25" s="428"/>
      <c r="REH25" s="3"/>
      <c r="REI25" s="567"/>
      <c r="REJ25" s="3"/>
      <c r="REK25" s="428"/>
      <c r="REL25" s="3"/>
      <c r="REM25" s="567"/>
      <c r="REN25" s="3"/>
      <c r="REO25" s="428"/>
      <c r="REP25" s="3"/>
      <c r="REQ25" s="567"/>
      <c r="RER25" s="3"/>
      <c r="RES25" s="428"/>
      <c r="RET25" s="3"/>
      <c r="REU25" s="567"/>
      <c r="REV25" s="3"/>
      <c r="REW25" s="428"/>
      <c r="REX25" s="3"/>
      <c r="REY25" s="567"/>
      <c r="REZ25" s="3"/>
      <c r="RFA25" s="428"/>
      <c r="RFB25" s="3"/>
      <c r="RFC25" s="567"/>
      <c r="RFD25" s="3"/>
      <c r="RFE25" s="428"/>
      <c r="RFF25" s="3"/>
      <c r="RFG25" s="567"/>
      <c r="RFH25" s="3"/>
      <c r="RFI25" s="428"/>
      <c r="RFJ25" s="3"/>
      <c r="RFK25" s="567"/>
      <c r="RFL25" s="3"/>
      <c r="RFM25" s="428"/>
      <c r="RFN25" s="3"/>
      <c r="RFO25" s="567"/>
      <c r="RFP25" s="3"/>
      <c r="RFQ25" s="428"/>
      <c r="RFR25" s="3"/>
      <c r="RFS25" s="567"/>
      <c r="RFT25" s="3"/>
      <c r="RFU25" s="428"/>
      <c r="RFV25" s="3"/>
      <c r="RFW25" s="567"/>
      <c r="RFX25" s="3"/>
      <c r="RFY25" s="428"/>
      <c r="RFZ25" s="3"/>
      <c r="RGA25" s="567"/>
      <c r="RGB25" s="3"/>
      <c r="RGC25" s="428"/>
      <c r="RGD25" s="3"/>
      <c r="RGE25" s="567"/>
      <c r="RGF25" s="3"/>
      <c r="RGG25" s="428"/>
      <c r="RGH25" s="3"/>
      <c r="RGI25" s="567"/>
      <c r="RGJ25" s="3"/>
      <c r="RGK25" s="428"/>
      <c r="RGL25" s="3"/>
      <c r="RGM25" s="567"/>
      <c r="RGN25" s="3"/>
      <c r="RGO25" s="428"/>
      <c r="RGP25" s="3"/>
      <c r="RGQ25" s="567"/>
      <c r="RGR25" s="3"/>
      <c r="RGS25" s="428"/>
      <c r="RGT25" s="3"/>
      <c r="RGU25" s="567"/>
      <c r="RGV25" s="3"/>
      <c r="RGW25" s="428"/>
      <c r="RGX25" s="3"/>
      <c r="RGY25" s="567"/>
      <c r="RGZ25" s="3"/>
      <c r="RHA25" s="428"/>
      <c r="RHB25" s="3"/>
      <c r="RHC25" s="567"/>
      <c r="RHD25" s="3"/>
      <c r="RHE25" s="428"/>
      <c r="RHF25" s="3"/>
      <c r="RHG25" s="567"/>
      <c r="RHH25" s="3"/>
      <c r="RHI25" s="428"/>
      <c r="RHJ25" s="3"/>
      <c r="RHK25" s="567"/>
      <c r="RHL25" s="3"/>
      <c r="RHM25" s="428"/>
      <c r="RHN25" s="3"/>
      <c r="RHO25" s="567"/>
      <c r="RHP25" s="3"/>
      <c r="RHQ25" s="428"/>
      <c r="RHR25" s="3"/>
      <c r="RHS25" s="567"/>
      <c r="RHT25" s="3"/>
      <c r="RHU25" s="428"/>
      <c r="RHV25" s="3"/>
      <c r="RHW25" s="567"/>
      <c r="RHX25" s="3"/>
      <c r="RHY25" s="428"/>
      <c r="RHZ25" s="3"/>
      <c r="RIA25" s="567"/>
      <c r="RIB25" s="3"/>
      <c r="RIC25" s="428"/>
      <c r="RID25" s="3"/>
      <c r="RIE25" s="567"/>
      <c r="RIF25" s="3"/>
      <c r="RIG25" s="428"/>
      <c r="RIH25" s="3"/>
      <c r="RII25" s="567"/>
      <c r="RIJ25" s="3"/>
      <c r="RIK25" s="428"/>
      <c r="RIL25" s="3"/>
      <c r="RIM25" s="567"/>
      <c r="RIN25" s="3"/>
      <c r="RIO25" s="428"/>
      <c r="RIP25" s="3"/>
      <c r="RIQ25" s="567"/>
      <c r="RIR25" s="3"/>
      <c r="RIS25" s="428"/>
      <c r="RIT25" s="3"/>
      <c r="RIU25" s="567"/>
      <c r="RIV25" s="3"/>
      <c r="RIW25" s="428"/>
      <c r="RIX25" s="3"/>
      <c r="RIY25" s="567"/>
      <c r="RIZ25" s="3"/>
      <c r="RJA25" s="428"/>
      <c r="RJB25" s="3"/>
      <c r="RJC25" s="567"/>
      <c r="RJD25" s="3"/>
      <c r="RJE25" s="428"/>
      <c r="RJF25" s="3"/>
      <c r="RJG25" s="567"/>
      <c r="RJH25" s="3"/>
      <c r="RJI25" s="428"/>
      <c r="RJJ25" s="3"/>
      <c r="RJK25" s="567"/>
      <c r="RJL25" s="3"/>
      <c r="RJM25" s="428"/>
      <c r="RJN25" s="3"/>
      <c r="RJO25" s="567"/>
      <c r="RJP25" s="3"/>
      <c r="RJQ25" s="428"/>
      <c r="RJR25" s="3"/>
      <c r="RJS25" s="567"/>
      <c r="RJT25" s="3"/>
      <c r="RJU25" s="428"/>
      <c r="RJV25" s="3"/>
      <c r="RJW25" s="567"/>
      <c r="RJX25" s="3"/>
      <c r="RJY25" s="428"/>
      <c r="RJZ25" s="3"/>
      <c r="RKA25" s="567"/>
      <c r="RKB25" s="3"/>
      <c r="RKC25" s="428"/>
      <c r="RKD25" s="3"/>
      <c r="RKE25" s="567"/>
      <c r="RKF25" s="3"/>
      <c r="RKG25" s="428"/>
      <c r="RKH25" s="3"/>
      <c r="RKI25" s="567"/>
      <c r="RKJ25" s="3"/>
      <c r="RKK25" s="428"/>
      <c r="RKL25" s="3"/>
      <c r="RKM25" s="567"/>
      <c r="RKN25" s="3"/>
      <c r="RKO25" s="428"/>
      <c r="RKP25" s="3"/>
      <c r="RKQ25" s="567"/>
      <c r="RKR25" s="3"/>
      <c r="RKS25" s="428"/>
      <c r="RKT25" s="3"/>
      <c r="RKU25" s="567"/>
      <c r="RKV25" s="3"/>
      <c r="RKW25" s="428"/>
      <c r="RKX25" s="3"/>
      <c r="RKY25" s="567"/>
      <c r="RKZ25" s="3"/>
      <c r="RLA25" s="428"/>
      <c r="RLB25" s="3"/>
      <c r="RLC25" s="567"/>
      <c r="RLD25" s="3"/>
      <c r="RLE25" s="428"/>
      <c r="RLF25" s="3"/>
      <c r="RLG25" s="567"/>
      <c r="RLH25" s="3"/>
      <c r="RLI25" s="428"/>
      <c r="RLJ25" s="3"/>
      <c r="RLK25" s="567"/>
      <c r="RLL25" s="3"/>
      <c r="RLM25" s="428"/>
      <c r="RLN25" s="3"/>
      <c r="RLO25" s="567"/>
      <c r="RLP25" s="3"/>
      <c r="RLQ25" s="428"/>
      <c r="RLR25" s="3"/>
      <c r="RLS25" s="567"/>
      <c r="RLT25" s="3"/>
      <c r="RLU25" s="428"/>
      <c r="RLV25" s="3"/>
      <c r="RLW25" s="567"/>
      <c r="RLX25" s="3"/>
      <c r="RLY25" s="428"/>
      <c r="RLZ25" s="3"/>
      <c r="RMA25" s="567"/>
      <c r="RMB25" s="3"/>
      <c r="RMC25" s="428"/>
      <c r="RMD25" s="3"/>
      <c r="RME25" s="567"/>
      <c r="RMF25" s="3"/>
      <c r="RMG25" s="428"/>
      <c r="RMH25" s="3"/>
      <c r="RMI25" s="567"/>
      <c r="RMJ25" s="3"/>
      <c r="RMK25" s="428"/>
      <c r="RML25" s="3"/>
      <c r="RMM25" s="567"/>
      <c r="RMN25" s="3"/>
      <c r="RMO25" s="428"/>
      <c r="RMP25" s="3"/>
      <c r="RMQ25" s="567"/>
      <c r="RMR25" s="3"/>
      <c r="RMS25" s="428"/>
      <c r="RMT25" s="3"/>
      <c r="RMU25" s="567"/>
      <c r="RMV25" s="3"/>
      <c r="RMW25" s="428"/>
      <c r="RMX25" s="3"/>
      <c r="RMY25" s="567"/>
      <c r="RMZ25" s="3"/>
      <c r="RNA25" s="428"/>
      <c r="RNB25" s="3"/>
      <c r="RNC25" s="567"/>
      <c r="RND25" s="3"/>
      <c r="RNE25" s="428"/>
      <c r="RNF25" s="3"/>
      <c r="RNG25" s="567"/>
      <c r="RNH25" s="3"/>
      <c r="RNI25" s="428"/>
      <c r="RNJ25" s="3"/>
      <c r="RNK25" s="567"/>
      <c r="RNL25" s="3"/>
      <c r="RNM25" s="428"/>
      <c r="RNN25" s="3"/>
      <c r="RNO25" s="567"/>
      <c r="RNP25" s="3"/>
      <c r="RNQ25" s="428"/>
      <c r="RNR25" s="3"/>
      <c r="RNS25" s="567"/>
      <c r="RNT25" s="3"/>
      <c r="RNU25" s="428"/>
      <c r="RNV25" s="3"/>
      <c r="RNW25" s="567"/>
      <c r="RNX25" s="3"/>
      <c r="RNY25" s="428"/>
      <c r="RNZ25" s="3"/>
      <c r="ROA25" s="567"/>
      <c r="ROB25" s="3"/>
      <c r="ROC25" s="428"/>
      <c r="ROD25" s="3"/>
      <c r="ROE25" s="567"/>
      <c r="ROF25" s="3"/>
      <c r="ROG25" s="428"/>
      <c r="ROH25" s="3"/>
      <c r="ROI25" s="567"/>
      <c r="ROJ25" s="3"/>
      <c r="ROK25" s="428"/>
      <c r="ROL25" s="3"/>
      <c r="ROM25" s="567"/>
      <c r="RON25" s="3"/>
      <c r="ROO25" s="428"/>
      <c r="ROP25" s="3"/>
      <c r="ROQ25" s="567"/>
      <c r="ROR25" s="3"/>
      <c r="ROS25" s="428"/>
      <c r="ROT25" s="3"/>
      <c r="ROU25" s="567"/>
      <c r="ROV25" s="3"/>
      <c r="ROW25" s="428"/>
      <c r="ROX25" s="3"/>
      <c r="ROY25" s="567"/>
      <c r="ROZ25" s="3"/>
      <c r="RPA25" s="428"/>
      <c r="RPB25" s="3"/>
      <c r="RPC25" s="567"/>
      <c r="RPD25" s="3"/>
      <c r="RPE25" s="428"/>
      <c r="RPF25" s="3"/>
      <c r="RPG25" s="567"/>
      <c r="RPH25" s="3"/>
      <c r="RPI25" s="428"/>
      <c r="RPJ25" s="3"/>
      <c r="RPK25" s="567"/>
      <c r="RPL25" s="3"/>
      <c r="RPM25" s="428"/>
      <c r="RPN25" s="3"/>
      <c r="RPO25" s="567"/>
      <c r="RPP25" s="3"/>
      <c r="RPQ25" s="428"/>
      <c r="RPR25" s="3"/>
      <c r="RPS25" s="567"/>
      <c r="RPT25" s="3"/>
      <c r="RPU25" s="428"/>
      <c r="RPV25" s="3"/>
      <c r="RPW25" s="567"/>
      <c r="RPX25" s="3"/>
      <c r="RPY25" s="428"/>
      <c r="RPZ25" s="3"/>
      <c r="RQA25" s="567"/>
      <c r="RQB25" s="3"/>
      <c r="RQC25" s="428"/>
      <c r="RQD25" s="3"/>
      <c r="RQE25" s="567"/>
      <c r="RQF25" s="3"/>
      <c r="RQG25" s="428"/>
      <c r="RQH25" s="3"/>
      <c r="RQI25" s="567"/>
      <c r="RQJ25" s="3"/>
      <c r="RQK25" s="428"/>
      <c r="RQL25" s="3"/>
      <c r="RQM25" s="567"/>
      <c r="RQN25" s="3"/>
      <c r="RQO25" s="428"/>
      <c r="RQP25" s="3"/>
      <c r="RQQ25" s="567"/>
      <c r="RQR25" s="3"/>
      <c r="RQS25" s="428"/>
      <c r="RQT25" s="3"/>
      <c r="RQU25" s="567"/>
      <c r="RQV25" s="3"/>
      <c r="RQW25" s="428"/>
      <c r="RQX25" s="3"/>
      <c r="RQY25" s="567"/>
      <c r="RQZ25" s="3"/>
      <c r="RRA25" s="428"/>
      <c r="RRB25" s="3"/>
      <c r="RRC25" s="567"/>
      <c r="RRD25" s="3"/>
      <c r="RRE25" s="428"/>
      <c r="RRF25" s="3"/>
      <c r="RRG25" s="567"/>
      <c r="RRH25" s="3"/>
      <c r="RRI25" s="428"/>
      <c r="RRJ25" s="3"/>
      <c r="RRK25" s="567"/>
      <c r="RRL25" s="3"/>
      <c r="RRM25" s="428"/>
      <c r="RRN25" s="3"/>
      <c r="RRO25" s="567"/>
      <c r="RRP25" s="3"/>
      <c r="RRQ25" s="428"/>
      <c r="RRR25" s="3"/>
      <c r="RRS25" s="567"/>
      <c r="RRT25" s="3"/>
      <c r="RRU25" s="428"/>
      <c r="RRV25" s="3"/>
      <c r="RRW25" s="567"/>
      <c r="RRX25" s="3"/>
      <c r="RRY25" s="428"/>
      <c r="RRZ25" s="3"/>
      <c r="RSA25" s="567"/>
      <c r="RSB25" s="3"/>
      <c r="RSC25" s="428"/>
      <c r="RSD25" s="3"/>
      <c r="RSE25" s="567"/>
      <c r="RSF25" s="3"/>
      <c r="RSG25" s="428"/>
      <c r="RSH25" s="3"/>
      <c r="RSI25" s="567"/>
      <c r="RSJ25" s="3"/>
      <c r="RSK25" s="428"/>
      <c r="RSL25" s="3"/>
      <c r="RSM25" s="567"/>
      <c r="RSN25" s="3"/>
      <c r="RSO25" s="428"/>
      <c r="RSP25" s="3"/>
      <c r="RSQ25" s="567"/>
      <c r="RSR25" s="3"/>
      <c r="RSS25" s="428"/>
      <c r="RST25" s="3"/>
      <c r="RSU25" s="567"/>
      <c r="RSV25" s="3"/>
      <c r="RSW25" s="428"/>
      <c r="RSX25" s="3"/>
      <c r="RSY25" s="567"/>
      <c r="RSZ25" s="3"/>
      <c r="RTA25" s="428"/>
      <c r="RTB25" s="3"/>
      <c r="RTC25" s="567"/>
      <c r="RTD25" s="3"/>
      <c r="RTE25" s="428"/>
      <c r="RTF25" s="3"/>
      <c r="RTG25" s="567"/>
      <c r="RTH25" s="3"/>
      <c r="RTI25" s="428"/>
      <c r="RTJ25" s="3"/>
      <c r="RTK25" s="567"/>
      <c r="RTL25" s="3"/>
      <c r="RTM25" s="428"/>
      <c r="RTN25" s="3"/>
      <c r="RTO25" s="567"/>
      <c r="RTP25" s="3"/>
      <c r="RTQ25" s="428"/>
      <c r="RTR25" s="3"/>
      <c r="RTS25" s="567"/>
      <c r="RTT25" s="3"/>
      <c r="RTU25" s="428"/>
      <c r="RTV25" s="3"/>
      <c r="RTW25" s="567"/>
      <c r="RTX25" s="3"/>
      <c r="RTY25" s="428"/>
      <c r="RTZ25" s="3"/>
      <c r="RUA25" s="567"/>
      <c r="RUB25" s="3"/>
      <c r="RUC25" s="428"/>
      <c r="RUD25" s="3"/>
      <c r="RUE25" s="567"/>
      <c r="RUF25" s="3"/>
      <c r="RUG25" s="428"/>
      <c r="RUH25" s="3"/>
      <c r="RUI25" s="567"/>
      <c r="RUJ25" s="3"/>
      <c r="RUK25" s="428"/>
      <c r="RUL25" s="3"/>
      <c r="RUM25" s="567"/>
      <c r="RUN25" s="3"/>
      <c r="RUO25" s="428"/>
      <c r="RUP25" s="3"/>
      <c r="RUQ25" s="567"/>
      <c r="RUR25" s="3"/>
      <c r="RUS25" s="428"/>
      <c r="RUT25" s="3"/>
      <c r="RUU25" s="567"/>
      <c r="RUV25" s="3"/>
      <c r="RUW25" s="428"/>
      <c r="RUX25" s="3"/>
      <c r="RUY25" s="567"/>
      <c r="RUZ25" s="3"/>
      <c r="RVA25" s="428"/>
      <c r="RVB25" s="3"/>
      <c r="RVC25" s="567"/>
      <c r="RVD25" s="3"/>
      <c r="RVE25" s="428"/>
      <c r="RVF25" s="3"/>
      <c r="RVG25" s="567"/>
      <c r="RVH25" s="3"/>
      <c r="RVI25" s="428"/>
      <c r="RVJ25" s="3"/>
      <c r="RVK25" s="567"/>
      <c r="RVL25" s="3"/>
      <c r="RVM25" s="428"/>
      <c r="RVN25" s="3"/>
      <c r="RVO25" s="567"/>
      <c r="RVP25" s="3"/>
      <c r="RVQ25" s="428"/>
      <c r="RVR25" s="3"/>
      <c r="RVS25" s="567"/>
      <c r="RVT25" s="3"/>
      <c r="RVU25" s="428"/>
      <c r="RVV25" s="3"/>
      <c r="RVW25" s="567"/>
      <c r="RVX25" s="3"/>
      <c r="RVY25" s="428"/>
      <c r="RVZ25" s="3"/>
      <c r="RWA25" s="567"/>
      <c r="RWB25" s="3"/>
      <c r="RWC25" s="428"/>
      <c r="RWD25" s="3"/>
      <c r="RWE25" s="567"/>
      <c r="RWF25" s="3"/>
      <c r="RWG25" s="428"/>
      <c r="RWH25" s="3"/>
      <c r="RWI25" s="567"/>
      <c r="RWJ25" s="3"/>
      <c r="RWK25" s="428"/>
      <c r="RWL25" s="3"/>
      <c r="RWM25" s="567"/>
      <c r="RWN25" s="3"/>
      <c r="RWO25" s="428"/>
      <c r="RWP25" s="3"/>
      <c r="RWQ25" s="567"/>
      <c r="RWR25" s="3"/>
      <c r="RWS25" s="428"/>
      <c r="RWT25" s="3"/>
      <c r="RWU25" s="567"/>
      <c r="RWV25" s="3"/>
      <c r="RWW25" s="428"/>
      <c r="RWX25" s="3"/>
      <c r="RWY25" s="567"/>
      <c r="RWZ25" s="3"/>
      <c r="RXA25" s="428"/>
      <c r="RXB25" s="3"/>
      <c r="RXC25" s="567"/>
      <c r="RXD25" s="3"/>
      <c r="RXE25" s="428"/>
      <c r="RXF25" s="3"/>
      <c r="RXG25" s="567"/>
      <c r="RXH25" s="3"/>
      <c r="RXI25" s="428"/>
      <c r="RXJ25" s="3"/>
      <c r="RXK25" s="567"/>
      <c r="RXL25" s="3"/>
      <c r="RXM25" s="428"/>
      <c r="RXN25" s="3"/>
      <c r="RXO25" s="567"/>
      <c r="RXP25" s="3"/>
      <c r="RXQ25" s="428"/>
      <c r="RXR25" s="3"/>
      <c r="RXS25" s="567"/>
      <c r="RXT25" s="3"/>
      <c r="RXU25" s="428"/>
      <c r="RXV25" s="3"/>
      <c r="RXW25" s="567"/>
      <c r="RXX25" s="3"/>
      <c r="RXY25" s="428"/>
      <c r="RXZ25" s="3"/>
      <c r="RYA25" s="567"/>
      <c r="RYB25" s="3"/>
      <c r="RYC25" s="428"/>
      <c r="RYD25" s="3"/>
      <c r="RYE25" s="567"/>
      <c r="RYF25" s="3"/>
      <c r="RYG25" s="428"/>
      <c r="RYH25" s="3"/>
      <c r="RYI25" s="567"/>
      <c r="RYJ25" s="3"/>
      <c r="RYK25" s="428"/>
      <c r="RYL25" s="3"/>
      <c r="RYM25" s="567"/>
      <c r="RYN25" s="3"/>
      <c r="RYO25" s="428"/>
      <c r="RYP25" s="3"/>
      <c r="RYQ25" s="567"/>
      <c r="RYR25" s="3"/>
      <c r="RYS25" s="428"/>
      <c r="RYT25" s="3"/>
      <c r="RYU25" s="567"/>
      <c r="RYV25" s="3"/>
      <c r="RYW25" s="428"/>
      <c r="RYX25" s="3"/>
      <c r="RYY25" s="567"/>
      <c r="RYZ25" s="3"/>
      <c r="RZA25" s="428"/>
      <c r="RZB25" s="3"/>
      <c r="RZC25" s="567"/>
      <c r="RZD25" s="3"/>
      <c r="RZE25" s="428"/>
      <c r="RZF25" s="3"/>
      <c r="RZG25" s="567"/>
      <c r="RZH25" s="3"/>
      <c r="RZI25" s="428"/>
      <c r="RZJ25" s="3"/>
      <c r="RZK25" s="567"/>
      <c r="RZL25" s="3"/>
      <c r="RZM25" s="428"/>
      <c r="RZN25" s="3"/>
      <c r="RZO25" s="567"/>
      <c r="RZP25" s="3"/>
      <c r="RZQ25" s="428"/>
      <c r="RZR25" s="3"/>
      <c r="RZS25" s="567"/>
      <c r="RZT25" s="3"/>
      <c r="RZU25" s="428"/>
      <c r="RZV25" s="3"/>
      <c r="RZW25" s="567"/>
      <c r="RZX25" s="3"/>
      <c r="RZY25" s="428"/>
      <c r="RZZ25" s="3"/>
      <c r="SAA25" s="567"/>
      <c r="SAB25" s="3"/>
      <c r="SAC25" s="428"/>
      <c r="SAD25" s="3"/>
      <c r="SAE25" s="567"/>
      <c r="SAF25" s="3"/>
      <c r="SAG25" s="428"/>
      <c r="SAH25" s="3"/>
      <c r="SAI25" s="567"/>
      <c r="SAJ25" s="3"/>
      <c r="SAK25" s="428"/>
      <c r="SAL25" s="3"/>
      <c r="SAM25" s="567"/>
      <c r="SAN25" s="3"/>
      <c r="SAO25" s="428"/>
      <c r="SAP25" s="3"/>
      <c r="SAQ25" s="567"/>
      <c r="SAR25" s="3"/>
      <c r="SAS25" s="428"/>
      <c r="SAT25" s="3"/>
      <c r="SAU25" s="567"/>
      <c r="SAV25" s="3"/>
      <c r="SAW25" s="428"/>
      <c r="SAX25" s="3"/>
      <c r="SAY25" s="567"/>
      <c r="SAZ25" s="3"/>
      <c r="SBA25" s="428"/>
      <c r="SBB25" s="3"/>
      <c r="SBC25" s="567"/>
      <c r="SBD25" s="3"/>
      <c r="SBE25" s="428"/>
      <c r="SBF25" s="3"/>
      <c r="SBG25" s="567"/>
      <c r="SBH25" s="3"/>
      <c r="SBI25" s="428"/>
      <c r="SBJ25" s="3"/>
      <c r="SBK25" s="567"/>
      <c r="SBL25" s="3"/>
      <c r="SBM25" s="428"/>
      <c r="SBN25" s="3"/>
      <c r="SBO25" s="567"/>
      <c r="SBP25" s="3"/>
      <c r="SBQ25" s="428"/>
      <c r="SBR25" s="3"/>
      <c r="SBS25" s="567"/>
      <c r="SBT25" s="3"/>
      <c r="SBU25" s="428"/>
      <c r="SBV25" s="3"/>
      <c r="SBW25" s="567"/>
      <c r="SBX25" s="3"/>
      <c r="SBY25" s="428"/>
      <c r="SBZ25" s="3"/>
      <c r="SCA25" s="567"/>
      <c r="SCB25" s="3"/>
      <c r="SCC25" s="428"/>
      <c r="SCD25" s="3"/>
      <c r="SCE25" s="567"/>
      <c r="SCF25" s="3"/>
      <c r="SCG25" s="428"/>
      <c r="SCH25" s="3"/>
      <c r="SCI25" s="567"/>
      <c r="SCJ25" s="3"/>
      <c r="SCK25" s="428"/>
      <c r="SCL25" s="3"/>
      <c r="SCM25" s="567"/>
      <c r="SCN25" s="3"/>
      <c r="SCO25" s="428"/>
      <c r="SCP25" s="3"/>
      <c r="SCQ25" s="567"/>
      <c r="SCR25" s="3"/>
      <c r="SCS25" s="428"/>
      <c r="SCT25" s="3"/>
      <c r="SCU25" s="567"/>
      <c r="SCV25" s="3"/>
      <c r="SCW25" s="428"/>
      <c r="SCX25" s="3"/>
      <c r="SCY25" s="567"/>
      <c r="SCZ25" s="3"/>
      <c r="SDA25" s="428"/>
      <c r="SDB25" s="3"/>
      <c r="SDC25" s="567"/>
      <c r="SDD25" s="3"/>
      <c r="SDE25" s="428"/>
      <c r="SDF25" s="3"/>
      <c r="SDG25" s="567"/>
      <c r="SDH25" s="3"/>
      <c r="SDI25" s="428"/>
      <c r="SDJ25" s="3"/>
      <c r="SDK25" s="567"/>
      <c r="SDL25" s="3"/>
      <c r="SDM25" s="428"/>
      <c r="SDN25" s="3"/>
      <c r="SDO25" s="567"/>
      <c r="SDP25" s="3"/>
      <c r="SDQ25" s="428"/>
      <c r="SDR25" s="3"/>
      <c r="SDS25" s="567"/>
      <c r="SDT25" s="3"/>
      <c r="SDU25" s="428"/>
      <c r="SDV25" s="3"/>
      <c r="SDW25" s="567"/>
      <c r="SDX25" s="3"/>
      <c r="SDY25" s="428"/>
      <c r="SDZ25" s="3"/>
      <c r="SEA25" s="567"/>
      <c r="SEB25" s="3"/>
      <c r="SEC25" s="428"/>
      <c r="SED25" s="3"/>
      <c r="SEE25" s="567"/>
      <c r="SEF25" s="3"/>
      <c r="SEG25" s="428"/>
      <c r="SEH25" s="3"/>
      <c r="SEI25" s="567"/>
      <c r="SEJ25" s="3"/>
      <c r="SEK25" s="428"/>
      <c r="SEL25" s="3"/>
      <c r="SEM25" s="567"/>
      <c r="SEN25" s="3"/>
      <c r="SEO25" s="428"/>
      <c r="SEP25" s="3"/>
      <c r="SEQ25" s="567"/>
      <c r="SER25" s="3"/>
      <c r="SES25" s="428"/>
      <c r="SET25" s="3"/>
      <c r="SEU25" s="567"/>
      <c r="SEV25" s="3"/>
      <c r="SEW25" s="428"/>
      <c r="SEX25" s="3"/>
      <c r="SEY25" s="567"/>
      <c r="SEZ25" s="3"/>
      <c r="SFA25" s="428"/>
      <c r="SFB25" s="3"/>
      <c r="SFC25" s="567"/>
      <c r="SFD25" s="3"/>
      <c r="SFE25" s="428"/>
      <c r="SFF25" s="3"/>
      <c r="SFG25" s="567"/>
      <c r="SFH25" s="3"/>
      <c r="SFI25" s="428"/>
      <c r="SFJ25" s="3"/>
      <c r="SFK25" s="567"/>
      <c r="SFL25" s="3"/>
      <c r="SFM25" s="428"/>
      <c r="SFN25" s="3"/>
      <c r="SFO25" s="567"/>
      <c r="SFP25" s="3"/>
      <c r="SFQ25" s="428"/>
      <c r="SFR25" s="3"/>
      <c r="SFS25" s="567"/>
      <c r="SFT25" s="3"/>
      <c r="SFU25" s="428"/>
      <c r="SFV25" s="3"/>
      <c r="SFW25" s="567"/>
      <c r="SFX25" s="3"/>
      <c r="SFY25" s="428"/>
      <c r="SFZ25" s="3"/>
      <c r="SGA25" s="567"/>
      <c r="SGB25" s="3"/>
      <c r="SGC25" s="428"/>
      <c r="SGD25" s="3"/>
      <c r="SGE25" s="567"/>
      <c r="SGF25" s="3"/>
      <c r="SGG25" s="428"/>
      <c r="SGH25" s="3"/>
      <c r="SGI25" s="567"/>
      <c r="SGJ25" s="3"/>
      <c r="SGK25" s="428"/>
      <c r="SGL25" s="3"/>
      <c r="SGM25" s="567"/>
      <c r="SGN25" s="3"/>
      <c r="SGO25" s="428"/>
      <c r="SGP25" s="3"/>
      <c r="SGQ25" s="567"/>
      <c r="SGR25" s="3"/>
      <c r="SGS25" s="428"/>
      <c r="SGT25" s="3"/>
      <c r="SGU25" s="567"/>
      <c r="SGV25" s="3"/>
      <c r="SGW25" s="428"/>
      <c r="SGX25" s="3"/>
      <c r="SGY25" s="567"/>
      <c r="SGZ25" s="3"/>
      <c r="SHA25" s="428"/>
      <c r="SHB25" s="3"/>
      <c r="SHC25" s="567"/>
      <c r="SHD25" s="3"/>
      <c r="SHE25" s="428"/>
      <c r="SHF25" s="3"/>
      <c r="SHG25" s="567"/>
      <c r="SHH25" s="3"/>
      <c r="SHI25" s="428"/>
      <c r="SHJ25" s="3"/>
      <c r="SHK25" s="567"/>
      <c r="SHL25" s="3"/>
      <c r="SHM25" s="428"/>
      <c r="SHN25" s="3"/>
      <c r="SHO25" s="567"/>
      <c r="SHP25" s="3"/>
      <c r="SHQ25" s="428"/>
      <c r="SHR25" s="3"/>
      <c r="SHS25" s="567"/>
      <c r="SHT25" s="3"/>
      <c r="SHU25" s="428"/>
      <c r="SHV25" s="3"/>
      <c r="SHW25" s="567"/>
      <c r="SHX25" s="3"/>
      <c r="SHY25" s="428"/>
      <c r="SHZ25" s="3"/>
      <c r="SIA25" s="567"/>
      <c r="SIB25" s="3"/>
      <c r="SIC25" s="428"/>
      <c r="SID25" s="3"/>
      <c r="SIE25" s="567"/>
      <c r="SIF25" s="3"/>
      <c r="SIG25" s="428"/>
      <c r="SIH25" s="3"/>
      <c r="SII25" s="567"/>
      <c r="SIJ25" s="3"/>
      <c r="SIK25" s="428"/>
      <c r="SIL25" s="3"/>
      <c r="SIM25" s="567"/>
      <c r="SIN25" s="3"/>
      <c r="SIO25" s="428"/>
      <c r="SIP25" s="3"/>
      <c r="SIQ25" s="567"/>
      <c r="SIR25" s="3"/>
      <c r="SIS25" s="428"/>
      <c r="SIT25" s="3"/>
      <c r="SIU25" s="567"/>
      <c r="SIV25" s="3"/>
      <c r="SIW25" s="428"/>
      <c r="SIX25" s="3"/>
      <c r="SIY25" s="567"/>
      <c r="SIZ25" s="3"/>
      <c r="SJA25" s="428"/>
      <c r="SJB25" s="3"/>
      <c r="SJC25" s="567"/>
      <c r="SJD25" s="3"/>
      <c r="SJE25" s="428"/>
      <c r="SJF25" s="3"/>
      <c r="SJG25" s="567"/>
      <c r="SJH25" s="3"/>
      <c r="SJI25" s="428"/>
      <c r="SJJ25" s="3"/>
      <c r="SJK25" s="567"/>
      <c r="SJL25" s="3"/>
      <c r="SJM25" s="428"/>
      <c r="SJN25" s="3"/>
      <c r="SJO25" s="567"/>
      <c r="SJP25" s="3"/>
      <c r="SJQ25" s="428"/>
      <c r="SJR25" s="3"/>
      <c r="SJS25" s="567"/>
      <c r="SJT25" s="3"/>
      <c r="SJU25" s="428"/>
      <c r="SJV25" s="3"/>
      <c r="SJW25" s="567"/>
      <c r="SJX25" s="3"/>
      <c r="SJY25" s="428"/>
      <c r="SJZ25" s="3"/>
      <c r="SKA25" s="567"/>
      <c r="SKB25" s="3"/>
      <c r="SKC25" s="428"/>
      <c r="SKD25" s="3"/>
      <c r="SKE25" s="567"/>
      <c r="SKF25" s="3"/>
      <c r="SKG25" s="428"/>
      <c r="SKH25" s="3"/>
      <c r="SKI25" s="567"/>
      <c r="SKJ25" s="3"/>
      <c r="SKK25" s="428"/>
      <c r="SKL25" s="3"/>
      <c r="SKM25" s="567"/>
      <c r="SKN25" s="3"/>
      <c r="SKO25" s="428"/>
      <c r="SKP25" s="3"/>
      <c r="SKQ25" s="567"/>
      <c r="SKR25" s="3"/>
      <c r="SKS25" s="428"/>
      <c r="SKT25" s="3"/>
      <c r="SKU25" s="567"/>
      <c r="SKV25" s="3"/>
      <c r="SKW25" s="428"/>
      <c r="SKX25" s="3"/>
      <c r="SKY25" s="567"/>
      <c r="SKZ25" s="3"/>
      <c r="SLA25" s="428"/>
      <c r="SLB25" s="3"/>
      <c r="SLC25" s="567"/>
      <c r="SLD25" s="3"/>
      <c r="SLE25" s="428"/>
      <c r="SLF25" s="3"/>
      <c r="SLG25" s="567"/>
      <c r="SLH25" s="3"/>
      <c r="SLI25" s="428"/>
      <c r="SLJ25" s="3"/>
      <c r="SLK25" s="567"/>
      <c r="SLL25" s="3"/>
      <c r="SLM25" s="428"/>
      <c r="SLN25" s="3"/>
      <c r="SLO25" s="567"/>
      <c r="SLP25" s="3"/>
      <c r="SLQ25" s="428"/>
      <c r="SLR25" s="3"/>
      <c r="SLS25" s="567"/>
      <c r="SLT25" s="3"/>
      <c r="SLU25" s="428"/>
      <c r="SLV25" s="3"/>
      <c r="SLW25" s="567"/>
      <c r="SLX25" s="3"/>
      <c r="SLY25" s="428"/>
      <c r="SLZ25" s="3"/>
      <c r="SMA25" s="567"/>
      <c r="SMB25" s="3"/>
      <c r="SMC25" s="428"/>
      <c r="SMD25" s="3"/>
      <c r="SME25" s="567"/>
      <c r="SMF25" s="3"/>
      <c r="SMG25" s="428"/>
      <c r="SMH25" s="3"/>
      <c r="SMI25" s="567"/>
      <c r="SMJ25" s="3"/>
      <c r="SMK25" s="428"/>
      <c r="SML25" s="3"/>
      <c r="SMM25" s="567"/>
      <c r="SMN25" s="3"/>
      <c r="SMO25" s="428"/>
      <c r="SMP25" s="3"/>
      <c r="SMQ25" s="567"/>
      <c r="SMR25" s="3"/>
      <c r="SMS25" s="428"/>
      <c r="SMT25" s="3"/>
      <c r="SMU25" s="567"/>
      <c r="SMV25" s="3"/>
      <c r="SMW25" s="428"/>
      <c r="SMX25" s="3"/>
      <c r="SMY25" s="567"/>
      <c r="SMZ25" s="3"/>
      <c r="SNA25" s="428"/>
      <c r="SNB25" s="3"/>
      <c r="SNC25" s="567"/>
      <c r="SND25" s="3"/>
      <c r="SNE25" s="428"/>
      <c r="SNF25" s="3"/>
      <c r="SNG25" s="567"/>
      <c r="SNH25" s="3"/>
      <c r="SNI25" s="428"/>
      <c r="SNJ25" s="3"/>
      <c r="SNK25" s="567"/>
      <c r="SNL25" s="3"/>
      <c r="SNM25" s="428"/>
      <c r="SNN25" s="3"/>
      <c r="SNO25" s="567"/>
      <c r="SNP25" s="3"/>
      <c r="SNQ25" s="428"/>
      <c r="SNR25" s="3"/>
      <c r="SNS25" s="567"/>
      <c r="SNT25" s="3"/>
      <c r="SNU25" s="428"/>
      <c r="SNV25" s="3"/>
      <c r="SNW25" s="567"/>
      <c r="SNX25" s="3"/>
      <c r="SNY25" s="428"/>
      <c r="SNZ25" s="3"/>
      <c r="SOA25" s="567"/>
      <c r="SOB25" s="3"/>
      <c r="SOC25" s="428"/>
      <c r="SOD25" s="3"/>
      <c r="SOE25" s="567"/>
      <c r="SOF25" s="3"/>
      <c r="SOG25" s="428"/>
      <c r="SOH25" s="3"/>
      <c r="SOI25" s="567"/>
      <c r="SOJ25" s="3"/>
      <c r="SOK25" s="428"/>
      <c r="SOL25" s="3"/>
      <c r="SOM25" s="567"/>
      <c r="SON25" s="3"/>
      <c r="SOO25" s="428"/>
      <c r="SOP25" s="3"/>
      <c r="SOQ25" s="567"/>
      <c r="SOR25" s="3"/>
      <c r="SOS25" s="428"/>
      <c r="SOT25" s="3"/>
      <c r="SOU25" s="567"/>
      <c r="SOV25" s="3"/>
      <c r="SOW25" s="428"/>
      <c r="SOX25" s="3"/>
      <c r="SOY25" s="567"/>
      <c r="SOZ25" s="3"/>
      <c r="SPA25" s="428"/>
      <c r="SPB25" s="3"/>
      <c r="SPC25" s="567"/>
      <c r="SPD25" s="3"/>
      <c r="SPE25" s="428"/>
      <c r="SPF25" s="3"/>
      <c r="SPG25" s="567"/>
      <c r="SPH25" s="3"/>
      <c r="SPI25" s="428"/>
      <c r="SPJ25" s="3"/>
      <c r="SPK25" s="567"/>
      <c r="SPL25" s="3"/>
      <c r="SPM25" s="428"/>
      <c r="SPN25" s="3"/>
      <c r="SPO25" s="567"/>
      <c r="SPP25" s="3"/>
      <c r="SPQ25" s="428"/>
      <c r="SPR25" s="3"/>
      <c r="SPS25" s="567"/>
      <c r="SPT25" s="3"/>
      <c r="SPU25" s="428"/>
      <c r="SPV25" s="3"/>
      <c r="SPW25" s="567"/>
      <c r="SPX25" s="3"/>
      <c r="SPY25" s="428"/>
      <c r="SPZ25" s="3"/>
      <c r="SQA25" s="567"/>
      <c r="SQB25" s="3"/>
      <c r="SQC25" s="428"/>
      <c r="SQD25" s="3"/>
      <c r="SQE25" s="567"/>
      <c r="SQF25" s="3"/>
      <c r="SQG25" s="428"/>
      <c r="SQH25" s="3"/>
      <c r="SQI25" s="567"/>
      <c r="SQJ25" s="3"/>
      <c r="SQK25" s="428"/>
      <c r="SQL25" s="3"/>
      <c r="SQM25" s="567"/>
      <c r="SQN25" s="3"/>
      <c r="SQO25" s="428"/>
      <c r="SQP25" s="3"/>
      <c r="SQQ25" s="567"/>
      <c r="SQR25" s="3"/>
      <c r="SQS25" s="428"/>
      <c r="SQT25" s="3"/>
      <c r="SQU25" s="567"/>
      <c r="SQV25" s="3"/>
      <c r="SQW25" s="428"/>
      <c r="SQX25" s="3"/>
      <c r="SQY25" s="567"/>
      <c r="SQZ25" s="3"/>
      <c r="SRA25" s="428"/>
      <c r="SRB25" s="3"/>
      <c r="SRC25" s="567"/>
      <c r="SRD25" s="3"/>
      <c r="SRE25" s="428"/>
      <c r="SRF25" s="3"/>
      <c r="SRG25" s="567"/>
      <c r="SRH25" s="3"/>
      <c r="SRI25" s="428"/>
      <c r="SRJ25" s="3"/>
      <c r="SRK25" s="567"/>
      <c r="SRL25" s="3"/>
      <c r="SRM25" s="428"/>
      <c r="SRN25" s="3"/>
      <c r="SRO25" s="567"/>
      <c r="SRP25" s="3"/>
      <c r="SRQ25" s="428"/>
      <c r="SRR25" s="3"/>
      <c r="SRS25" s="567"/>
      <c r="SRT25" s="3"/>
      <c r="SRU25" s="428"/>
      <c r="SRV25" s="3"/>
      <c r="SRW25" s="567"/>
      <c r="SRX25" s="3"/>
      <c r="SRY25" s="428"/>
      <c r="SRZ25" s="3"/>
      <c r="SSA25" s="567"/>
      <c r="SSB25" s="3"/>
      <c r="SSC25" s="428"/>
      <c r="SSD25" s="3"/>
      <c r="SSE25" s="567"/>
      <c r="SSF25" s="3"/>
      <c r="SSG25" s="428"/>
      <c r="SSH25" s="3"/>
      <c r="SSI25" s="567"/>
      <c r="SSJ25" s="3"/>
      <c r="SSK25" s="428"/>
      <c r="SSL25" s="3"/>
      <c r="SSM25" s="567"/>
      <c r="SSN25" s="3"/>
      <c r="SSO25" s="428"/>
      <c r="SSP25" s="3"/>
      <c r="SSQ25" s="567"/>
      <c r="SSR25" s="3"/>
      <c r="SSS25" s="428"/>
      <c r="SST25" s="3"/>
      <c r="SSU25" s="567"/>
      <c r="SSV25" s="3"/>
      <c r="SSW25" s="428"/>
      <c r="SSX25" s="3"/>
      <c r="SSY25" s="567"/>
      <c r="SSZ25" s="3"/>
      <c r="STA25" s="428"/>
      <c r="STB25" s="3"/>
      <c r="STC25" s="567"/>
      <c r="STD25" s="3"/>
      <c r="STE25" s="428"/>
      <c r="STF25" s="3"/>
      <c r="STG25" s="567"/>
      <c r="STH25" s="3"/>
      <c r="STI25" s="428"/>
      <c r="STJ25" s="3"/>
      <c r="STK25" s="567"/>
      <c r="STL25" s="3"/>
      <c r="STM25" s="428"/>
      <c r="STN25" s="3"/>
      <c r="STO25" s="567"/>
      <c r="STP25" s="3"/>
      <c r="STQ25" s="428"/>
      <c r="STR25" s="3"/>
      <c r="STS25" s="567"/>
      <c r="STT25" s="3"/>
      <c r="STU25" s="428"/>
      <c r="STV25" s="3"/>
      <c r="STW25" s="567"/>
      <c r="STX25" s="3"/>
      <c r="STY25" s="428"/>
      <c r="STZ25" s="3"/>
      <c r="SUA25" s="567"/>
      <c r="SUB25" s="3"/>
      <c r="SUC25" s="428"/>
      <c r="SUD25" s="3"/>
      <c r="SUE25" s="567"/>
      <c r="SUF25" s="3"/>
      <c r="SUG25" s="428"/>
      <c r="SUH25" s="3"/>
      <c r="SUI25" s="567"/>
      <c r="SUJ25" s="3"/>
      <c r="SUK25" s="428"/>
      <c r="SUL25" s="3"/>
      <c r="SUM25" s="567"/>
      <c r="SUN25" s="3"/>
      <c r="SUO25" s="428"/>
      <c r="SUP25" s="3"/>
      <c r="SUQ25" s="567"/>
      <c r="SUR25" s="3"/>
      <c r="SUS25" s="428"/>
      <c r="SUT25" s="3"/>
      <c r="SUU25" s="567"/>
      <c r="SUV25" s="3"/>
      <c r="SUW25" s="428"/>
      <c r="SUX25" s="3"/>
      <c r="SUY25" s="567"/>
      <c r="SUZ25" s="3"/>
      <c r="SVA25" s="428"/>
      <c r="SVB25" s="3"/>
      <c r="SVC25" s="567"/>
      <c r="SVD25" s="3"/>
      <c r="SVE25" s="428"/>
      <c r="SVF25" s="3"/>
      <c r="SVG25" s="567"/>
      <c r="SVH25" s="3"/>
      <c r="SVI25" s="428"/>
      <c r="SVJ25" s="3"/>
      <c r="SVK25" s="567"/>
      <c r="SVL25" s="3"/>
      <c r="SVM25" s="428"/>
      <c r="SVN25" s="3"/>
      <c r="SVO25" s="567"/>
      <c r="SVP25" s="3"/>
      <c r="SVQ25" s="428"/>
      <c r="SVR25" s="3"/>
      <c r="SVS25" s="567"/>
      <c r="SVT25" s="3"/>
      <c r="SVU25" s="428"/>
      <c r="SVV25" s="3"/>
      <c r="SVW25" s="567"/>
      <c r="SVX25" s="3"/>
      <c r="SVY25" s="428"/>
      <c r="SVZ25" s="3"/>
      <c r="SWA25" s="567"/>
      <c r="SWB25" s="3"/>
      <c r="SWC25" s="428"/>
      <c r="SWD25" s="3"/>
      <c r="SWE25" s="567"/>
      <c r="SWF25" s="3"/>
      <c r="SWG25" s="428"/>
      <c r="SWH25" s="3"/>
      <c r="SWI25" s="567"/>
      <c r="SWJ25" s="3"/>
      <c r="SWK25" s="428"/>
      <c r="SWL25" s="3"/>
      <c r="SWM25" s="567"/>
      <c r="SWN25" s="3"/>
      <c r="SWO25" s="428"/>
      <c r="SWP25" s="3"/>
      <c r="SWQ25" s="567"/>
      <c r="SWR25" s="3"/>
      <c r="SWS25" s="428"/>
      <c r="SWT25" s="3"/>
      <c r="SWU25" s="567"/>
      <c r="SWV25" s="3"/>
      <c r="SWW25" s="428"/>
      <c r="SWX25" s="3"/>
      <c r="SWY25" s="567"/>
      <c r="SWZ25" s="3"/>
      <c r="SXA25" s="428"/>
      <c r="SXB25" s="3"/>
      <c r="SXC25" s="567"/>
      <c r="SXD25" s="3"/>
      <c r="SXE25" s="428"/>
      <c r="SXF25" s="3"/>
      <c r="SXG25" s="567"/>
      <c r="SXH25" s="3"/>
      <c r="SXI25" s="428"/>
      <c r="SXJ25" s="3"/>
      <c r="SXK25" s="567"/>
      <c r="SXL25" s="3"/>
      <c r="SXM25" s="428"/>
      <c r="SXN25" s="3"/>
      <c r="SXO25" s="567"/>
      <c r="SXP25" s="3"/>
      <c r="SXQ25" s="428"/>
      <c r="SXR25" s="3"/>
      <c r="SXS25" s="567"/>
      <c r="SXT25" s="3"/>
      <c r="SXU25" s="428"/>
      <c r="SXV25" s="3"/>
      <c r="SXW25" s="567"/>
      <c r="SXX25" s="3"/>
      <c r="SXY25" s="428"/>
      <c r="SXZ25" s="3"/>
      <c r="SYA25" s="567"/>
      <c r="SYB25" s="3"/>
      <c r="SYC25" s="428"/>
      <c r="SYD25" s="3"/>
      <c r="SYE25" s="567"/>
      <c r="SYF25" s="3"/>
      <c r="SYG25" s="428"/>
      <c r="SYH25" s="3"/>
      <c r="SYI25" s="567"/>
      <c r="SYJ25" s="3"/>
      <c r="SYK25" s="428"/>
      <c r="SYL25" s="3"/>
      <c r="SYM25" s="567"/>
      <c r="SYN25" s="3"/>
      <c r="SYO25" s="428"/>
      <c r="SYP25" s="3"/>
      <c r="SYQ25" s="567"/>
      <c r="SYR25" s="3"/>
      <c r="SYS25" s="428"/>
      <c r="SYT25" s="3"/>
      <c r="SYU25" s="567"/>
      <c r="SYV25" s="3"/>
      <c r="SYW25" s="428"/>
      <c r="SYX25" s="3"/>
      <c r="SYY25" s="567"/>
      <c r="SYZ25" s="3"/>
      <c r="SZA25" s="428"/>
      <c r="SZB25" s="3"/>
      <c r="SZC25" s="567"/>
      <c r="SZD25" s="3"/>
      <c r="SZE25" s="428"/>
      <c r="SZF25" s="3"/>
      <c r="SZG25" s="567"/>
      <c r="SZH25" s="3"/>
      <c r="SZI25" s="428"/>
      <c r="SZJ25" s="3"/>
      <c r="SZK25" s="567"/>
      <c r="SZL25" s="3"/>
      <c r="SZM25" s="428"/>
      <c r="SZN25" s="3"/>
      <c r="SZO25" s="567"/>
      <c r="SZP25" s="3"/>
      <c r="SZQ25" s="428"/>
      <c r="SZR25" s="3"/>
      <c r="SZS25" s="567"/>
      <c r="SZT25" s="3"/>
      <c r="SZU25" s="428"/>
      <c r="SZV25" s="3"/>
      <c r="SZW25" s="567"/>
      <c r="SZX25" s="3"/>
      <c r="SZY25" s="428"/>
      <c r="SZZ25" s="3"/>
      <c r="TAA25" s="567"/>
      <c r="TAB25" s="3"/>
      <c r="TAC25" s="428"/>
      <c r="TAD25" s="3"/>
      <c r="TAE25" s="567"/>
      <c r="TAF25" s="3"/>
      <c r="TAG25" s="428"/>
      <c r="TAH25" s="3"/>
      <c r="TAI25" s="567"/>
      <c r="TAJ25" s="3"/>
      <c r="TAK25" s="428"/>
      <c r="TAL25" s="3"/>
      <c r="TAM25" s="567"/>
      <c r="TAN25" s="3"/>
      <c r="TAO25" s="428"/>
      <c r="TAP25" s="3"/>
      <c r="TAQ25" s="567"/>
      <c r="TAR25" s="3"/>
      <c r="TAS25" s="428"/>
      <c r="TAT25" s="3"/>
      <c r="TAU25" s="567"/>
      <c r="TAV25" s="3"/>
      <c r="TAW25" s="428"/>
      <c r="TAX25" s="3"/>
      <c r="TAY25" s="567"/>
      <c r="TAZ25" s="3"/>
      <c r="TBA25" s="428"/>
      <c r="TBB25" s="3"/>
      <c r="TBC25" s="567"/>
      <c r="TBD25" s="3"/>
      <c r="TBE25" s="428"/>
      <c r="TBF25" s="3"/>
      <c r="TBG25" s="567"/>
      <c r="TBH25" s="3"/>
      <c r="TBI25" s="428"/>
      <c r="TBJ25" s="3"/>
      <c r="TBK25" s="567"/>
      <c r="TBL25" s="3"/>
      <c r="TBM25" s="428"/>
      <c r="TBN25" s="3"/>
      <c r="TBO25" s="567"/>
      <c r="TBP25" s="3"/>
      <c r="TBQ25" s="428"/>
      <c r="TBR25" s="3"/>
      <c r="TBS25" s="567"/>
      <c r="TBT25" s="3"/>
      <c r="TBU25" s="428"/>
      <c r="TBV25" s="3"/>
      <c r="TBW25" s="567"/>
      <c r="TBX25" s="3"/>
      <c r="TBY25" s="428"/>
      <c r="TBZ25" s="3"/>
      <c r="TCA25" s="567"/>
      <c r="TCB25" s="3"/>
      <c r="TCC25" s="428"/>
      <c r="TCD25" s="3"/>
      <c r="TCE25" s="567"/>
      <c r="TCF25" s="3"/>
      <c r="TCG25" s="428"/>
      <c r="TCH25" s="3"/>
      <c r="TCI25" s="567"/>
      <c r="TCJ25" s="3"/>
      <c r="TCK25" s="428"/>
      <c r="TCL25" s="3"/>
      <c r="TCM25" s="567"/>
      <c r="TCN25" s="3"/>
      <c r="TCO25" s="428"/>
      <c r="TCP25" s="3"/>
      <c r="TCQ25" s="567"/>
      <c r="TCR25" s="3"/>
      <c r="TCS25" s="428"/>
      <c r="TCT25" s="3"/>
      <c r="TCU25" s="567"/>
      <c r="TCV25" s="3"/>
      <c r="TCW25" s="428"/>
      <c r="TCX25" s="3"/>
      <c r="TCY25" s="567"/>
      <c r="TCZ25" s="3"/>
      <c r="TDA25" s="428"/>
      <c r="TDB25" s="3"/>
      <c r="TDC25" s="567"/>
      <c r="TDD25" s="3"/>
      <c r="TDE25" s="428"/>
      <c r="TDF25" s="3"/>
      <c r="TDG25" s="567"/>
      <c r="TDH25" s="3"/>
      <c r="TDI25" s="428"/>
      <c r="TDJ25" s="3"/>
      <c r="TDK25" s="567"/>
      <c r="TDL25" s="3"/>
      <c r="TDM25" s="428"/>
      <c r="TDN25" s="3"/>
      <c r="TDO25" s="567"/>
      <c r="TDP25" s="3"/>
      <c r="TDQ25" s="428"/>
      <c r="TDR25" s="3"/>
      <c r="TDS25" s="567"/>
      <c r="TDT25" s="3"/>
      <c r="TDU25" s="428"/>
      <c r="TDV25" s="3"/>
      <c r="TDW25" s="567"/>
      <c r="TDX25" s="3"/>
      <c r="TDY25" s="428"/>
      <c r="TDZ25" s="3"/>
      <c r="TEA25" s="567"/>
      <c r="TEB25" s="3"/>
      <c r="TEC25" s="428"/>
      <c r="TED25" s="3"/>
      <c r="TEE25" s="567"/>
      <c r="TEF25" s="3"/>
      <c r="TEG25" s="428"/>
      <c r="TEH25" s="3"/>
      <c r="TEI25" s="567"/>
      <c r="TEJ25" s="3"/>
      <c r="TEK25" s="428"/>
      <c r="TEL25" s="3"/>
      <c r="TEM25" s="567"/>
      <c r="TEN25" s="3"/>
      <c r="TEO25" s="428"/>
      <c r="TEP25" s="3"/>
      <c r="TEQ25" s="567"/>
      <c r="TER25" s="3"/>
      <c r="TES25" s="428"/>
      <c r="TET25" s="3"/>
      <c r="TEU25" s="567"/>
      <c r="TEV25" s="3"/>
      <c r="TEW25" s="428"/>
      <c r="TEX25" s="3"/>
      <c r="TEY25" s="567"/>
      <c r="TEZ25" s="3"/>
      <c r="TFA25" s="428"/>
      <c r="TFB25" s="3"/>
      <c r="TFC25" s="567"/>
      <c r="TFD25" s="3"/>
      <c r="TFE25" s="428"/>
      <c r="TFF25" s="3"/>
      <c r="TFG25" s="567"/>
      <c r="TFH25" s="3"/>
      <c r="TFI25" s="428"/>
      <c r="TFJ25" s="3"/>
      <c r="TFK25" s="567"/>
      <c r="TFL25" s="3"/>
      <c r="TFM25" s="428"/>
      <c r="TFN25" s="3"/>
      <c r="TFO25" s="567"/>
      <c r="TFP25" s="3"/>
      <c r="TFQ25" s="428"/>
      <c r="TFR25" s="3"/>
      <c r="TFS25" s="567"/>
      <c r="TFT25" s="3"/>
      <c r="TFU25" s="428"/>
      <c r="TFV25" s="3"/>
      <c r="TFW25" s="567"/>
      <c r="TFX25" s="3"/>
      <c r="TFY25" s="428"/>
      <c r="TFZ25" s="3"/>
      <c r="TGA25" s="567"/>
      <c r="TGB25" s="3"/>
      <c r="TGC25" s="428"/>
      <c r="TGD25" s="3"/>
      <c r="TGE25" s="567"/>
      <c r="TGF25" s="3"/>
      <c r="TGG25" s="428"/>
      <c r="TGH25" s="3"/>
      <c r="TGI25" s="567"/>
      <c r="TGJ25" s="3"/>
      <c r="TGK25" s="428"/>
      <c r="TGL25" s="3"/>
      <c r="TGM25" s="567"/>
      <c r="TGN25" s="3"/>
      <c r="TGO25" s="428"/>
      <c r="TGP25" s="3"/>
      <c r="TGQ25" s="567"/>
      <c r="TGR25" s="3"/>
      <c r="TGS25" s="428"/>
      <c r="TGT25" s="3"/>
      <c r="TGU25" s="567"/>
      <c r="TGV25" s="3"/>
      <c r="TGW25" s="428"/>
      <c r="TGX25" s="3"/>
      <c r="TGY25" s="567"/>
      <c r="TGZ25" s="3"/>
      <c r="THA25" s="428"/>
      <c r="THB25" s="3"/>
      <c r="THC25" s="567"/>
      <c r="THD25" s="3"/>
      <c r="THE25" s="428"/>
      <c r="THF25" s="3"/>
      <c r="THG25" s="567"/>
      <c r="THH25" s="3"/>
      <c r="THI25" s="428"/>
      <c r="THJ25" s="3"/>
      <c r="THK25" s="567"/>
      <c r="THL25" s="3"/>
      <c r="THM25" s="428"/>
      <c r="THN25" s="3"/>
      <c r="THO25" s="567"/>
      <c r="THP25" s="3"/>
      <c r="THQ25" s="428"/>
      <c r="THR25" s="3"/>
      <c r="THS25" s="567"/>
      <c r="THT25" s="3"/>
      <c r="THU25" s="428"/>
      <c r="THV25" s="3"/>
      <c r="THW25" s="567"/>
      <c r="THX25" s="3"/>
      <c r="THY25" s="428"/>
      <c r="THZ25" s="3"/>
      <c r="TIA25" s="567"/>
      <c r="TIB25" s="3"/>
      <c r="TIC25" s="428"/>
      <c r="TID25" s="3"/>
      <c r="TIE25" s="567"/>
      <c r="TIF25" s="3"/>
      <c r="TIG25" s="428"/>
      <c r="TIH25" s="3"/>
      <c r="TII25" s="567"/>
      <c r="TIJ25" s="3"/>
      <c r="TIK25" s="428"/>
      <c r="TIL25" s="3"/>
      <c r="TIM25" s="567"/>
      <c r="TIN25" s="3"/>
      <c r="TIO25" s="428"/>
      <c r="TIP25" s="3"/>
      <c r="TIQ25" s="567"/>
      <c r="TIR25" s="3"/>
      <c r="TIS25" s="428"/>
      <c r="TIT25" s="3"/>
      <c r="TIU25" s="567"/>
      <c r="TIV25" s="3"/>
      <c r="TIW25" s="428"/>
      <c r="TIX25" s="3"/>
      <c r="TIY25" s="567"/>
      <c r="TIZ25" s="3"/>
      <c r="TJA25" s="428"/>
      <c r="TJB25" s="3"/>
      <c r="TJC25" s="567"/>
      <c r="TJD25" s="3"/>
      <c r="TJE25" s="428"/>
      <c r="TJF25" s="3"/>
      <c r="TJG25" s="567"/>
      <c r="TJH25" s="3"/>
      <c r="TJI25" s="428"/>
      <c r="TJJ25" s="3"/>
      <c r="TJK25" s="567"/>
      <c r="TJL25" s="3"/>
      <c r="TJM25" s="428"/>
      <c r="TJN25" s="3"/>
      <c r="TJO25" s="567"/>
      <c r="TJP25" s="3"/>
      <c r="TJQ25" s="428"/>
      <c r="TJR25" s="3"/>
      <c r="TJS25" s="567"/>
      <c r="TJT25" s="3"/>
      <c r="TJU25" s="428"/>
      <c r="TJV25" s="3"/>
      <c r="TJW25" s="567"/>
      <c r="TJX25" s="3"/>
      <c r="TJY25" s="428"/>
      <c r="TJZ25" s="3"/>
      <c r="TKA25" s="567"/>
      <c r="TKB25" s="3"/>
      <c r="TKC25" s="428"/>
      <c r="TKD25" s="3"/>
      <c r="TKE25" s="567"/>
      <c r="TKF25" s="3"/>
      <c r="TKG25" s="428"/>
      <c r="TKH25" s="3"/>
      <c r="TKI25" s="567"/>
      <c r="TKJ25" s="3"/>
      <c r="TKK25" s="428"/>
      <c r="TKL25" s="3"/>
      <c r="TKM25" s="567"/>
      <c r="TKN25" s="3"/>
      <c r="TKO25" s="428"/>
      <c r="TKP25" s="3"/>
      <c r="TKQ25" s="567"/>
      <c r="TKR25" s="3"/>
      <c r="TKS25" s="428"/>
      <c r="TKT25" s="3"/>
      <c r="TKU25" s="567"/>
      <c r="TKV25" s="3"/>
      <c r="TKW25" s="428"/>
      <c r="TKX25" s="3"/>
      <c r="TKY25" s="567"/>
      <c r="TKZ25" s="3"/>
      <c r="TLA25" s="428"/>
      <c r="TLB25" s="3"/>
      <c r="TLC25" s="567"/>
      <c r="TLD25" s="3"/>
      <c r="TLE25" s="428"/>
      <c r="TLF25" s="3"/>
      <c r="TLG25" s="567"/>
      <c r="TLH25" s="3"/>
      <c r="TLI25" s="428"/>
      <c r="TLJ25" s="3"/>
      <c r="TLK25" s="567"/>
      <c r="TLL25" s="3"/>
      <c r="TLM25" s="428"/>
      <c r="TLN25" s="3"/>
      <c r="TLO25" s="567"/>
      <c r="TLP25" s="3"/>
      <c r="TLQ25" s="428"/>
      <c r="TLR25" s="3"/>
      <c r="TLS25" s="567"/>
      <c r="TLT25" s="3"/>
      <c r="TLU25" s="428"/>
      <c r="TLV25" s="3"/>
      <c r="TLW25" s="567"/>
      <c r="TLX25" s="3"/>
      <c r="TLY25" s="428"/>
      <c r="TLZ25" s="3"/>
      <c r="TMA25" s="567"/>
      <c r="TMB25" s="3"/>
      <c r="TMC25" s="428"/>
      <c r="TMD25" s="3"/>
      <c r="TME25" s="567"/>
      <c r="TMF25" s="3"/>
      <c r="TMG25" s="428"/>
      <c r="TMH25" s="3"/>
      <c r="TMI25" s="567"/>
      <c r="TMJ25" s="3"/>
      <c r="TMK25" s="428"/>
      <c r="TML25" s="3"/>
      <c r="TMM25" s="567"/>
      <c r="TMN25" s="3"/>
      <c r="TMO25" s="428"/>
      <c r="TMP25" s="3"/>
      <c r="TMQ25" s="567"/>
      <c r="TMR25" s="3"/>
      <c r="TMS25" s="428"/>
      <c r="TMT25" s="3"/>
      <c r="TMU25" s="567"/>
      <c r="TMV25" s="3"/>
      <c r="TMW25" s="428"/>
      <c r="TMX25" s="3"/>
      <c r="TMY25" s="567"/>
      <c r="TMZ25" s="3"/>
      <c r="TNA25" s="428"/>
      <c r="TNB25" s="3"/>
      <c r="TNC25" s="567"/>
      <c r="TND25" s="3"/>
      <c r="TNE25" s="428"/>
      <c r="TNF25" s="3"/>
      <c r="TNG25" s="567"/>
      <c r="TNH25" s="3"/>
      <c r="TNI25" s="428"/>
      <c r="TNJ25" s="3"/>
      <c r="TNK25" s="567"/>
      <c r="TNL25" s="3"/>
      <c r="TNM25" s="428"/>
      <c r="TNN25" s="3"/>
      <c r="TNO25" s="567"/>
      <c r="TNP25" s="3"/>
      <c r="TNQ25" s="428"/>
      <c r="TNR25" s="3"/>
      <c r="TNS25" s="567"/>
      <c r="TNT25" s="3"/>
      <c r="TNU25" s="428"/>
      <c r="TNV25" s="3"/>
      <c r="TNW25" s="567"/>
      <c r="TNX25" s="3"/>
      <c r="TNY25" s="428"/>
      <c r="TNZ25" s="3"/>
      <c r="TOA25" s="567"/>
      <c r="TOB25" s="3"/>
      <c r="TOC25" s="428"/>
      <c r="TOD25" s="3"/>
      <c r="TOE25" s="567"/>
      <c r="TOF25" s="3"/>
      <c r="TOG25" s="428"/>
      <c r="TOH25" s="3"/>
      <c r="TOI25" s="567"/>
      <c r="TOJ25" s="3"/>
      <c r="TOK25" s="428"/>
      <c r="TOL25" s="3"/>
      <c r="TOM25" s="567"/>
      <c r="TON25" s="3"/>
      <c r="TOO25" s="428"/>
      <c r="TOP25" s="3"/>
      <c r="TOQ25" s="567"/>
      <c r="TOR25" s="3"/>
      <c r="TOS25" s="428"/>
      <c r="TOT25" s="3"/>
      <c r="TOU25" s="567"/>
      <c r="TOV25" s="3"/>
      <c r="TOW25" s="428"/>
      <c r="TOX25" s="3"/>
      <c r="TOY25" s="567"/>
      <c r="TOZ25" s="3"/>
      <c r="TPA25" s="428"/>
      <c r="TPB25" s="3"/>
      <c r="TPC25" s="567"/>
      <c r="TPD25" s="3"/>
      <c r="TPE25" s="428"/>
      <c r="TPF25" s="3"/>
      <c r="TPG25" s="567"/>
      <c r="TPH25" s="3"/>
      <c r="TPI25" s="428"/>
      <c r="TPJ25" s="3"/>
      <c r="TPK25" s="567"/>
      <c r="TPL25" s="3"/>
      <c r="TPM25" s="428"/>
      <c r="TPN25" s="3"/>
      <c r="TPO25" s="567"/>
      <c r="TPP25" s="3"/>
      <c r="TPQ25" s="428"/>
      <c r="TPR25" s="3"/>
      <c r="TPS25" s="567"/>
      <c r="TPT25" s="3"/>
      <c r="TPU25" s="428"/>
      <c r="TPV25" s="3"/>
      <c r="TPW25" s="567"/>
      <c r="TPX25" s="3"/>
      <c r="TPY25" s="428"/>
      <c r="TPZ25" s="3"/>
      <c r="TQA25" s="567"/>
      <c r="TQB25" s="3"/>
      <c r="TQC25" s="428"/>
      <c r="TQD25" s="3"/>
      <c r="TQE25" s="567"/>
      <c r="TQF25" s="3"/>
      <c r="TQG25" s="428"/>
      <c r="TQH25" s="3"/>
      <c r="TQI25" s="567"/>
      <c r="TQJ25" s="3"/>
      <c r="TQK25" s="428"/>
      <c r="TQL25" s="3"/>
      <c r="TQM25" s="567"/>
      <c r="TQN25" s="3"/>
      <c r="TQO25" s="428"/>
      <c r="TQP25" s="3"/>
      <c r="TQQ25" s="567"/>
      <c r="TQR25" s="3"/>
      <c r="TQS25" s="428"/>
      <c r="TQT25" s="3"/>
      <c r="TQU25" s="567"/>
      <c r="TQV25" s="3"/>
      <c r="TQW25" s="428"/>
      <c r="TQX25" s="3"/>
      <c r="TQY25" s="567"/>
      <c r="TQZ25" s="3"/>
      <c r="TRA25" s="428"/>
      <c r="TRB25" s="3"/>
      <c r="TRC25" s="567"/>
      <c r="TRD25" s="3"/>
      <c r="TRE25" s="428"/>
      <c r="TRF25" s="3"/>
      <c r="TRG25" s="567"/>
      <c r="TRH25" s="3"/>
      <c r="TRI25" s="428"/>
      <c r="TRJ25" s="3"/>
      <c r="TRK25" s="567"/>
      <c r="TRL25" s="3"/>
      <c r="TRM25" s="428"/>
      <c r="TRN25" s="3"/>
      <c r="TRO25" s="567"/>
      <c r="TRP25" s="3"/>
      <c r="TRQ25" s="428"/>
      <c r="TRR25" s="3"/>
      <c r="TRS25" s="567"/>
      <c r="TRT25" s="3"/>
      <c r="TRU25" s="428"/>
      <c r="TRV25" s="3"/>
      <c r="TRW25" s="567"/>
      <c r="TRX25" s="3"/>
      <c r="TRY25" s="428"/>
      <c r="TRZ25" s="3"/>
      <c r="TSA25" s="567"/>
      <c r="TSB25" s="3"/>
      <c r="TSC25" s="428"/>
      <c r="TSD25" s="3"/>
      <c r="TSE25" s="567"/>
      <c r="TSF25" s="3"/>
      <c r="TSG25" s="428"/>
      <c r="TSH25" s="3"/>
      <c r="TSI25" s="567"/>
      <c r="TSJ25" s="3"/>
      <c r="TSK25" s="428"/>
      <c r="TSL25" s="3"/>
      <c r="TSM25" s="567"/>
      <c r="TSN25" s="3"/>
      <c r="TSO25" s="428"/>
      <c r="TSP25" s="3"/>
      <c r="TSQ25" s="567"/>
      <c r="TSR25" s="3"/>
      <c r="TSS25" s="428"/>
      <c r="TST25" s="3"/>
      <c r="TSU25" s="567"/>
      <c r="TSV25" s="3"/>
      <c r="TSW25" s="428"/>
      <c r="TSX25" s="3"/>
      <c r="TSY25" s="567"/>
      <c r="TSZ25" s="3"/>
      <c r="TTA25" s="428"/>
      <c r="TTB25" s="3"/>
      <c r="TTC25" s="567"/>
      <c r="TTD25" s="3"/>
      <c r="TTE25" s="428"/>
      <c r="TTF25" s="3"/>
      <c r="TTG25" s="567"/>
      <c r="TTH25" s="3"/>
      <c r="TTI25" s="428"/>
      <c r="TTJ25" s="3"/>
      <c r="TTK25" s="567"/>
      <c r="TTL25" s="3"/>
      <c r="TTM25" s="428"/>
      <c r="TTN25" s="3"/>
      <c r="TTO25" s="567"/>
      <c r="TTP25" s="3"/>
      <c r="TTQ25" s="428"/>
      <c r="TTR25" s="3"/>
      <c r="TTS25" s="567"/>
      <c r="TTT25" s="3"/>
      <c r="TTU25" s="428"/>
      <c r="TTV25" s="3"/>
      <c r="TTW25" s="567"/>
      <c r="TTX25" s="3"/>
      <c r="TTY25" s="428"/>
      <c r="TTZ25" s="3"/>
      <c r="TUA25" s="567"/>
      <c r="TUB25" s="3"/>
      <c r="TUC25" s="428"/>
      <c r="TUD25" s="3"/>
      <c r="TUE25" s="567"/>
      <c r="TUF25" s="3"/>
      <c r="TUG25" s="428"/>
      <c r="TUH25" s="3"/>
      <c r="TUI25" s="567"/>
      <c r="TUJ25" s="3"/>
      <c r="TUK25" s="428"/>
      <c r="TUL25" s="3"/>
      <c r="TUM25" s="567"/>
      <c r="TUN25" s="3"/>
      <c r="TUO25" s="428"/>
      <c r="TUP25" s="3"/>
      <c r="TUQ25" s="567"/>
      <c r="TUR25" s="3"/>
      <c r="TUS25" s="428"/>
      <c r="TUT25" s="3"/>
      <c r="TUU25" s="567"/>
      <c r="TUV25" s="3"/>
      <c r="TUW25" s="428"/>
      <c r="TUX25" s="3"/>
      <c r="TUY25" s="567"/>
      <c r="TUZ25" s="3"/>
      <c r="TVA25" s="428"/>
      <c r="TVB25" s="3"/>
      <c r="TVC25" s="567"/>
      <c r="TVD25" s="3"/>
      <c r="TVE25" s="428"/>
      <c r="TVF25" s="3"/>
      <c r="TVG25" s="567"/>
      <c r="TVH25" s="3"/>
      <c r="TVI25" s="428"/>
      <c r="TVJ25" s="3"/>
      <c r="TVK25" s="567"/>
      <c r="TVL25" s="3"/>
      <c r="TVM25" s="428"/>
      <c r="TVN25" s="3"/>
      <c r="TVO25" s="567"/>
      <c r="TVP25" s="3"/>
      <c r="TVQ25" s="428"/>
      <c r="TVR25" s="3"/>
      <c r="TVS25" s="567"/>
      <c r="TVT25" s="3"/>
      <c r="TVU25" s="428"/>
      <c r="TVV25" s="3"/>
      <c r="TVW25" s="567"/>
      <c r="TVX25" s="3"/>
      <c r="TVY25" s="428"/>
      <c r="TVZ25" s="3"/>
      <c r="TWA25" s="567"/>
      <c r="TWB25" s="3"/>
      <c r="TWC25" s="428"/>
      <c r="TWD25" s="3"/>
      <c r="TWE25" s="567"/>
      <c r="TWF25" s="3"/>
      <c r="TWG25" s="428"/>
      <c r="TWH25" s="3"/>
      <c r="TWI25" s="567"/>
      <c r="TWJ25" s="3"/>
      <c r="TWK25" s="428"/>
      <c r="TWL25" s="3"/>
      <c r="TWM25" s="567"/>
      <c r="TWN25" s="3"/>
      <c r="TWO25" s="428"/>
      <c r="TWP25" s="3"/>
      <c r="TWQ25" s="567"/>
      <c r="TWR25" s="3"/>
      <c r="TWS25" s="428"/>
      <c r="TWT25" s="3"/>
      <c r="TWU25" s="567"/>
      <c r="TWV25" s="3"/>
      <c r="TWW25" s="428"/>
      <c r="TWX25" s="3"/>
      <c r="TWY25" s="567"/>
      <c r="TWZ25" s="3"/>
      <c r="TXA25" s="428"/>
      <c r="TXB25" s="3"/>
      <c r="TXC25" s="567"/>
      <c r="TXD25" s="3"/>
      <c r="TXE25" s="428"/>
      <c r="TXF25" s="3"/>
      <c r="TXG25" s="567"/>
      <c r="TXH25" s="3"/>
      <c r="TXI25" s="428"/>
      <c r="TXJ25" s="3"/>
      <c r="TXK25" s="567"/>
      <c r="TXL25" s="3"/>
      <c r="TXM25" s="428"/>
      <c r="TXN25" s="3"/>
      <c r="TXO25" s="567"/>
      <c r="TXP25" s="3"/>
      <c r="TXQ25" s="428"/>
      <c r="TXR25" s="3"/>
      <c r="TXS25" s="567"/>
      <c r="TXT25" s="3"/>
      <c r="TXU25" s="428"/>
      <c r="TXV25" s="3"/>
      <c r="TXW25" s="567"/>
      <c r="TXX25" s="3"/>
      <c r="TXY25" s="428"/>
      <c r="TXZ25" s="3"/>
      <c r="TYA25" s="567"/>
      <c r="TYB25" s="3"/>
      <c r="TYC25" s="428"/>
      <c r="TYD25" s="3"/>
      <c r="TYE25" s="567"/>
      <c r="TYF25" s="3"/>
      <c r="TYG25" s="428"/>
      <c r="TYH25" s="3"/>
      <c r="TYI25" s="567"/>
      <c r="TYJ25" s="3"/>
      <c r="TYK25" s="428"/>
      <c r="TYL25" s="3"/>
      <c r="TYM25" s="567"/>
      <c r="TYN25" s="3"/>
      <c r="TYO25" s="428"/>
      <c r="TYP25" s="3"/>
      <c r="TYQ25" s="567"/>
      <c r="TYR25" s="3"/>
      <c r="TYS25" s="428"/>
      <c r="TYT25" s="3"/>
      <c r="TYU25" s="567"/>
      <c r="TYV25" s="3"/>
      <c r="TYW25" s="428"/>
      <c r="TYX25" s="3"/>
      <c r="TYY25" s="567"/>
      <c r="TYZ25" s="3"/>
      <c r="TZA25" s="428"/>
      <c r="TZB25" s="3"/>
      <c r="TZC25" s="567"/>
      <c r="TZD25" s="3"/>
      <c r="TZE25" s="428"/>
      <c r="TZF25" s="3"/>
      <c r="TZG25" s="567"/>
      <c r="TZH25" s="3"/>
      <c r="TZI25" s="428"/>
      <c r="TZJ25" s="3"/>
      <c r="TZK25" s="567"/>
      <c r="TZL25" s="3"/>
      <c r="TZM25" s="428"/>
      <c r="TZN25" s="3"/>
      <c r="TZO25" s="567"/>
      <c r="TZP25" s="3"/>
      <c r="TZQ25" s="428"/>
      <c r="TZR25" s="3"/>
      <c r="TZS25" s="567"/>
      <c r="TZT25" s="3"/>
      <c r="TZU25" s="428"/>
      <c r="TZV25" s="3"/>
      <c r="TZW25" s="567"/>
      <c r="TZX25" s="3"/>
      <c r="TZY25" s="428"/>
      <c r="TZZ25" s="3"/>
      <c r="UAA25" s="567"/>
      <c r="UAB25" s="3"/>
      <c r="UAC25" s="428"/>
      <c r="UAD25" s="3"/>
      <c r="UAE25" s="567"/>
      <c r="UAF25" s="3"/>
      <c r="UAG25" s="428"/>
      <c r="UAH25" s="3"/>
      <c r="UAI25" s="567"/>
      <c r="UAJ25" s="3"/>
      <c r="UAK25" s="428"/>
      <c r="UAL25" s="3"/>
      <c r="UAM25" s="567"/>
      <c r="UAN25" s="3"/>
      <c r="UAO25" s="428"/>
      <c r="UAP25" s="3"/>
      <c r="UAQ25" s="567"/>
      <c r="UAR25" s="3"/>
      <c r="UAS25" s="428"/>
      <c r="UAT25" s="3"/>
      <c r="UAU25" s="567"/>
      <c r="UAV25" s="3"/>
      <c r="UAW25" s="428"/>
      <c r="UAX25" s="3"/>
      <c r="UAY25" s="567"/>
      <c r="UAZ25" s="3"/>
      <c r="UBA25" s="428"/>
      <c r="UBB25" s="3"/>
      <c r="UBC25" s="567"/>
      <c r="UBD25" s="3"/>
      <c r="UBE25" s="428"/>
      <c r="UBF25" s="3"/>
      <c r="UBG25" s="567"/>
      <c r="UBH25" s="3"/>
      <c r="UBI25" s="428"/>
      <c r="UBJ25" s="3"/>
      <c r="UBK25" s="567"/>
      <c r="UBL25" s="3"/>
      <c r="UBM25" s="428"/>
      <c r="UBN25" s="3"/>
      <c r="UBO25" s="567"/>
      <c r="UBP25" s="3"/>
      <c r="UBQ25" s="428"/>
      <c r="UBR25" s="3"/>
      <c r="UBS25" s="567"/>
      <c r="UBT25" s="3"/>
      <c r="UBU25" s="428"/>
      <c r="UBV25" s="3"/>
      <c r="UBW25" s="567"/>
      <c r="UBX25" s="3"/>
      <c r="UBY25" s="428"/>
      <c r="UBZ25" s="3"/>
      <c r="UCA25" s="567"/>
      <c r="UCB25" s="3"/>
      <c r="UCC25" s="428"/>
      <c r="UCD25" s="3"/>
      <c r="UCE25" s="567"/>
      <c r="UCF25" s="3"/>
      <c r="UCG25" s="428"/>
      <c r="UCH25" s="3"/>
      <c r="UCI25" s="567"/>
      <c r="UCJ25" s="3"/>
      <c r="UCK25" s="428"/>
      <c r="UCL25" s="3"/>
      <c r="UCM25" s="567"/>
      <c r="UCN25" s="3"/>
      <c r="UCO25" s="428"/>
      <c r="UCP25" s="3"/>
      <c r="UCQ25" s="567"/>
      <c r="UCR25" s="3"/>
      <c r="UCS25" s="428"/>
      <c r="UCT25" s="3"/>
      <c r="UCU25" s="567"/>
      <c r="UCV25" s="3"/>
      <c r="UCW25" s="428"/>
      <c r="UCX25" s="3"/>
      <c r="UCY25" s="567"/>
      <c r="UCZ25" s="3"/>
      <c r="UDA25" s="428"/>
      <c r="UDB25" s="3"/>
      <c r="UDC25" s="567"/>
      <c r="UDD25" s="3"/>
      <c r="UDE25" s="428"/>
      <c r="UDF25" s="3"/>
      <c r="UDG25" s="567"/>
      <c r="UDH25" s="3"/>
      <c r="UDI25" s="428"/>
      <c r="UDJ25" s="3"/>
      <c r="UDK25" s="567"/>
      <c r="UDL25" s="3"/>
      <c r="UDM25" s="428"/>
      <c r="UDN25" s="3"/>
      <c r="UDO25" s="567"/>
      <c r="UDP25" s="3"/>
      <c r="UDQ25" s="428"/>
      <c r="UDR25" s="3"/>
      <c r="UDS25" s="567"/>
      <c r="UDT25" s="3"/>
      <c r="UDU25" s="428"/>
      <c r="UDV25" s="3"/>
      <c r="UDW25" s="567"/>
      <c r="UDX25" s="3"/>
      <c r="UDY25" s="428"/>
      <c r="UDZ25" s="3"/>
      <c r="UEA25" s="567"/>
      <c r="UEB25" s="3"/>
      <c r="UEC25" s="428"/>
      <c r="UED25" s="3"/>
      <c r="UEE25" s="567"/>
      <c r="UEF25" s="3"/>
      <c r="UEG25" s="428"/>
      <c r="UEH25" s="3"/>
      <c r="UEI25" s="567"/>
      <c r="UEJ25" s="3"/>
      <c r="UEK25" s="428"/>
      <c r="UEL25" s="3"/>
      <c r="UEM25" s="567"/>
      <c r="UEN25" s="3"/>
      <c r="UEO25" s="428"/>
      <c r="UEP25" s="3"/>
      <c r="UEQ25" s="567"/>
      <c r="UER25" s="3"/>
      <c r="UES25" s="428"/>
      <c r="UET25" s="3"/>
      <c r="UEU25" s="567"/>
      <c r="UEV25" s="3"/>
      <c r="UEW25" s="428"/>
      <c r="UEX25" s="3"/>
      <c r="UEY25" s="567"/>
      <c r="UEZ25" s="3"/>
      <c r="UFA25" s="428"/>
      <c r="UFB25" s="3"/>
      <c r="UFC25" s="567"/>
      <c r="UFD25" s="3"/>
      <c r="UFE25" s="428"/>
      <c r="UFF25" s="3"/>
      <c r="UFG25" s="567"/>
      <c r="UFH25" s="3"/>
      <c r="UFI25" s="428"/>
      <c r="UFJ25" s="3"/>
      <c r="UFK25" s="567"/>
      <c r="UFL25" s="3"/>
      <c r="UFM25" s="428"/>
      <c r="UFN25" s="3"/>
      <c r="UFO25" s="567"/>
      <c r="UFP25" s="3"/>
      <c r="UFQ25" s="428"/>
      <c r="UFR25" s="3"/>
      <c r="UFS25" s="567"/>
      <c r="UFT25" s="3"/>
      <c r="UFU25" s="428"/>
      <c r="UFV25" s="3"/>
      <c r="UFW25" s="567"/>
      <c r="UFX25" s="3"/>
      <c r="UFY25" s="428"/>
      <c r="UFZ25" s="3"/>
      <c r="UGA25" s="567"/>
      <c r="UGB25" s="3"/>
      <c r="UGC25" s="428"/>
      <c r="UGD25" s="3"/>
      <c r="UGE25" s="567"/>
      <c r="UGF25" s="3"/>
      <c r="UGG25" s="428"/>
      <c r="UGH25" s="3"/>
      <c r="UGI25" s="567"/>
      <c r="UGJ25" s="3"/>
      <c r="UGK25" s="428"/>
      <c r="UGL25" s="3"/>
      <c r="UGM25" s="567"/>
      <c r="UGN25" s="3"/>
      <c r="UGO25" s="428"/>
      <c r="UGP25" s="3"/>
      <c r="UGQ25" s="567"/>
      <c r="UGR25" s="3"/>
      <c r="UGS25" s="428"/>
      <c r="UGT25" s="3"/>
      <c r="UGU25" s="567"/>
      <c r="UGV25" s="3"/>
      <c r="UGW25" s="428"/>
      <c r="UGX25" s="3"/>
      <c r="UGY25" s="567"/>
      <c r="UGZ25" s="3"/>
      <c r="UHA25" s="428"/>
      <c r="UHB25" s="3"/>
      <c r="UHC25" s="567"/>
      <c r="UHD25" s="3"/>
      <c r="UHE25" s="428"/>
      <c r="UHF25" s="3"/>
      <c r="UHG25" s="567"/>
      <c r="UHH25" s="3"/>
      <c r="UHI25" s="428"/>
      <c r="UHJ25" s="3"/>
      <c r="UHK25" s="567"/>
      <c r="UHL25" s="3"/>
      <c r="UHM25" s="428"/>
      <c r="UHN25" s="3"/>
      <c r="UHO25" s="567"/>
      <c r="UHP25" s="3"/>
      <c r="UHQ25" s="428"/>
      <c r="UHR25" s="3"/>
      <c r="UHS25" s="567"/>
      <c r="UHT25" s="3"/>
      <c r="UHU25" s="428"/>
      <c r="UHV25" s="3"/>
      <c r="UHW25" s="567"/>
      <c r="UHX25" s="3"/>
      <c r="UHY25" s="428"/>
      <c r="UHZ25" s="3"/>
      <c r="UIA25" s="567"/>
      <c r="UIB25" s="3"/>
      <c r="UIC25" s="428"/>
      <c r="UID25" s="3"/>
      <c r="UIE25" s="567"/>
      <c r="UIF25" s="3"/>
      <c r="UIG25" s="428"/>
      <c r="UIH25" s="3"/>
      <c r="UII25" s="567"/>
      <c r="UIJ25" s="3"/>
      <c r="UIK25" s="428"/>
      <c r="UIL25" s="3"/>
      <c r="UIM25" s="567"/>
      <c r="UIN25" s="3"/>
      <c r="UIO25" s="428"/>
      <c r="UIP25" s="3"/>
      <c r="UIQ25" s="567"/>
      <c r="UIR25" s="3"/>
      <c r="UIS25" s="428"/>
      <c r="UIT25" s="3"/>
      <c r="UIU25" s="567"/>
      <c r="UIV25" s="3"/>
      <c r="UIW25" s="428"/>
      <c r="UIX25" s="3"/>
      <c r="UIY25" s="567"/>
      <c r="UIZ25" s="3"/>
      <c r="UJA25" s="428"/>
      <c r="UJB25" s="3"/>
      <c r="UJC25" s="567"/>
      <c r="UJD25" s="3"/>
      <c r="UJE25" s="428"/>
      <c r="UJF25" s="3"/>
      <c r="UJG25" s="567"/>
      <c r="UJH25" s="3"/>
      <c r="UJI25" s="428"/>
      <c r="UJJ25" s="3"/>
      <c r="UJK25" s="567"/>
      <c r="UJL25" s="3"/>
      <c r="UJM25" s="428"/>
      <c r="UJN25" s="3"/>
      <c r="UJO25" s="567"/>
      <c r="UJP25" s="3"/>
      <c r="UJQ25" s="428"/>
      <c r="UJR25" s="3"/>
      <c r="UJS25" s="567"/>
      <c r="UJT25" s="3"/>
      <c r="UJU25" s="428"/>
      <c r="UJV25" s="3"/>
      <c r="UJW25" s="567"/>
      <c r="UJX25" s="3"/>
      <c r="UJY25" s="428"/>
      <c r="UJZ25" s="3"/>
      <c r="UKA25" s="567"/>
      <c r="UKB25" s="3"/>
      <c r="UKC25" s="428"/>
      <c r="UKD25" s="3"/>
      <c r="UKE25" s="567"/>
      <c r="UKF25" s="3"/>
      <c r="UKG25" s="428"/>
      <c r="UKH25" s="3"/>
      <c r="UKI25" s="567"/>
      <c r="UKJ25" s="3"/>
      <c r="UKK25" s="428"/>
      <c r="UKL25" s="3"/>
      <c r="UKM25" s="567"/>
      <c r="UKN25" s="3"/>
      <c r="UKO25" s="428"/>
      <c r="UKP25" s="3"/>
      <c r="UKQ25" s="567"/>
      <c r="UKR25" s="3"/>
      <c r="UKS25" s="428"/>
      <c r="UKT25" s="3"/>
      <c r="UKU25" s="567"/>
      <c r="UKV25" s="3"/>
      <c r="UKW25" s="428"/>
      <c r="UKX25" s="3"/>
      <c r="UKY25" s="567"/>
      <c r="UKZ25" s="3"/>
      <c r="ULA25" s="428"/>
      <c r="ULB25" s="3"/>
      <c r="ULC25" s="567"/>
      <c r="ULD25" s="3"/>
      <c r="ULE25" s="428"/>
      <c r="ULF25" s="3"/>
      <c r="ULG25" s="567"/>
      <c r="ULH25" s="3"/>
      <c r="ULI25" s="428"/>
      <c r="ULJ25" s="3"/>
      <c r="ULK25" s="567"/>
      <c r="ULL25" s="3"/>
      <c r="ULM25" s="428"/>
      <c r="ULN25" s="3"/>
      <c r="ULO25" s="567"/>
      <c r="ULP25" s="3"/>
      <c r="ULQ25" s="428"/>
      <c r="ULR25" s="3"/>
      <c r="ULS25" s="567"/>
      <c r="ULT25" s="3"/>
      <c r="ULU25" s="428"/>
      <c r="ULV25" s="3"/>
      <c r="ULW25" s="567"/>
      <c r="ULX25" s="3"/>
      <c r="ULY25" s="428"/>
      <c r="ULZ25" s="3"/>
      <c r="UMA25" s="567"/>
      <c r="UMB25" s="3"/>
      <c r="UMC25" s="428"/>
      <c r="UMD25" s="3"/>
      <c r="UME25" s="567"/>
      <c r="UMF25" s="3"/>
      <c r="UMG25" s="428"/>
      <c r="UMH25" s="3"/>
      <c r="UMI25" s="567"/>
      <c r="UMJ25" s="3"/>
      <c r="UMK25" s="428"/>
      <c r="UML25" s="3"/>
      <c r="UMM25" s="567"/>
      <c r="UMN25" s="3"/>
      <c r="UMO25" s="428"/>
      <c r="UMP25" s="3"/>
      <c r="UMQ25" s="567"/>
      <c r="UMR25" s="3"/>
      <c r="UMS25" s="428"/>
      <c r="UMT25" s="3"/>
      <c r="UMU25" s="567"/>
      <c r="UMV25" s="3"/>
      <c r="UMW25" s="428"/>
      <c r="UMX25" s="3"/>
      <c r="UMY25" s="567"/>
      <c r="UMZ25" s="3"/>
      <c r="UNA25" s="428"/>
      <c r="UNB25" s="3"/>
      <c r="UNC25" s="567"/>
      <c r="UND25" s="3"/>
      <c r="UNE25" s="428"/>
      <c r="UNF25" s="3"/>
      <c r="UNG25" s="567"/>
      <c r="UNH25" s="3"/>
      <c r="UNI25" s="428"/>
      <c r="UNJ25" s="3"/>
      <c r="UNK25" s="567"/>
      <c r="UNL25" s="3"/>
      <c r="UNM25" s="428"/>
      <c r="UNN25" s="3"/>
      <c r="UNO25" s="567"/>
      <c r="UNP25" s="3"/>
      <c r="UNQ25" s="428"/>
      <c r="UNR25" s="3"/>
      <c r="UNS25" s="567"/>
      <c r="UNT25" s="3"/>
      <c r="UNU25" s="428"/>
      <c r="UNV25" s="3"/>
      <c r="UNW25" s="567"/>
      <c r="UNX25" s="3"/>
      <c r="UNY25" s="428"/>
      <c r="UNZ25" s="3"/>
      <c r="UOA25" s="567"/>
      <c r="UOB25" s="3"/>
      <c r="UOC25" s="428"/>
      <c r="UOD25" s="3"/>
      <c r="UOE25" s="567"/>
      <c r="UOF25" s="3"/>
      <c r="UOG25" s="428"/>
      <c r="UOH25" s="3"/>
      <c r="UOI25" s="567"/>
      <c r="UOJ25" s="3"/>
      <c r="UOK25" s="428"/>
      <c r="UOL25" s="3"/>
      <c r="UOM25" s="567"/>
      <c r="UON25" s="3"/>
      <c r="UOO25" s="428"/>
      <c r="UOP25" s="3"/>
      <c r="UOQ25" s="567"/>
      <c r="UOR25" s="3"/>
      <c r="UOS25" s="428"/>
      <c r="UOT25" s="3"/>
      <c r="UOU25" s="567"/>
      <c r="UOV25" s="3"/>
      <c r="UOW25" s="428"/>
      <c r="UOX25" s="3"/>
      <c r="UOY25" s="567"/>
      <c r="UOZ25" s="3"/>
      <c r="UPA25" s="428"/>
      <c r="UPB25" s="3"/>
      <c r="UPC25" s="567"/>
      <c r="UPD25" s="3"/>
      <c r="UPE25" s="428"/>
      <c r="UPF25" s="3"/>
      <c r="UPG25" s="567"/>
      <c r="UPH25" s="3"/>
      <c r="UPI25" s="428"/>
      <c r="UPJ25" s="3"/>
      <c r="UPK25" s="567"/>
      <c r="UPL25" s="3"/>
      <c r="UPM25" s="428"/>
      <c r="UPN25" s="3"/>
      <c r="UPO25" s="567"/>
      <c r="UPP25" s="3"/>
      <c r="UPQ25" s="428"/>
      <c r="UPR25" s="3"/>
      <c r="UPS25" s="567"/>
      <c r="UPT25" s="3"/>
      <c r="UPU25" s="428"/>
      <c r="UPV25" s="3"/>
      <c r="UPW25" s="567"/>
      <c r="UPX25" s="3"/>
      <c r="UPY25" s="428"/>
      <c r="UPZ25" s="3"/>
      <c r="UQA25" s="567"/>
      <c r="UQB25" s="3"/>
      <c r="UQC25" s="428"/>
      <c r="UQD25" s="3"/>
      <c r="UQE25" s="567"/>
      <c r="UQF25" s="3"/>
      <c r="UQG25" s="428"/>
      <c r="UQH25" s="3"/>
      <c r="UQI25" s="567"/>
      <c r="UQJ25" s="3"/>
      <c r="UQK25" s="428"/>
      <c r="UQL25" s="3"/>
      <c r="UQM25" s="567"/>
      <c r="UQN25" s="3"/>
      <c r="UQO25" s="428"/>
      <c r="UQP25" s="3"/>
      <c r="UQQ25" s="567"/>
      <c r="UQR25" s="3"/>
      <c r="UQS25" s="428"/>
      <c r="UQT25" s="3"/>
      <c r="UQU25" s="567"/>
      <c r="UQV25" s="3"/>
      <c r="UQW25" s="428"/>
      <c r="UQX25" s="3"/>
      <c r="UQY25" s="567"/>
      <c r="UQZ25" s="3"/>
      <c r="URA25" s="428"/>
      <c r="URB25" s="3"/>
      <c r="URC25" s="567"/>
      <c r="URD25" s="3"/>
      <c r="URE25" s="428"/>
      <c r="URF25" s="3"/>
      <c r="URG25" s="567"/>
      <c r="URH25" s="3"/>
      <c r="URI25" s="428"/>
      <c r="URJ25" s="3"/>
      <c r="URK25" s="567"/>
      <c r="URL25" s="3"/>
      <c r="URM25" s="428"/>
      <c r="URN25" s="3"/>
      <c r="URO25" s="567"/>
      <c r="URP25" s="3"/>
      <c r="URQ25" s="428"/>
      <c r="URR25" s="3"/>
      <c r="URS25" s="567"/>
      <c r="URT25" s="3"/>
      <c r="URU25" s="428"/>
      <c r="URV25" s="3"/>
      <c r="URW25" s="567"/>
      <c r="URX25" s="3"/>
      <c r="URY25" s="428"/>
      <c r="URZ25" s="3"/>
      <c r="USA25" s="567"/>
      <c r="USB25" s="3"/>
      <c r="USC25" s="428"/>
      <c r="USD25" s="3"/>
      <c r="USE25" s="567"/>
      <c r="USF25" s="3"/>
      <c r="USG25" s="428"/>
      <c r="USH25" s="3"/>
      <c r="USI25" s="567"/>
      <c r="USJ25" s="3"/>
      <c r="USK25" s="428"/>
      <c r="USL25" s="3"/>
      <c r="USM25" s="567"/>
      <c r="USN25" s="3"/>
      <c r="USO25" s="428"/>
      <c r="USP25" s="3"/>
      <c r="USQ25" s="567"/>
      <c r="USR25" s="3"/>
      <c r="USS25" s="428"/>
      <c r="UST25" s="3"/>
      <c r="USU25" s="567"/>
      <c r="USV25" s="3"/>
      <c r="USW25" s="428"/>
      <c r="USX25" s="3"/>
      <c r="USY25" s="567"/>
      <c r="USZ25" s="3"/>
      <c r="UTA25" s="428"/>
      <c r="UTB25" s="3"/>
      <c r="UTC25" s="567"/>
      <c r="UTD25" s="3"/>
      <c r="UTE25" s="428"/>
      <c r="UTF25" s="3"/>
      <c r="UTG25" s="567"/>
      <c r="UTH25" s="3"/>
      <c r="UTI25" s="428"/>
      <c r="UTJ25" s="3"/>
      <c r="UTK25" s="567"/>
      <c r="UTL25" s="3"/>
      <c r="UTM25" s="428"/>
      <c r="UTN25" s="3"/>
      <c r="UTO25" s="567"/>
      <c r="UTP25" s="3"/>
      <c r="UTQ25" s="428"/>
      <c r="UTR25" s="3"/>
      <c r="UTS25" s="567"/>
      <c r="UTT25" s="3"/>
      <c r="UTU25" s="428"/>
      <c r="UTV25" s="3"/>
      <c r="UTW25" s="567"/>
      <c r="UTX25" s="3"/>
      <c r="UTY25" s="428"/>
      <c r="UTZ25" s="3"/>
      <c r="UUA25" s="567"/>
      <c r="UUB25" s="3"/>
      <c r="UUC25" s="428"/>
      <c r="UUD25" s="3"/>
      <c r="UUE25" s="567"/>
      <c r="UUF25" s="3"/>
      <c r="UUG25" s="428"/>
      <c r="UUH25" s="3"/>
      <c r="UUI25" s="567"/>
      <c r="UUJ25" s="3"/>
      <c r="UUK25" s="428"/>
      <c r="UUL25" s="3"/>
      <c r="UUM25" s="567"/>
      <c r="UUN25" s="3"/>
      <c r="UUO25" s="428"/>
      <c r="UUP25" s="3"/>
      <c r="UUQ25" s="567"/>
      <c r="UUR25" s="3"/>
      <c r="UUS25" s="428"/>
      <c r="UUT25" s="3"/>
      <c r="UUU25" s="567"/>
      <c r="UUV25" s="3"/>
      <c r="UUW25" s="428"/>
      <c r="UUX25" s="3"/>
      <c r="UUY25" s="567"/>
      <c r="UUZ25" s="3"/>
      <c r="UVA25" s="428"/>
      <c r="UVB25" s="3"/>
      <c r="UVC25" s="567"/>
      <c r="UVD25" s="3"/>
      <c r="UVE25" s="428"/>
      <c r="UVF25" s="3"/>
      <c r="UVG25" s="567"/>
      <c r="UVH25" s="3"/>
      <c r="UVI25" s="428"/>
      <c r="UVJ25" s="3"/>
      <c r="UVK25" s="567"/>
      <c r="UVL25" s="3"/>
      <c r="UVM25" s="428"/>
      <c r="UVN25" s="3"/>
      <c r="UVO25" s="567"/>
      <c r="UVP25" s="3"/>
      <c r="UVQ25" s="428"/>
      <c r="UVR25" s="3"/>
      <c r="UVS25" s="567"/>
      <c r="UVT25" s="3"/>
      <c r="UVU25" s="428"/>
      <c r="UVV25" s="3"/>
      <c r="UVW25" s="567"/>
      <c r="UVX25" s="3"/>
      <c r="UVY25" s="428"/>
      <c r="UVZ25" s="3"/>
      <c r="UWA25" s="567"/>
      <c r="UWB25" s="3"/>
      <c r="UWC25" s="428"/>
      <c r="UWD25" s="3"/>
      <c r="UWE25" s="567"/>
      <c r="UWF25" s="3"/>
      <c r="UWG25" s="428"/>
      <c r="UWH25" s="3"/>
      <c r="UWI25" s="567"/>
      <c r="UWJ25" s="3"/>
      <c r="UWK25" s="428"/>
      <c r="UWL25" s="3"/>
      <c r="UWM25" s="567"/>
      <c r="UWN25" s="3"/>
      <c r="UWO25" s="428"/>
      <c r="UWP25" s="3"/>
      <c r="UWQ25" s="567"/>
      <c r="UWR25" s="3"/>
      <c r="UWS25" s="428"/>
      <c r="UWT25" s="3"/>
      <c r="UWU25" s="567"/>
      <c r="UWV25" s="3"/>
      <c r="UWW25" s="428"/>
      <c r="UWX25" s="3"/>
      <c r="UWY25" s="567"/>
      <c r="UWZ25" s="3"/>
      <c r="UXA25" s="428"/>
      <c r="UXB25" s="3"/>
      <c r="UXC25" s="567"/>
      <c r="UXD25" s="3"/>
      <c r="UXE25" s="428"/>
      <c r="UXF25" s="3"/>
      <c r="UXG25" s="567"/>
      <c r="UXH25" s="3"/>
      <c r="UXI25" s="428"/>
      <c r="UXJ25" s="3"/>
      <c r="UXK25" s="567"/>
      <c r="UXL25" s="3"/>
      <c r="UXM25" s="428"/>
      <c r="UXN25" s="3"/>
      <c r="UXO25" s="567"/>
      <c r="UXP25" s="3"/>
      <c r="UXQ25" s="428"/>
      <c r="UXR25" s="3"/>
      <c r="UXS25" s="567"/>
      <c r="UXT25" s="3"/>
      <c r="UXU25" s="428"/>
      <c r="UXV25" s="3"/>
      <c r="UXW25" s="567"/>
      <c r="UXX25" s="3"/>
      <c r="UXY25" s="428"/>
      <c r="UXZ25" s="3"/>
      <c r="UYA25" s="567"/>
      <c r="UYB25" s="3"/>
      <c r="UYC25" s="428"/>
      <c r="UYD25" s="3"/>
      <c r="UYE25" s="567"/>
      <c r="UYF25" s="3"/>
      <c r="UYG25" s="428"/>
      <c r="UYH25" s="3"/>
      <c r="UYI25" s="567"/>
      <c r="UYJ25" s="3"/>
      <c r="UYK25" s="428"/>
      <c r="UYL25" s="3"/>
      <c r="UYM25" s="567"/>
      <c r="UYN25" s="3"/>
      <c r="UYO25" s="428"/>
      <c r="UYP25" s="3"/>
      <c r="UYQ25" s="567"/>
      <c r="UYR25" s="3"/>
      <c r="UYS25" s="428"/>
      <c r="UYT25" s="3"/>
      <c r="UYU25" s="567"/>
      <c r="UYV25" s="3"/>
      <c r="UYW25" s="428"/>
      <c r="UYX25" s="3"/>
      <c r="UYY25" s="567"/>
      <c r="UYZ25" s="3"/>
      <c r="UZA25" s="428"/>
      <c r="UZB25" s="3"/>
      <c r="UZC25" s="567"/>
      <c r="UZD25" s="3"/>
      <c r="UZE25" s="428"/>
      <c r="UZF25" s="3"/>
      <c r="UZG25" s="567"/>
      <c r="UZH25" s="3"/>
      <c r="UZI25" s="428"/>
      <c r="UZJ25" s="3"/>
      <c r="UZK25" s="567"/>
      <c r="UZL25" s="3"/>
      <c r="UZM25" s="428"/>
      <c r="UZN25" s="3"/>
      <c r="UZO25" s="567"/>
      <c r="UZP25" s="3"/>
      <c r="UZQ25" s="428"/>
      <c r="UZR25" s="3"/>
      <c r="UZS25" s="567"/>
      <c r="UZT25" s="3"/>
      <c r="UZU25" s="428"/>
      <c r="UZV25" s="3"/>
      <c r="UZW25" s="567"/>
      <c r="UZX25" s="3"/>
      <c r="UZY25" s="428"/>
      <c r="UZZ25" s="3"/>
      <c r="VAA25" s="567"/>
      <c r="VAB25" s="3"/>
      <c r="VAC25" s="428"/>
      <c r="VAD25" s="3"/>
      <c r="VAE25" s="567"/>
      <c r="VAF25" s="3"/>
      <c r="VAG25" s="428"/>
      <c r="VAH25" s="3"/>
      <c r="VAI25" s="567"/>
      <c r="VAJ25" s="3"/>
      <c r="VAK25" s="428"/>
      <c r="VAL25" s="3"/>
      <c r="VAM25" s="567"/>
      <c r="VAN25" s="3"/>
      <c r="VAO25" s="428"/>
      <c r="VAP25" s="3"/>
      <c r="VAQ25" s="567"/>
      <c r="VAR25" s="3"/>
      <c r="VAS25" s="428"/>
      <c r="VAT25" s="3"/>
      <c r="VAU25" s="567"/>
      <c r="VAV25" s="3"/>
      <c r="VAW25" s="428"/>
      <c r="VAX25" s="3"/>
      <c r="VAY25" s="567"/>
      <c r="VAZ25" s="3"/>
      <c r="VBA25" s="428"/>
      <c r="VBB25" s="3"/>
      <c r="VBC25" s="567"/>
      <c r="VBD25" s="3"/>
      <c r="VBE25" s="428"/>
      <c r="VBF25" s="3"/>
      <c r="VBG25" s="567"/>
      <c r="VBH25" s="3"/>
      <c r="VBI25" s="428"/>
      <c r="VBJ25" s="3"/>
      <c r="VBK25" s="567"/>
      <c r="VBL25" s="3"/>
      <c r="VBM25" s="428"/>
      <c r="VBN25" s="3"/>
      <c r="VBO25" s="567"/>
      <c r="VBP25" s="3"/>
      <c r="VBQ25" s="428"/>
      <c r="VBR25" s="3"/>
      <c r="VBS25" s="567"/>
      <c r="VBT25" s="3"/>
      <c r="VBU25" s="428"/>
      <c r="VBV25" s="3"/>
      <c r="VBW25" s="567"/>
      <c r="VBX25" s="3"/>
      <c r="VBY25" s="428"/>
      <c r="VBZ25" s="3"/>
      <c r="VCA25" s="567"/>
      <c r="VCB25" s="3"/>
      <c r="VCC25" s="428"/>
      <c r="VCD25" s="3"/>
      <c r="VCE25" s="567"/>
      <c r="VCF25" s="3"/>
      <c r="VCG25" s="428"/>
      <c r="VCH25" s="3"/>
      <c r="VCI25" s="567"/>
      <c r="VCJ25" s="3"/>
      <c r="VCK25" s="428"/>
      <c r="VCL25" s="3"/>
      <c r="VCM25" s="567"/>
      <c r="VCN25" s="3"/>
      <c r="VCO25" s="428"/>
      <c r="VCP25" s="3"/>
      <c r="VCQ25" s="567"/>
      <c r="VCR25" s="3"/>
      <c r="VCS25" s="428"/>
      <c r="VCT25" s="3"/>
      <c r="VCU25" s="567"/>
      <c r="VCV25" s="3"/>
      <c r="VCW25" s="428"/>
      <c r="VCX25" s="3"/>
      <c r="VCY25" s="567"/>
      <c r="VCZ25" s="3"/>
      <c r="VDA25" s="428"/>
      <c r="VDB25" s="3"/>
      <c r="VDC25" s="567"/>
      <c r="VDD25" s="3"/>
      <c r="VDE25" s="428"/>
      <c r="VDF25" s="3"/>
      <c r="VDG25" s="567"/>
      <c r="VDH25" s="3"/>
      <c r="VDI25" s="428"/>
      <c r="VDJ25" s="3"/>
      <c r="VDK25" s="567"/>
      <c r="VDL25" s="3"/>
      <c r="VDM25" s="428"/>
      <c r="VDN25" s="3"/>
      <c r="VDO25" s="567"/>
      <c r="VDP25" s="3"/>
      <c r="VDQ25" s="428"/>
      <c r="VDR25" s="3"/>
      <c r="VDS25" s="567"/>
      <c r="VDT25" s="3"/>
      <c r="VDU25" s="428"/>
      <c r="VDV25" s="3"/>
      <c r="VDW25" s="567"/>
      <c r="VDX25" s="3"/>
      <c r="VDY25" s="428"/>
      <c r="VDZ25" s="3"/>
      <c r="VEA25" s="567"/>
      <c r="VEB25" s="3"/>
      <c r="VEC25" s="428"/>
      <c r="VED25" s="3"/>
      <c r="VEE25" s="567"/>
      <c r="VEF25" s="3"/>
      <c r="VEG25" s="428"/>
      <c r="VEH25" s="3"/>
      <c r="VEI25" s="567"/>
      <c r="VEJ25" s="3"/>
      <c r="VEK25" s="428"/>
      <c r="VEL25" s="3"/>
      <c r="VEM25" s="567"/>
      <c r="VEN25" s="3"/>
      <c r="VEO25" s="428"/>
      <c r="VEP25" s="3"/>
      <c r="VEQ25" s="567"/>
      <c r="VER25" s="3"/>
      <c r="VES25" s="428"/>
      <c r="VET25" s="3"/>
      <c r="VEU25" s="567"/>
      <c r="VEV25" s="3"/>
      <c r="VEW25" s="428"/>
      <c r="VEX25" s="3"/>
      <c r="VEY25" s="567"/>
      <c r="VEZ25" s="3"/>
      <c r="VFA25" s="428"/>
      <c r="VFB25" s="3"/>
      <c r="VFC25" s="567"/>
      <c r="VFD25" s="3"/>
      <c r="VFE25" s="428"/>
      <c r="VFF25" s="3"/>
      <c r="VFG25" s="567"/>
      <c r="VFH25" s="3"/>
      <c r="VFI25" s="428"/>
      <c r="VFJ25" s="3"/>
      <c r="VFK25" s="567"/>
      <c r="VFL25" s="3"/>
      <c r="VFM25" s="428"/>
      <c r="VFN25" s="3"/>
      <c r="VFO25" s="567"/>
      <c r="VFP25" s="3"/>
      <c r="VFQ25" s="428"/>
      <c r="VFR25" s="3"/>
      <c r="VFS25" s="567"/>
      <c r="VFT25" s="3"/>
      <c r="VFU25" s="428"/>
      <c r="VFV25" s="3"/>
      <c r="VFW25" s="567"/>
      <c r="VFX25" s="3"/>
      <c r="VFY25" s="428"/>
      <c r="VFZ25" s="3"/>
      <c r="VGA25" s="567"/>
      <c r="VGB25" s="3"/>
      <c r="VGC25" s="428"/>
      <c r="VGD25" s="3"/>
      <c r="VGE25" s="567"/>
      <c r="VGF25" s="3"/>
      <c r="VGG25" s="428"/>
      <c r="VGH25" s="3"/>
      <c r="VGI25" s="567"/>
      <c r="VGJ25" s="3"/>
      <c r="VGK25" s="428"/>
      <c r="VGL25" s="3"/>
      <c r="VGM25" s="567"/>
      <c r="VGN25" s="3"/>
      <c r="VGO25" s="428"/>
      <c r="VGP25" s="3"/>
      <c r="VGQ25" s="567"/>
      <c r="VGR25" s="3"/>
      <c r="VGS25" s="428"/>
      <c r="VGT25" s="3"/>
      <c r="VGU25" s="567"/>
      <c r="VGV25" s="3"/>
      <c r="VGW25" s="428"/>
      <c r="VGX25" s="3"/>
      <c r="VGY25" s="567"/>
      <c r="VGZ25" s="3"/>
      <c r="VHA25" s="428"/>
      <c r="VHB25" s="3"/>
      <c r="VHC25" s="567"/>
      <c r="VHD25" s="3"/>
      <c r="VHE25" s="428"/>
      <c r="VHF25" s="3"/>
      <c r="VHG25" s="567"/>
      <c r="VHH25" s="3"/>
      <c r="VHI25" s="428"/>
      <c r="VHJ25" s="3"/>
      <c r="VHK25" s="567"/>
      <c r="VHL25" s="3"/>
      <c r="VHM25" s="428"/>
      <c r="VHN25" s="3"/>
      <c r="VHO25" s="567"/>
      <c r="VHP25" s="3"/>
      <c r="VHQ25" s="428"/>
      <c r="VHR25" s="3"/>
      <c r="VHS25" s="567"/>
      <c r="VHT25" s="3"/>
      <c r="VHU25" s="428"/>
      <c r="VHV25" s="3"/>
      <c r="VHW25" s="567"/>
      <c r="VHX25" s="3"/>
      <c r="VHY25" s="428"/>
      <c r="VHZ25" s="3"/>
      <c r="VIA25" s="567"/>
      <c r="VIB25" s="3"/>
      <c r="VIC25" s="428"/>
      <c r="VID25" s="3"/>
      <c r="VIE25" s="567"/>
      <c r="VIF25" s="3"/>
      <c r="VIG25" s="428"/>
      <c r="VIH25" s="3"/>
      <c r="VII25" s="567"/>
      <c r="VIJ25" s="3"/>
      <c r="VIK25" s="428"/>
      <c r="VIL25" s="3"/>
      <c r="VIM25" s="567"/>
      <c r="VIN25" s="3"/>
      <c r="VIO25" s="428"/>
      <c r="VIP25" s="3"/>
      <c r="VIQ25" s="567"/>
      <c r="VIR25" s="3"/>
      <c r="VIS25" s="428"/>
      <c r="VIT25" s="3"/>
      <c r="VIU25" s="567"/>
      <c r="VIV25" s="3"/>
      <c r="VIW25" s="428"/>
      <c r="VIX25" s="3"/>
      <c r="VIY25" s="567"/>
      <c r="VIZ25" s="3"/>
      <c r="VJA25" s="428"/>
      <c r="VJB25" s="3"/>
      <c r="VJC25" s="567"/>
      <c r="VJD25" s="3"/>
      <c r="VJE25" s="428"/>
      <c r="VJF25" s="3"/>
      <c r="VJG25" s="567"/>
      <c r="VJH25" s="3"/>
      <c r="VJI25" s="428"/>
      <c r="VJJ25" s="3"/>
      <c r="VJK25" s="567"/>
      <c r="VJL25" s="3"/>
      <c r="VJM25" s="428"/>
      <c r="VJN25" s="3"/>
      <c r="VJO25" s="567"/>
      <c r="VJP25" s="3"/>
      <c r="VJQ25" s="428"/>
      <c r="VJR25" s="3"/>
      <c r="VJS25" s="567"/>
      <c r="VJT25" s="3"/>
      <c r="VJU25" s="428"/>
      <c r="VJV25" s="3"/>
      <c r="VJW25" s="567"/>
      <c r="VJX25" s="3"/>
      <c r="VJY25" s="428"/>
      <c r="VJZ25" s="3"/>
      <c r="VKA25" s="567"/>
      <c r="VKB25" s="3"/>
      <c r="VKC25" s="428"/>
      <c r="VKD25" s="3"/>
      <c r="VKE25" s="567"/>
      <c r="VKF25" s="3"/>
      <c r="VKG25" s="428"/>
      <c r="VKH25" s="3"/>
      <c r="VKI25" s="567"/>
      <c r="VKJ25" s="3"/>
      <c r="VKK25" s="428"/>
      <c r="VKL25" s="3"/>
      <c r="VKM25" s="567"/>
      <c r="VKN25" s="3"/>
      <c r="VKO25" s="428"/>
      <c r="VKP25" s="3"/>
      <c r="VKQ25" s="567"/>
      <c r="VKR25" s="3"/>
      <c r="VKS25" s="428"/>
      <c r="VKT25" s="3"/>
      <c r="VKU25" s="567"/>
      <c r="VKV25" s="3"/>
      <c r="VKW25" s="428"/>
      <c r="VKX25" s="3"/>
      <c r="VKY25" s="567"/>
      <c r="VKZ25" s="3"/>
      <c r="VLA25" s="428"/>
      <c r="VLB25" s="3"/>
      <c r="VLC25" s="567"/>
      <c r="VLD25" s="3"/>
      <c r="VLE25" s="428"/>
      <c r="VLF25" s="3"/>
      <c r="VLG25" s="567"/>
      <c r="VLH25" s="3"/>
      <c r="VLI25" s="428"/>
      <c r="VLJ25" s="3"/>
      <c r="VLK25" s="567"/>
      <c r="VLL25" s="3"/>
      <c r="VLM25" s="428"/>
      <c r="VLN25" s="3"/>
      <c r="VLO25" s="567"/>
      <c r="VLP25" s="3"/>
      <c r="VLQ25" s="428"/>
      <c r="VLR25" s="3"/>
      <c r="VLS25" s="567"/>
      <c r="VLT25" s="3"/>
      <c r="VLU25" s="428"/>
      <c r="VLV25" s="3"/>
      <c r="VLW25" s="567"/>
      <c r="VLX25" s="3"/>
      <c r="VLY25" s="428"/>
      <c r="VLZ25" s="3"/>
      <c r="VMA25" s="567"/>
      <c r="VMB25" s="3"/>
      <c r="VMC25" s="428"/>
      <c r="VMD25" s="3"/>
      <c r="VME25" s="567"/>
      <c r="VMF25" s="3"/>
      <c r="VMG25" s="428"/>
      <c r="VMH25" s="3"/>
      <c r="VMI25" s="567"/>
      <c r="VMJ25" s="3"/>
      <c r="VMK25" s="428"/>
      <c r="VML25" s="3"/>
      <c r="VMM25" s="567"/>
      <c r="VMN25" s="3"/>
      <c r="VMO25" s="428"/>
      <c r="VMP25" s="3"/>
      <c r="VMQ25" s="567"/>
      <c r="VMR25" s="3"/>
      <c r="VMS25" s="428"/>
      <c r="VMT25" s="3"/>
      <c r="VMU25" s="567"/>
      <c r="VMV25" s="3"/>
      <c r="VMW25" s="428"/>
      <c r="VMX25" s="3"/>
      <c r="VMY25" s="567"/>
      <c r="VMZ25" s="3"/>
      <c r="VNA25" s="428"/>
      <c r="VNB25" s="3"/>
      <c r="VNC25" s="567"/>
      <c r="VND25" s="3"/>
      <c r="VNE25" s="428"/>
      <c r="VNF25" s="3"/>
      <c r="VNG25" s="567"/>
      <c r="VNH25" s="3"/>
      <c r="VNI25" s="428"/>
      <c r="VNJ25" s="3"/>
      <c r="VNK25" s="567"/>
      <c r="VNL25" s="3"/>
      <c r="VNM25" s="428"/>
      <c r="VNN25" s="3"/>
      <c r="VNO25" s="567"/>
      <c r="VNP25" s="3"/>
      <c r="VNQ25" s="428"/>
      <c r="VNR25" s="3"/>
      <c r="VNS25" s="567"/>
      <c r="VNT25" s="3"/>
      <c r="VNU25" s="428"/>
      <c r="VNV25" s="3"/>
      <c r="VNW25" s="567"/>
      <c r="VNX25" s="3"/>
      <c r="VNY25" s="428"/>
      <c r="VNZ25" s="3"/>
      <c r="VOA25" s="567"/>
      <c r="VOB25" s="3"/>
      <c r="VOC25" s="428"/>
      <c r="VOD25" s="3"/>
      <c r="VOE25" s="567"/>
      <c r="VOF25" s="3"/>
      <c r="VOG25" s="428"/>
      <c r="VOH25" s="3"/>
      <c r="VOI25" s="567"/>
      <c r="VOJ25" s="3"/>
      <c r="VOK25" s="428"/>
      <c r="VOL25" s="3"/>
      <c r="VOM25" s="567"/>
      <c r="VON25" s="3"/>
      <c r="VOO25" s="428"/>
      <c r="VOP25" s="3"/>
      <c r="VOQ25" s="567"/>
      <c r="VOR25" s="3"/>
      <c r="VOS25" s="428"/>
      <c r="VOT25" s="3"/>
      <c r="VOU25" s="567"/>
      <c r="VOV25" s="3"/>
      <c r="VOW25" s="428"/>
      <c r="VOX25" s="3"/>
      <c r="VOY25" s="567"/>
      <c r="VOZ25" s="3"/>
      <c r="VPA25" s="428"/>
      <c r="VPB25" s="3"/>
      <c r="VPC25" s="567"/>
      <c r="VPD25" s="3"/>
      <c r="VPE25" s="428"/>
      <c r="VPF25" s="3"/>
      <c r="VPG25" s="567"/>
      <c r="VPH25" s="3"/>
      <c r="VPI25" s="428"/>
      <c r="VPJ25" s="3"/>
      <c r="VPK25" s="567"/>
      <c r="VPL25" s="3"/>
      <c r="VPM25" s="428"/>
      <c r="VPN25" s="3"/>
      <c r="VPO25" s="567"/>
      <c r="VPP25" s="3"/>
      <c r="VPQ25" s="428"/>
      <c r="VPR25" s="3"/>
      <c r="VPS25" s="567"/>
      <c r="VPT25" s="3"/>
      <c r="VPU25" s="428"/>
      <c r="VPV25" s="3"/>
      <c r="VPW25" s="567"/>
      <c r="VPX25" s="3"/>
      <c r="VPY25" s="428"/>
      <c r="VPZ25" s="3"/>
      <c r="VQA25" s="567"/>
      <c r="VQB25" s="3"/>
      <c r="VQC25" s="428"/>
      <c r="VQD25" s="3"/>
      <c r="VQE25" s="567"/>
      <c r="VQF25" s="3"/>
      <c r="VQG25" s="428"/>
      <c r="VQH25" s="3"/>
      <c r="VQI25" s="567"/>
      <c r="VQJ25" s="3"/>
      <c r="VQK25" s="428"/>
      <c r="VQL25" s="3"/>
      <c r="VQM25" s="567"/>
      <c r="VQN25" s="3"/>
      <c r="VQO25" s="428"/>
      <c r="VQP25" s="3"/>
      <c r="VQQ25" s="567"/>
      <c r="VQR25" s="3"/>
      <c r="VQS25" s="428"/>
      <c r="VQT25" s="3"/>
      <c r="VQU25" s="567"/>
      <c r="VQV25" s="3"/>
      <c r="VQW25" s="428"/>
      <c r="VQX25" s="3"/>
      <c r="VQY25" s="567"/>
      <c r="VQZ25" s="3"/>
      <c r="VRA25" s="428"/>
      <c r="VRB25" s="3"/>
      <c r="VRC25" s="567"/>
      <c r="VRD25" s="3"/>
      <c r="VRE25" s="428"/>
      <c r="VRF25" s="3"/>
      <c r="VRG25" s="567"/>
      <c r="VRH25" s="3"/>
      <c r="VRI25" s="428"/>
      <c r="VRJ25" s="3"/>
      <c r="VRK25" s="567"/>
      <c r="VRL25" s="3"/>
      <c r="VRM25" s="428"/>
      <c r="VRN25" s="3"/>
      <c r="VRO25" s="567"/>
      <c r="VRP25" s="3"/>
      <c r="VRQ25" s="428"/>
      <c r="VRR25" s="3"/>
      <c r="VRS25" s="567"/>
      <c r="VRT25" s="3"/>
      <c r="VRU25" s="428"/>
      <c r="VRV25" s="3"/>
      <c r="VRW25" s="567"/>
      <c r="VRX25" s="3"/>
      <c r="VRY25" s="428"/>
      <c r="VRZ25" s="3"/>
      <c r="VSA25" s="567"/>
      <c r="VSB25" s="3"/>
      <c r="VSC25" s="428"/>
      <c r="VSD25" s="3"/>
      <c r="VSE25" s="567"/>
      <c r="VSF25" s="3"/>
      <c r="VSG25" s="428"/>
      <c r="VSH25" s="3"/>
      <c r="VSI25" s="567"/>
      <c r="VSJ25" s="3"/>
      <c r="VSK25" s="428"/>
      <c r="VSL25" s="3"/>
      <c r="VSM25" s="567"/>
      <c r="VSN25" s="3"/>
      <c r="VSO25" s="428"/>
      <c r="VSP25" s="3"/>
      <c r="VSQ25" s="567"/>
      <c r="VSR25" s="3"/>
      <c r="VSS25" s="428"/>
      <c r="VST25" s="3"/>
      <c r="VSU25" s="567"/>
      <c r="VSV25" s="3"/>
      <c r="VSW25" s="428"/>
      <c r="VSX25" s="3"/>
      <c r="VSY25" s="567"/>
      <c r="VSZ25" s="3"/>
      <c r="VTA25" s="428"/>
      <c r="VTB25" s="3"/>
      <c r="VTC25" s="567"/>
      <c r="VTD25" s="3"/>
      <c r="VTE25" s="428"/>
      <c r="VTF25" s="3"/>
      <c r="VTG25" s="567"/>
      <c r="VTH25" s="3"/>
      <c r="VTI25" s="428"/>
      <c r="VTJ25" s="3"/>
      <c r="VTK25" s="567"/>
      <c r="VTL25" s="3"/>
      <c r="VTM25" s="428"/>
      <c r="VTN25" s="3"/>
      <c r="VTO25" s="567"/>
      <c r="VTP25" s="3"/>
      <c r="VTQ25" s="428"/>
      <c r="VTR25" s="3"/>
      <c r="VTS25" s="567"/>
      <c r="VTT25" s="3"/>
      <c r="VTU25" s="428"/>
      <c r="VTV25" s="3"/>
      <c r="VTW25" s="567"/>
      <c r="VTX25" s="3"/>
      <c r="VTY25" s="428"/>
      <c r="VTZ25" s="3"/>
      <c r="VUA25" s="567"/>
      <c r="VUB25" s="3"/>
      <c r="VUC25" s="428"/>
      <c r="VUD25" s="3"/>
      <c r="VUE25" s="567"/>
      <c r="VUF25" s="3"/>
      <c r="VUG25" s="428"/>
      <c r="VUH25" s="3"/>
      <c r="VUI25" s="567"/>
      <c r="VUJ25" s="3"/>
      <c r="VUK25" s="428"/>
      <c r="VUL25" s="3"/>
      <c r="VUM25" s="567"/>
      <c r="VUN25" s="3"/>
      <c r="VUO25" s="428"/>
      <c r="VUP25" s="3"/>
      <c r="VUQ25" s="567"/>
      <c r="VUR25" s="3"/>
      <c r="VUS25" s="428"/>
      <c r="VUT25" s="3"/>
      <c r="VUU25" s="567"/>
      <c r="VUV25" s="3"/>
      <c r="VUW25" s="428"/>
      <c r="VUX25" s="3"/>
      <c r="VUY25" s="567"/>
      <c r="VUZ25" s="3"/>
      <c r="VVA25" s="428"/>
      <c r="VVB25" s="3"/>
      <c r="VVC25" s="567"/>
      <c r="VVD25" s="3"/>
      <c r="VVE25" s="428"/>
      <c r="VVF25" s="3"/>
      <c r="VVG25" s="567"/>
      <c r="VVH25" s="3"/>
      <c r="VVI25" s="428"/>
      <c r="VVJ25" s="3"/>
      <c r="VVK25" s="567"/>
      <c r="VVL25" s="3"/>
      <c r="VVM25" s="428"/>
      <c r="VVN25" s="3"/>
      <c r="VVO25" s="567"/>
      <c r="VVP25" s="3"/>
      <c r="VVQ25" s="428"/>
      <c r="VVR25" s="3"/>
      <c r="VVS25" s="567"/>
      <c r="VVT25" s="3"/>
      <c r="VVU25" s="428"/>
      <c r="VVV25" s="3"/>
      <c r="VVW25" s="567"/>
      <c r="VVX25" s="3"/>
      <c r="VVY25" s="428"/>
      <c r="VVZ25" s="3"/>
      <c r="VWA25" s="567"/>
      <c r="VWB25" s="3"/>
      <c r="VWC25" s="428"/>
      <c r="VWD25" s="3"/>
      <c r="VWE25" s="567"/>
      <c r="VWF25" s="3"/>
      <c r="VWG25" s="428"/>
      <c r="VWH25" s="3"/>
      <c r="VWI25" s="567"/>
      <c r="VWJ25" s="3"/>
      <c r="VWK25" s="428"/>
      <c r="VWL25" s="3"/>
      <c r="VWM25" s="567"/>
      <c r="VWN25" s="3"/>
      <c r="VWO25" s="428"/>
      <c r="VWP25" s="3"/>
      <c r="VWQ25" s="567"/>
      <c r="VWR25" s="3"/>
      <c r="VWS25" s="428"/>
      <c r="VWT25" s="3"/>
      <c r="VWU25" s="567"/>
      <c r="VWV25" s="3"/>
      <c r="VWW25" s="428"/>
      <c r="VWX25" s="3"/>
      <c r="VWY25" s="567"/>
      <c r="VWZ25" s="3"/>
      <c r="VXA25" s="428"/>
      <c r="VXB25" s="3"/>
      <c r="VXC25" s="567"/>
      <c r="VXD25" s="3"/>
      <c r="VXE25" s="428"/>
      <c r="VXF25" s="3"/>
      <c r="VXG25" s="567"/>
      <c r="VXH25" s="3"/>
      <c r="VXI25" s="428"/>
      <c r="VXJ25" s="3"/>
      <c r="VXK25" s="567"/>
      <c r="VXL25" s="3"/>
      <c r="VXM25" s="428"/>
      <c r="VXN25" s="3"/>
      <c r="VXO25" s="567"/>
      <c r="VXP25" s="3"/>
      <c r="VXQ25" s="428"/>
      <c r="VXR25" s="3"/>
      <c r="VXS25" s="567"/>
      <c r="VXT25" s="3"/>
      <c r="VXU25" s="428"/>
      <c r="VXV25" s="3"/>
      <c r="VXW25" s="567"/>
      <c r="VXX25" s="3"/>
      <c r="VXY25" s="428"/>
      <c r="VXZ25" s="3"/>
      <c r="VYA25" s="567"/>
      <c r="VYB25" s="3"/>
      <c r="VYC25" s="428"/>
      <c r="VYD25" s="3"/>
      <c r="VYE25" s="567"/>
      <c r="VYF25" s="3"/>
      <c r="VYG25" s="428"/>
      <c r="VYH25" s="3"/>
      <c r="VYI25" s="567"/>
      <c r="VYJ25" s="3"/>
      <c r="VYK25" s="428"/>
      <c r="VYL25" s="3"/>
      <c r="VYM25" s="567"/>
      <c r="VYN25" s="3"/>
      <c r="VYO25" s="428"/>
      <c r="VYP25" s="3"/>
      <c r="VYQ25" s="567"/>
      <c r="VYR25" s="3"/>
      <c r="VYS25" s="428"/>
      <c r="VYT25" s="3"/>
      <c r="VYU25" s="567"/>
      <c r="VYV25" s="3"/>
      <c r="VYW25" s="428"/>
      <c r="VYX25" s="3"/>
      <c r="VYY25" s="567"/>
      <c r="VYZ25" s="3"/>
      <c r="VZA25" s="428"/>
      <c r="VZB25" s="3"/>
      <c r="VZC25" s="567"/>
      <c r="VZD25" s="3"/>
      <c r="VZE25" s="428"/>
      <c r="VZF25" s="3"/>
      <c r="VZG25" s="567"/>
      <c r="VZH25" s="3"/>
      <c r="VZI25" s="428"/>
      <c r="VZJ25" s="3"/>
      <c r="VZK25" s="567"/>
      <c r="VZL25" s="3"/>
      <c r="VZM25" s="428"/>
      <c r="VZN25" s="3"/>
      <c r="VZO25" s="567"/>
      <c r="VZP25" s="3"/>
      <c r="VZQ25" s="428"/>
      <c r="VZR25" s="3"/>
      <c r="VZS25" s="567"/>
      <c r="VZT25" s="3"/>
      <c r="VZU25" s="428"/>
      <c r="VZV25" s="3"/>
      <c r="VZW25" s="567"/>
      <c r="VZX25" s="3"/>
      <c r="VZY25" s="428"/>
      <c r="VZZ25" s="3"/>
      <c r="WAA25" s="567"/>
      <c r="WAB25" s="3"/>
      <c r="WAC25" s="428"/>
      <c r="WAD25" s="3"/>
      <c r="WAE25" s="567"/>
      <c r="WAF25" s="3"/>
      <c r="WAG25" s="428"/>
      <c r="WAH25" s="3"/>
      <c r="WAI25" s="567"/>
      <c r="WAJ25" s="3"/>
      <c r="WAK25" s="428"/>
      <c r="WAL25" s="3"/>
      <c r="WAM25" s="567"/>
      <c r="WAN25" s="3"/>
      <c r="WAO25" s="428"/>
      <c r="WAP25" s="3"/>
      <c r="WAQ25" s="567"/>
      <c r="WAR25" s="3"/>
      <c r="WAS25" s="428"/>
      <c r="WAT25" s="3"/>
      <c r="WAU25" s="567"/>
      <c r="WAV25" s="3"/>
      <c r="WAW25" s="428"/>
      <c r="WAX25" s="3"/>
      <c r="WAY25" s="567"/>
      <c r="WAZ25" s="3"/>
      <c r="WBA25" s="428"/>
      <c r="WBB25" s="3"/>
      <c r="WBC25" s="567"/>
      <c r="WBD25" s="3"/>
      <c r="WBE25" s="428"/>
      <c r="WBF25" s="3"/>
      <c r="WBG25" s="567"/>
      <c r="WBH25" s="3"/>
      <c r="WBI25" s="428"/>
      <c r="WBJ25" s="3"/>
      <c r="WBK25" s="567"/>
      <c r="WBL25" s="3"/>
      <c r="WBM25" s="428"/>
      <c r="WBN25" s="3"/>
      <c r="WBO25" s="567"/>
      <c r="WBP25" s="3"/>
      <c r="WBQ25" s="428"/>
      <c r="WBR25" s="3"/>
      <c r="WBS25" s="567"/>
      <c r="WBT25" s="3"/>
      <c r="WBU25" s="428"/>
      <c r="WBV25" s="3"/>
      <c r="WBW25" s="567"/>
      <c r="WBX25" s="3"/>
      <c r="WBY25" s="428"/>
      <c r="WBZ25" s="3"/>
      <c r="WCA25" s="567"/>
      <c r="WCB25" s="3"/>
      <c r="WCC25" s="428"/>
      <c r="WCD25" s="3"/>
      <c r="WCE25" s="567"/>
      <c r="WCF25" s="3"/>
      <c r="WCG25" s="428"/>
      <c r="WCH25" s="3"/>
      <c r="WCI25" s="567"/>
      <c r="WCJ25" s="3"/>
      <c r="WCK25" s="428"/>
      <c r="WCL25" s="3"/>
      <c r="WCM25" s="567"/>
      <c r="WCN25" s="3"/>
      <c r="WCO25" s="428"/>
      <c r="WCP25" s="3"/>
      <c r="WCQ25" s="567"/>
      <c r="WCR25" s="3"/>
      <c r="WCS25" s="428"/>
      <c r="WCT25" s="3"/>
      <c r="WCU25" s="567"/>
      <c r="WCV25" s="3"/>
      <c r="WCW25" s="428"/>
      <c r="WCX25" s="3"/>
      <c r="WCY25" s="567"/>
      <c r="WCZ25" s="3"/>
      <c r="WDA25" s="428"/>
      <c r="WDB25" s="3"/>
      <c r="WDC25" s="567"/>
      <c r="WDD25" s="3"/>
      <c r="WDE25" s="428"/>
      <c r="WDF25" s="3"/>
      <c r="WDG25" s="567"/>
      <c r="WDH25" s="3"/>
      <c r="WDI25" s="428"/>
      <c r="WDJ25" s="3"/>
      <c r="WDK25" s="567"/>
      <c r="WDL25" s="3"/>
      <c r="WDM25" s="428"/>
      <c r="WDN25" s="3"/>
      <c r="WDO25" s="567"/>
      <c r="WDP25" s="3"/>
      <c r="WDQ25" s="428"/>
      <c r="WDR25" s="3"/>
      <c r="WDS25" s="567"/>
      <c r="WDT25" s="3"/>
      <c r="WDU25" s="428"/>
      <c r="WDV25" s="3"/>
      <c r="WDW25" s="567"/>
      <c r="WDX25" s="3"/>
      <c r="WDY25" s="428"/>
      <c r="WDZ25" s="3"/>
      <c r="WEA25" s="567"/>
      <c r="WEB25" s="3"/>
      <c r="WEC25" s="428"/>
      <c r="WED25" s="3"/>
      <c r="WEE25" s="567"/>
      <c r="WEF25" s="3"/>
      <c r="WEG25" s="428"/>
      <c r="WEH25" s="3"/>
      <c r="WEI25" s="567"/>
      <c r="WEJ25" s="3"/>
      <c r="WEK25" s="428"/>
      <c r="WEL25" s="3"/>
      <c r="WEM25" s="567"/>
      <c r="WEN25" s="3"/>
      <c r="WEO25" s="428"/>
      <c r="WEP25" s="3"/>
      <c r="WEQ25" s="567"/>
      <c r="WER25" s="3"/>
      <c r="WES25" s="428"/>
      <c r="WET25" s="3"/>
      <c r="WEU25" s="567"/>
      <c r="WEV25" s="3"/>
      <c r="WEW25" s="428"/>
      <c r="WEX25" s="3"/>
      <c r="WEY25" s="567"/>
      <c r="WEZ25" s="3"/>
      <c r="WFA25" s="428"/>
      <c r="WFB25" s="3"/>
      <c r="WFC25" s="567"/>
      <c r="WFD25" s="3"/>
      <c r="WFE25" s="428"/>
      <c r="WFF25" s="3"/>
      <c r="WFG25" s="567"/>
      <c r="WFH25" s="3"/>
      <c r="WFI25" s="428"/>
      <c r="WFJ25" s="3"/>
      <c r="WFK25" s="567"/>
      <c r="WFL25" s="3"/>
      <c r="WFM25" s="428"/>
      <c r="WFN25" s="3"/>
      <c r="WFO25" s="567"/>
      <c r="WFP25" s="3"/>
      <c r="WFQ25" s="428"/>
      <c r="WFR25" s="3"/>
      <c r="WFS25" s="567"/>
      <c r="WFT25" s="3"/>
      <c r="WFU25" s="428"/>
      <c r="WFV25" s="3"/>
      <c r="WFW25" s="567"/>
      <c r="WFX25" s="3"/>
      <c r="WFY25" s="428"/>
      <c r="WFZ25" s="3"/>
      <c r="WGA25" s="567"/>
      <c r="WGB25" s="3"/>
      <c r="WGC25" s="428"/>
      <c r="WGD25" s="3"/>
      <c r="WGE25" s="567"/>
      <c r="WGF25" s="3"/>
      <c r="WGG25" s="428"/>
      <c r="WGH25" s="3"/>
      <c r="WGI25" s="567"/>
      <c r="WGJ25" s="3"/>
      <c r="WGK25" s="428"/>
      <c r="WGL25" s="3"/>
      <c r="WGM25" s="567"/>
      <c r="WGN25" s="3"/>
      <c r="WGO25" s="428"/>
      <c r="WGP25" s="3"/>
      <c r="WGQ25" s="567"/>
      <c r="WGR25" s="3"/>
      <c r="WGS25" s="428"/>
      <c r="WGT25" s="3"/>
      <c r="WGU25" s="567"/>
      <c r="WGV25" s="3"/>
      <c r="WGW25" s="428"/>
      <c r="WGX25" s="3"/>
      <c r="WGY25" s="567"/>
      <c r="WGZ25" s="3"/>
      <c r="WHA25" s="428"/>
      <c r="WHB25" s="3"/>
      <c r="WHC25" s="567"/>
      <c r="WHD25" s="3"/>
      <c r="WHE25" s="428"/>
      <c r="WHF25" s="3"/>
      <c r="WHG25" s="567"/>
      <c r="WHH25" s="3"/>
      <c r="WHI25" s="428"/>
      <c r="WHJ25" s="3"/>
      <c r="WHK25" s="567"/>
      <c r="WHL25" s="3"/>
      <c r="WHM25" s="428"/>
      <c r="WHN25" s="3"/>
      <c r="WHO25" s="567"/>
      <c r="WHP25" s="3"/>
      <c r="WHQ25" s="428"/>
      <c r="WHR25" s="3"/>
      <c r="WHS25" s="567"/>
      <c r="WHT25" s="3"/>
      <c r="WHU25" s="428"/>
      <c r="WHV25" s="3"/>
      <c r="WHW25" s="567"/>
      <c r="WHX25" s="3"/>
      <c r="WHY25" s="428"/>
      <c r="WHZ25" s="3"/>
      <c r="WIA25" s="567"/>
      <c r="WIB25" s="3"/>
      <c r="WIC25" s="428"/>
      <c r="WID25" s="3"/>
      <c r="WIE25" s="567"/>
      <c r="WIF25" s="3"/>
      <c r="WIG25" s="428"/>
      <c r="WIH25" s="3"/>
      <c r="WII25" s="567"/>
      <c r="WIJ25" s="3"/>
      <c r="WIK25" s="428"/>
      <c r="WIL25" s="3"/>
      <c r="WIM25" s="567"/>
      <c r="WIN25" s="3"/>
      <c r="WIO25" s="428"/>
      <c r="WIP25" s="3"/>
      <c r="WIQ25" s="567"/>
      <c r="WIR25" s="3"/>
      <c r="WIS25" s="428"/>
      <c r="WIT25" s="3"/>
      <c r="WIU25" s="567"/>
      <c r="WIV25" s="3"/>
      <c r="WIW25" s="428"/>
      <c r="WIX25" s="3"/>
      <c r="WIY25" s="567"/>
      <c r="WIZ25" s="3"/>
      <c r="WJA25" s="428"/>
      <c r="WJB25" s="3"/>
      <c r="WJC25" s="567"/>
      <c r="WJD25" s="3"/>
      <c r="WJE25" s="428"/>
      <c r="WJF25" s="3"/>
      <c r="WJG25" s="567"/>
      <c r="WJH25" s="3"/>
      <c r="WJI25" s="428"/>
      <c r="WJJ25" s="3"/>
      <c r="WJK25" s="567"/>
      <c r="WJL25" s="3"/>
      <c r="WJM25" s="428"/>
      <c r="WJN25" s="3"/>
      <c r="WJO25" s="567"/>
      <c r="WJP25" s="3"/>
      <c r="WJQ25" s="428"/>
      <c r="WJR25" s="3"/>
      <c r="WJS25" s="567"/>
      <c r="WJT25" s="3"/>
      <c r="WJU25" s="428"/>
      <c r="WJV25" s="3"/>
      <c r="WJW25" s="567"/>
      <c r="WJX25" s="3"/>
      <c r="WJY25" s="428"/>
      <c r="WJZ25" s="3"/>
      <c r="WKA25" s="567"/>
      <c r="WKB25" s="3"/>
      <c r="WKC25" s="428"/>
      <c r="WKD25" s="3"/>
      <c r="WKE25" s="567"/>
      <c r="WKF25" s="3"/>
      <c r="WKG25" s="428"/>
      <c r="WKH25" s="3"/>
      <c r="WKI25" s="567"/>
      <c r="WKJ25" s="3"/>
      <c r="WKK25" s="428"/>
      <c r="WKL25" s="3"/>
      <c r="WKM25" s="567"/>
      <c r="WKN25" s="3"/>
      <c r="WKO25" s="428"/>
      <c r="WKP25" s="3"/>
      <c r="WKQ25" s="567"/>
      <c r="WKR25" s="3"/>
      <c r="WKS25" s="428"/>
      <c r="WKT25" s="3"/>
      <c r="WKU25" s="567"/>
      <c r="WKV25" s="3"/>
      <c r="WKW25" s="428"/>
      <c r="WKX25" s="3"/>
      <c r="WKY25" s="567"/>
      <c r="WKZ25" s="3"/>
      <c r="WLA25" s="428"/>
      <c r="WLB25" s="3"/>
      <c r="WLC25" s="567"/>
      <c r="WLD25" s="3"/>
      <c r="WLE25" s="428"/>
      <c r="WLF25" s="3"/>
      <c r="WLG25" s="567"/>
      <c r="WLH25" s="3"/>
      <c r="WLI25" s="428"/>
      <c r="WLJ25" s="3"/>
      <c r="WLK25" s="567"/>
      <c r="WLL25" s="3"/>
      <c r="WLM25" s="428"/>
      <c r="WLN25" s="3"/>
      <c r="WLO25" s="567"/>
      <c r="WLP25" s="3"/>
      <c r="WLQ25" s="428"/>
      <c r="WLR25" s="3"/>
      <c r="WLS25" s="567"/>
      <c r="WLT25" s="3"/>
      <c r="WLU25" s="428"/>
      <c r="WLV25" s="3"/>
      <c r="WLW25" s="567"/>
      <c r="WLX25" s="3"/>
      <c r="WLY25" s="428"/>
      <c r="WLZ25" s="3"/>
      <c r="WMA25" s="567"/>
      <c r="WMB25" s="3"/>
      <c r="WMC25" s="428"/>
      <c r="WMD25" s="3"/>
      <c r="WME25" s="567"/>
      <c r="WMF25" s="3"/>
      <c r="WMG25" s="428"/>
      <c r="WMH25" s="3"/>
      <c r="WMI25" s="567"/>
      <c r="WMJ25" s="3"/>
      <c r="WMK25" s="428"/>
      <c r="WML25" s="3"/>
      <c r="WMM25" s="567"/>
      <c r="WMN25" s="3"/>
      <c r="WMO25" s="428"/>
      <c r="WMP25" s="3"/>
      <c r="WMQ25" s="567"/>
      <c r="WMR25" s="3"/>
      <c r="WMS25" s="428"/>
      <c r="WMT25" s="3"/>
      <c r="WMU25" s="567"/>
      <c r="WMV25" s="3"/>
      <c r="WMW25" s="428"/>
      <c r="WMX25" s="3"/>
      <c r="WMY25" s="567"/>
      <c r="WMZ25" s="3"/>
      <c r="WNA25" s="428"/>
      <c r="WNB25" s="3"/>
      <c r="WNC25" s="567"/>
      <c r="WND25" s="3"/>
      <c r="WNE25" s="428"/>
      <c r="WNF25" s="3"/>
      <c r="WNG25" s="567"/>
      <c r="WNH25" s="3"/>
      <c r="WNI25" s="428"/>
      <c r="WNJ25" s="3"/>
      <c r="WNK25" s="567"/>
      <c r="WNL25" s="3"/>
      <c r="WNM25" s="428"/>
      <c r="WNN25" s="3"/>
      <c r="WNO25" s="567"/>
      <c r="WNP25" s="3"/>
      <c r="WNQ25" s="428"/>
      <c r="WNR25" s="3"/>
      <c r="WNS25" s="567"/>
      <c r="WNT25" s="3"/>
      <c r="WNU25" s="428"/>
      <c r="WNV25" s="3"/>
      <c r="WNW25" s="567"/>
      <c r="WNX25" s="3"/>
      <c r="WNY25" s="428"/>
      <c r="WNZ25" s="3"/>
      <c r="WOA25" s="567"/>
      <c r="WOB25" s="3"/>
      <c r="WOC25" s="428"/>
      <c r="WOD25" s="3"/>
      <c r="WOE25" s="567"/>
      <c r="WOF25" s="3"/>
      <c r="WOG25" s="428"/>
      <c r="WOH25" s="3"/>
      <c r="WOI25" s="567"/>
      <c r="WOJ25" s="3"/>
      <c r="WOK25" s="428"/>
      <c r="WOL25" s="3"/>
      <c r="WOM25" s="567"/>
      <c r="WON25" s="3"/>
      <c r="WOO25" s="428"/>
      <c r="WOP25" s="3"/>
      <c r="WOQ25" s="567"/>
      <c r="WOR25" s="3"/>
      <c r="WOS25" s="428"/>
      <c r="WOT25" s="3"/>
      <c r="WOU25" s="567"/>
      <c r="WOV25" s="3"/>
      <c r="WOW25" s="428"/>
      <c r="WOX25" s="3"/>
      <c r="WOY25" s="567"/>
      <c r="WOZ25" s="3"/>
      <c r="WPA25" s="428"/>
      <c r="WPB25" s="3"/>
      <c r="WPC25" s="567"/>
      <c r="WPD25" s="3"/>
      <c r="WPE25" s="428"/>
      <c r="WPF25" s="3"/>
      <c r="WPG25" s="567"/>
      <c r="WPH25" s="3"/>
      <c r="WPI25" s="428"/>
      <c r="WPJ25" s="3"/>
      <c r="WPK25" s="567"/>
      <c r="WPL25" s="3"/>
      <c r="WPM25" s="428"/>
      <c r="WPN25" s="3"/>
      <c r="WPO25" s="567"/>
      <c r="WPP25" s="3"/>
      <c r="WPQ25" s="428"/>
      <c r="WPR25" s="3"/>
      <c r="WPS25" s="567"/>
      <c r="WPT25" s="3"/>
      <c r="WPU25" s="428"/>
      <c r="WPV25" s="3"/>
      <c r="WPW25" s="567"/>
      <c r="WPX25" s="3"/>
      <c r="WPY25" s="428"/>
      <c r="WPZ25" s="3"/>
      <c r="WQA25" s="567"/>
      <c r="WQB25" s="3"/>
      <c r="WQC25" s="428"/>
      <c r="WQD25" s="3"/>
      <c r="WQE25" s="567"/>
      <c r="WQF25" s="3"/>
      <c r="WQG25" s="428"/>
      <c r="WQH25" s="3"/>
      <c r="WQI25" s="567"/>
      <c r="WQJ25" s="3"/>
      <c r="WQK25" s="428"/>
      <c r="WQL25" s="3"/>
      <c r="WQM25" s="567"/>
      <c r="WQN25" s="3"/>
      <c r="WQO25" s="428"/>
      <c r="WQP25" s="3"/>
      <c r="WQQ25" s="567"/>
      <c r="WQR25" s="3"/>
      <c r="WQS25" s="428"/>
      <c r="WQT25" s="3"/>
      <c r="WQU25" s="567"/>
      <c r="WQV25" s="3"/>
      <c r="WQW25" s="428"/>
      <c r="WQX25" s="3"/>
      <c r="WQY25" s="567"/>
      <c r="WQZ25" s="3"/>
      <c r="WRA25" s="428"/>
      <c r="WRB25" s="3"/>
      <c r="WRC25" s="567"/>
      <c r="WRD25" s="3"/>
      <c r="WRE25" s="428"/>
      <c r="WRF25" s="3"/>
      <c r="WRG25" s="567"/>
      <c r="WRH25" s="3"/>
      <c r="WRI25" s="428"/>
      <c r="WRJ25" s="3"/>
      <c r="WRK25" s="567"/>
      <c r="WRL25" s="3"/>
      <c r="WRM25" s="428"/>
      <c r="WRN25" s="3"/>
      <c r="WRO25" s="567"/>
      <c r="WRP25" s="3"/>
      <c r="WRQ25" s="428"/>
      <c r="WRR25" s="3"/>
      <c r="WRS25" s="567"/>
      <c r="WRT25" s="3"/>
      <c r="WRU25" s="428"/>
      <c r="WRV25" s="3"/>
      <c r="WRW25" s="567"/>
      <c r="WRX25" s="3"/>
      <c r="WRY25" s="428"/>
      <c r="WRZ25" s="3"/>
      <c r="WSA25" s="567"/>
      <c r="WSB25" s="3"/>
      <c r="WSC25" s="428"/>
      <c r="WSD25" s="3"/>
      <c r="WSE25" s="567"/>
      <c r="WSF25" s="3"/>
      <c r="WSG25" s="428"/>
      <c r="WSH25" s="3"/>
      <c r="WSI25" s="567"/>
      <c r="WSJ25" s="3"/>
      <c r="WSK25" s="428"/>
      <c r="WSL25" s="3"/>
      <c r="WSM25" s="567"/>
      <c r="WSN25" s="3"/>
      <c r="WSO25" s="428"/>
      <c r="WSP25" s="3"/>
      <c r="WSQ25" s="567"/>
      <c r="WSR25" s="3"/>
      <c r="WSS25" s="428"/>
      <c r="WST25" s="3"/>
      <c r="WSU25" s="567"/>
      <c r="WSV25" s="3"/>
      <c r="WSW25" s="428"/>
      <c r="WSX25" s="3"/>
      <c r="WSY25" s="567"/>
      <c r="WSZ25" s="3"/>
      <c r="WTA25" s="428"/>
      <c r="WTB25" s="3"/>
      <c r="WTC25" s="567"/>
      <c r="WTD25" s="3"/>
      <c r="WTE25" s="428"/>
      <c r="WTF25" s="3"/>
      <c r="WTG25" s="567"/>
      <c r="WTH25" s="3"/>
      <c r="WTI25" s="428"/>
      <c r="WTJ25" s="3"/>
      <c r="WTK25" s="567"/>
      <c r="WTL25" s="3"/>
      <c r="WTM25" s="428"/>
      <c r="WTN25" s="3"/>
      <c r="WTO25" s="567"/>
      <c r="WTP25" s="3"/>
      <c r="WTQ25" s="428"/>
      <c r="WTR25" s="3"/>
      <c r="WTS25" s="567"/>
      <c r="WTT25" s="3"/>
      <c r="WTU25" s="428"/>
      <c r="WTV25" s="3"/>
      <c r="WTW25" s="567"/>
      <c r="WTX25" s="3"/>
      <c r="WTY25" s="428"/>
      <c r="WTZ25" s="3"/>
      <c r="WUA25" s="567"/>
      <c r="WUB25" s="3"/>
      <c r="WUC25" s="428"/>
      <c r="WUD25" s="3"/>
      <c r="WUE25" s="567"/>
      <c r="WUF25" s="3"/>
      <c r="WUG25" s="428"/>
      <c r="WUH25" s="3"/>
      <c r="WUI25" s="567"/>
      <c r="WUJ25" s="3"/>
      <c r="WUK25" s="428"/>
      <c r="WUL25" s="3"/>
      <c r="WUM25" s="567"/>
      <c r="WUN25" s="3"/>
      <c r="WUO25" s="428"/>
      <c r="WUP25" s="3"/>
      <c r="WUQ25" s="567"/>
      <c r="WUR25" s="3"/>
      <c r="WUS25" s="428"/>
      <c r="WUT25" s="3"/>
      <c r="WUU25" s="567"/>
      <c r="WUV25" s="3"/>
      <c r="WUW25" s="428"/>
      <c r="WUX25" s="3"/>
      <c r="WUY25" s="567"/>
      <c r="WUZ25" s="3"/>
      <c r="WVA25" s="428"/>
      <c r="WVB25" s="3"/>
      <c r="WVC25" s="567"/>
      <c r="WVD25" s="3"/>
      <c r="WVE25" s="428"/>
      <c r="WVF25" s="3"/>
      <c r="WVG25" s="567"/>
      <c r="WVH25" s="3"/>
      <c r="WVI25" s="428"/>
      <c r="WVJ25" s="3"/>
      <c r="WVK25" s="567"/>
      <c r="WVL25" s="3"/>
      <c r="WVM25" s="428"/>
      <c r="WVN25" s="3"/>
      <c r="WVO25" s="567"/>
      <c r="WVP25" s="3"/>
      <c r="WVQ25" s="428"/>
      <c r="WVR25" s="3"/>
      <c r="WVS25" s="567"/>
      <c r="WVT25" s="3"/>
      <c r="WVU25" s="428"/>
      <c r="WVV25" s="3"/>
      <c r="WVW25" s="567"/>
      <c r="WVX25" s="3"/>
      <c r="WVY25" s="428"/>
      <c r="WVZ25" s="3"/>
      <c r="WWA25" s="567"/>
      <c r="WWB25" s="3"/>
      <c r="WWC25" s="428"/>
      <c r="WWD25" s="3"/>
      <c r="WWE25" s="567"/>
      <c r="WWF25" s="3"/>
      <c r="WWG25" s="428"/>
      <c r="WWH25" s="3"/>
      <c r="WWI25" s="567"/>
      <c r="WWJ25" s="3"/>
      <c r="WWK25" s="428"/>
      <c r="WWL25" s="3"/>
      <c r="WWM25" s="567"/>
      <c r="WWN25" s="3"/>
      <c r="WWO25" s="428"/>
      <c r="WWP25" s="3"/>
      <c r="WWQ25" s="567"/>
      <c r="WWR25" s="3"/>
      <c r="WWS25" s="428"/>
      <c r="WWT25" s="3"/>
      <c r="WWU25" s="567"/>
      <c r="WWV25" s="3"/>
      <c r="WWW25" s="428"/>
      <c r="WWX25" s="3"/>
      <c r="WWY25" s="567"/>
      <c r="WWZ25" s="3"/>
      <c r="WXA25" s="428"/>
      <c r="WXB25" s="3"/>
      <c r="WXC25" s="567"/>
      <c r="WXD25" s="3"/>
      <c r="WXE25" s="428"/>
      <c r="WXF25" s="3"/>
      <c r="WXG25" s="567"/>
      <c r="WXH25" s="3"/>
      <c r="WXI25" s="428"/>
      <c r="WXJ25" s="3"/>
      <c r="WXK25" s="567"/>
      <c r="WXL25" s="3"/>
      <c r="WXM25" s="428"/>
      <c r="WXN25" s="3"/>
      <c r="WXO25" s="567"/>
      <c r="WXP25" s="3"/>
      <c r="WXQ25" s="428"/>
      <c r="WXR25" s="3"/>
      <c r="WXS25" s="567"/>
      <c r="WXT25" s="3"/>
      <c r="WXU25" s="428"/>
      <c r="WXV25" s="3"/>
      <c r="WXW25" s="567"/>
      <c r="WXX25" s="3"/>
      <c r="WXY25" s="428"/>
      <c r="WXZ25" s="3"/>
      <c r="WYA25" s="567"/>
      <c r="WYB25" s="3"/>
      <c r="WYC25" s="428"/>
      <c r="WYD25" s="3"/>
      <c r="WYE25" s="567"/>
      <c r="WYF25" s="3"/>
      <c r="WYG25" s="428"/>
      <c r="WYH25" s="3"/>
      <c r="WYI25" s="567"/>
      <c r="WYJ25" s="3"/>
      <c r="WYK25" s="428"/>
      <c r="WYL25" s="3"/>
      <c r="WYM25" s="567"/>
      <c r="WYN25" s="3"/>
      <c r="WYO25" s="428"/>
      <c r="WYP25" s="3"/>
      <c r="WYQ25" s="567"/>
      <c r="WYR25" s="3"/>
      <c r="WYS25" s="428"/>
      <c r="WYT25" s="3"/>
      <c r="WYU25" s="567"/>
      <c r="WYV25" s="3"/>
      <c r="WYW25" s="428"/>
      <c r="WYX25" s="3"/>
      <c r="WYY25" s="567"/>
      <c r="WYZ25" s="3"/>
      <c r="WZA25" s="428"/>
      <c r="WZB25" s="3"/>
      <c r="WZC25" s="567"/>
      <c r="WZD25" s="3"/>
      <c r="WZE25" s="428"/>
      <c r="WZF25" s="3"/>
      <c r="WZG25" s="567"/>
      <c r="WZH25" s="3"/>
      <c r="WZI25" s="428"/>
      <c r="WZJ25" s="3"/>
      <c r="WZK25" s="567"/>
      <c r="WZL25" s="3"/>
      <c r="WZM25" s="428"/>
      <c r="WZN25" s="3"/>
      <c r="WZO25" s="567"/>
      <c r="WZP25" s="3"/>
      <c r="WZQ25" s="428"/>
      <c r="WZR25" s="3"/>
      <c r="WZS25" s="567"/>
      <c r="WZT25" s="3"/>
      <c r="WZU25" s="428"/>
      <c r="WZV25" s="3"/>
      <c r="WZW25" s="567"/>
      <c r="WZX25" s="3"/>
      <c r="WZY25" s="428"/>
      <c r="WZZ25" s="3"/>
      <c r="XAA25" s="567"/>
      <c r="XAB25" s="3"/>
      <c r="XAC25" s="428"/>
      <c r="XAD25" s="3"/>
      <c r="XAE25" s="567"/>
      <c r="XAF25" s="3"/>
      <c r="XAG25" s="428"/>
      <c r="XAH25" s="3"/>
      <c r="XAI25" s="567"/>
      <c r="XAJ25" s="3"/>
      <c r="XAK25" s="428"/>
      <c r="XAL25" s="3"/>
      <c r="XAM25" s="567"/>
      <c r="XAN25" s="3"/>
      <c r="XAO25" s="428"/>
      <c r="XAP25" s="3"/>
      <c r="XAQ25" s="567"/>
      <c r="XAR25" s="3"/>
      <c r="XAS25" s="428"/>
      <c r="XAT25" s="3"/>
      <c r="XAU25" s="567"/>
      <c r="XAV25" s="3"/>
      <c r="XAW25" s="428"/>
      <c r="XAX25" s="3"/>
      <c r="XAY25" s="567"/>
      <c r="XAZ25" s="3"/>
      <c r="XBA25" s="428"/>
      <c r="XBB25" s="3"/>
      <c r="XBC25" s="567"/>
      <c r="XBD25" s="3"/>
      <c r="XBE25" s="428"/>
      <c r="XBF25" s="3"/>
      <c r="XBG25" s="567"/>
      <c r="XBH25" s="3"/>
      <c r="XBI25" s="428"/>
      <c r="XBJ25" s="3"/>
      <c r="XBK25" s="567"/>
      <c r="XBL25" s="3"/>
      <c r="XBM25" s="428"/>
      <c r="XBN25" s="3"/>
      <c r="XBO25" s="567"/>
      <c r="XBP25" s="3"/>
      <c r="XBQ25" s="428"/>
      <c r="XBR25" s="3"/>
      <c r="XBS25" s="567"/>
      <c r="XBT25" s="3"/>
      <c r="XBU25" s="428"/>
      <c r="XBV25" s="3"/>
      <c r="XBW25" s="567"/>
      <c r="XBX25" s="3"/>
      <c r="XBY25" s="428"/>
      <c r="XBZ25" s="3"/>
      <c r="XCA25" s="567"/>
      <c r="XCB25" s="3"/>
      <c r="XCC25" s="428"/>
      <c r="XCD25" s="3"/>
      <c r="XCE25" s="567"/>
      <c r="XCF25" s="3"/>
      <c r="XCG25" s="428"/>
      <c r="XCH25" s="3"/>
      <c r="XCI25" s="567"/>
      <c r="XCJ25" s="3"/>
      <c r="XCK25" s="428"/>
      <c r="XCL25" s="3"/>
      <c r="XCM25" s="567"/>
      <c r="XCN25" s="3"/>
      <c r="XCO25" s="428"/>
      <c r="XCP25" s="3"/>
      <c r="XCQ25" s="567"/>
      <c r="XCR25" s="3"/>
      <c r="XCS25" s="428"/>
      <c r="XCT25" s="3"/>
      <c r="XCU25" s="567"/>
      <c r="XCV25" s="3"/>
      <c r="XCW25" s="428"/>
      <c r="XCX25" s="3"/>
      <c r="XCY25" s="567"/>
      <c r="XCZ25" s="3"/>
      <c r="XDA25" s="428"/>
      <c r="XDB25" s="3"/>
      <c r="XDC25" s="567"/>
      <c r="XDD25" s="3"/>
      <c r="XDE25" s="428"/>
      <c r="XDF25" s="3"/>
      <c r="XDG25" s="567"/>
      <c r="XDH25" s="3"/>
      <c r="XDI25" s="428"/>
      <c r="XDJ25" s="3"/>
      <c r="XDK25" s="567"/>
      <c r="XDL25" s="3"/>
      <c r="XDM25" s="428"/>
      <c r="XDN25" s="3"/>
      <c r="XDO25" s="567"/>
      <c r="XDP25" s="3"/>
      <c r="XDQ25" s="428"/>
      <c r="XDR25" s="3"/>
      <c r="XDS25" s="567"/>
      <c r="XDT25" s="3"/>
      <c r="XDU25" s="428"/>
      <c r="XDV25" s="3"/>
      <c r="XDW25" s="567"/>
      <c r="XDX25" s="3"/>
      <c r="XDY25" s="428"/>
      <c r="XDZ25" s="3"/>
      <c r="XEA25" s="567"/>
      <c r="XEB25" s="3"/>
      <c r="XEC25" s="428"/>
      <c r="XED25" s="3"/>
      <c r="XEE25" s="567"/>
      <c r="XEF25" s="3"/>
      <c r="XEG25" s="428"/>
      <c r="XEH25" s="3"/>
      <c r="XEI25" s="567"/>
      <c r="XEJ25" s="3"/>
      <c r="XEK25" s="428"/>
      <c r="XEL25" s="3"/>
      <c r="XEM25" s="567"/>
      <c r="XEN25" s="3"/>
      <c r="XEO25" s="428"/>
      <c r="XEP25" s="3"/>
      <c r="XEQ25" s="567"/>
      <c r="XER25" s="3"/>
      <c r="XES25" s="428"/>
      <c r="XET25" s="3"/>
      <c r="XEU25" s="567"/>
      <c r="XEV25" s="3"/>
      <c r="XEW25" s="428"/>
      <c r="XEX25" s="3"/>
      <c r="XEY25" s="567"/>
      <c r="XEZ25" s="3"/>
      <c r="XFA25" s="428"/>
      <c r="XFB25" s="3"/>
      <c r="XFC25" s="567"/>
      <c r="XFD25" s="3"/>
    </row>
    <row r="26" spans="1:16384" x14ac:dyDescent="0.3">
      <c r="A26" s="982">
        <v>17</v>
      </c>
      <c r="B26" s="978" t="s">
        <v>1736</v>
      </c>
      <c r="C26" s="979" t="s">
        <v>1737</v>
      </c>
      <c r="D26" s="980">
        <v>1</v>
      </c>
    </row>
    <row r="27" spans="1:16384" x14ac:dyDescent="0.3">
      <c r="A27" s="982">
        <v>18</v>
      </c>
      <c r="B27" s="978" t="s">
        <v>1738</v>
      </c>
      <c r="C27" s="979" t="s">
        <v>1737</v>
      </c>
      <c r="D27" s="980">
        <v>1</v>
      </c>
    </row>
    <row r="28" spans="1:16384" x14ac:dyDescent="0.3">
      <c r="A28" s="982">
        <v>19</v>
      </c>
      <c r="B28" s="978" t="s">
        <v>1739</v>
      </c>
      <c r="C28" s="979" t="s">
        <v>1737</v>
      </c>
      <c r="D28" s="980">
        <v>1</v>
      </c>
    </row>
    <row r="29" spans="1:16384" x14ac:dyDescent="0.3">
      <c r="A29" s="982">
        <v>20</v>
      </c>
      <c r="B29" s="978" t="s">
        <v>1740</v>
      </c>
      <c r="C29" s="979" t="s">
        <v>1741</v>
      </c>
      <c r="D29" s="980">
        <v>1</v>
      </c>
    </row>
    <row r="30" spans="1:16384" x14ac:dyDescent="0.3">
      <c r="A30" s="982">
        <v>21</v>
      </c>
      <c r="B30" s="978" t="s">
        <v>1742</v>
      </c>
      <c r="C30" s="979" t="s">
        <v>1737</v>
      </c>
      <c r="D30" s="980">
        <v>1</v>
      </c>
    </row>
    <row r="31" spans="1:16384" x14ac:dyDescent="0.3">
      <c r="A31" s="982">
        <v>22</v>
      </c>
      <c r="B31" s="978" t="s">
        <v>1743</v>
      </c>
      <c r="C31" s="979" t="s">
        <v>1737</v>
      </c>
      <c r="D31" s="980">
        <v>1</v>
      </c>
    </row>
    <row r="32" spans="1:16384" x14ac:dyDescent="0.3">
      <c r="A32" s="982">
        <v>23</v>
      </c>
      <c r="B32" s="978" t="s">
        <v>1744</v>
      </c>
      <c r="C32" s="979" t="s">
        <v>1737</v>
      </c>
      <c r="D32" s="980">
        <v>1</v>
      </c>
    </row>
    <row r="33" spans="1:4" x14ac:dyDescent="0.3">
      <c r="A33" s="982">
        <v>24</v>
      </c>
      <c r="B33" s="978" t="s">
        <v>1745</v>
      </c>
      <c r="C33" s="979" t="s">
        <v>1737</v>
      </c>
      <c r="D33" s="980">
        <v>1</v>
      </c>
    </row>
    <row r="34" spans="1:4" x14ac:dyDescent="0.3">
      <c r="A34" s="982">
        <v>25</v>
      </c>
      <c r="B34" s="978" t="s">
        <v>1746</v>
      </c>
      <c r="C34" s="979" t="s">
        <v>1737</v>
      </c>
      <c r="D34" s="980">
        <v>1</v>
      </c>
    </row>
    <row r="35" spans="1:4" x14ac:dyDescent="0.3">
      <c r="A35" s="982">
        <v>26</v>
      </c>
      <c r="B35" s="978" t="s">
        <v>1747</v>
      </c>
      <c r="C35" s="979" t="s">
        <v>1748</v>
      </c>
      <c r="D35" s="980">
        <v>1</v>
      </c>
    </row>
    <row r="36" spans="1:4" x14ac:dyDescent="0.3">
      <c r="A36" s="982">
        <v>27</v>
      </c>
      <c r="B36" s="978" t="s">
        <v>1749</v>
      </c>
      <c r="C36" s="979" t="s">
        <v>1750</v>
      </c>
      <c r="D36" s="980">
        <v>800.4</v>
      </c>
    </row>
    <row r="37" spans="1:4" x14ac:dyDescent="0.3">
      <c r="A37" s="982">
        <v>28</v>
      </c>
      <c r="B37" s="978" t="s">
        <v>1751</v>
      </c>
      <c r="C37" s="979" t="s">
        <v>1750</v>
      </c>
      <c r="D37" s="980">
        <v>800.4</v>
      </c>
    </row>
    <row r="38" spans="1:4" x14ac:dyDescent="0.3">
      <c r="A38" s="982">
        <v>29</v>
      </c>
      <c r="B38" s="978" t="s">
        <v>1752</v>
      </c>
      <c r="C38" s="979" t="s">
        <v>1750</v>
      </c>
      <c r="D38" s="980">
        <v>800.4</v>
      </c>
    </row>
    <row r="39" spans="1:4" x14ac:dyDescent="0.3">
      <c r="A39" s="982">
        <v>30</v>
      </c>
      <c r="B39" s="978" t="s">
        <v>1753</v>
      </c>
      <c r="C39" s="979" t="s">
        <v>1750</v>
      </c>
      <c r="D39" s="980">
        <v>800.4</v>
      </c>
    </row>
    <row r="40" spans="1:4" x14ac:dyDescent="0.3">
      <c r="A40" s="982">
        <v>31</v>
      </c>
      <c r="B40" s="978" t="s">
        <v>1754</v>
      </c>
      <c r="C40" s="979" t="s">
        <v>1750</v>
      </c>
      <c r="D40" s="980">
        <v>800.4</v>
      </c>
    </row>
    <row r="41" spans="1:4" x14ac:dyDescent="0.3">
      <c r="A41" s="982">
        <v>32</v>
      </c>
      <c r="B41" s="978" t="s">
        <v>1755</v>
      </c>
      <c r="C41" s="979" t="s">
        <v>1750</v>
      </c>
      <c r="D41" s="980">
        <v>800.4</v>
      </c>
    </row>
    <row r="42" spans="1:4" x14ac:dyDescent="0.3">
      <c r="A42" s="982">
        <v>33</v>
      </c>
      <c r="B42" s="978" t="s">
        <v>1756</v>
      </c>
      <c r="C42" s="979" t="s">
        <v>1750</v>
      </c>
      <c r="D42" s="980">
        <v>800.4</v>
      </c>
    </row>
    <row r="43" spans="1:4" x14ac:dyDescent="0.3">
      <c r="A43" s="982">
        <v>34</v>
      </c>
      <c r="B43" s="978" t="s">
        <v>1757</v>
      </c>
      <c r="C43" s="979" t="s">
        <v>1750</v>
      </c>
      <c r="D43" s="980">
        <v>800.4</v>
      </c>
    </row>
    <row r="44" spans="1:4" x14ac:dyDescent="0.3">
      <c r="A44" s="982">
        <v>35</v>
      </c>
      <c r="B44" s="978" t="s">
        <v>1758</v>
      </c>
      <c r="C44" s="979" t="s">
        <v>1759</v>
      </c>
      <c r="D44" s="980">
        <v>1840</v>
      </c>
    </row>
    <row r="45" spans="1:4" x14ac:dyDescent="0.3">
      <c r="A45" s="982">
        <v>36</v>
      </c>
      <c r="B45" s="978" t="s">
        <v>1760</v>
      </c>
      <c r="C45" s="979" t="s">
        <v>1761</v>
      </c>
      <c r="D45" s="980">
        <v>1</v>
      </c>
    </row>
    <row r="46" spans="1:4" x14ac:dyDescent="0.3">
      <c r="A46" s="982">
        <v>37</v>
      </c>
      <c r="B46" s="978" t="s">
        <v>1762</v>
      </c>
      <c r="C46" s="979" t="s">
        <v>1761</v>
      </c>
      <c r="D46" s="980">
        <v>1</v>
      </c>
    </row>
    <row r="47" spans="1:4" x14ac:dyDescent="0.3">
      <c r="A47" s="982">
        <v>38</v>
      </c>
      <c r="B47" s="978" t="s">
        <v>1763</v>
      </c>
      <c r="C47" s="979" t="s">
        <v>1761</v>
      </c>
      <c r="D47" s="980">
        <v>1</v>
      </c>
    </row>
    <row r="48" spans="1:4" x14ac:dyDescent="0.3">
      <c r="A48" s="982">
        <v>39</v>
      </c>
      <c r="B48" s="978" t="s">
        <v>1764</v>
      </c>
      <c r="C48" s="979" t="s">
        <v>1765</v>
      </c>
      <c r="D48" s="980">
        <v>1375</v>
      </c>
    </row>
    <row r="49" spans="1:4" x14ac:dyDescent="0.3">
      <c r="A49" s="982">
        <v>40</v>
      </c>
      <c r="B49" s="978" t="s">
        <v>1766</v>
      </c>
      <c r="C49" s="979" t="s">
        <v>1767</v>
      </c>
      <c r="D49" s="980">
        <v>1</v>
      </c>
    </row>
    <row r="50" spans="1:4" x14ac:dyDescent="0.3">
      <c r="A50" s="982">
        <v>41</v>
      </c>
      <c r="B50" s="978" t="s">
        <v>1768</v>
      </c>
      <c r="C50" s="979" t="s">
        <v>1767</v>
      </c>
      <c r="D50" s="980">
        <v>1</v>
      </c>
    </row>
    <row r="51" spans="1:4" x14ac:dyDescent="0.3">
      <c r="A51" s="982">
        <v>42</v>
      </c>
      <c r="B51" s="978" t="s">
        <v>1769</v>
      </c>
      <c r="C51" s="979" t="s">
        <v>1767</v>
      </c>
      <c r="D51" s="980">
        <v>1</v>
      </c>
    </row>
    <row r="52" spans="1:4" x14ac:dyDescent="0.3">
      <c r="A52" s="982">
        <v>43</v>
      </c>
      <c r="B52" s="978" t="s">
        <v>1770</v>
      </c>
      <c r="C52" s="979" t="s">
        <v>1767</v>
      </c>
      <c r="D52" s="980">
        <v>1</v>
      </c>
    </row>
    <row r="53" spans="1:4" x14ac:dyDescent="0.3">
      <c r="A53" s="982">
        <v>44</v>
      </c>
      <c r="B53" s="978" t="s">
        <v>1771</v>
      </c>
      <c r="C53" s="979" t="s">
        <v>1767</v>
      </c>
      <c r="D53" s="980">
        <v>1</v>
      </c>
    </row>
    <row r="54" spans="1:4" x14ac:dyDescent="0.3">
      <c r="A54" s="982">
        <v>45</v>
      </c>
      <c r="B54" s="978" t="s">
        <v>1772</v>
      </c>
      <c r="C54" s="979" t="s">
        <v>1767</v>
      </c>
      <c r="D54" s="980">
        <v>1</v>
      </c>
    </row>
    <row r="55" spans="1:4" x14ac:dyDescent="0.3">
      <c r="A55" s="982">
        <v>46</v>
      </c>
      <c r="B55" s="978" t="s">
        <v>1773</v>
      </c>
      <c r="C55" s="979" t="s">
        <v>1774</v>
      </c>
      <c r="D55" s="980">
        <v>1</v>
      </c>
    </row>
    <row r="56" spans="1:4" x14ac:dyDescent="0.3">
      <c r="A56" s="982">
        <v>47</v>
      </c>
      <c r="B56" s="978" t="s">
        <v>1775</v>
      </c>
      <c r="C56" s="979" t="s">
        <v>1774</v>
      </c>
      <c r="D56" s="980">
        <v>1</v>
      </c>
    </row>
    <row r="57" spans="1:4" x14ac:dyDescent="0.3">
      <c r="A57" s="982">
        <v>48</v>
      </c>
      <c r="B57" s="978" t="s">
        <v>1776</v>
      </c>
      <c r="C57" s="979" t="s">
        <v>1774</v>
      </c>
      <c r="D57" s="980">
        <v>1</v>
      </c>
    </row>
    <row r="58" spans="1:4" x14ac:dyDescent="0.3">
      <c r="A58" s="982">
        <v>49</v>
      </c>
      <c r="B58" s="978" t="s">
        <v>1777</v>
      </c>
      <c r="C58" s="979" t="s">
        <v>1774</v>
      </c>
      <c r="D58" s="980">
        <v>1</v>
      </c>
    </row>
    <row r="59" spans="1:4" x14ac:dyDescent="0.3">
      <c r="A59" s="982">
        <v>50</v>
      </c>
      <c r="B59" s="978" t="s">
        <v>1778</v>
      </c>
      <c r="C59" s="979" t="s">
        <v>1774</v>
      </c>
      <c r="D59" s="980">
        <v>1</v>
      </c>
    </row>
    <row r="60" spans="1:4" x14ac:dyDescent="0.3">
      <c r="A60" s="982">
        <v>51</v>
      </c>
      <c r="B60" s="978" t="s">
        <v>1779</v>
      </c>
      <c r="C60" s="979" t="s">
        <v>1774</v>
      </c>
      <c r="D60" s="980">
        <v>1</v>
      </c>
    </row>
    <row r="61" spans="1:4" x14ac:dyDescent="0.3">
      <c r="A61" s="982">
        <v>52</v>
      </c>
      <c r="B61" s="978" t="s">
        <v>1780</v>
      </c>
      <c r="C61" s="979" t="s">
        <v>1774</v>
      </c>
      <c r="D61" s="980">
        <v>1</v>
      </c>
    </row>
    <row r="62" spans="1:4" x14ac:dyDescent="0.3">
      <c r="A62" s="982">
        <v>53</v>
      </c>
      <c r="B62" s="978" t="s">
        <v>1781</v>
      </c>
      <c r="C62" s="979" t="s">
        <v>1774</v>
      </c>
      <c r="D62" s="980">
        <v>1</v>
      </c>
    </row>
    <row r="63" spans="1:4" x14ac:dyDescent="0.3">
      <c r="A63" s="982">
        <v>54</v>
      </c>
      <c r="B63" s="978" t="s">
        <v>1782</v>
      </c>
      <c r="C63" s="979" t="s">
        <v>1774</v>
      </c>
      <c r="D63" s="980">
        <v>1</v>
      </c>
    </row>
    <row r="64" spans="1:4" x14ac:dyDescent="0.3">
      <c r="A64" s="982">
        <v>55</v>
      </c>
      <c r="B64" s="978" t="s">
        <v>1783</v>
      </c>
      <c r="C64" s="979" t="s">
        <v>1774</v>
      </c>
      <c r="D64" s="980">
        <v>1</v>
      </c>
    </row>
    <row r="65" spans="1:4" x14ac:dyDescent="0.3">
      <c r="A65" s="982">
        <v>56</v>
      </c>
      <c r="B65" s="978" t="s">
        <v>1784</v>
      </c>
      <c r="C65" s="979" t="s">
        <v>1774</v>
      </c>
      <c r="D65" s="980">
        <v>1</v>
      </c>
    </row>
    <row r="66" spans="1:4" x14ac:dyDescent="0.3">
      <c r="A66" s="982">
        <v>57</v>
      </c>
      <c r="B66" s="978" t="s">
        <v>1785</v>
      </c>
      <c r="C66" s="979" t="s">
        <v>1786</v>
      </c>
      <c r="D66" s="980">
        <v>1</v>
      </c>
    </row>
    <row r="67" spans="1:4" x14ac:dyDescent="0.3">
      <c r="A67" s="982">
        <v>58</v>
      </c>
      <c r="B67" s="978" t="s">
        <v>1787</v>
      </c>
      <c r="C67" s="979" t="s">
        <v>1786</v>
      </c>
      <c r="D67" s="980">
        <v>1</v>
      </c>
    </row>
    <row r="68" spans="1:4" x14ac:dyDescent="0.3">
      <c r="A68" s="982">
        <v>59</v>
      </c>
      <c r="B68" s="978" t="s">
        <v>1788</v>
      </c>
      <c r="C68" s="979" t="s">
        <v>1786</v>
      </c>
      <c r="D68" s="980">
        <v>1</v>
      </c>
    </row>
    <row r="69" spans="1:4" x14ac:dyDescent="0.3">
      <c r="A69" s="982">
        <v>60</v>
      </c>
      <c r="B69" s="978" t="s">
        <v>1789</v>
      </c>
      <c r="C69" s="979" t="s">
        <v>1786</v>
      </c>
      <c r="D69" s="980">
        <v>1</v>
      </c>
    </row>
    <row r="70" spans="1:4" x14ac:dyDescent="0.3">
      <c r="A70" s="982">
        <v>61</v>
      </c>
      <c r="B70" s="978" t="s">
        <v>1790</v>
      </c>
      <c r="C70" s="979" t="s">
        <v>1786</v>
      </c>
      <c r="D70" s="980">
        <v>1</v>
      </c>
    </row>
    <row r="71" spans="1:4" x14ac:dyDescent="0.3">
      <c r="A71" s="982">
        <v>62</v>
      </c>
      <c r="B71" s="978" t="s">
        <v>1791</v>
      </c>
      <c r="C71" s="979" t="s">
        <v>1786</v>
      </c>
      <c r="D71" s="980">
        <v>1</v>
      </c>
    </row>
    <row r="72" spans="1:4" x14ac:dyDescent="0.3">
      <c r="A72" s="982">
        <v>63</v>
      </c>
      <c r="B72" s="978" t="s">
        <v>1792</v>
      </c>
      <c r="C72" s="979" t="s">
        <v>1786</v>
      </c>
      <c r="D72" s="980">
        <v>1</v>
      </c>
    </row>
    <row r="73" spans="1:4" x14ac:dyDescent="0.3">
      <c r="A73" s="982">
        <v>64</v>
      </c>
      <c r="B73" s="978" t="s">
        <v>1793</v>
      </c>
      <c r="C73" s="979" t="s">
        <v>1774</v>
      </c>
      <c r="D73" s="980">
        <v>1</v>
      </c>
    </row>
    <row r="74" spans="1:4" x14ac:dyDescent="0.3">
      <c r="A74" s="982">
        <v>65</v>
      </c>
      <c r="B74" s="978" t="s">
        <v>1794</v>
      </c>
      <c r="C74" s="979" t="s">
        <v>1765</v>
      </c>
      <c r="D74" s="980">
        <v>1375</v>
      </c>
    </row>
    <row r="75" spans="1:4" x14ac:dyDescent="0.3">
      <c r="A75" s="982">
        <v>66</v>
      </c>
      <c r="B75" s="978" t="s">
        <v>1795</v>
      </c>
      <c r="C75" s="979" t="s">
        <v>1765</v>
      </c>
      <c r="D75" s="980">
        <v>1375</v>
      </c>
    </row>
    <row r="76" spans="1:4" x14ac:dyDescent="0.3">
      <c r="A76" s="982">
        <v>67</v>
      </c>
      <c r="B76" s="978" t="s">
        <v>1796</v>
      </c>
      <c r="C76" s="979" t="s">
        <v>1774</v>
      </c>
      <c r="D76" s="980">
        <v>1</v>
      </c>
    </row>
    <row r="77" spans="1:4" x14ac:dyDescent="0.3">
      <c r="A77" s="982">
        <v>68</v>
      </c>
      <c r="B77" s="978" t="s">
        <v>1797</v>
      </c>
      <c r="C77" s="979" t="s">
        <v>1774</v>
      </c>
      <c r="D77" s="980">
        <v>1</v>
      </c>
    </row>
    <row r="78" spans="1:4" x14ac:dyDescent="0.3">
      <c r="A78" s="982">
        <v>69</v>
      </c>
      <c r="B78" s="978" t="s">
        <v>1798</v>
      </c>
      <c r="C78" s="979" t="s">
        <v>1774</v>
      </c>
      <c r="D78" s="980">
        <v>1</v>
      </c>
    </row>
    <row r="79" spans="1:4" x14ac:dyDescent="0.3">
      <c r="A79" s="982">
        <v>70</v>
      </c>
      <c r="B79" s="978" t="s">
        <v>1799</v>
      </c>
      <c r="C79" s="979" t="s">
        <v>1774</v>
      </c>
      <c r="D79" s="980">
        <v>1</v>
      </c>
    </row>
    <row r="80" spans="1:4" x14ac:dyDescent="0.3">
      <c r="A80" s="982">
        <v>71</v>
      </c>
      <c r="B80" s="978" t="s">
        <v>1800</v>
      </c>
      <c r="C80" s="979" t="s">
        <v>1774</v>
      </c>
      <c r="D80" s="980">
        <v>1</v>
      </c>
    </row>
    <row r="81" spans="1:4" x14ac:dyDescent="0.3">
      <c r="A81" s="982">
        <v>72</v>
      </c>
      <c r="B81" s="978" t="s">
        <v>1801</v>
      </c>
      <c r="C81" s="979" t="s">
        <v>1774</v>
      </c>
      <c r="D81" s="980">
        <v>1</v>
      </c>
    </row>
    <row r="82" spans="1:4" x14ac:dyDescent="0.3">
      <c r="A82" s="982">
        <v>73</v>
      </c>
      <c r="B82" s="978" t="s">
        <v>1802</v>
      </c>
      <c r="C82" s="979" t="s">
        <v>1774</v>
      </c>
      <c r="D82" s="980">
        <v>1</v>
      </c>
    </row>
    <row r="83" spans="1:4" x14ac:dyDescent="0.3">
      <c r="A83" s="982">
        <v>74</v>
      </c>
      <c r="B83" s="978" t="s">
        <v>1803</v>
      </c>
      <c r="C83" s="979" t="s">
        <v>1774</v>
      </c>
      <c r="D83" s="980">
        <v>1</v>
      </c>
    </row>
    <row r="84" spans="1:4" x14ac:dyDescent="0.3">
      <c r="A84" s="982">
        <v>75</v>
      </c>
      <c r="B84" s="978" t="s">
        <v>1804</v>
      </c>
      <c r="C84" s="979" t="s">
        <v>1774</v>
      </c>
      <c r="D84" s="980">
        <v>1</v>
      </c>
    </row>
    <row r="85" spans="1:4" x14ac:dyDescent="0.3">
      <c r="A85" s="982">
        <v>76</v>
      </c>
      <c r="B85" s="978" t="s">
        <v>1805</v>
      </c>
      <c r="C85" s="979" t="s">
        <v>1774</v>
      </c>
      <c r="D85" s="980">
        <v>1</v>
      </c>
    </row>
    <row r="86" spans="1:4" x14ac:dyDescent="0.3">
      <c r="A86" s="982">
        <v>77</v>
      </c>
      <c r="B86" s="978" t="s">
        <v>1806</v>
      </c>
      <c r="C86" s="979" t="s">
        <v>1774</v>
      </c>
      <c r="D86" s="980">
        <v>1</v>
      </c>
    </row>
    <row r="87" spans="1:4" x14ac:dyDescent="0.3">
      <c r="A87" s="982">
        <v>78</v>
      </c>
      <c r="B87" s="978" t="s">
        <v>1807</v>
      </c>
      <c r="C87" s="979" t="s">
        <v>1774</v>
      </c>
      <c r="D87" s="980">
        <v>1</v>
      </c>
    </row>
    <row r="88" spans="1:4" x14ac:dyDescent="0.3">
      <c r="A88" s="982">
        <v>79</v>
      </c>
      <c r="B88" s="978" t="s">
        <v>1808</v>
      </c>
      <c r="C88" s="979" t="s">
        <v>1774</v>
      </c>
      <c r="D88" s="980">
        <v>1</v>
      </c>
    </row>
    <row r="89" spans="1:4" x14ac:dyDescent="0.3">
      <c r="A89" s="982">
        <v>80</v>
      </c>
      <c r="B89" s="978" t="s">
        <v>1809</v>
      </c>
      <c r="C89" s="979" t="s">
        <v>1774</v>
      </c>
      <c r="D89" s="980">
        <v>1</v>
      </c>
    </row>
    <row r="90" spans="1:4" x14ac:dyDescent="0.3">
      <c r="A90" s="982">
        <v>81</v>
      </c>
      <c r="B90" s="978" t="s">
        <v>1810</v>
      </c>
      <c r="C90" s="979" t="s">
        <v>1774</v>
      </c>
      <c r="D90" s="980">
        <v>1</v>
      </c>
    </row>
    <row r="91" spans="1:4" x14ac:dyDescent="0.3">
      <c r="A91" s="982">
        <v>82</v>
      </c>
      <c r="B91" s="978" t="s">
        <v>1811</v>
      </c>
      <c r="C91" s="979" t="s">
        <v>1774</v>
      </c>
      <c r="D91" s="980">
        <v>1</v>
      </c>
    </row>
    <row r="92" spans="1:4" x14ac:dyDescent="0.3">
      <c r="A92" s="982">
        <v>83</v>
      </c>
      <c r="B92" s="978" t="s">
        <v>1812</v>
      </c>
      <c r="C92" s="979" t="s">
        <v>1774</v>
      </c>
      <c r="D92" s="980">
        <v>1</v>
      </c>
    </row>
    <row r="93" spans="1:4" x14ac:dyDescent="0.3">
      <c r="A93" s="982">
        <v>84</v>
      </c>
      <c r="B93" s="978" t="s">
        <v>1813</v>
      </c>
      <c r="C93" s="979" t="s">
        <v>1774</v>
      </c>
      <c r="D93" s="980">
        <v>1</v>
      </c>
    </row>
    <row r="94" spans="1:4" x14ac:dyDescent="0.3">
      <c r="A94" s="982">
        <v>85</v>
      </c>
      <c r="B94" s="978" t="s">
        <v>1814</v>
      </c>
      <c r="C94" s="979" t="s">
        <v>1774</v>
      </c>
      <c r="D94" s="980">
        <v>1</v>
      </c>
    </row>
    <row r="95" spans="1:4" x14ac:dyDescent="0.3">
      <c r="A95" s="982">
        <v>86</v>
      </c>
      <c r="B95" s="978" t="s">
        <v>1815</v>
      </c>
      <c r="C95" s="979" t="s">
        <v>1774</v>
      </c>
      <c r="D95" s="980">
        <v>1</v>
      </c>
    </row>
    <row r="96" spans="1:4" x14ac:dyDescent="0.3">
      <c r="A96" s="982">
        <v>87</v>
      </c>
      <c r="B96" s="978" t="s">
        <v>1816</v>
      </c>
      <c r="C96" s="979" t="s">
        <v>1774</v>
      </c>
      <c r="D96" s="980">
        <v>1</v>
      </c>
    </row>
    <row r="97" spans="1:4" x14ac:dyDescent="0.3">
      <c r="A97" s="982">
        <v>88</v>
      </c>
      <c r="B97" s="978" t="s">
        <v>1817</v>
      </c>
      <c r="C97" s="979" t="s">
        <v>1774</v>
      </c>
      <c r="D97" s="980">
        <v>1</v>
      </c>
    </row>
    <row r="98" spans="1:4" x14ac:dyDescent="0.3">
      <c r="A98" s="982">
        <v>89</v>
      </c>
      <c r="B98" s="978" t="s">
        <v>1818</v>
      </c>
      <c r="C98" s="979" t="s">
        <v>1774</v>
      </c>
      <c r="D98" s="980">
        <v>1</v>
      </c>
    </row>
    <row r="99" spans="1:4" x14ac:dyDescent="0.3">
      <c r="A99" s="982">
        <v>90</v>
      </c>
      <c r="B99" s="978" t="s">
        <v>1819</v>
      </c>
      <c r="C99" s="979" t="s">
        <v>1774</v>
      </c>
      <c r="D99" s="980">
        <v>1</v>
      </c>
    </row>
    <row r="100" spans="1:4" x14ac:dyDescent="0.3">
      <c r="A100" s="982">
        <v>91</v>
      </c>
      <c r="B100" s="978" t="s">
        <v>1820</v>
      </c>
      <c r="C100" s="979" t="s">
        <v>1774</v>
      </c>
      <c r="D100" s="980">
        <v>1</v>
      </c>
    </row>
    <row r="101" spans="1:4" x14ac:dyDescent="0.3">
      <c r="A101" s="982">
        <v>92</v>
      </c>
      <c r="B101" s="978" t="s">
        <v>1821</v>
      </c>
      <c r="C101" s="979" t="s">
        <v>1774</v>
      </c>
      <c r="D101" s="980">
        <v>1</v>
      </c>
    </row>
    <row r="102" spans="1:4" x14ac:dyDescent="0.3">
      <c r="A102" s="982">
        <v>93</v>
      </c>
      <c r="B102" s="978" t="s">
        <v>1822</v>
      </c>
      <c r="C102" s="979" t="s">
        <v>1774</v>
      </c>
      <c r="D102" s="980">
        <v>1</v>
      </c>
    </row>
    <row r="103" spans="1:4" x14ac:dyDescent="0.3">
      <c r="A103" s="982">
        <v>94</v>
      </c>
      <c r="B103" s="978" t="s">
        <v>1823</v>
      </c>
      <c r="C103" s="979" t="s">
        <v>1774</v>
      </c>
      <c r="D103" s="980">
        <v>1</v>
      </c>
    </row>
    <row r="104" spans="1:4" x14ac:dyDescent="0.3">
      <c r="A104" s="982">
        <v>95</v>
      </c>
      <c r="B104" s="978" t="s">
        <v>1824</v>
      </c>
      <c r="C104" s="979" t="s">
        <v>1774</v>
      </c>
      <c r="D104" s="980">
        <v>1</v>
      </c>
    </row>
    <row r="105" spans="1:4" x14ac:dyDescent="0.3">
      <c r="A105" s="982">
        <v>96</v>
      </c>
      <c r="B105" s="978" t="s">
        <v>1825</v>
      </c>
      <c r="C105" s="979" t="s">
        <v>1774</v>
      </c>
      <c r="D105" s="980">
        <v>1</v>
      </c>
    </row>
    <row r="106" spans="1:4" x14ac:dyDescent="0.3">
      <c r="A106" s="982">
        <v>97</v>
      </c>
      <c r="B106" s="978" t="s">
        <v>1826</v>
      </c>
      <c r="C106" s="979" t="s">
        <v>1774</v>
      </c>
      <c r="D106" s="980">
        <v>1</v>
      </c>
    </row>
    <row r="107" spans="1:4" x14ac:dyDescent="0.3">
      <c r="A107" s="982">
        <v>98</v>
      </c>
      <c r="B107" s="978" t="s">
        <v>1827</v>
      </c>
      <c r="C107" s="979" t="s">
        <v>1774</v>
      </c>
      <c r="D107" s="980">
        <v>1</v>
      </c>
    </row>
    <row r="108" spans="1:4" x14ac:dyDescent="0.3">
      <c r="A108" s="982">
        <v>99</v>
      </c>
      <c r="B108" s="978" t="s">
        <v>1828</v>
      </c>
      <c r="C108" s="979" t="s">
        <v>1774</v>
      </c>
      <c r="D108" s="980">
        <v>1</v>
      </c>
    </row>
    <row r="109" spans="1:4" x14ac:dyDescent="0.3">
      <c r="A109" s="982">
        <v>100</v>
      </c>
      <c r="B109" s="978" t="s">
        <v>1829</v>
      </c>
      <c r="C109" s="979" t="s">
        <v>1786</v>
      </c>
      <c r="D109" s="980">
        <v>1</v>
      </c>
    </row>
    <row r="110" spans="1:4" x14ac:dyDescent="0.3">
      <c r="A110" s="982">
        <v>101</v>
      </c>
      <c r="B110" s="978" t="s">
        <v>1830</v>
      </c>
      <c r="C110" s="979" t="s">
        <v>1786</v>
      </c>
      <c r="D110" s="980">
        <v>1</v>
      </c>
    </row>
    <row r="111" spans="1:4" x14ac:dyDescent="0.3">
      <c r="A111" s="982">
        <v>102</v>
      </c>
      <c r="B111" s="978" t="s">
        <v>1831</v>
      </c>
      <c r="C111" s="979" t="s">
        <v>1832</v>
      </c>
      <c r="D111" s="980">
        <v>1</v>
      </c>
    </row>
    <row r="112" spans="1:4" x14ac:dyDescent="0.3">
      <c r="A112" s="982">
        <v>103</v>
      </c>
      <c r="B112" s="978" t="s">
        <v>1833</v>
      </c>
      <c r="C112" s="979" t="s">
        <v>1832</v>
      </c>
      <c r="D112" s="980">
        <v>1</v>
      </c>
    </row>
    <row r="113" spans="1:4" x14ac:dyDescent="0.3">
      <c r="A113" s="982">
        <v>104</v>
      </c>
      <c r="B113" s="978" t="s">
        <v>1834</v>
      </c>
      <c r="C113" s="979" t="s">
        <v>1832</v>
      </c>
      <c r="D113" s="980">
        <v>1</v>
      </c>
    </row>
    <row r="114" spans="1:4" x14ac:dyDescent="0.3">
      <c r="A114" s="982">
        <v>105</v>
      </c>
      <c r="B114" s="978" t="s">
        <v>1835</v>
      </c>
      <c r="C114" s="979" t="s">
        <v>1832</v>
      </c>
      <c r="D114" s="980">
        <v>1</v>
      </c>
    </row>
    <row r="115" spans="1:4" x14ac:dyDescent="0.3">
      <c r="A115" s="982">
        <v>106</v>
      </c>
      <c r="B115" s="978" t="s">
        <v>1836</v>
      </c>
      <c r="C115" s="979" t="s">
        <v>1774</v>
      </c>
      <c r="D115" s="980">
        <v>1</v>
      </c>
    </row>
    <row r="116" spans="1:4" x14ac:dyDescent="0.3">
      <c r="A116" s="982">
        <v>107</v>
      </c>
      <c r="B116" s="978" t="s">
        <v>1837</v>
      </c>
      <c r="C116" s="979" t="s">
        <v>1838</v>
      </c>
      <c r="D116" s="980">
        <v>9990.0012000000006</v>
      </c>
    </row>
    <row r="117" spans="1:4" x14ac:dyDescent="0.3">
      <c r="A117" s="982">
        <v>108</v>
      </c>
      <c r="B117" s="978" t="s">
        <v>1839</v>
      </c>
      <c r="C117" s="979" t="s">
        <v>1774</v>
      </c>
      <c r="D117" s="980">
        <v>1</v>
      </c>
    </row>
    <row r="118" spans="1:4" x14ac:dyDescent="0.3">
      <c r="A118" s="982">
        <v>109</v>
      </c>
      <c r="B118" s="978" t="s">
        <v>1840</v>
      </c>
      <c r="C118" s="979" t="s">
        <v>1774</v>
      </c>
      <c r="D118" s="980">
        <v>1</v>
      </c>
    </row>
    <row r="119" spans="1:4" x14ac:dyDescent="0.3">
      <c r="A119" s="982">
        <v>110</v>
      </c>
      <c r="B119" s="978" t="s">
        <v>1841</v>
      </c>
      <c r="C119" s="979" t="s">
        <v>1832</v>
      </c>
      <c r="D119" s="980">
        <v>1</v>
      </c>
    </row>
    <row r="120" spans="1:4" x14ac:dyDescent="0.3">
      <c r="A120" s="982">
        <v>111</v>
      </c>
      <c r="B120" s="978" t="s">
        <v>1842</v>
      </c>
      <c r="C120" s="979" t="s">
        <v>1774</v>
      </c>
      <c r="D120" s="980">
        <v>1</v>
      </c>
    </row>
    <row r="121" spans="1:4" x14ac:dyDescent="0.3">
      <c r="A121" s="982">
        <v>112</v>
      </c>
      <c r="B121" s="978" t="s">
        <v>1843</v>
      </c>
      <c r="C121" s="979" t="s">
        <v>1774</v>
      </c>
      <c r="D121" s="980">
        <v>1</v>
      </c>
    </row>
    <row r="122" spans="1:4" x14ac:dyDescent="0.3">
      <c r="A122" s="982">
        <v>113</v>
      </c>
      <c r="B122" s="978" t="s">
        <v>1844</v>
      </c>
      <c r="C122" s="979" t="s">
        <v>1774</v>
      </c>
      <c r="D122" s="980">
        <v>1</v>
      </c>
    </row>
    <row r="123" spans="1:4" x14ac:dyDescent="0.3">
      <c r="A123" s="982">
        <v>114</v>
      </c>
      <c r="B123" s="978" t="s">
        <v>1845</v>
      </c>
      <c r="C123" s="979" t="s">
        <v>1774</v>
      </c>
      <c r="D123" s="980">
        <v>1</v>
      </c>
    </row>
    <row r="124" spans="1:4" x14ac:dyDescent="0.3">
      <c r="A124" s="982">
        <v>115</v>
      </c>
      <c r="B124" s="978" t="s">
        <v>1846</v>
      </c>
      <c r="C124" s="979" t="s">
        <v>1774</v>
      </c>
      <c r="D124" s="980">
        <v>1</v>
      </c>
    </row>
    <row r="125" spans="1:4" x14ac:dyDescent="0.3">
      <c r="A125" s="982">
        <v>116</v>
      </c>
      <c r="B125" s="978" t="s">
        <v>1847</v>
      </c>
      <c r="C125" s="979" t="s">
        <v>1786</v>
      </c>
      <c r="D125" s="980">
        <v>1</v>
      </c>
    </row>
    <row r="126" spans="1:4" x14ac:dyDescent="0.3">
      <c r="A126" s="982">
        <v>117</v>
      </c>
      <c r="B126" s="978" t="s">
        <v>1848</v>
      </c>
      <c r="C126" s="979" t="s">
        <v>1786</v>
      </c>
      <c r="D126" s="980">
        <v>1</v>
      </c>
    </row>
    <row r="127" spans="1:4" x14ac:dyDescent="0.3">
      <c r="A127" s="982">
        <v>118</v>
      </c>
      <c r="B127" s="978" t="s">
        <v>1849</v>
      </c>
      <c r="C127" s="979" t="s">
        <v>1786</v>
      </c>
      <c r="D127" s="980">
        <v>1</v>
      </c>
    </row>
    <row r="128" spans="1:4" x14ac:dyDescent="0.3">
      <c r="A128" s="982">
        <v>119</v>
      </c>
      <c r="B128" s="978" t="s">
        <v>1850</v>
      </c>
      <c r="C128" s="979" t="s">
        <v>1832</v>
      </c>
      <c r="D128" s="980">
        <v>1</v>
      </c>
    </row>
    <row r="129" spans="1:4" x14ac:dyDescent="0.3">
      <c r="A129" s="982">
        <v>120</v>
      </c>
      <c r="B129" s="978" t="s">
        <v>1851</v>
      </c>
      <c r="C129" s="979" t="s">
        <v>1832</v>
      </c>
      <c r="D129" s="980">
        <v>1</v>
      </c>
    </row>
    <row r="130" spans="1:4" x14ac:dyDescent="0.3">
      <c r="A130" s="982">
        <v>121</v>
      </c>
      <c r="B130" s="978" t="s">
        <v>1852</v>
      </c>
      <c r="C130" s="979" t="s">
        <v>1832</v>
      </c>
      <c r="D130" s="980">
        <v>1</v>
      </c>
    </row>
    <row r="131" spans="1:4" x14ac:dyDescent="0.3">
      <c r="A131" s="982">
        <v>122</v>
      </c>
      <c r="B131" s="978" t="s">
        <v>1853</v>
      </c>
      <c r="C131" s="979" t="s">
        <v>1832</v>
      </c>
      <c r="D131" s="980">
        <v>1</v>
      </c>
    </row>
    <row r="132" spans="1:4" x14ac:dyDescent="0.3">
      <c r="A132" s="982">
        <v>123</v>
      </c>
      <c r="B132" s="978" t="s">
        <v>1854</v>
      </c>
      <c r="C132" s="979" t="s">
        <v>1832</v>
      </c>
      <c r="D132" s="980">
        <v>1</v>
      </c>
    </row>
    <row r="133" spans="1:4" x14ac:dyDescent="0.3">
      <c r="A133" s="982">
        <v>124</v>
      </c>
      <c r="B133" s="978" t="s">
        <v>1855</v>
      </c>
      <c r="C133" s="979" t="s">
        <v>1832</v>
      </c>
      <c r="D133" s="980">
        <v>1</v>
      </c>
    </row>
    <row r="134" spans="1:4" x14ac:dyDescent="0.3">
      <c r="A134" s="982">
        <v>125</v>
      </c>
      <c r="B134" s="978" t="s">
        <v>1856</v>
      </c>
      <c r="C134" s="979" t="s">
        <v>1832</v>
      </c>
      <c r="D134" s="980">
        <v>1</v>
      </c>
    </row>
    <row r="135" spans="1:4" x14ac:dyDescent="0.3">
      <c r="A135" s="982">
        <v>126</v>
      </c>
      <c r="B135" s="978" t="s">
        <v>1857</v>
      </c>
      <c r="C135" s="979" t="s">
        <v>1832</v>
      </c>
      <c r="D135" s="980">
        <v>1</v>
      </c>
    </row>
    <row r="136" spans="1:4" x14ac:dyDescent="0.3">
      <c r="A136" s="982">
        <v>127</v>
      </c>
      <c r="B136" s="978" t="s">
        <v>1858</v>
      </c>
      <c r="C136" s="979" t="s">
        <v>1832</v>
      </c>
      <c r="D136" s="980">
        <v>1</v>
      </c>
    </row>
    <row r="137" spans="1:4" x14ac:dyDescent="0.3">
      <c r="A137" s="982">
        <v>128</v>
      </c>
      <c r="B137" s="978" t="s">
        <v>1859</v>
      </c>
      <c r="C137" s="979" t="s">
        <v>1832</v>
      </c>
      <c r="D137" s="980">
        <v>1</v>
      </c>
    </row>
    <row r="138" spans="1:4" x14ac:dyDescent="0.3">
      <c r="A138" s="982">
        <v>129</v>
      </c>
      <c r="B138" s="978" t="s">
        <v>1860</v>
      </c>
      <c r="C138" s="979" t="s">
        <v>1832</v>
      </c>
      <c r="D138" s="980">
        <v>1</v>
      </c>
    </row>
    <row r="139" spans="1:4" x14ac:dyDescent="0.3">
      <c r="A139" s="982">
        <v>130</v>
      </c>
      <c r="B139" s="978" t="s">
        <v>1861</v>
      </c>
      <c r="C139" s="979" t="s">
        <v>1832</v>
      </c>
      <c r="D139" s="980">
        <v>1</v>
      </c>
    </row>
    <row r="140" spans="1:4" x14ac:dyDescent="0.3">
      <c r="A140" s="982">
        <v>131</v>
      </c>
      <c r="B140" s="978" t="s">
        <v>1862</v>
      </c>
      <c r="C140" s="979" t="s">
        <v>1832</v>
      </c>
      <c r="D140" s="980">
        <v>1</v>
      </c>
    </row>
    <row r="141" spans="1:4" x14ac:dyDescent="0.3">
      <c r="A141" s="982">
        <v>132</v>
      </c>
      <c r="B141" s="978" t="s">
        <v>1863</v>
      </c>
      <c r="C141" s="979" t="s">
        <v>1832</v>
      </c>
      <c r="D141" s="980">
        <v>1</v>
      </c>
    </row>
    <row r="142" spans="1:4" x14ac:dyDescent="0.3">
      <c r="A142" s="982">
        <v>133</v>
      </c>
      <c r="B142" s="978" t="s">
        <v>1864</v>
      </c>
      <c r="C142" s="979" t="s">
        <v>1832</v>
      </c>
      <c r="D142" s="980">
        <v>1</v>
      </c>
    </row>
    <row r="143" spans="1:4" x14ac:dyDescent="0.3">
      <c r="A143" s="982">
        <v>134</v>
      </c>
      <c r="B143" s="978" t="s">
        <v>1865</v>
      </c>
      <c r="C143" s="979" t="s">
        <v>1832</v>
      </c>
      <c r="D143" s="980">
        <v>1</v>
      </c>
    </row>
    <row r="144" spans="1:4" x14ac:dyDescent="0.3">
      <c r="A144" s="982">
        <v>135</v>
      </c>
      <c r="B144" s="978" t="s">
        <v>1866</v>
      </c>
      <c r="C144" s="979" t="s">
        <v>1832</v>
      </c>
      <c r="D144" s="980">
        <v>1</v>
      </c>
    </row>
    <row r="145" spans="1:4" x14ac:dyDescent="0.3">
      <c r="A145" s="982">
        <v>136</v>
      </c>
      <c r="B145" s="978" t="s">
        <v>1867</v>
      </c>
      <c r="C145" s="979" t="s">
        <v>1832</v>
      </c>
      <c r="D145" s="980">
        <v>1</v>
      </c>
    </row>
    <row r="146" spans="1:4" x14ac:dyDescent="0.3">
      <c r="A146" s="982">
        <v>137</v>
      </c>
      <c r="B146" s="978" t="s">
        <v>1868</v>
      </c>
      <c r="C146" s="979" t="s">
        <v>1832</v>
      </c>
      <c r="D146" s="980">
        <v>1</v>
      </c>
    </row>
    <row r="147" spans="1:4" x14ac:dyDescent="0.3">
      <c r="A147" s="982">
        <v>138</v>
      </c>
      <c r="B147" s="978" t="s">
        <v>1869</v>
      </c>
      <c r="C147" s="979" t="s">
        <v>1832</v>
      </c>
      <c r="D147" s="980">
        <v>1</v>
      </c>
    </row>
    <row r="148" spans="1:4" x14ac:dyDescent="0.3">
      <c r="A148" s="982">
        <v>139</v>
      </c>
      <c r="B148" s="978" t="s">
        <v>1870</v>
      </c>
      <c r="C148" s="979" t="s">
        <v>1832</v>
      </c>
      <c r="D148" s="980">
        <v>1</v>
      </c>
    </row>
    <row r="149" spans="1:4" x14ac:dyDescent="0.3">
      <c r="A149" s="982">
        <v>140</v>
      </c>
      <c r="B149" s="978" t="s">
        <v>1871</v>
      </c>
      <c r="C149" s="979" t="s">
        <v>1832</v>
      </c>
      <c r="D149" s="980">
        <v>1</v>
      </c>
    </row>
    <row r="150" spans="1:4" x14ac:dyDescent="0.3">
      <c r="A150" s="982">
        <v>141</v>
      </c>
      <c r="B150" s="978" t="s">
        <v>1872</v>
      </c>
      <c r="C150" s="979" t="s">
        <v>1832</v>
      </c>
      <c r="D150" s="980">
        <v>1</v>
      </c>
    </row>
    <row r="151" spans="1:4" x14ac:dyDescent="0.3">
      <c r="A151" s="982">
        <v>142</v>
      </c>
      <c r="B151" s="978" t="s">
        <v>1873</v>
      </c>
      <c r="C151" s="979" t="s">
        <v>1832</v>
      </c>
      <c r="D151" s="980">
        <v>1</v>
      </c>
    </row>
    <row r="152" spans="1:4" x14ac:dyDescent="0.3">
      <c r="A152" s="982">
        <v>143</v>
      </c>
      <c r="B152" s="978" t="s">
        <v>1874</v>
      </c>
      <c r="C152" s="979" t="s">
        <v>1832</v>
      </c>
      <c r="D152" s="980">
        <v>1</v>
      </c>
    </row>
    <row r="153" spans="1:4" x14ac:dyDescent="0.3">
      <c r="A153" s="982">
        <v>144</v>
      </c>
      <c r="B153" s="978" t="s">
        <v>1875</v>
      </c>
      <c r="C153" s="979" t="s">
        <v>1832</v>
      </c>
      <c r="D153" s="980">
        <v>1</v>
      </c>
    </row>
    <row r="154" spans="1:4" x14ac:dyDescent="0.3">
      <c r="A154" s="982">
        <v>145</v>
      </c>
      <c r="B154" s="978" t="s">
        <v>1876</v>
      </c>
      <c r="C154" s="979" t="s">
        <v>1832</v>
      </c>
      <c r="D154" s="980">
        <v>1</v>
      </c>
    </row>
    <row r="155" spans="1:4" x14ac:dyDescent="0.3">
      <c r="A155" s="982">
        <v>146</v>
      </c>
      <c r="B155" s="978" t="s">
        <v>1877</v>
      </c>
      <c r="C155" s="979" t="s">
        <v>1832</v>
      </c>
      <c r="D155" s="980">
        <v>1</v>
      </c>
    </row>
    <row r="156" spans="1:4" x14ac:dyDescent="0.3">
      <c r="A156" s="982">
        <v>147</v>
      </c>
      <c r="B156" s="978" t="s">
        <v>1878</v>
      </c>
      <c r="C156" s="979" t="s">
        <v>1832</v>
      </c>
      <c r="D156" s="980">
        <v>1</v>
      </c>
    </row>
    <row r="157" spans="1:4" x14ac:dyDescent="0.3">
      <c r="A157" s="982">
        <v>148</v>
      </c>
      <c r="B157" s="978" t="s">
        <v>1879</v>
      </c>
      <c r="C157" s="979" t="s">
        <v>1832</v>
      </c>
      <c r="D157" s="980">
        <v>1</v>
      </c>
    </row>
    <row r="158" spans="1:4" x14ac:dyDescent="0.3">
      <c r="A158" s="982">
        <v>149</v>
      </c>
      <c r="B158" s="978" t="s">
        <v>1880</v>
      </c>
      <c r="C158" s="979" t="s">
        <v>1832</v>
      </c>
      <c r="D158" s="980">
        <v>1</v>
      </c>
    </row>
    <row r="159" spans="1:4" x14ac:dyDescent="0.3">
      <c r="A159" s="982">
        <v>150</v>
      </c>
      <c r="B159" s="978" t="s">
        <v>1881</v>
      </c>
      <c r="C159" s="979" t="s">
        <v>1832</v>
      </c>
      <c r="D159" s="980">
        <v>1</v>
      </c>
    </row>
    <row r="160" spans="1:4" x14ac:dyDescent="0.3">
      <c r="A160" s="982">
        <v>151</v>
      </c>
      <c r="B160" s="978" t="s">
        <v>1882</v>
      </c>
      <c r="C160" s="979" t="s">
        <v>1832</v>
      </c>
      <c r="D160" s="980">
        <v>1</v>
      </c>
    </row>
    <row r="161" spans="1:4" x14ac:dyDescent="0.3">
      <c r="A161" s="982">
        <v>152</v>
      </c>
      <c r="B161" s="978" t="s">
        <v>1883</v>
      </c>
      <c r="C161" s="979" t="s">
        <v>1832</v>
      </c>
      <c r="D161" s="980">
        <v>1</v>
      </c>
    </row>
    <row r="162" spans="1:4" x14ac:dyDescent="0.3">
      <c r="A162" s="982">
        <v>153</v>
      </c>
      <c r="B162" s="978" t="s">
        <v>1884</v>
      </c>
      <c r="C162" s="979" t="s">
        <v>1832</v>
      </c>
      <c r="D162" s="980">
        <v>1</v>
      </c>
    </row>
    <row r="163" spans="1:4" x14ac:dyDescent="0.3">
      <c r="A163" s="982">
        <v>154</v>
      </c>
      <c r="B163" s="978" t="s">
        <v>1885</v>
      </c>
      <c r="C163" s="979" t="s">
        <v>1832</v>
      </c>
      <c r="D163" s="980">
        <v>1</v>
      </c>
    </row>
    <row r="164" spans="1:4" x14ac:dyDescent="0.3">
      <c r="A164" s="982">
        <v>155</v>
      </c>
      <c r="B164" s="978" t="s">
        <v>1886</v>
      </c>
      <c r="C164" s="979" t="s">
        <v>1832</v>
      </c>
      <c r="D164" s="980">
        <v>1</v>
      </c>
    </row>
    <row r="165" spans="1:4" x14ac:dyDescent="0.3">
      <c r="A165" s="982">
        <v>156</v>
      </c>
      <c r="B165" s="978" t="s">
        <v>1887</v>
      </c>
      <c r="C165" s="979" t="s">
        <v>1832</v>
      </c>
      <c r="D165" s="980">
        <v>1</v>
      </c>
    </row>
    <row r="166" spans="1:4" x14ac:dyDescent="0.3">
      <c r="A166" s="982">
        <v>157</v>
      </c>
      <c r="B166" s="978" t="s">
        <v>1888</v>
      </c>
      <c r="C166" s="979" t="s">
        <v>1832</v>
      </c>
      <c r="D166" s="980">
        <v>1</v>
      </c>
    </row>
    <row r="167" spans="1:4" x14ac:dyDescent="0.3">
      <c r="A167" s="982">
        <v>158</v>
      </c>
      <c r="B167" s="978" t="s">
        <v>1889</v>
      </c>
      <c r="C167" s="979" t="s">
        <v>1832</v>
      </c>
      <c r="D167" s="980">
        <v>1</v>
      </c>
    </row>
    <row r="168" spans="1:4" x14ac:dyDescent="0.3">
      <c r="A168" s="982">
        <v>159</v>
      </c>
      <c r="B168" s="978" t="s">
        <v>1890</v>
      </c>
      <c r="C168" s="979" t="s">
        <v>1832</v>
      </c>
      <c r="D168" s="980">
        <v>1</v>
      </c>
    </row>
    <row r="169" spans="1:4" x14ac:dyDescent="0.3">
      <c r="A169" s="982">
        <v>160</v>
      </c>
      <c r="B169" s="978" t="s">
        <v>1891</v>
      </c>
      <c r="C169" s="979" t="s">
        <v>1832</v>
      </c>
      <c r="D169" s="980">
        <v>1</v>
      </c>
    </row>
    <row r="170" spans="1:4" x14ac:dyDescent="0.3">
      <c r="A170" s="982">
        <v>161</v>
      </c>
      <c r="B170" s="978" t="s">
        <v>1892</v>
      </c>
      <c r="C170" s="979" t="s">
        <v>1832</v>
      </c>
      <c r="D170" s="980">
        <v>1</v>
      </c>
    </row>
    <row r="171" spans="1:4" x14ac:dyDescent="0.3">
      <c r="A171" s="982">
        <v>162</v>
      </c>
      <c r="B171" s="978" t="s">
        <v>1893</v>
      </c>
      <c r="C171" s="979" t="s">
        <v>1832</v>
      </c>
      <c r="D171" s="980">
        <v>1</v>
      </c>
    </row>
    <row r="172" spans="1:4" x14ac:dyDescent="0.3">
      <c r="A172" s="982">
        <v>163</v>
      </c>
      <c r="B172" s="978" t="s">
        <v>1894</v>
      </c>
      <c r="C172" s="979" t="s">
        <v>1832</v>
      </c>
      <c r="D172" s="980">
        <v>1</v>
      </c>
    </row>
    <row r="173" spans="1:4" x14ac:dyDescent="0.3">
      <c r="A173" s="982">
        <v>164</v>
      </c>
      <c r="B173" s="978" t="s">
        <v>1895</v>
      </c>
      <c r="C173" s="979" t="s">
        <v>1832</v>
      </c>
      <c r="D173" s="980">
        <v>1</v>
      </c>
    </row>
    <row r="174" spans="1:4" x14ac:dyDescent="0.3">
      <c r="A174" s="982">
        <v>165</v>
      </c>
      <c r="B174" s="978" t="s">
        <v>1896</v>
      </c>
      <c r="C174" s="979" t="s">
        <v>1832</v>
      </c>
      <c r="D174" s="980">
        <v>1</v>
      </c>
    </row>
    <row r="175" spans="1:4" x14ac:dyDescent="0.3">
      <c r="A175" s="982">
        <v>166</v>
      </c>
      <c r="B175" s="978" t="s">
        <v>1897</v>
      </c>
      <c r="C175" s="979" t="s">
        <v>1832</v>
      </c>
      <c r="D175" s="980">
        <v>1</v>
      </c>
    </row>
    <row r="176" spans="1:4" x14ac:dyDescent="0.3">
      <c r="A176" s="982">
        <v>167</v>
      </c>
      <c r="B176" s="978" t="s">
        <v>1898</v>
      </c>
      <c r="C176" s="979" t="s">
        <v>1832</v>
      </c>
      <c r="D176" s="980">
        <v>1</v>
      </c>
    </row>
    <row r="177" spans="1:4" x14ac:dyDescent="0.3">
      <c r="A177" s="982">
        <v>168</v>
      </c>
      <c r="B177" s="978" t="s">
        <v>1899</v>
      </c>
      <c r="C177" s="979" t="s">
        <v>1832</v>
      </c>
      <c r="D177" s="980">
        <v>1</v>
      </c>
    </row>
    <row r="178" spans="1:4" x14ac:dyDescent="0.3">
      <c r="A178" s="982">
        <v>169</v>
      </c>
      <c r="B178" s="978" t="s">
        <v>1900</v>
      </c>
      <c r="C178" s="979" t="s">
        <v>1832</v>
      </c>
      <c r="D178" s="980">
        <v>1</v>
      </c>
    </row>
    <row r="179" spans="1:4" x14ac:dyDescent="0.3">
      <c r="A179" s="982">
        <v>170</v>
      </c>
      <c r="B179" s="978" t="s">
        <v>1901</v>
      </c>
      <c r="C179" s="979" t="s">
        <v>1832</v>
      </c>
      <c r="D179" s="980">
        <v>1</v>
      </c>
    </row>
    <row r="180" spans="1:4" x14ac:dyDescent="0.3">
      <c r="A180" s="982">
        <v>171</v>
      </c>
      <c r="B180" s="978" t="s">
        <v>1902</v>
      </c>
      <c r="C180" s="979" t="s">
        <v>1832</v>
      </c>
      <c r="D180" s="980">
        <v>1</v>
      </c>
    </row>
    <row r="181" spans="1:4" x14ac:dyDescent="0.3">
      <c r="A181" s="982">
        <v>172</v>
      </c>
      <c r="B181" s="978" t="s">
        <v>1903</v>
      </c>
      <c r="C181" s="979" t="s">
        <v>1832</v>
      </c>
      <c r="D181" s="980">
        <v>1</v>
      </c>
    </row>
    <row r="182" spans="1:4" x14ac:dyDescent="0.3">
      <c r="A182" s="982">
        <v>173</v>
      </c>
      <c r="B182" s="978" t="s">
        <v>1904</v>
      </c>
      <c r="C182" s="979" t="s">
        <v>1832</v>
      </c>
      <c r="D182" s="980">
        <v>1</v>
      </c>
    </row>
    <row r="183" spans="1:4" x14ac:dyDescent="0.3">
      <c r="A183" s="982">
        <v>174</v>
      </c>
      <c r="B183" s="978" t="s">
        <v>1905</v>
      </c>
      <c r="C183" s="979" t="s">
        <v>1832</v>
      </c>
      <c r="D183" s="980">
        <v>1</v>
      </c>
    </row>
    <row r="184" spans="1:4" x14ac:dyDescent="0.3">
      <c r="A184" s="982">
        <v>175</v>
      </c>
      <c r="B184" s="978" t="s">
        <v>1906</v>
      </c>
      <c r="C184" s="979" t="s">
        <v>1832</v>
      </c>
      <c r="D184" s="980">
        <v>1</v>
      </c>
    </row>
    <row r="185" spans="1:4" x14ac:dyDescent="0.3">
      <c r="A185" s="982">
        <v>176</v>
      </c>
      <c r="B185" s="978" t="s">
        <v>1907</v>
      </c>
      <c r="C185" s="979" t="s">
        <v>1832</v>
      </c>
      <c r="D185" s="980">
        <v>1</v>
      </c>
    </row>
    <row r="186" spans="1:4" x14ac:dyDescent="0.3">
      <c r="A186" s="982">
        <v>177</v>
      </c>
      <c r="B186" s="978" t="s">
        <v>1908</v>
      </c>
      <c r="C186" s="979" t="s">
        <v>1832</v>
      </c>
      <c r="D186" s="980">
        <v>1</v>
      </c>
    </row>
    <row r="187" spans="1:4" x14ac:dyDescent="0.3">
      <c r="A187" s="982">
        <v>178</v>
      </c>
      <c r="B187" s="978" t="s">
        <v>1909</v>
      </c>
      <c r="C187" s="979" t="s">
        <v>1832</v>
      </c>
      <c r="D187" s="980">
        <v>1</v>
      </c>
    </row>
    <row r="188" spans="1:4" x14ac:dyDescent="0.3">
      <c r="A188" s="982">
        <v>179</v>
      </c>
      <c r="B188" s="978" t="s">
        <v>1910</v>
      </c>
      <c r="C188" s="979" t="s">
        <v>1832</v>
      </c>
      <c r="D188" s="980">
        <v>1</v>
      </c>
    </row>
    <row r="189" spans="1:4" x14ac:dyDescent="0.3">
      <c r="A189" s="982">
        <v>180</v>
      </c>
      <c r="B189" s="978" t="s">
        <v>1911</v>
      </c>
      <c r="C189" s="979" t="s">
        <v>1832</v>
      </c>
      <c r="D189" s="980">
        <v>1</v>
      </c>
    </row>
    <row r="190" spans="1:4" x14ac:dyDescent="0.3">
      <c r="A190" s="982">
        <v>181</v>
      </c>
      <c r="B190" s="978" t="s">
        <v>1912</v>
      </c>
      <c r="C190" s="979" t="s">
        <v>1832</v>
      </c>
      <c r="D190" s="980">
        <v>1</v>
      </c>
    </row>
    <row r="191" spans="1:4" x14ac:dyDescent="0.3">
      <c r="A191" s="982">
        <v>182</v>
      </c>
      <c r="B191" s="978" t="s">
        <v>1913</v>
      </c>
      <c r="C191" s="979" t="s">
        <v>1832</v>
      </c>
      <c r="D191" s="980">
        <v>1</v>
      </c>
    </row>
    <row r="192" spans="1:4" x14ac:dyDescent="0.3">
      <c r="A192" s="982">
        <v>183</v>
      </c>
      <c r="B192" s="978" t="s">
        <v>1914</v>
      </c>
      <c r="C192" s="979" t="s">
        <v>1832</v>
      </c>
      <c r="D192" s="980">
        <v>1</v>
      </c>
    </row>
    <row r="193" spans="1:4" x14ac:dyDescent="0.3">
      <c r="A193" s="982">
        <v>184</v>
      </c>
      <c r="B193" s="978" t="s">
        <v>1915</v>
      </c>
      <c r="C193" s="979" t="s">
        <v>1832</v>
      </c>
      <c r="D193" s="980">
        <v>1</v>
      </c>
    </row>
    <row r="194" spans="1:4" x14ac:dyDescent="0.3">
      <c r="A194" s="982">
        <v>185</v>
      </c>
      <c r="B194" s="978" t="s">
        <v>1916</v>
      </c>
      <c r="C194" s="979" t="s">
        <v>1832</v>
      </c>
      <c r="D194" s="980">
        <v>1</v>
      </c>
    </row>
    <row r="195" spans="1:4" x14ac:dyDescent="0.3">
      <c r="A195" s="982">
        <v>186</v>
      </c>
      <c r="B195" s="978" t="s">
        <v>1917</v>
      </c>
      <c r="C195" s="979" t="s">
        <v>1832</v>
      </c>
      <c r="D195" s="980">
        <v>1</v>
      </c>
    </row>
    <row r="196" spans="1:4" x14ac:dyDescent="0.3">
      <c r="A196" s="982">
        <v>187</v>
      </c>
      <c r="B196" s="978" t="s">
        <v>1918</v>
      </c>
      <c r="C196" s="979" t="s">
        <v>1832</v>
      </c>
      <c r="D196" s="980">
        <v>1</v>
      </c>
    </row>
    <row r="197" spans="1:4" x14ac:dyDescent="0.3">
      <c r="A197" s="982">
        <v>188</v>
      </c>
      <c r="B197" s="978" t="s">
        <v>1919</v>
      </c>
      <c r="C197" s="979" t="s">
        <v>1832</v>
      </c>
      <c r="D197" s="980">
        <v>1</v>
      </c>
    </row>
    <row r="198" spans="1:4" x14ac:dyDescent="0.3">
      <c r="A198" s="982">
        <v>189</v>
      </c>
      <c r="B198" s="978" t="s">
        <v>1920</v>
      </c>
      <c r="C198" s="979" t="s">
        <v>1832</v>
      </c>
      <c r="D198" s="980">
        <v>1</v>
      </c>
    </row>
    <row r="199" spans="1:4" x14ac:dyDescent="0.3">
      <c r="A199" s="982">
        <v>190</v>
      </c>
      <c r="B199" s="978" t="s">
        <v>1921</v>
      </c>
      <c r="C199" s="979" t="s">
        <v>1832</v>
      </c>
      <c r="D199" s="980">
        <v>1</v>
      </c>
    </row>
    <row r="200" spans="1:4" x14ac:dyDescent="0.3">
      <c r="A200" s="982">
        <v>191</v>
      </c>
      <c r="B200" s="978" t="s">
        <v>1922</v>
      </c>
      <c r="C200" s="979" t="s">
        <v>1832</v>
      </c>
      <c r="D200" s="980">
        <v>1</v>
      </c>
    </row>
    <row r="201" spans="1:4" x14ac:dyDescent="0.3">
      <c r="A201" s="982">
        <v>192</v>
      </c>
      <c r="B201" s="978" t="s">
        <v>1923</v>
      </c>
      <c r="C201" s="979" t="s">
        <v>1832</v>
      </c>
      <c r="D201" s="980">
        <v>1</v>
      </c>
    </row>
    <row r="202" spans="1:4" x14ac:dyDescent="0.3">
      <c r="A202" s="982">
        <v>193</v>
      </c>
      <c r="B202" s="978" t="s">
        <v>1924</v>
      </c>
      <c r="C202" s="979" t="s">
        <v>1832</v>
      </c>
      <c r="D202" s="980">
        <v>1</v>
      </c>
    </row>
    <row r="203" spans="1:4" x14ac:dyDescent="0.3">
      <c r="A203" s="982">
        <v>194</v>
      </c>
      <c r="B203" s="978" t="s">
        <v>1925</v>
      </c>
      <c r="C203" s="979" t="s">
        <v>1832</v>
      </c>
      <c r="D203" s="980">
        <v>1</v>
      </c>
    </row>
    <row r="204" spans="1:4" x14ac:dyDescent="0.3">
      <c r="A204" s="982">
        <v>195</v>
      </c>
      <c r="B204" s="978" t="s">
        <v>1926</v>
      </c>
      <c r="C204" s="979" t="s">
        <v>1832</v>
      </c>
      <c r="D204" s="980">
        <v>1</v>
      </c>
    </row>
    <row r="205" spans="1:4" x14ac:dyDescent="0.3">
      <c r="A205" s="982">
        <v>196</v>
      </c>
      <c r="B205" s="978" t="s">
        <v>1927</v>
      </c>
      <c r="C205" s="979" t="s">
        <v>1832</v>
      </c>
      <c r="D205" s="980">
        <v>1</v>
      </c>
    </row>
    <row r="206" spans="1:4" x14ac:dyDescent="0.3">
      <c r="A206" s="982">
        <v>197</v>
      </c>
      <c r="B206" s="978" t="s">
        <v>1928</v>
      </c>
      <c r="C206" s="979" t="s">
        <v>1832</v>
      </c>
      <c r="D206" s="980">
        <v>1</v>
      </c>
    </row>
    <row r="207" spans="1:4" x14ac:dyDescent="0.3">
      <c r="A207" s="982">
        <v>198</v>
      </c>
      <c r="B207" s="978" t="s">
        <v>1929</v>
      </c>
      <c r="C207" s="979" t="s">
        <v>1832</v>
      </c>
      <c r="D207" s="980">
        <v>1</v>
      </c>
    </row>
    <row r="208" spans="1:4" x14ac:dyDescent="0.3">
      <c r="A208" s="982">
        <v>199</v>
      </c>
      <c r="B208" s="978" t="s">
        <v>1930</v>
      </c>
      <c r="C208" s="979" t="s">
        <v>1832</v>
      </c>
      <c r="D208" s="980">
        <v>1</v>
      </c>
    </row>
    <row r="209" spans="1:4" x14ac:dyDescent="0.3">
      <c r="A209" s="982">
        <v>200</v>
      </c>
      <c r="B209" s="978" t="s">
        <v>1931</v>
      </c>
      <c r="C209" s="979" t="s">
        <v>1832</v>
      </c>
      <c r="D209" s="980">
        <v>1</v>
      </c>
    </row>
    <row r="210" spans="1:4" x14ac:dyDescent="0.3">
      <c r="A210" s="982">
        <v>201</v>
      </c>
      <c r="B210" s="978" t="s">
        <v>1932</v>
      </c>
      <c r="C210" s="979" t="s">
        <v>1832</v>
      </c>
      <c r="D210" s="980">
        <v>1</v>
      </c>
    </row>
    <row r="211" spans="1:4" x14ac:dyDescent="0.3">
      <c r="A211" s="982">
        <v>202</v>
      </c>
      <c r="B211" s="978" t="s">
        <v>1933</v>
      </c>
      <c r="C211" s="979" t="s">
        <v>1832</v>
      </c>
      <c r="D211" s="980">
        <v>1</v>
      </c>
    </row>
    <row r="212" spans="1:4" x14ac:dyDescent="0.3">
      <c r="A212" s="982">
        <v>203</v>
      </c>
      <c r="B212" s="978" t="s">
        <v>1934</v>
      </c>
      <c r="C212" s="979" t="s">
        <v>1832</v>
      </c>
      <c r="D212" s="980">
        <v>1</v>
      </c>
    </row>
    <row r="213" spans="1:4" x14ac:dyDescent="0.3">
      <c r="A213" s="982">
        <v>204</v>
      </c>
      <c r="B213" s="978" t="s">
        <v>1935</v>
      </c>
      <c r="C213" s="979" t="s">
        <v>1832</v>
      </c>
      <c r="D213" s="980">
        <v>1</v>
      </c>
    </row>
    <row r="214" spans="1:4" x14ac:dyDescent="0.3">
      <c r="A214" s="982">
        <v>205</v>
      </c>
      <c r="B214" s="978" t="s">
        <v>1936</v>
      </c>
      <c r="C214" s="979" t="s">
        <v>1832</v>
      </c>
      <c r="D214" s="980">
        <v>1</v>
      </c>
    </row>
    <row r="215" spans="1:4" x14ac:dyDescent="0.3">
      <c r="A215" s="982">
        <v>206</v>
      </c>
      <c r="B215" s="978" t="s">
        <v>1937</v>
      </c>
      <c r="C215" s="979" t="s">
        <v>1832</v>
      </c>
      <c r="D215" s="980">
        <v>1</v>
      </c>
    </row>
    <row r="216" spans="1:4" x14ac:dyDescent="0.3">
      <c r="A216" s="982">
        <v>207</v>
      </c>
      <c r="B216" s="978" t="s">
        <v>1938</v>
      </c>
      <c r="C216" s="979" t="s">
        <v>1832</v>
      </c>
      <c r="D216" s="980">
        <v>1</v>
      </c>
    </row>
    <row r="217" spans="1:4" x14ac:dyDescent="0.3">
      <c r="A217" s="982">
        <v>208</v>
      </c>
      <c r="B217" s="978" t="s">
        <v>1939</v>
      </c>
      <c r="C217" s="979" t="s">
        <v>1832</v>
      </c>
      <c r="D217" s="980">
        <v>1</v>
      </c>
    </row>
    <row r="218" spans="1:4" x14ac:dyDescent="0.3">
      <c r="A218" s="982">
        <v>209</v>
      </c>
      <c r="B218" s="978" t="s">
        <v>1940</v>
      </c>
      <c r="C218" s="979" t="s">
        <v>1832</v>
      </c>
      <c r="D218" s="980">
        <v>1</v>
      </c>
    </row>
    <row r="219" spans="1:4" x14ac:dyDescent="0.3">
      <c r="A219" s="982">
        <v>210</v>
      </c>
      <c r="B219" s="978" t="s">
        <v>1941</v>
      </c>
      <c r="C219" s="979" t="s">
        <v>1832</v>
      </c>
      <c r="D219" s="980">
        <v>1</v>
      </c>
    </row>
    <row r="220" spans="1:4" x14ac:dyDescent="0.3">
      <c r="A220" s="982">
        <v>211</v>
      </c>
      <c r="B220" s="978" t="s">
        <v>1942</v>
      </c>
      <c r="C220" s="979" t="s">
        <v>1832</v>
      </c>
      <c r="D220" s="980">
        <v>1</v>
      </c>
    </row>
    <row r="221" spans="1:4" x14ac:dyDescent="0.3">
      <c r="A221" s="982">
        <v>212</v>
      </c>
      <c r="B221" s="978" t="s">
        <v>1943</v>
      </c>
      <c r="C221" s="979" t="s">
        <v>1832</v>
      </c>
      <c r="D221" s="980">
        <v>1</v>
      </c>
    </row>
    <row r="222" spans="1:4" x14ac:dyDescent="0.3">
      <c r="A222" s="982">
        <v>213</v>
      </c>
      <c r="B222" s="978" t="s">
        <v>1944</v>
      </c>
      <c r="C222" s="979" t="s">
        <v>1832</v>
      </c>
      <c r="D222" s="980">
        <v>1</v>
      </c>
    </row>
    <row r="223" spans="1:4" x14ac:dyDescent="0.3">
      <c r="A223" s="982">
        <v>214</v>
      </c>
      <c r="B223" s="978" t="s">
        <v>1945</v>
      </c>
      <c r="C223" s="979" t="s">
        <v>1832</v>
      </c>
      <c r="D223" s="980">
        <v>1</v>
      </c>
    </row>
    <row r="224" spans="1:4" x14ac:dyDescent="0.3">
      <c r="A224" s="982">
        <v>215</v>
      </c>
      <c r="B224" s="978" t="s">
        <v>1946</v>
      </c>
      <c r="C224" s="979" t="s">
        <v>1832</v>
      </c>
      <c r="D224" s="980">
        <v>1</v>
      </c>
    </row>
    <row r="225" spans="1:4" x14ac:dyDescent="0.3">
      <c r="A225" s="982">
        <v>216</v>
      </c>
      <c r="B225" s="978" t="s">
        <v>1947</v>
      </c>
      <c r="C225" s="979" t="s">
        <v>1832</v>
      </c>
      <c r="D225" s="980">
        <v>1</v>
      </c>
    </row>
    <row r="226" spans="1:4" x14ac:dyDescent="0.3">
      <c r="A226" s="982">
        <v>217</v>
      </c>
      <c r="B226" s="978" t="s">
        <v>1948</v>
      </c>
      <c r="C226" s="979" t="s">
        <v>1832</v>
      </c>
      <c r="D226" s="980">
        <v>1</v>
      </c>
    </row>
    <row r="227" spans="1:4" x14ac:dyDescent="0.3">
      <c r="A227" s="982">
        <v>218</v>
      </c>
      <c r="B227" s="978" t="s">
        <v>1949</v>
      </c>
      <c r="C227" s="979" t="s">
        <v>1832</v>
      </c>
      <c r="D227" s="980">
        <v>1</v>
      </c>
    </row>
    <row r="228" spans="1:4" x14ac:dyDescent="0.3">
      <c r="A228" s="982">
        <v>219</v>
      </c>
      <c r="B228" s="978" t="s">
        <v>1950</v>
      </c>
      <c r="C228" s="979" t="s">
        <v>1832</v>
      </c>
      <c r="D228" s="980">
        <v>1</v>
      </c>
    </row>
    <row r="229" spans="1:4" x14ac:dyDescent="0.3">
      <c r="A229" s="982">
        <v>220</v>
      </c>
      <c r="B229" s="978" t="s">
        <v>1951</v>
      </c>
      <c r="C229" s="979" t="s">
        <v>1832</v>
      </c>
      <c r="D229" s="980">
        <v>1</v>
      </c>
    </row>
    <row r="230" spans="1:4" x14ac:dyDescent="0.3">
      <c r="A230" s="982">
        <v>221</v>
      </c>
      <c r="B230" s="978" t="s">
        <v>1952</v>
      </c>
      <c r="C230" s="979" t="s">
        <v>1832</v>
      </c>
      <c r="D230" s="980">
        <v>1</v>
      </c>
    </row>
    <row r="231" spans="1:4" x14ac:dyDescent="0.3">
      <c r="A231" s="982">
        <v>222</v>
      </c>
      <c r="B231" s="978" t="s">
        <v>1953</v>
      </c>
      <c r="C231" s="979" t="s">
        <v>1832</v>
      </c>
      <c r="D231" s="980">
        <v>1</v>
      </c>
    </row>
    <row r="232" spans="1:4" x14ac:dyDescent="0.3">
      <c r="A232" s="982">
        <v>223</v>
      </c>
      <c r="B232" s="978" t="s">
        <v>1954</v>
      </c>
      <c r="C232" s="979" t="s">
        <v>1832</v>
      </c>
      <c r="D232" s="980">
        <v>1</v>
      </c>
    </row>
    <row r="233" spans="1:4" x14ac:dyDescent="0.3">
      <c r="A233" s="982">
        <v>224</v>
      </c>
      <c r="B233" s="978" t="s">
        <v>1955</v>
      </c>
      <c r="C233" s="979" t="s">
        <v>1832</v>
      </c>
      <c r="D233" s="980">
        <v>1</v>
      </c>
    </row>
    <row r="234" spans="1:4" x14ac:dyDescent="0.3">
      <c r="A234" s="982">
        <v>225</v>
      </c>
      <c r="B234" s="978" t="s">
        <v>1956</v>
      </c>
      <c r="C234" s="979" t="s">
        <v>1832</v>
      </c>
      <c r="D234" s="980">
        <v>1</v>
      </c>
    </row>
    <row r="235" spans="1:4" x14ac:dyDescent="0.3">
      <c r="A235" s="982">
        <v>226</v>
      </c>
      <c r="B235" s="978" t="s">
        <v>1957</v>
      </c>
      <c r="C235" s="979" t="s">
        <v>1832</v>
      </c>
      <c r="D235" s="980">
        <v>1</v>
      </c>
    </row>
    <row r="236" spans="1:4" x14ac:dyDescent="0.3">
      <c r="A236" s="982">
        <v>227</v>
      </c>
      <c r="B236" s="978" t="s">
        <v>1958</v>
      </c>
      <c r="C236" s="979" t="s">
        <v>1832</v>
      </c>
      <c r="D236" s="980">
        <v>1</v>
      </c>
    </row>
    <row r="237" spans="1:4" x14ac:dyDescent="0.3">
      <c r="A237" s="982">
        <v>228</v>
      </c>
      <c r="B237" s="978" t="s">
        <v>1959</v>
      </c>
      <c r="C237" s="979" t="s">
        <v>1832</v>
      </c>
      <c r="D237" s="980">
        <v>1</v>
      </c>
    </row>
    <row r="238" spans="1:4" x14ac:dyDescent="0.3">
      <c r="A238" s="982">
        <v>229</v>
      </c>
      <c r="B238" s="978" t="s">
        <v>1960</v>
      </c>
      <c r="C238" s="979" t="s">
        <v>1832</v>
      </c>
      <c r="D238" s="980">
        <v>1</v>
      </c>
    </row>
    <row r="239" spans="1:4" x14ac:dyDescent="0.3">
      <c r="A239" s="982">
        <v>230</v>
      </c>
      <c r="B239" s="978" t="s">
        <v>1961</v>
      </c>
      <c r="C239" s="979" t="s">
        <v>1832</v>
      </c>
      <c r="D239" s="980">
        <v>1</v>
      </c>
    </row>
    <row r="240" spans="1:4" x14ac:dyDescent="0.3">
      <c r="A240" s="982">
        <v>231</v>
      </c>
      <c r="B240" s="978" t="s">
        <v>1962</v>
      </c>
      <c r="C240" s="979" t="s">
        <v>1832</v>
      </c>
      <c r="D240" s="980">
        <v>1</v>
      </c>
    </row>
    <row r="241" spans="1:4" x14ac:dyDescent="0.3">
      <c r="A241" s="982">
        <v>232</v>
      </c>
      <c r="B241" s="978" t="s">
        <v>1963</v>
      </c>
      <c r="C241" s="979" t="s">
        <v>1832</v>
      </c>
      <c r="D241" s="980">
        <v>1</v>
      </c>
    </row>
    <row r="242" spans="1:4" x14ac:dyDescent="0.3">
      <c r="A242" s="982">
        <v>233</v>
      </c>
      <c r="B242" s="978" t="s">
        <v>1964</v>
      </c>
      <c r="C242" s="979" t="s">
        <v>1832</v>
      </c>
      <c r="D242" s="980">
        <v>1</v>
      </c>
    </row>
    <row r="243" spans="1:4" x14ac:dyDescent="0.3">
      <c r="A243" s="982">
        <v>234</v>
      </c>
      <c r="B243" s="978" t="s">
        <v>1965</v>
      </c>
      <c r="C243" s="979" t="s">
        <v>1832</v>
      </c>
      <c r="D243" s="980">
        <v>1</v>
      </c>
    </row>
    <row r="244" spans="1:4" x14ac:dyDescent="0.3">
      <c r="A244" s="982">
        <v>235</v>
      </c>
      <c r="B244" s="978" t="s">
        <v>1966</v>
      </c>
      <c r="C244" s="979" t="s">
        <v>1832</v>
      </c>
      <c r="D244" s="980">
        <v>1</v>
      </c>
    </row>
    <row r="245" spans="1:4" x14ac:dyDescent="0.3">
      <c r="A245" s="982">
        <v>236</v>
      </c>
      <c r="B245" s="978" t="s">
        <v>1967</v>
      </c>
      <c r="C245" s="979" t="s">
        <v>1832</v>
      </c>
      <c r="D245" s="980">
        <v>1</v>
      </c>
    </row>
    <row r="246" spans="1:4" x14ac:dyDescent="0.3">
      <c r="A246" s="982">
        <v>237</v>
      </c>
      <c r="B246" s="978" t="s">
        <v>1968</v>
      </c>
      <c r="C246" s="979" t="s">
        <v>1832</v>
      </c>
      <c r="D246" s="980">
        <v>1</v>
      </c>
    </row>
    <row r="247" spans="1:4" x14ac:dyDescent="0.3">
      <c r="A247" s="982">
        <v>238</v>
      </c>
      <c r="B247" s="978" t="s">
        <v>1969</v>
      </c>
      <c r="C247" s="979" t="s">
        <v>1832</v>
      </c>
      <c r="D247" s="980">
        <v>1</v>
      </c>
    </row>
    <row r="248" spans="1:4" x14ac:dyDescent="0.3">
      <c r="A248" s="982">
        <v>239</v>
      </c>
      <c r="B248" s="978" t="s">
        <v>1970</v>
      </c>
      <c r="C248" s="979" t="s">
        <v>1832</v>
      </c>
      <c r="D248" s="980">
        <v>1</v>
      </c>
    </row>
    <row r="249" spans="1:4" x14ac:dyDescent="0.3">
      <c r="A249" s="982">
        <v>240</v>
      </c>
      <c r="B249" s="978" t="s">
        <v>1971</v>
      </c>
      <c r="C249" s="979" t="s">
        <v>1832</v>
      </c>
      <c r="D249" s="980">
        <v>1</v>
      </c>
    </row>
    <row r="250" spans="1:4" x14ac:dyDescent="0.3">
      <c r="A250" s="982">
        <v>241</v>
      </c>
      <c r="B250" s="978" t="s">
        <v>1972</v>
      </c>
      <c r="C250" s="979" t="s">
        <v>1832</v>
      </c>
      <c r="D250" s="980">
        <v>1</v>
      </c>
    </row>
    <row r="251" spans="1:4" x14ac:dyDescent="0.3">
      <c r="A251" s="982">
        <v>242</v>
      </c>
      <c r="B251" s="978" t="s">
        <v>1973</v>
      </c>
      <c r="C251" s="979" t="s">
        <v>1832</v>
      </c>
      <c r="D251" s="980">
        <v>1</v>
      </c>
    </row>
    <row r="252" spans="1:4" x14ac:dyDescent="0.3">
      <c r="A252" s="982">
        <v>243</v>
      </c>
      <c r="B252" s="978" t="s">
        <v>1974</v>
      </c>
      <c r="C252" s="979" t="s">
        <v>1832</v>
      </c>
      <c r="D252" s="980">
        <v>1</v>
      </c>
    </row>
    <row r="253" spans="1:4" x14ac:dyDescent="0.3">
      <c r="A253" s="982">
        <v>244</v>
      </c>
      <c r="B253" s="978" t="s">
        <v>1975</v>
      </c>
      <c r="C253" s="979" t="s">
        <v>1832</v>
      </c>
      <c r="D253" s="980">
        <v>1</v>
      </c>
    </row>
    <row r="254" spans="1:4" x14ac:dyDescent="0.3">
      <c r="A254" s="982">
        <v>245</v>
      </c>
      <c r="B254" s="978" t="s">
        <v>1976</v>
      </c>
      <c r="C254" s="979" t="s">
        <v>1832</v>
      </c>
      <c r="D254" s="980">
        <v>1</v>
      </c>
    </row>
    <row r="255" spans="1:4" x14ac:dyDescent="0.3">
      <c r="A255" s="982">
        <v>246</v>
      </c>
      <c r="B255" s="978" t="s">
        <v>1977</v>
      </c>
      <c r="C255" s="979" t="s">
        <v>1832</v>
      </c>
      <c r="D255" s="980">
        <v>1</v>
      </c>
    </row>
    <row r="256" spans="1:4" x14ac:dyDescent="0.3">
      <c r="A256" s="982">
        <v>247</v>
      </c>
      <c r="B256" s="978" t="s">
        <v>1978</v>
      </c>
      <c r="C256" s="979" t="s">
        <v>1832</v>
      </c>
      <c r="D256" s="980">
        <v>1</v>
      </c>
    </row>
    <row r="257" spans="1:4" x14ac:dyDescent="0.3">
      <c r="A257" s="982">
        <v>248</v>
      </c>
      <c r="B257" s="978" t="s">
        <v>1979</v>
      </c>
      <c r="C257" s="979" t="s">
        <v>1832</v>
      </c>
      <c r="D257" s="980">
        <v>1</v>
      </c>
    </row>
    <row r="258" spans="1:4" x14ac:dyDescent="0.3">
      <c r="A258" s="982">
        <v>249</v>
      </c>
      <c r="B258" s="978" t="s">
        <v>1980</v>
      </c>
      <c r="C258" s="979" t="s">
        <v>1832</v>
      </c>
      <c r="D258" s="980">
        <v>1</v>
      </c>
    </row>
    <row r="259" spans="1:4" x14ac:dyDescent="0.3">
      <c r="A259" s="982">
        <v>250</v>
      </c>
      <c r="B259" s="978" t="s">
        <v>1981</v>
      </c>
      <c r="C259" s="979" t="s">
        <v>1832</v>
      </c>
      <c r="D259" s="980">
        <v>1</v>
      </c>
    </row>
    <row r="260" spans="1:4" x14ac:dyDescent="0.3">
      <c r="A260" s="982">
        <v>251</v>
      </c>
      <c r="B260" s="978" t="s">
        <v>1982</v>
      </c>
      <c r="C260" s="979" t="s">
        <v>1832</v>
      </c>
      <c r="D260" s="980">
        <v>1</v>
      </c>
    </row>
    <row r="261" spans="1:4" x14ac:dyDescent="0.3">
      <c r="A261" s="982">
        <v>252</v>
      </c>
      <c r="B261" s="978" t="s">
        <v>1983</v>
      </c>
      <c r="C261" s="979" t="s">
        <v>1832</v>
      </c>
      <c r="D261" s="980">
        <v>1</v>
      </c>
    </row>
    <row r="262" spans="1:4" x14ac:dyDescent="0.3">
      <c r="A262" s="982">
        <v>253</v>
      </c>
      <c r="B262" s="978" t="s">
        <v>1984</v>
      </c>
      <c r="C262" s="979" t="s">
        <v>1832</v>
      </c>
      <c r="D262" s="980">
        <v>1</v>
      </c>
    </row>
    <row r="263" spans="1:4" x14ac:dyDescent="0.3">
      <c r="A263" s="982">
        <v>254</v>
      </c>
      <c r="B263" s="978" t="s">
        <v>1985</v>
      </c>
      <c r="C263" s="979" t="s">
        <v>1832</v>
      </c>
      <c r="D263" s="980">
        <v>1</v>
      </c>
    </row>
    <row r="264" spans="1:4" x14ac:dyDescent="0.3">
      <c r="A264" s="982">
        <v>255</v>
      </c>
      <c r="B264" s="978" t="s">
        <v>1986</v>
      </c>
      <c r="C264" s="979" t="s">
        <v>1832</v>
      </c>
      <c r="D264" s="980">
        <v>1</v>
      </c>
    </row>
    <row r="265" spans="1:4" x14ac:dyDescent="0.3">
      <c r="A265" s="982">
        <v>256</v>
      </c>
      <c r="B265" s="978" t="s">
        <v>1987</v>
      </c>
      <c r="C265" s="979" t="s">
        <v>1832</v>
      </c>
      <c r="D265" s="980">
        <v>1</v>
      </c>
    </row>
    <row r="266" spans="1:4" x14ac:dyDescent="0.3">
      <c r="A266" s="982">
        <v>257</v>
      </c>
      <c r="B266" s="978" t="s">
        <v>1988</v>
      </c>
      <c r="C266" s="979" t="s">
        <v>1832</v>
      </c>
      <c r="D266" s="980">
        <v>1</v>
      </c>
    </row>
    <row r="267" spans="1:4" x14ac:dyDescent="0.3">
      <c r="A267" s="982">
        <v>258</v>
      </c>
      <c r="B267" s="978" t="s">
        <v>1989</v>
      </c>
      <c r="C267" s="979" t="s">
        <v>1832</v>
      </c>
      <c r="D267" s="980">
        <v>1</v>
      </c>
    </row>
    <row r="268" spans="1:4" x14ac:dyDescent="0.3">
      <c r="A268" s="982">
        <v>259</v>
      </c>
      <c r="B268" s="978" t="s">
        <v>1990</v>
      </c>
      <c r="C268" s="979" t="s">
        <v>1832</v>
      </c>
      <c r="D268" s="980">
        <v>1</v>
      </c>
    </row>
    <row r="269" spans="1:4" x14ac:dyDescent="0.3">
      <c r="A269" s="982">
        <v>260</v>
      </c>
      <c r="B269" s="978" t="s">
        <v>1991</v>
      </c>
      <c r="C269" s="979" t="s">
        <v>1832</v>
      </c>
      <c r="D269" s="980">
        <v>1</v>
      </c>
    </row>
    <row r="270" spans="1:4" x14ac:dyDescent="0.3">
      <c r="A270" s="982">
        <v>261</v>
      </c>
      <c r="B270" s="978" t="s">
        <v>1992</v>
      </c>
      <c r="C270" s="979" t="s">
        <v>1832</v>
      </c>
      <c r="D270" s="980">
        <v>1</v>
      </c>
    </row>
    <row r="271" spans="1:4" x14ac:dyDescent="0.3">
      <c r="A271" s="982">
        <v>262</v>
      </c>
      <c r="B271" s="978" t="s">
        <v>1993</v>
      </c>
      <c r="C271" s="979" t="s">
        <v>1832</v>
      </c>
      <c r="D271" s="980">
        <v>1</v>
      </c>
    </row>
    <row r="272" spans="1:4" x14ac:dyDescent="0.3">
      <c r="A272" s="982">
        <v>263</v>
      </c>
      <c r="B272" s="978" t="s">
        <v>1994</v>
      </c>
      <c r="C272" s="979" t="s">
        <v>1832</v>
      </c>
      <c r="D272" s="980">
        <v>1</v>
      </c>
    </row>
    <row r="273" spans="1:4" x14ac:dyDescent="0.3">
      <c r="A273" s="982">
        <v>264</v>
      </c>
      <c r="B273" s="978" t="s">
        <v>1995</v>
      </c>
      <c r="C273" s="979" t="s">
        <v>1832</v>
      </c>
      <c r="D273" s="980">
        <v>1</v>
      </c>
    </row>
    <row r="274" spans="1:4" x14ac:dyDescent="0.3">
      <c r="A274" s="982">
        <v>265</v>
      </c>
      <c r="B274" s="978" t="s">
        <v>1996</v>
      </c>
      <c r="C274" s="979" t="s">
        <v>1832</v>
      </c>
      <c r="D274" s="980">
        <v>1</v>
      </c>
    </row>
    <row r="275" spans="1:4" x14ac:dyDescent="0.3">
      <c r="A275" s="982">
        <v>266</v>
      </c>
      <c r="B275" s="978" t="s">
        <v>1997</v>
      </c>
      <c r="C275" s="979" t="s">
        <v>1832</v>
      </c>
      <c r="D275" s="980">
        <v>1</v>
      </c>
    </row>
    <row r="276" spans="1:4" x14ac:dyDescent="0.3">
      <c r="A276" s="982">
        <v>267</v>
      </c>
      <c r="B276" s="978" t="s">
        <v>1998</v>
      </c>
      <c r="C276" s="979" t="s">
        <v>1832</v>
      </c>
      <c r="D276" s="980">
        <v>1</v>
      </c>
    </row>
    <row r="277" spans="1:4" x14ac:dyDescent="0.3">
      <c r="A277" s="982">
        <v>268</v>
      </c>
      <c r="B277" s="978" t="s">
        <v>1999</v>
      </c>
      <c r="C277" s="979" t="s">
        <v>1832</v>
      </c>
      <c r="D277" s="980">
        <v>1</v>
      </c>
    </row>
    <row r="278" spans="1:4" x14ac:dyDescent="0.3">
      <c r="A278" s="982">
        <v>269</v>
      </c>
      <c r="B278" s="978" t="s">
        <v>2000</v>
      </c>
      <c r="C278" s="979" t="s">
        <v>1832</v>
      </c>
      <c r="D278" s="980">
        <v>1</v>
      </c>
    </row>
    <row r="279" spans="1:4" x14ac:dyDescent="0.3">
      <c r="A279" s="982">
        <v>270</v>
      </c>
      <c r="B279" s="978" t="s">
        <v>2001</v>
      </c>
      <c r="C279" s="979" t="s">
        <v>1832</v>
      </c>
      <c r="D279" s="980">
        <v>1</v>
      </c>
    </row>
    <row r="280" spans="1:4" x14ac:dyDescent="0.3">
      <c r="A280" s="982">
        <v>271</v>
      </c>
      <c r="B280" s="978" t="s">
        <v>2002</v>
      </c>
      <c r="C280" s="979" t="s">
        <v>1832</v>
      </c>
      <c r="D280" s="980">
        <v>1</v>
      </c>
    </row>
    <row r="281" spans="1:4" x14ac:dyDescent="0.3">
      <c r="A281" s="982">
        <v>272</v>
      </c>
      <c r="B281" s="978" t="s">
        <v>2003</v>
      </c>
      <c r="C281" s="979" t="s">
        <v>1832</v>
      </c>
      <c r="D281" s="980">
        <v>1</v>
      </c>
    </row>
    <row r="282" spans="1:4" x14ac:dyDescent="0.3">
      <c r="A282" s="982">
        <v>273</v>
      </c>
      <c r="B282" s="978" t="s">
        <v>2004</v>
      </c>
      <c r="C282" s="979" t="s">
        <v>1832</v>
      </c>
      <c r="D282" s="980">
        <v>1</v>
      </c>
    </row>
    <row r="283" spans="1:4" x14ac:dyDescent="0.3">
      <c r="A283" s="982">
        <v>274</v>
      </c>
      <c r="B283" s="978" t="s">
        <v>2005</v>
      </c>
      <c r="C283" s="979" t="s">
        <v>1832</v>
      </c>
      <c r="D283" s="980">
        <v>1</v>
      </c>
    </row>
    <row r="284" spans="1:4" x14ac:dyDescent="0.3">
      <c r="A284" s="982">
        <v>275</v>
      </c>
      <c r="B284" s="978" t="s">
        <v>2006</v>
      </c>
      <c r="C284" s="979" t="s">
        <v>1832</v>
      </c>
      <c r="D284" s="980">
        <v>1</v>
      </c>
    </row>
    <row r="285" spans="1:4" x14ac:dyDescent="0.3">
      <c r="A285" s="982">
        <v>276</v>
      </c>
      <c r="B285" s="978" t="s">
        <v>2007</v>
      </c>
      <c r="C285" s="979" t="s">
        <v>1832</v>
      </c>
      <c r="D285" s="980">
        <v>1</v>
      </c>
    </row>
    <row r="286" spans="1:4" x14ac:dyDescent="0.3">
      <c r="A286" s="982">
        <v>277</v>
      </c>
      <c r="B286" s="978" t="s">
        <v>2008</v>
      </c>
      <c r="C286" s="979" t="s">
        <v>1832</v>
      </c>
      <c r="D286" s="980">
        <v>1</v>
      </c>
    </row>
    <row r="287" spans="1:4" x14ac:dyDescent="0.3">
      <c r="A287" s="982">
        <v>278</v>
      </c>
      <c r="B287" s="978" t="s">
        <v>2009</v>
      </c>
      <c r="C287" s="979" t="s">
        <v>1832</v>
      </c>
      <c r="D287" s="980">
        <v>1</v>
      </c>
    </row>
    <row r="288" spans="1:4" x14ac:dyDescent="0.3">
      <c r="A288" s="982">
        <v>279</v>
      </c>
      <c r="B288" s="978" t="s">
        <v>2010</v>
      </c>
      <c r="C288" s="979" t="s">
        <v>1832</v>
      </c>
      <c r="D288" s="980">
        <v>1</v>
      </c>
    </row>
    <row r="289" spans="1:4" x14ac:dyDescent="0.3">
      <c r="A289" s="982">
        <v>280</v>
      </c>
      <c r="B289" s="978" t="s">
        <v>2011</v>
      </c>
      <c r="C289" s="979" t="s">
        <v>1832</v>
      </c>
      <c r="D289" s="980">
        <v>1</v>
      </c>
    </row>
    <row r="290" spans="1:4" x14ac:dyDescent="0.3">
      <c r="A290" s="982">
        <v>281</v>
      </c>
      <c r="B290" s="978" t="s">
        <v>2012</v>
      </c>
      <c r="C290" s="979" t="s">
        <v>1832</v>
      </c>
      <c r="D290" s="980">
        <v>1</v>
      </c>
    </row>
    <row r="291" spans="1:4" x14ac:dyDescent="0.3">
      <c r="A291" s="982">
        <v>282</v>
      </c>
      <c r="B291" s="978" t="s">
        <v>2013</v>
      </c>
      <c r="C291" s="979" t="s">
        <v>1832</v>
      </c>
      <c r="D291" s="980">
        <v>1</v>
      </c>
    </row>
    <row r="292" spans="1:4" x14ac:dyDescent="0.3">
      <c r="A292" s="982">
        <v>283</v>
      </c>
      <c r="B292" s="978" t="s">
        <v>2014</v>
      </c>
      <c r="C292" s="979" t="s">
        <v>1832</v>
      </c>
      <c r="D292" s="980">
        <v>1</v>
      </c>
    </row>
    <row r="293" spans="1:4" x14ac:dyDescent="0.3">
      <c r="A293" s="982">
        <v>284</v>
      </c>
      <c r="B293" s="978" t="s">
        <v>2015</v>
      </c>
      <c r="C293" s="979" t="s">
        <v>1832</v>
      </c>
      <c r="D293" s="980">
        <v>1</v>
      </c>
    </row>
    <row r="294" spans="1:4" x14ac:dyDescent="0.3">
      <c r="A294" s="982">
        <v>285</v>
      </c>
      <c r="B294" s="978" t="s">
        <v>2016</v>
      </c>
      <c r="C294" s="979" t="s">
        <v>1832</v>
      </c>
      <c r="D294" s="980">
        <v>1</v>
      </c>
    </row>
    <row r="295" spans="1:4" x14ac:dyDescent="0.3">
      <c r="A295" s="982">
        <v>286</v>
      </c>
      <c r="B295" s="978" t="s">
        <v>2017</v>
      </c>
      <c r="C295" s="979" t="s">
        <v>1832</v>
      </c>
      <c r="D295" s="980">
        <v>1</v>
      </c>
    </row>
    <row r="296" spans="1:4" x14ac:dyDescent="0.3">
      <c r="A296" s="982">
        <v>287</v>
      </c>
      <c r="B296" s="978" t="s">
        <v>2018</v>
      </c>
      <c r="C296" s="979" t="s">
        <v>1832</v>
      </c>
      <c r="D296" s="980">
        <v>1</v>
      </c>
    </row>
    <row r="297" spans="1:4" x14ac:dyDescent="0.3">
      <c r="A297" s="982">
        <v>288</v>
      </c>
      <c r="B297" s="978" t="s">
        <v>2019</v>
      </c>
      <c r="C297" s="979" t="s">
        <v>1832</v>
      </c>
      <c r="D297" s="980">
        <v>1</v>
      </c>
    </row>
    <row r="298" spans="1:4" x14ac:dyDescent="0.3">
      <c r="A298" s="982">
        <v>289</v>
      </c>
      <c r="B298" s="978" t="s">
        <v>2020</v>
      </c>
      <c r="C298" s="979" t="s">
        <v>1832</v>
      </c>
      <c r="D298" s="980">
        <v>1</v>
      </c>
    </row>
    <row r="299" spans="1:4" x14ac:dyDescent="0.3">
      <c r="A299" s="982">
        <v>290</v>
      </c>
      <c r="B299" s="978" t="s">
        <v>2021</v>
      </c>
      <c r="C299" s="979" t="s">
        <v>1832</v>
      </c>
      <c r="D299" s="980">
        <v>1</v>
      </c>
    </row>
    <row r="300" spans="1:4" x14ac:dyDescent="0.3">
      <c r="A300" s="982">
        <v>291</v>
      </c>
      <c r="B300" s="978" t="s">
        <v>2022</v>
      </c>
      <c r="C300" s="979" t="s">
        <v>1832</v>
      </c>
      <c r="D300" s="980">
        <v>1</v>
      </c>
    </row>
    <row r="301" spans="1:4" x14ac:dyDescent="0.3">
      <c r="A301" s="982">
        <v>292</v>
      </c>
      <c r="B301" s="978" t="s">
        <v>2023</v>
      </c>
      <c r="C301" s="979" t="s">
        <v>1832</v>
      </c>
      <c r="D301" s="980">
        <v>1</v>
      </c>
    </row>
    <row r="302" spans="1:4" x14ac:dyDescent="0.3">
      <c r="A302" s="982">
        <v>293</v>
      </c>
      <c r="B302" s="978" t="s">
        <v>2024</v>
      </c>
      <c r="C302" s="979" t="s">
        <v>1832</v>
      </c>
      <c r="D302" s="980">
        <v>1</v>
      </c>
    </row>
    <row r="303" spans="1:4" x14ac:dyDescent="0.3">
      <c r="A303" s="982">
        <v>294</v>
      </c>
      <c r="B303" s="978" t="s">
        <v>2025</v>
      </c>
      <c r="C303" s="979" t="s">
        <v>1832</v>
      </c>
      <c r="D303" s="980">
        <v>1</v>
      </c>
    </row>
    <row r="304" spans="1:4" x14ac:dyDescent="0.3">
      <c r="A304" s="982">
        <v>295</v>
      </c>
      <c r="B304" s="978" t="s">
        <v>2026</v>
      </c>
      <c r="C304" s="979" t="s">
        <v>1832</v>
      </c>
      <c r="D304" s="980">
        <v>1</v>
      </c>
    </row>
    <row r="305" spans="1:4" x14ac:dyDescent="0.3">
      <c r="A305" s="982">
        <v>296</v>
      </c>
      <c r="B305" s="978" t="s">
        <v>2027</v>
      </c>
      <c r="C305" s="979" t="s">
        <v>1832</v>
      </c>
      <c r="D305" s="980">
        <v>1</v>
      </c>
    </row>
    <row r="306" spans="1:4" x14ac:dyDescent="0.3">
      <c r="A306" s="982">
        <v>297</v>
      </c>
      <c r="B306" s="978" t="s">
        <v>2028</v>
      </c>
      <c r="C306" s="979" t="s">
        <v>1832</v>
      </c>
      <c r="D306" s="980">
        <v>1</v>
      </c>
    </row>
    <row r="307" spans="1:4" x14ac:dyDescent="0.3">
      <c r="A307" s="982">
        <v>298</v>
      </c>
      <c r="B307" s="978" t="s">
        <v>2029</v>
      </c>
      <c r="C307" s="979" t="s">
        <v>1832</v>
      </c>
      <c r="D307" s="980">
        <v>1</v>
      </c>
    </row>
    <row r="308" spans="1:4" x14ac:dyDescent="0.3">
      <c r="A308" s="982">
        <v>299</v>
      </c>
      <c r="B308" s="978" t="s">
        <v>2030</v>
      </c>
      <c r="C308" s="979" t="s">
        <v>1832</v>
      </c>
      <c r="D308" s="980">
        <v>1</v>
      </c>
    </row>
    <row r="309" spans="1:4" x14ac:dyDescent="0.3">
      <c r="A309" s="982">
        <v>300</v>
      </c>
      <c r="B309" s="978" t="s">
        <v>2031</v>
      </c>
      <c r="C309" s="979" t="s">
        <v>1832</v>
      </c>
      <c r="D309" s="980">
        <v>1</v>
      </c>
    </row>
    <row r="310" spans="1:4" x14ac:dyDescent="0.3">
      <c r="A310" s="982">
        <v>301</v>
      </c>
      <c r="B310" s="978" t="s">
        <v>2032</v>
      </c>
      <c r="C310" s="979" t="s">
        <v>1832</v>
      </c>
      <c r="D310" s="980">
        <v>1</v>
      </c>
    </row>
    <row r="311" spans="1:4" x14ac:dyDescent="0.3">
      <c r="A311" s="982">
        <v>302</v>
      </c>
      <c r="B311" s="978" t="s">
        <v>2033</v>
      </c>
      <c r="C311" s="979" t="s">
        <v>1832</v>
      </c>
      <c r="D311" s="980">
        <v>1</v>
      </c>
    </row>
    <row r="312" spans="1:4" x14ac:dyDescent="0.3">
      <c r="A312" s="982">
        <v>303</v>
      </c>
      <c r="B312" s="978" t="s">
        <v>2034</v>
      </c>
      <c r="C312" s="979" t="s">
        <v>1832</v>
      </c>
      <c r="D312" s="980">
        <v>1</v>
      </c>
    </row>
    <row r="313" spans="1:4" x14ac:dyDescent="0.3">
      <c r="A313" s="982">
        <v>304</v>
      </c>
      <c r="B313" s="978" t="s">
        <v>2035</v>
      </c>
      <c r="C313" s="979" t="s">
        <v>1832</v>
      </c>
      <c r="D313" s="980">
        <v>1</v>
      </c>
    </row>
    <row r="314" spans="1:4" x14ac:dyDescent="0.3">
      <c r="A314" s="982">
        <v>305</v>
      </c>
      <c r="B314" s="978" t="s">
        <v>2036</v>
      </c>
      <c r="C314" s="979" t="s">
        <v>1832</v>
      </c>
      <c r="D314" s="980">
        <v>1</v>
      </c>
    </row>
    <row r="315" spans="1:4" x14ac:dyDescent="0.3">
      <c r="A315" s="982">
        <v>306</v>
      </c>
      <c r="B315" s="978" t="s">
        <v>2037</v>
      </c>
      <c r="C315" s="979" t="s">
        <v>1832</v>
      </c>
      <c r="D315" s="980">
        <v>1</v>
      </c>
    </row>
    <row r="316" spans="1:4" x14ac:dyDescent="0.3">
      <c r="A316" s="982">
        <v>307</v>
      </c>
      <c r="B316" s="978" t="s">
        <v>2038</v>
      </c>
      <c r="C316" s="979" t="s">
        <v>1832</v>
      </c>
      <c r="D316" s="980">
        <v>1</v>
      </c>
    </row>
    <row r="317" spans="1:4" x14ac:dyDescent="0.3">
      <c r="A317" s="982">
        <v>308</v>
      </c>
      <c r="B317" s="978" t="s">
        <v>2039</v>
      </c>
      <c r="C317" s="979" t="s">
        <v>1832</v>
      </c>
      <c r="D317" s="980">
        <v>1</v>
      </c>
    </row>
    <row r="318" spans="1:4" x14ac:dyDescent="0.3">
      <c r="A318" s="982">
        <v>309</v>
      </c>
      <c r="B318" s="978" t="s">
        <v>2040</v>
      </c>
      <c r="C318" s="979" t="s">
        <v>1832</v>
      </c>
      <c r="D318" s="980">
        <v>1</v>
      </c>
    </row>
    <row r="319" spans="1:4" x14ac:dyDescent="0.3">
      <c r="A319" s="982">
        <v>310</v>
      </c>
      <c r="B319" s="978" t="s">
        <v>2041</v>
      </c>
      <c r="C319" s="979" t="s">
        <v>1832</v>
      </c>
      <c r="D319" s="980">
        <v>1</v>
      </c>
    </row>
    <row r="320" spans="1:4" x14ac:dyDescent="0.3">
      <c r="A320" s="982">
        <v>311</v>
      </c>
      <c r="B320" s="978" t="s">
        <v>2042</v>
      </c>
      <c r="C320" s="979" t="s">
        <v>1832</v>
      </c>
      <c r="D320" s="980">
        <v>1</v>
      </c>
    </row>
    <row r="321" spans="1:4" x14ac:dyDescent="0.3">
      <c r="A321" s="982">
        <v>312</v>
      </c>
      <c r="B321" s="978" t="s">
        <v>2043</v>
      </c>
      <c r="C321" s="979" t="s">
        <v>1832</v>
      </c>
      <c r="D321" s="980">
        <v>1</v>
      </c>
    </row>
    <row r="322" spans="1:4" x14ac:dyDescent="0.3">
      <c r="A322" s="982">
        <v>313</v>
      </c>
      <c r="B322" s="978" t="s">
        <v>2044</v>
      </c>
      <c r="C322" s="979" t="s">
        <v>1832</v>
      </c>
      <c r="D322" s="980">
        <v>1</v>
      </c>
    </row>
    <row r="323" spans="1:4" x14ac:dyDescent="0.3">
      <c r="A323" s="982">
        <v>314</v>
      </c>
      <c r="B323" s="978" t="s">
        <v>2045</v>
      </c>
      <c r="C323" s="979" t="s">
        <v>1832</v>
      </c>
      <c r="D323" s="980">
        <v>1</v>
      </c>
    </row>
    <row r="324" spans="1:4" x14ac:dyDescent="0.3">
      <c r="A324" s="982">
        <v>315</v>
      </c>
      <c r="B324" s="978" t="s">
        <v>2046</v>
      </c>
      <c r="C324" s="979" t="s">
        <v>1832</v>
      </c>
      <c r="D324" s="980">
        <v>1</v>
      </c>
    </row>
    <row r="325" spans="1:4" x14ac:dyDescent="0.3">
      <c r="A325" s="982">
        <v>316</v>
      </c>
      <c r="B325" s="978" t="s">
        <v>2047</v>
      </c>
      <c r="C325" s="979" t="s">
        <v>1832</v>
      </c>
      <c r="D325" s="980">
        <v>1</v>
      </c>
    </row>
    <row r="326" spans="1:4" x14ac:dyDescent="0.3">
      <c r="A326" s="982">
        <v>317</v>
      </c>
      <c r="B326" s="978" t="s">
        <v>2048</v>
      </c>
      <c r="C326" s="979" t="s">
        <v>1832</v>
      </c>
      <c r="D326" s="980">
        <v>1</v>
      </c>
    </row>
    <row r="327" spans="1:4" x14ac:dyDescent="0.3">
      <c r="A327" s="982">
        <v>318</v>
      </c>
      <c r="B327" s="978" t="s">
        <v>2049</v>
      </c>
      <c r="C327" s="979" t="s">
        <v>1832</v>
      </c>
      <c r="D327" s="980">
        <v>1</v>
      </c>
    </row>
    <row r="328" spans="1:4" x14ac:dyDescent="0.3">
      <c r="A328" s="982">
        <v>319</v>
      </c>
      <c r="B328" s="978" t="s">
        <v>2050</v>
      </c>
      <c r="C328" s="979" t="s">
        <v>1832</v>
      </c>
      <c r="D328" s="980">
        <v>1</v>
      </c>
    </row>
    <row r="329" spans="1:4" x14ac:dyDescent="0.3">
      <c r="A329" s="982">
        <v>320</v>
      </c>
      <c r="B329" s="978" t="s">
        <v>2051</v>
      </c>
      <c r="C329" s="979" t="s">
        <v>1832</v>
      </c>
      <c r="D329" s="980">
        <v>1</v>
      </c>
    </row>
    <row r="330" spans="1:4" x14ac:dyDescent="0.3">
      <c r="A330" s="982">
        <v>321</v>
      </c>
      <c r="B330" s="978" t="s">
        <v>2052</v>
      </c>
      <c r="C330" s="979" t="s">
        <v>1832</v>
      </c>
      <c r="D330" s="980">
        <v>1</v>
      </c>
    </row>
    <row r="331" spans="1:4" x14ac:dyDescent="0.3">
      <c r="A331" s="982">
        <v>322</v>
      </c>
      <c r="B331" s="978" t="s">
        <v>2053</v>
      </c>
      <c r="C331" s="979" t="s">
        <v>1832</v>
      </c>
      <c r="D331" s="980">
        <v>1</v>
      </c>
    </row>
    <row r="332" spans="1:4" x14ac:dyDescent="0.3">
      <c r="A332" s="982">
        <v>323</v>
      </c>
      <c r="B332" s="978" t="s">
        <v>2054</v>
      </c>
      <c r="C332" s="979" t="s">
        <v>2055</v>
      </c>
      <c r="D332" s="980">
        <v>977.5</v>
      </c>
    </row>
    <row r="333" spans="1:4" x14ac:dyDescent="0.3">
      <c r="A333" s="982">
        <v>324</v>
      </c>
      <c r="B333" s="978" t="s">
        <v>2056</v>
      </c>
      <c r="C333" s="979" t="s">
        <v>2055</v>
      </c>
      <c r="D333" s="980">
        <v>977.5</v>
      </c>
    </row>
    <row r="334" spans="1:4" x14ac:dyDescent="0.3">
      <c r="A334" s="982">
        <v>325</v>
      </c>
      <c r="B334" s="978" t="s">
        <v>2057</v>
      </c>
      <c r="C334" s="979" t="s">
        <v>2055</v>
      </c>
      <c r="D334" s="980">
        <v>977.5</v>
      </c>
    </row>
    <row r="335" spans="1:4" x14ac:dyDescent="0.3">
      <c r="A335" s="982">
        <v>326</v>
      </c>
      <c r="B335" s="978" t="s">
        <v>2058</v>
      </c>
      <c r="C335" s="979" t="s">
        <v>2055</v>
      </c>
      <c r="D335" s="980">
        <v>977.5</v>
      </c>
    </row>
    <row r="336" spans="1:4" x14ac:dyDescent="0.3">
      <c r="A336" s="982">
        <v>327</v>
      </c>
      <c r="B336" s="978" t="s">
        <v>2059</v>
      </c>
      <c r="C336" s="979" t="s">
        <v>2060</v>
      </c>
      <c r="D336" s="980">
        <v>810.75</v>
      </c>
    </row>
    <row r="337" spans="1:4" x14ac:dyDescent="0.3">
      <c r="A337" s="982">
        <v>328</v>
      </c>
      <c r="B337" s="978" t="s">
        <v>2061</v>
      </c>
      <c r="C337" s="979" t="s">
        <v>2062</v>
      </c>
      <c r="D337" s="980">
        <v>1</v>
      </c>
    </row>
    <row r="338" spans="1:4" x14ac:dyDescent="0.3">
      <c r="A338" s="982">
        <v>329</v>
      </c>
      <c r="B338" s="978" t="s">
        <v>2063</v>
      </c>
      <c r="C338" s="979" t="s">
        <v>1832</v>
      </c>
      <c r="D338" s="980">
        <v>1</v>
      </c>
    </row>
    <row r="339" spans="1:4" x14ac:dyDescent="0.3">
      <c r="A339" s="982">
        <v>330</v>
      </c>
      <c r="B339" s="978" t="s">
        <v>2064</v>
      </c>
      <c r="C339" s="979" t="s">
        <v>1832</v>
      </c>
      <c r="D339" s="980">
        <v>1</v>
      </c>
    </row>
    <row r="340" spans="1:4" x14ac:dyDescent="0.3">
      <c r="A340" s="982">
        <v>331</v>
      </c>
      <c r="B340" s="978" t="s">
        <v>2065</v>
      </c>
      <c r="C340" s="979" t="s">
        <v>1832</v>
      </c>
      <c r="D340" s="980">
        <v>1</v>
      </c>
    </row>
    <row r="341" spans="1:4" x14ac:dyDescent="0.3">
      <c r="A341" s="982">
        <v>332</v>
      </c>
      <c r="B341" s="978" t="s">
        <v>2066</v>
      </c>
      <c r="C341" s="979" t="s">
        <v>1832</v>
      </c>
      <c r="D341" s="980">
        <v>1</v>
      </c>
    </row>
    <row r="342" spans="1:4" x14ac:dyDescent="0.3">
      <c r="A342" s="982">
        <v>333</v>
      </c>
      <c r="B342" s="978" t="s">
        <v>2067</v>
      </c>
      <c r="C342" s="979" t="s">
        <v>1832</v>
      </c>
      <c r="D342" s="980">
        <v>1</v>
      </c>
    </row>
    <row r="343" spans="1:4" x14ac:dyDescent="0.3">
      <c r="A343" s="982">
        <v>334</v>
      </c>
      <c r="B343" s="978" t="s">
        <v>2068</v>
      </c>
      <c r="C343" s="979" t="s">
        <v>1832</v>
      </c>
      <c r="D343" s="980">
        <v>1</v>
      </c>
    </row>
    <row r="344" spans="1:4" x14ac:dyDescent="0.3">
      <c r="A344" s="982">
        <v>335</v>
      </c>
      <c r="B344" s="978" t="s">
        <v>2069</v>
      </c>
      <c r="C344" s="979" t="s">
        <v>1832</v>
      </c>
      <c r="D344" s="980">
        <v>1</v>
      </c>
    </row>
    <row r="345" spans="1:4" x14ac:dyDescent="0.3">
      <c r="A345" s="982">
        <v>336</v>
      </c>
      <c r="B345" s="978" t="s">
        <v>2070</v>
      </c>
      <c r="C345" s="979" t="s">
        <v>1832</v>
      </c>
      <c r="D345" s="980">
        <v>1</v>
      </c>
    </row>
    <row r="346" spans="1:4" x14ac:dyDescent="0.3">
      <c r="A346" s="982">
        <v>337</v>
      </c>
      <c r="B346" s="978" t="s">
        <v>2071</v>
      </c>
      <c r="C346" s="979" t="s">
        <v>1832</v>
      </c>
      <c r="D346" s="980">
        <v>1</v>
      </c>
    </row>
    <row r="347" spans="1:4" x14ac:dyDescent="0.3">
      <c r="A347" s="982">
        <v>338</v>
      </c>
      <c r="B347" s="978" t="s">
        <v>2072</v>
      </c>
      <c r="C347" s="979" t="s">
        <v>1832</v>
      </c>
      <c r="D347" s="980">
        <v>1</v>
      </c>
    </row>
    <row r="348" spans="1:4" x14ac:dyDescent="0.3">
      <c r="A348" s="982">
        <v>339</v>
      </c>
      <c r="B348" s="978" t="s">
        <v>2073</v>
      </c>
      <c r="C348" s="979" t="s">
        <v>1832</v>
      </c>
      <c r="D348" s="980">
        <v>1</v>
      </c>
    </row>
    <row r="349" spans="1:4" x14ac:dyDescent="0.3">
      <c r="A349" s="982">
        <v>340</v>
      </c>
      <c r="B349" s="978" t="s">
        <v>2074</v>
      </c>
      <c r="C349" s="979" t="s">
        <v>1832</v>
      </c>
      <c r="D349" s="980">
        <v>1</v>
      </c>
    </row>
    <row r="350" spans="1:4" x14ac:dyDescent="0.3">
      <c r="A350" s="982">
        <v>341</v>
      </c>
      <c r="B350" s="978" t="s">
        <v>2075</v>
      </c>
      <c r="C350" s="979" t="s">
        <v>1832</v>
      </c>
      <c r="D350" s="980">
        <v>1</v>
      </c>
    </row>
    <row r="351" spans="1:4" x14ac:dyDescent="0.3">
      <c r="A351" s="982">
        <v>342</v>
      </c>
      <c r="B351" s="978" t="s">
        <v>2076</v>
      </c>
      <c r="C351" s="979" t="s">
        <v>1832</v>
      </c>
      <c r="D351" s="980">
        <v>1</v>
      </c>
    </row>
    <row r="352" spans="1:4" x14ac:dyDescent="0.3">
      <c r="A352" s="982">
        <v>343</v>
      </c>
      <c r="B352" s="978" t="s">
        <v>2077</v>
      </c>
      <c r="C352" s="979" t="s">
        <v>1832</v>
      </c>
      <c r="D352" s="980">
        <v>1</v>
      </c>
    </row>
    <row r="353" spans="1:4" x14ac:dyDescent="0.3">
      <c r="A353" s="982">
        <v>344</v>
      </c>
      <c r="B353" s="978" t="s">
        <v>2078</v>
      </c>
      <c r="C353" s="979" t="s">
        <v>1832</v>
      </c>
      <c r="D353" s="980">
        <v>1</v>
      </c>
    </row>
    <row r="354" spans="1:4" x14ac:dyDescent="0.3">
      <c r="A354" s="982">
        <v>345</v>
      </c>
      <c r="B354" s="978" t="s">
        <v>2079</v>
      </c>
      <c r="C354" s="979" t="s">
        <v>1832</v>
      </c>
      <c r="D354" s="980">
        <v>1</v>
      </c>
    </row>
    <row r="355" spans="1:4" x14ac:dyDescent="0.3">
      <c r="A355" s="982">
        <v>346</v>
      </c>
      <c r="B355" s="978" t="s">
        <v>2080</v>
      </c>
      <c r="C355" s="979" t="s">
        <v>2081</v>
      </c>
      <c r="D355" s="980">
        <v>3677.2</v>
      </c>
    </row>
    <row r="356" spans="1:4" x14ac:dyDescent="0.3">
      <c r="A356" s="982">
        <v>347</v>
      </c>
      <c r="B356" s="978" t="s">
        <v>2082</v>
      </c>
      <c r="C356" s="979" t="s">
        <v>2083</v>
      </c>
      <c r="D356" s="980">
        <v>5742</v>
      </c>
    </row>
    <row r="357" spans="1:4" x14ac:dyDescent="0.3">
      <c r="A357" s="982">
        <v>348</v>
      </c>
      <c r="B357" s="978" t="s">
        <v>2084</v>
      </c>
      <c r="C357" s="979" t="s">
        <v>1832</v>
      </c>
      <c r="D357" s="980">
        <v>1</v>
      </c>
    </row>
    <row r="358" spans="1:4" x14ac:dyDescent="0.3">
      <c r="A358" s="982">
        <v>349</v>
      </c>
      <c r="B358" s="978" t="s">
        <v>2085</v>
      </c>
      <c r="C358" s="979" t="s">
        <v>2086</v>
      </c>
      <c r="D358" s="980">
        <v>6728</v>
      </c>
    </row>
    <row r="359" spans="1:4" x14ac:dyDescent="0.3">
      <c r="A359" s="982">
        <v>350</v>
      </c>
      <c r="B359" s="978" t="s">
        <v>2087</v>
      </c>
      <c r="C359" s="979" t="s">
        <v>2086</v>
      </c>
      <c r="D359" s="980">
        <v>6728</v>
      </c>
    </row>
    <row r="360" spans="1:4" x14ac:dyDescent="0.3">
      <c r="A360" s="982">
        <v>351</v>
      </c>
      <c r="B360" s="978" t="s">
        <v>2088</v>
      </c>
      <c r="C360" s="979" t="s">
        <v>1832</v>
      </c>
      <c r="D360" s="980">
        <v>1</v>
      </c>
    </row>
    <row r="361" spans="1:4" x14ac:dyDescent="0.3">
      <c r="A361" s="982">
        <v>352</v>
      </c>
      <c r="B361" s="978" t="s">
        <v>2089</v>
      </c>
      <c r="C361" s="979" t="s">
        <v>1832</v>
      </c>
      <c r="D361" s="980">
        <v>1</v>
      </c>
    </row>
    <row r="362" spans="1:4" x14ac:dyDescent="0.3">
      <c r="A362" s="982">
        <v>353</v>
      </c>
      <c r="B362" s="978" t="s">
        <v>2090</v>
      </c>
      <c r="C362" s="979" t="s">
        <v>2081</v>
      </c>
      <c r="D362" s="980">
        <v>3677.2</v>
      </c>
    </row>
    <row r="363" spans="1:4" x14ac:dyDescent="0.3">
      <c r="A363" s="982">
        <v>354</v>
      </c>
      <c r="B363" s="978" t="s">
        <v>2091</v>
      </c>
      <c r="C363" s="979" t="s">
        <v>2092</v>
      </c>
      <c r="D363" s="980">
        <v>1</v>
      </c>
    </row>
    <row r="364" spans="1:4" x14ac:dyDescent="0.3">
      <c r="A364" s="982">
        <v>355</v>
      </c>
      <c r="B364" s="978" t="s">
        <v>2093</v>
      </c>
      <c r="C364" s="979" t="s">
        <v>2094</v>
      </c>
      <c r="D364" s="980">
        <v>1136</v>
      </c>
    </row>
    <row r="365" spans="1:4" x14ac:dyDescent="0.3">
      <c r="A365" s="982">
        <v>356</v>
      </c>
      <c r="B365" s="978" t="s">
        <v>2095</v>
      </c>
      <c r="C365" s="979" t="s">
        <v>2096</v>
      </c>
      <c r="D365" s="980">
        <v>5980</v>
      </c>
    </row>
    <row r="366" spans="1:4" x14ac:dyDescent="0.3">
      <c r="A366" s="982">
        <v>357</v>
      </c>
      <c r="B366" s="978" t="s">
        <v>2097</v>
      </c>
      <c r="C366" s="979" t="s">
        <v>2098</v>
      </c>
      <c r="D366" s="980">
        <v>1851.5</v>
      </c>
    </row>
    <row r="367" spans="1:4" x14ac:dyDescent="0.3">
      <c r="A367" s="982">
        <v>358</v>
      </c>
      <c r="B367" s="978" t="s">
        <v>2099</v>
      </c>
      <c r="C367" s="979" t="s">
        <v>2100</v>
      </c>
      <c r="D367" s="980">
        <v>9890.15</v>
      </c>
    </row>
    <row r="368" spans="1:4" x14ac:dyDescent="0.3">
      <c r="A368" s="982">
        <v>359</v>
      </c>
      <c r="B368" s="978" t="s">
        <v>2101</v>
      </c>
      <c r="C368" s="979" t="s">
        <v>2096</v>
      </c>
      <c r="D368" s="980">
        <v>3128</v>
      </c>
    </row>
    <row r="369" spans="1:4" x14ac:dyDescent="0.3">
      <c r="A369" s="982">
        <v>360</v>
      </c>
      <c r="B369" s="978" t="s">
        <v>2102</v>
      </c>
      <c r="C369" s="979" t="s">
        <v>2103</v>
      </c>
      <c r="D369" s="980">
        <v>24998.997599999999</v>
      </c>
    </row>
    <row r="370" spans="1:4" x14ac:dyDescent="0.3">
      <c r="A370" s="982">
        <v>361</v>
      </c>
      <c r="B370" s="978" t="s">
        <v>2104</v>
      </c>
      <c r="C370" s="979" t="s">
        <v>2105</v>
      </c>
      <c r="D370" s="980">
        <v>24998.997599999999</v>
      </c>
    </row>
    <row r="371" spans="1:4" x14ac:dyDescent="0.3">
      <c r="A371" s="982">
        <v>362</v>
      </c>
      <c r="B371" s="978" t="s">
        <v>2106</v>
      </c>
      <c r="C371" s="979" t="s">
        <v>2107</v>
      </c>
      <c r="D371" s="980">
        <v>3998.9956000000002</v>
      </c>
    </row>
    <row r="372" spans="1:4" x14ac:dyDescent="0.3">
      <c r="A372" s="982">
        <v>363</v>
      </c>
      <c r="B372" s="978" t="s">
        <v>2108</v>
      </c>
      <c r="C372" s="979" t="s">
        <v>2109</v>
      </c>
      <c r="D372" s="980">
        <v>25998.998800000001</v>
      </c>
    </row>
    <row r="373" spans="1:4" x14ac:dyDescent="0.3">
      <c r="A373" s="982">
        <v>364</v>
      </c>
      <c r="B373" s="978" t="s">
        <v>2110</v>
      </c>
      <c r="C373" s="979" t="s">
        <v>2111</v>
      </c>
      <c r="D373" s="980">
        <v>5000.0060000000003</v>
      </c>
    </row>
    <row r="374" spans="1:4" x14ac:dyDescent="0.3">
      <c r="A374" s="982">
        <v>365</v>
      </c>
      <c r="B374" s="978" t="s">
        <v>2112</v>
      </c>
      <c r="C374" s="979" t="s">
        <v>2113</v>
      </c>
      <c r="D374" s="980">
        <v>14998.8</v>
      </c>
    </row>
    <row r="375" spans="1:4" x14ac:dyDescent="0.3">
      <c r="A375" s="982">
        <v>366</v>
      </c>
      <c r="B375" s="978" t="s">
        <v>2114</v>
      </c>
      <c r="C375" s="979" t="s">
        <v>2115</v>
      </c>
      <c r="D375" s="980">
        <v>11994.4</v>
      </c>
    </row>
    <row r="376" spans="1:4" x14ac:dyDescent="0.3">
      <c r="A376" s="982">
        <v>367</v>
      </c>
      <c r="B376" s="978" t="s">
        <v>2116</v>
      </c>
      <c r="C376" s="979" t="s">
        <v>2117</v>
      </c>
      <c r="D376" s="980">
        <v>19998.400000000001</v>
      </c>
    </row>
    <row r="377" spans="1:4" x14ac:dyDescent="0.3">
      <c r="A377" s="982">
        <v>368</v>
      </c>
      <c r="B377" s="978" t="s">
        <v>2118</v>
      </c>
      <c r="C377" s="979" t="s">
        <v>2119</v>
      </c>
      <c r="D377" s="980">
        <v>14998.8</v>
      </c>
    </row>
    <row r="378" spans="1:4" x14ac:dyDescent="0.3">
      <c r="A378" s="982">
        <v>369</v>
      </c>
      <c r="B378" s="978" t="s">
        <v>2120</v>
      </c>
      <c r="C378" s="979" t="s">
        <v>2121</v>
      </c>
      <c r="D378" s="980">
        <v>24998.997599999999</v>
      </c>
    </row>
    <row r="379" spans="1:4" x14ac:dyDescent="0.3">
      <c r="A379" s="982">
        <v>370</v>
      </c>
      <c r="B379" s="978" t="s">
        <v>2122</v>
      </c>
      <c r="C379" s="979" t="s">
        <v>2123</v>
      </c>
      <c r="D379" s="980">
        <v>19995.001199999999</v>
      </c>
    </row>
    <row r="380" spans="1:4" x14ac:dyDescent="0.3">
      <c r="A380" s="982">
        <v>371</v>
      </c>
      <c r="B380" s="978" t="s">
        <v>2124</v>
      </c>
      <c r="C380" s="979" t="s">
        <v>2125</v>
      </c>
      <c r="D380" s="980">
        <v>1</v>
      </c>
    </row>
    <row r="381" spans="1:4" x14ac:dyDescent="0.3">
      <c r="A381" s="982">
        <v>372</v>
      </c>
      <c r="B381" s="978" t="s">
        <v>2126</v>
      </c>
      <c r="C381" s="979" t="s">
        <v>2127</v>
      </c>
      <c r="D381" s="980">
        <v>6497.5</v>
      </c>
    </row>
    <row r="382" spans="1:4" x14ac:dyDescent="0.3">
      <c r="A382" s="982">
        <v>373</v>
      </c>
      <c r="B382" s="978" t="s">
        <v>2128</v>
      </c>
      <c r="C382" s="979" t="s">
        <v>2129</v>
      </c>
      <c r="D382" s="980">
        <v>20615.52</v>
      </c>
    </row>
    <row r="383" spans="1:4" x14ac:dyDescent="0.3">
      <c r="A383" s="982">
        <v>374</v>
      </c>
      <c r="B383" s="978" t="s">
        <v>2130</v>
      </c>
      <c r="C383" s="979" t="s">
        <v>2131</v>
      </c>
      <c r="D383" s="980">
        <v>26100</v>
      </c>
    </row>
    <row r="384" spans="1:4" x14ac:dyDescent="0.3">
      <c r="A384" s="982">
        <v>375</v>
      </c>
      <c r="B384" s="978" t="s">
        <v>2132</v>
      </c>
      <c r="C384" s="979" t="s">
        <v>2133</v>
      </c>
      <c r="D384" s="980">
        <v>5000.0060000000003</v>
      </c>
    </row>
    <row r="385" spans="1:4" x14ac:dyDescent="0.3">
      <c r="A385" s="982">
        <v>376</v>
      </c>
      <c r="B385" s="978" t="s">
        <v>2134</v>
      </c>
      <c r="C385" s="979" t="s">
        <v>2135</v>
      </c>
      <c r="D385" s="980">
        <v>9999.0028000000002</v>
      </c>
    </row>
    <row r="386" spans="1:4" x14ac:dyDescent="0.3">
      <c r="A386" s="982">
        <v>377</v>
      </c>
      <c r="B386" s="978" t="s">
        <v>2136</v>
      </c>
      <c r="C386" s="979" t="s">
        <v>2137</v>
      </c>
      <c r="D386" s="980">
        <v>3998.9956000000002</v>
      </c>
    </row>
    <row r="387" spans="1:4" x14ac:dyDescent="0.3">
      <c r="A387" s="982">
        <v>378</v>
      </c>
      <c r="B387" s="978" t="s">
        <v>2138</v>
      </c>
      <c r="C387" s="979" t="s">
        <v>2139</v>
      </c>
      <c r="D387" s="980">
        <v>24998.997599999999</v>
      </c>
    </row>
    <row r="388" spans="1:4" x14ac:dyDescent="0.3">
      <c r="A388" s="982">
        <v>379</v>
      </c>
      <c r="B388" s="978" t="s">
        <v>2140</v>
      </c>
      <c r="C388" s="979" t="s">
        <v>2111</v>
      </c>
      <c r="D388" s="980">
        <v>5000.0060000000003</v>
      </c>
    </row>
    <row r="389" spans="1:4" x14ac:dyDescent="0.3">
      <c r="A389" s="982">
        <v>380</v>
      </c>
      <c r="B389" s="978" t="s">
        <v>2141</v>
      </c>
      <c r="C389" s="979" t="s">
        <v>2113</v>
      </c>
      <c r="D389" s="980">
        <v>14998.8</v>
      </c>
    </row>
    <row r="390" spans="1:4" x14ac:dyDescent="0.3">
      <c r="A390" s="982">
        <v>381</v>
      </c>
      <c r="B390" s="978" t="s">
        <v>2142</v>
      </c>
      <c r="C390" s="979" t="s">
        <v>2133</v>
      </c>
      <c r="D390" s="980">
        <v>4999.9943999999996</v>
      </c>
    </row>
    <row r="391" spans="1:4" x14ac:dyDescent="0.3">
      <c r="A391" s="982">
        <v>382</v>
      </c>
      <c r="B391" s="978" t="s">
        <v>2143</v>
      </c>
      <c r="C391" s="979" t="s">
        <v>2144</v>
      </c>
      <c r="D391" s="980">
        <v>11995.003199999999</v>
      </c>
    </row>
    <row r="392" spans="1:4" x14ac:dyDescent="0.3">
      <c r="A392" s="982">
        <v>383</v>
      </c>
      <c r="B392" s="978" t="s">
        <v>2145</v>
      </c>
      <c r="C392" s="979" t="s">
        <v>2146</v>
      </c>
      <c r="D392" s="980">
        <v>2998.6</v>
      </c>
    </row>
    <row r="393" spans="1:4" x14ac:dyDescent="0.3">
      <c r="A393" s="982">
        <v>384</v>
      </c>
      <c r="B393" s="978" t="s">
        <v>2147</v>
      </c>
      <c r="C393" s="979" t="s">
        <v>2148</v>
      </c>
      <c r="D393" s="980">
        <v>35997.004000000001</v>
      </c>
    </row>
    <row r="394" spans="1:4" x14ac:dyDescent="0.3">
      <c r="A394" s="982">
        <v>385</v>
      </c>
      <c r="B394" s="978" t="s">
        <v>2149</v>
      </c>
      <c r="C394" s="979" t="s">
        <v>2150</v>
      </c>
      <c r="D394" s="980">
        <v>17988.5144</v>
      </c>
    </row>
    <row r="395" spans="1:4" x14ac:dyDescent="0.3">
      <c r="A395" s="982">
        <v>386</v>
      </c>
      <c r="B395" s="978" t="s">
        <v>2151</v>
      </c>
      <c r="C395" s="979" t="s">
        <v>2152</v>
      </c>
      <c r="D395" s="980">
        <v>24998.997599999999</v>
      </c>
    </row>
    <row r="396" spans="1:4" x14ac:dyDescent="0.3">
      <c r="A396" s="982">
        <v>387</v>
      </c>
      <c r="B396" s="978" t="s">
        <v>2153</v>
      </c>
      <c r="C396" s="979" t="s">
        <v>2154</v>
      </c>
      <c r="D396" s="980">
        <v>3457.5540000000001</v>
      </c>
    </row>
    <row r="397" spans="1:4" x14ac:dyDescent="0.3">
      <c r="A397" s="982">
        <v>388</v>
      </c>
      <c r="B397" s="978" t="s">
        <v>2155</v>
      </c>
      <c r="C397" s="979" t="s">
        <v>2156</v>
      </c>
      <c r="D397" s="980">
        <v>3723.6</v>
      </c>
    </row>
    <row r="398" spans="1:4" x14ac:dyDescent="0.3">
      <c r="A398" s="982">
        <v>389</v>
      </c>
      <c r="B398" s="978" t="s">
        <v>2157</v>
      </c>
      <c r="C398" s="979" t="s">
        <v>2158</v>
      </c>
      <c r="D398" s="980">
        <v>19571.0792</v>
      </c>
    </row>
    <row r="399" spans="1:4" x14ac:dyDescent="0.3">
      <c r="A399" s="982">
        <v>390</v>
      </c>
      <c r="B399" s="978" t="s">
        <v>2159</v>
      </c>
      <c r="C399" s="979" t="s">
        <v>2160</v>
      </c>
      <c r="D399" s="980">
        <v>1798.9975999999999</v>
      </c>
    </row>
    <row r="400" spans="1:4" x14ac:dyDescent="0.3">
      <c r="A400" s="982">
        <v>391</v>
      </c>
      <c r="B400" s="978" t="s">
        <v>2161</v>
      </c>
      <c r="C400" s="979" t="s">
        <v>2160</v>
      </c>
      <c r="D400" s="980">
        <v>1798.9975999999999</v>
      </c>
    </row>
    <row r="401" spans="1:4" x14ac:dyDescent="0.3">
      <c r="A401" s="982">
        <v>392</v>
      </c>
      <c r="B401" s="978" t="s">
        <v>2162</v>
      </c>
      <c r="C401" s="979" t="s">
        <v>2160</v>
      </c>
      <c r="D401" s="980">
        <v>1798.9975999999999</v>
      </c>
    </row>
    <row r="402" spans="1:4" x14ac:dyDescent="0.3">
      <c r="A402" s="982">
        <v>393</v>
      </c>
      <c r="B402" s="978" t="s">
        <v>2163</v>
      </c>
      <c r="C402" s="979" t="s">
        <v>2164</v>
      </c>
      <c r="D402" s="980">
        <v>17782.8</v>
      </c>
    </row>
    <row r="403" spans="1:4" x14ac:dyDescent="0.3">
      <c r="A403" s="982">
        <v>394</v>
      </c>
      <c r="B403" s="978" t="s">
        <v>2165</v>
      </c>
      <c r="C403" s="979" t="s">
        <v>2166</v>
      </c>
      <c r="D403" s="980">
        <v>2726</v>
      </c>
    </row>
    <row r="404" spans="1:4" x14ac:dyDescent="0.3">
      <c r="A404" s="982">
        <v>395</v>
      </c>
      <c r="B404" s="978" t="s">
        <v>2167</v>
      </c>
      <c r="C404" s="979" t="s">
        <v>2168</v>
      </c>
      <c r="D404" s="980">
        <v>649.6</v>
      </c>
    </row>
    <row r="405" spans="1:4" x14ac:dyDescent="0.3">
      <c r="A405" s="982">
        <v>396</v>
      </c>
      <c r="B405" s="978" t="s">
        <v>2169</v>
      </c>
      <c r="C405" s="979" t="s">
        <v>2168</v>
      </c>
      <c r="D405" s="980">
        <v>649.6</v>
      </c>
    </row>
    <row r="406" spans="1:4" x14ac:dyDescent="0.3">
      <c r="A406" s="982">
        <v>397</v>
      </c>
      <c r="B406" s="978" t="s">
        <v>2170</v>
      </c>
      <c r="C406" s="979" t="s">
        <v>2168</v>
      </c>
      <c r="D406" s="980">
        <v>649.6</v>
      </c>
    </row>
    <row r="407" spans="1:4" x14ac:dyDescent="0.3">
      <c r="A407" s="982">
        <v>398</v>
      </c>
      <c r="B407" s="978" t="s">
        <v>2171</v>
      </c>
      <c r="C407" s="979" t="s">
        <v>2168</v>
      </c>
      <c r="D407" s="980">
        <v>649.6</v>
      </c>
    </row>
    <row r="408" spans="1:4" x14ac:dyDescent="0.3">
      <c r="A408" s="982">
        <v>399</v>
      </c>
      <c r="B408" s="978" t="s">
        <v>2172</v>
      </c>
      <c r="C408" s="979" t="s">
        <v>2168</v>
      </c>
      <c r="D408" s="980">
        <v>649.6</v>
      </c>
    </row>
    <row r="409" spans="1:4" x14ac:dyDescent="0.3">
      <c r="A409" s="982">
        <v>400</v>
      </c>
      <c r="B409" s="978" t="s">
        <v>2173</v>
      </c>
      <c r="C409" s="979" t="s">
        <v>2168</v>
      </c>
      <c r="D409" s="980">
        <v>649.6</v>
      </c>
    </row>
    <row r="410" spans="1:4" x14ac:dyDescent="0.3">
      <c r="A410" s="982">
        <v>401</v>
      </c>
      <c r="B410" s="978" t="s">
        <v>2174</v>
      </c>
      <c r="C410" s="979" t="s">
        <v>2168</v>
      </c>
      <c r="D410" s="980">
        <v>649.6</v>
      </c>
    </row>
    <row r="411" spans="1:4" x14ac:dyDescent="0.3">
      <c r="A411" s="982">
        <v>402</v>
      </c>
      <c r="B411" s="978" t="s">
        <v>2175</v>
      </c>
      <c r="C411" s="979" t="s">
        <v>2168</v>
      </c>
      <c r="D411" s="980">
        <v>649.6</v>
      </c>
    </row>
    <row r="412" spans="1:4" x14ac:dyDescent="0.3">
      <c r="A412" s="982">
        <v>403</v>
      </c>
      <c r="B412" s="978" t="s">
        <v>2176</v>
      </c>
      <c r="C412" s="979" t="s">
        <v>2168</v>
      </c>
      <c r="D412" s="980">
        <v>649.6</v>
      </c>
    </row>
    <row r="413" spans="1:4" x14ac:dyDescent="0.3">
      <c r="A413" s="982">
        <v>404</v>
      </c>
      <c r="B413" s="978" t="s">
        <v>2177</v>
      </c>
      <c r="C413" s="979" t="s">
        <v>2168</v>
      </c>
      <c r="D413" s="980">
        <v>649.6</v>
      </c>
    </row>
    <row r="414" spans="1:4" x14ac:dyDescent="0.3">
      <c r="A414" s="982">
        <v>405</v>
      </c>
      <c r="B414" s="978" t="s">
        <v>2178</v>
      </c>
      <c r="C414" s="979" t="s">
        <v>2168</v>
      </c>
      <c r="D414" s="980">
        <v>649.6</v>
      </c>
    </row>
    <row r="415" spans="1:4" x14ac:dyDescent="0.3">
      <c r="A415" s="982">
        <v>406</v>
      </c>
      <c r="B415" s="978" t="s">
        <v>2179</v>
      </c>
      <c r="C415" s="979" t="s">
        <v>2168</v>
      </c>
      <c r="D415" s="980">
        <v>649.6</v>
      </c>
    </row>
    <row r="416" spans="1:4" x14ac:dyDescent="0.3">
      <c r="A416" s="982">
        <v>407</v>
      </c>
      <c r="B416" s="978" t="s">
        <v>2180</v>
      </c>
      <c r="C416" s="979" t="s">
        <v>2168</v>
      </c>
      <c r="D416" s="980">
        <v>649.6</v>
      </c>
    </row>
    <row r="417" spans="1:4" x14ac:dyDescent="0.3">
      <c r="A417" s="982">
        <v>408</v>
      </c>
      <c r="B417" s="978" t="s">
        <v>2181</v>
      </c>
      <c r="C417" s="979" t="s">
        <v>2168</v>
      </c>
      <c r="D417" s="980">
        <v>649.6</v>
      </c>
    </row>
    <row r="418" spans="1:4" x14ac:dyDescent="0.3">
      <c r="A418" s="982">
        <v>409</v>
      </c>
      <c r="B418" s="978" t="s">
        <v>2182</v>
      </c>
      <c r="C418" s="979" t="s">
        <v>2168</v>
      </c>
      <c r="D418" s="980">
        <v>649.6</v>
      </c>
    </row>
    <row r="419" spans="1:4" x14ac:dyDescent="0.3">
      <c r="A419" s="982">
        <v>410</v>
      </c>
      <c r="B419" s="978" t="s">
        <v>2183</v>
      </c>
      <c r="C419" s="979" t="s">
        <v>2168</v>
      </c>
      <c r="D419" s="980">
        <v>649.6</v>
      </c>
    </row>
    <row r="420" spans="1:4" x14ac:dyDescent="0.3">
      <c r="A420" s="982">
        <v>411</v>
      </c>
      <c r="B420" s="978" t="s">
        <v>2184</v>
      </c>
      <c r="C420" s="979" t="s">
        <v>2166</v>
      </c>
      <c r="D420" s="980">
        <v>2726</v>
      </c>
    </row>
    <row r="421" spans="1:4" x14ac:dyDescent="0.3">
      <c r="A421" s="982">
        <v>412</v>
      </c>
      <c r="B421" s="978" t="s">
        <v>2185</v>
      </c>
      <c r="C421" s="979" t="s">
        <v>2166</v>
      </c>
      <c r="D421" s="980">
        <v>2726</v>
      </c>
    </row>
    <row r="422" spans="1:4" x14ac:dyDescent="0.3">
      <c r="A422" s="982">
        <v>413</v>
      </c>
      <c r="B422" s="978" t="s">
        <v>2186</v>
      </c>
      <c r="C422" s="979" t="s">
        <v>2166</v>
      </c>
      <c r="D422" s="980">
        <v>2726</v>
      </c>
    </row>
    <row r="423" spans="1:4" x14ac:dyDescent="0.3">
      <c r="A423" s="982">
        <v>414</v>
      </c>
      <c r="B423" s="978" t="s">
        <v>2187</v>
      </c>
      <c r="C423" s="979" t="s">
        <v>2188</v>
      </c>
      <c r="D423" s="980">
        <v>8874</v>
      </c>
    </row>
    <row r="424" spans="1:4" x14ac:dyDescent="0.3">
      <c r="A424" s="982">
        <v>415</v>
      </c>
      <c r="B424" s="978" t="s">
        <v>2189</v>
      </c>
      <c r="C424" s="979" t="s">
        <v>2190</v>
      </c>
      <c r="D424" s="980">
        <v>12969.9948</v>
      </c>
    </row>
    <row r="425" spans="1:4" x14ac:dyDescent="0.3">
      <c r="A425" s="982">
        <v>416</v>
      </c>
      <c r="B425" s="978" t="s">
        <v>2191</v>
      </c>
      <c r="C425" s="979" t="s">
        <v>2192</v>
      </c>
      <c r="D425" s="980">
        <v>4998.9967999999999</v>
      </c>
    </row>
    <row r="426" spans="1:4" x14ac:dyDescent="0.3">
      <c r="A426" s="982">
        <v>417</v>
      </c>
      <c r="B426" s="978" t="s">
        <v>2193</v>
      </c>
      <c r="C426" s="979" t="s">
        <v>2194</v>
      </c>
      <c r="D426" s="980">
        <v>1</v>
      </c>
    </row>
    <row r="427" spans="1:4" x14ac:dyDescent="0.3">
      <c r="A427" s="982">
        <v>418</v>
      </c>
      <c r="B427" s="978" t="s">
        <v>2195</v>
      </c>
      <c r="C427" s="979" t="s">
        <v>2194</v>
      </c>
      <c r="D427" s="980">
        <v>1</v>
      </c>
    </row>
    <row r="428" spans="1:4" x14ac:dyDescent="0.3">
      <c r="A428" s="982">
        <v>419</v>
      </c>
      <c r="B428" s="978" t="s">
        <v>2196</v>
      </c>
      <c r="C428" s="979" t="s">
        <v>2197</v>
      </c>
      <c r="D428" s="980">
        <v>1725</v>
      </c>
    </row>
    <row r="429" spans="1:4" x14ac:dyDescent="0.3">
      <c r="A429" s="982">
        <v>420</v>
      </c>
      <c r="B429" s="978" t="s">
        <v>2198</v>
      </c>
      <c r="C429" s="979" t="s">
        <v>2199</v>
      </c>
      <c r="D429" s="980">
        <v>1998.97</v>
      </c>
    </row>
    <row r="430" spans="1:4" x14ac:dyDescent="0.3">
      <c r="A430" s="982">
        <v>421</v>
      </c>
      <c r="B430" s="978" t="s">
        <v>2200</v>
      </c>
      <c r="C430" s="979" t="s">
        <v>2201</v>
      </c>
      <c r="D430" s="980">
        <v>1450</v>
      </c>
    </row>
    <row r="431" spans="1:4" x14ac:dyDescent="0.3">
      <c r="A431" s="982">
        <v>422</v>
      </c>
      <c r="B431" s="978" t="s">
        <v>2202</v>
      </c>
      <c r="C431" s="979" t="s">
        <v>2201</v>
      </c>
      <c r="D431" s="980">
        <v>1450</v>
      </c>
    </row>
    <row r="432" spans="1:4" x14ac:dyDescent="0.3">
      <c r="A432" s="982">
        <v>423</v>
      </c>
      <c r="B432" s="978" t="s">
        <v>2203</v>
      </c>
      <c r="C432" s="979" t="s">
        <v>2204</v>
      </c>
      <c r="D432" s="980">
        <v>1</v>
      </c>
    </row>
    <row r="433" spans="1:4" x14ac:dyDescent="0.3">
      <c r="A433" s="982">
        <v>424</v>
      </c>
      <c r="B433" s="978" t="s">
        <v>2205</v>
      </c>
      <c r="C433" s="979" t="s">
        <v>2204</v>
      </c>
      <c r="D433" s="980">
        <v>1</v>
      </c>
    </row>
    <row r="434" spans="1:4" x14ac:dyDescent="0.3">
      <c r="A434" s="982">
        <v>425</v>
      </c>
      <c r="B434" s="978" t="s">
        <v>2206</v>
      </c>
      <c r="C434" s="979" t="s">
        <v>2207</v>
      </c>
      <c r="D434" s="980">
        <v>9338</v>
      </c>
    </row>
    <row r="435" spans="1:4" x14ac:dyDescent="0.3">
      <c r="A435" s="982">
        <v>426</v>
      </c>
      <c r="B435" s="978" t="s">
        <v>2208</v>
      </c>
      <c r="C435" s="979" t="s">
        <v>2209</v>
      </c>
      <c r="D435" s="980">
        <v>8548.7243999999992</v>
      </c>
    </row>
    <row r="436" spans="1:4" x14ac:dyDescent="0.3">
      <c r="A436" s="982">
        <v>427</v>
      </c>
      <c r="B436" s="978" t="s">
        <v>2210</v>
      </c>
      <c r="C436" s="979" t="s">
        <v>2211</v>
      </c>
      <c r="D436" s="980">
        <v>9338</v>
      </c>
    </row>
    <row r="437" spans="1:4" x14ac:dyDescent="0.3">
      <c r="A437" s="982">
        <v>428</v>
      </c>
      <c r="B437" s="978" t="s">
        <v>2212</v>
      </c>
      <c r="C437" s="979" t="s">
        <v>2211</v>
      </c>
      <c r="D437" s="980">
        <v>9338</v>
      </c>
    </row>
    <row r="438" spans="1:4" x14ac:dyDescent="0.3">
      <c r="A438" s="982">
        <v>429</v>
      </c>
      <c r="B438" s="978" t="s">
        <v>2213</v>
      </c>
      <c r="C438" s="979" t="s">
        <v>2211</v>
      </c>
      <c r="D438" s="980">
        <v>9338</v>
      </c>
    </row>
    <row r="439" spans="1:4" x14ac:dyDescent="0.3">
      <c r="A439" s="982">
        <v>430</v>
      </c>
      <c r="B439" s="978" t="s">
        <v>2214</v>
      </c>
      <c r="C439" s="979" t="s">
        <v>2211</v>
      </c>
      <c r="D439" s="980">
        <v>9338</v>
      </c>
    </row>
    <row r="440" spans="1:4" x14ac:dyDescent="0.3">
      <c r="A440" s="982">
        <v>431</v>
      </c>
      <c r="B440" s="978" t="s">
        <v>2215</v>
      </c>
      <c r="C440" s="979" t="s">
        <v>2211</v>
      </c>
      <c r="D440" s="980">
        <v>9338</v>
      </c>
    </row>
    <row r="441" spans="1:4" x14ac:dyDescent="0.3">
      <c r="A441" s="982">
        <v>432</v>
      </c>
      <c r="B441" s="978" t="s">
        <v>2216</v>
      </c>
      <c r="C441" s="979" t="s">
        <v>2211</v>
      </c>
      <c r="D441" s="980">
        <v>9338</v>
      </c>
    </row>
    <row r="442" spans="1:4" x14ac:dyDescent="0.3">
      <c r="A442" s="982">
        <v>433</v>
      </c>
      <c r="B442" s="978" t="s">
        <v>2217</v>
      </c>
      <c r="C442" s="979" t="s">
        <v>2211</v>
      </c>
      <c r="D442" s="980">
        <v>9338</v>
      </c>
    </row>
    <row r="443" spans="1:4" x14ac:dyDescent="0.3">
      <c r="A443" s="982">
        <v>434</v>
      </c>
      <c r="B443" s="978" t="s">
        <v>2218</v>
      </c>
      <c r="C443" s="979" t="s">
        <v>2211</v>
      </c>
      <c r="D443" s="980">
        <v>9338</v>
      </c>
    </row>
    <row r="444" spans="1:4" x14ac:dyDescent="0.3">
      <c r="A444" s="982">
        <v>435</v>
      </c>
      <c r="B444" s="978" t="s">
        <v>2219</v>
      </c>
      <c r="C444" s="979" t="s">
        <v>2211</v>
      </c>
      <c r="D444" s="980">
        <v>9338</v>
      </c>
    </row>
    <row r="445" spans="1:4" x14ac:dyDescent="0.3">
      <c r="A445" s="982">
        <v>436</v>
      </c>
      <c r="B445" s="978" t="s">
        <v>2220</v>
      </c>
      <c r="C445" s="979" t="s">
        <v>2211</v>
      </c>
      <c r="D445" s="980">
        <v>9338</v>
      </c>
    </row>
    <row r="446" spans="1:4" x14ac:dyDescent="0.3">
      <c r="A446" s="982">
        <v>437</v>
      </c>
      <c r="B446" s="978" t="s">
        <v>2221</v>
      </c>
      <c r="C446" s="979" t="s">
        <v>2222</v>
      </c>
      <c r="D446" s="980">
        <v>2459.1999999999998</v>
      </c>
    </row>
    <row r="447" spans="1:4" x14ac:dyDescent="0.3">
      <c r="A447" s="982">
        <v>438</v>
      </c>
      <c r="B447" s="978" t="s">
        <v>2223</v>
      </c>
      <c r="C447" s="979" t="s">
        <v>2222</v>
      </c>
      <c r="D447" s="980">
        <v>2459.1999999999998</v>
      </c>
    </row>
    <row r="448" spans="1:4" x14ac:dyDescent="0.3">
      <c r="A448" s="982">
        <v>439</v>
      </c>
      <c r="B448" s="978" t="s">
        <v>2224</v>
      </c>
      <c r="C448" s="979" t="s">
        <v>2222</v>
      </c>
      <c r="D448" s="980">
        <v>2459.1999999999998</v>
      </c>
    </row>
    <row r="449" spans="1:4" x14ac:dyDescent="0.3">
      <c r="A449" s="982">
        <v>440</v>
      </c>
      <c r="B449" s="978" t="s">
        <v>2225</v>
      </c>
      <c r="C449" s="979" t="s">
        <v>2222</v>
      </c>
      <c r="D449" s="980">
        <v>2459.1999999999998</v>
      </c>
    </row>
    <row r="450" spans="1:4" x14ac:dyDescent="0.3">
      <c r="A450" s="982">
        <v>441</v>
      </c>
      <c r="B450" s="978" t="s">
        <v>2226</v>
      </c>
      <c r="C450" s="979" t="s">
        <v>2227</v>
      </c>
      <c r="D450" s="980">
        <v>10208</v>
      </c>
    </row>
    <row r="451" spans="1:4" x14ac:dyDescent="0.3">
      <c r="A451" s="982">
        <v>442</v>
      </c>
      <c r="B451" s="978" t="s">
        <v>2228</v>
      </c>
      <c r="C451" s="979" t="s">
        <v>2229</v>
      </c>
      <c r="D451" s="980">
        <v>3190</v>
      </c>
    </row>
    <row r="452" spans="1:4" x14ac:dyDescent="0.3">
      <c r="A452" s="982">
        <v>443</v>
      </c>
      <c r="B452" s="978" t="s">
        <v>2230</v>
      </c>
      <c r="C452" s="979" t="s">
        <v>2231</v>
      </c>
      <c r="D452" s="980">
        <v>32828</v>
      </c>
    </row>
    <row r="453" spans="1:4" x14ac:dyDescent="0.3">
      <c r="A453" s="982">
        <v>444</v>
      </c>
      <c r="B453" s="978" t="s">
        <v>2232</v>
      </c>
      <c r="C453" s="979" t="s">
        <v>2233</v>
      </c>
      <c r="D453" s="980">
        <v>4060</v>
      </c>
    </row>
    <row r="454" spans="1:4" x14ac:dyDescent="0.3">
      <c r="A454" s="982">
        <v>445</v>
      </c>
      <c r="B454" s="978" t="s">
        <v>2234</v>
      </c>
      <c r="C454" s="979" t="s">
        <v>2235</v>
      </c>
      <c r="D454" s="980">
        <v>5557.56</v>
      </c>
    </row>
    <row r="455" spans="1:4" x14ac:dyDescent="0.3">
      <c r="A455" s="982">
        <v>446</v>
      </c>
      <c r="B455" s="978" t="s">
        <v>2236</v>
      </c>
      <c r="C455" s="979" t="s">
        <v>2237</v>
      </c>
      <c r="D455" s="980">
        <v>6451.94</v>
      </c>
    </row>
    <row r="456" spans="1:4" x14ac:dyDescent="0.3">
      <c r="A456" s="982">
        <v>447</v>
      </c>
      <c r="B456" s="978" t="s">
        <v>2238</v>
      </c>
      <c r="C456" s="979" t="s">
        <v>2239</v>
      </c>
      <c r="D456" s="980">
        <v>14273.9972</v>
      </c>
    </row>
    <row r="457" spans="1:4" x14ac:dyDescent="0.3">
      <c r="A457" s="982">
        <v>448</v>
      </c>
      <c r="B457" s="978" t="s">
        <v>2240</v>
      </c>
      <c r="C457" s="979" t="s">
        <v>2239</v>
      </c>
      <c r="D457" s="980">
        <v>14273.9972</v>
      </c>
    </row>
    <row r="458" spans="1:4" x14ac:dyDescent="0.3">
      <c r="A458" s="982">
        <v>449</v>
      </c>
      <c r="B458" s="978" t="s">
        <v>2241</v>
      </c>
      <c r="C458" s="979" t="s">
        <v>2242</v>
      </c>
      <c r="D458" s="980">
        <v>26912</v>
      </c>
    </row>
    <row r="459" spans="1:4" x14ac:dyDescent="0.3">
      <c r="A459" s="982">
        <v>450</v>
      </c>
      <c r="B459" s="978" t="s">
        <v>2243</v>
      </c>
      <c r="C459" s="979" t="s">
        <v>2244</v>
      </c>
      <c r="D459" s="980">
        <v>6100.0108</v>
      </c>
    </row>
    <row r="460" spans="1:4" x14ac:dyDescent="0.3">
      <c r="A460" s="982">
        <v>451</v>
      </c>
      <c r="B460" s="978" t="s">
        <v>2245</v>
      </c>
      <c r="C460" s="979" t="s">
        <v>2246</v>
      </c>
      <c r="D460" s="980">
        <v>14273.9972</v>
      </c>
    </row>
    <row r="461" spans="1:4" x14ac:dyDescent="0.3">
      <c r="A461" s="982">
        <v>452</v>
      </c>
      <c r="B461" s="978" t="s">
        <v>2247</v>
      </c>
      <c r="C461" s="979" t="s">
        <v>2248</v>
      </c>
      <c r="D461" s="980">
        <v>15254</v>
      </c>
    </row>
    <row r="462" spans="1:4" x14ac:dyDescent="0.3">
      <c r="A462" s="982">
        <v>453</v>
      </c>
      <c r="B462" s="978" t="s">
        <v>2249</v>
      </c>
      <c r="C462" s="979" t="s">
        <v>2250</v>
      </c>
      <c r="D462" s="980">
        <v>6500</v>
      </c>
    </row>
    <row r="463" spans="1:4" x14ac:dyDescent="0.3">
      <c r="A463" s="982">
        <v>454</v>
      </c>
      <c r="B463" s="978" t="s">
        <v>2251</v>
      </c>
      <c r="C463" s="979" t="s">
        <v>2252</v>
      </c>
      <c r="D463" s="980">
        <v>4100</v>
      </c>
    </row>
    <row r="464" spans="1:4" x14ac:dyDescent="0.3">
      <c r="A464" s="982">
        <v>455</v>
      </c>
      <c r="B464" s="978" t="s">
        <v>2253</v>
      </c>
      <c r="C464" s="979" t="s">
        <v>2252</v>
      </c>
      <c r="D464" s="980">
        <v>4100</v>
      </c>
    </row>
    <row r="465" spans="1:4" x14ac:dyDescent="0.3">
      <c r="A465" s="982">
        <v>456</v>
      </c>
      <c r="B465" s="978" t="s">
        <v>2254</v>
      </c>
      <c r="C465" s="979" t="s">
        <v>2255</v>
      </c>
      <c r="D465" s="980">
        <v>3450</v>
      </c>
    </row>
    <row r="466" spans="1:4" x14ac:dyDescent="0.3">
      <c r="A466" s="982">
        <v>457</v>
      </c>
      <c r="B466" s="978" t="s">
        <v>2256</v>
      </c>
      <c r="C466" s="979" t="s">
        <v>2257</v>
      </c>
      <c r="D466" s="980">
        <v>27260</v>
      </c>
    </row>
    <row r="467" spans="1:4" x14ac:dyDescent="0.3">
      <c r="A467" s="982">
        <v>458</v>
      </c>
      <c r="B467" s="978" t="s">
        <v>2258</v>
      </c>
      <c r="C467" s="979" t="s">
        <v>2259</v>
      </c>
      <c r="D467" s="980">
        <v>3306</v>
      </c>
    </row>
    <row r="468" spans="1:4" x14ac:dyDescent="0.3">
      <c r="A468" s="982">
        <v>459</v>
      </c>
      <c r="B468" s="978" t="s">
        <v>2260</v>
      </c>
      <c r="C468" s="979" t="s">
        <v>2261</v>
      </c>
      <c r="D468" s="980">
        <v>9274.2000000000007</v>
      </c>
    </row>
    <row r="469" spans="1:4" x14ac:dyDescent="0.3">
      <c r="A469" s="982">
        <v>460</v>
      </c>
      <c r="B469" s="978" t="s">
        <v>2262</v>
      </c>
      <c r="C469" s="979" t="s">
        <v>2263</v>
      </c>
      <c r="D469" s="980">
        <v>4536.0060000000003</v>
      </c>
    </row>
    <row r="470" spans="1:4" x14ac:dyDescent="0.3">
      <c r="A470" s="982">
        <v>461</v>
      </c>
      <c r="B470" s="978" t="s">
        <v>2264</v>
      </c>
      <c r="C470" s="979" t="s">
        <v>2265</v>
      </c>
      <c r="D470" s="980">
        <v>33947.19</v>
      </c>
    </row>
    <row r="471" spans="1:4" x14ac:dyDescent="0.3">
      <c r="A471" s="982"/>
      <c r="B471" s="983"/>
      <c r="C471" s="984" t="s">
        <v>753</v>
      </c>
      <c r="D471" s="981">
        <f>SUM(D10:D470)</f>
        <v>992836.64759999933</v>
      </c>
    </row>
    <row r="472" spans="1:4" s="21" customFormat="1" ht="22.5" customHeight="1" x14ac:dyDescent="0.25">
      <c r="A472" s="817"/>
      <c r="B472" s="818" t="s">
        <v>870</v>
      </c>
      <c r="C472" s="817"/>
      <c r="D472" s="981"/>
    </row>
    <row r="473" spans="1:4" s="21" customFormat="1" ht="30" customHeight="1" x14ac:dyDescent="0.25">
      <c r="A473" s="972"/>
      <c r="B473" s="973" t="s">
        <v>871</v>
      </c>
      <c r="C473" s="972"/>
      <c r="D473" s="974"/>
    </row>
    <row r="474" spans="1:4" s="21" customFormat="1" ht="30" customHeight="1" x14ac:dyDescent="0.25">
      <c r="A474" s="819"/>
      <c r="B474" s="978" t="s">
        <v>2266</v>
      </c>
      <c r="C474" s="979" t="s">
        <v>2267</v>
      </c>
      <c r="D474" s="980">
        <v>907854.4</v>
      </c>
    </row>
    <row r="475" spans="1:4" s="21" customFormat="1" ht="30" customHeight="1" x14ac:dyDescent="0.25">
      <c r="A475" s="975"/>
      <c r="B475" s="976"/>
      <c r="C475" s="975"/>
      <c r="D475" s="977"/>
    </row>
    <row r="476" spans="1:4" s="21" customFormat="1" ht="30" customHeight="1" x14ac:dyDescent="0.25">
      <c r="A476" s="817"/>
      <c r="B476" s="819" t="s">
        <v>872</v>
      </c>
      <c r="C476" s="817"/>
      <c r="D476" s="981"/>
    </row>
    <row r="477" spans="1:4" s="21" customFormat="1" ht="30" customHeight="1" x14ac:dyDescent="0.25">
      <c r="A477" s="817"/>
      <c r="B477" s="819"/>
      <c r="C477" s="817"/>
      <c r="D477" s="820"/>
    </row>
    <row r="478" spans="1:4" s="21" customFormat="1" ht="30" customHeight="1" x14ac:dyDescent="0.25">
      <c r="A478" s="817"/>
      <c r="B478" s="819"/>
      <c r="C478" s="817"/>
      <c r="D478" s="820"/>
    </row>
    <row r="479" spans="1:4" s="21" customFormat="1" ht="30" customHeight="1" x14ac:dyDescent="0.25">
      <c r="A479" s="817"/>
      <c r="B479" s="819" t="s">
        <v>873</v>
      </c>
      <c r="C479" s="817"/>
      <c r="D479" s="820"/>
    </row>
    <row r="480" spans="1:4" s="21" customFormat="1" x14ac:dyDescent="0.25">
      <c r="A480" s="1312"/>
      <c r="B480" s="1312"/>
      <c r="C480" s="1312"/>
      <c r="D480" s="1312"/>
    </row>
    <row r="481" spans="1:16384" s="21" customFormat="1" x14ac:dyDescent="0.3">
      <c r="A481" s="428" t="s">
        <v>247</v>
      </c>
      <c r="B481" s="3"/>
      <c r="C481" s="3"/>
      <c r="D481" s="3"/>
      <c r="E481" s="428"/>
      <c r="F481" s="3"/>
      <c r="G481" s="567"/>
      <c r="H481" s="3"/>
      <c r="I481" s="428"/>
      <c r="J481" s="3"/>
      <c r="K481" s="567"/>
      <c r="L481" s="3"/>
      <c r="M481" s="428"/>
      <c r="N481" s="3"/>
      <c r="O481" s="567"/>
      <c r="P481" s="3"/>
      <c r="Q481" s="428"/>
      <c r="R481" s="3"/>
      <c r="S481" s="567"/>
      <c r="T481" s="3"/>
      <c r="U481" s="428"/>
      <c r="V481" s="3"/>
      <c r="W481" s="567"/>
      <c r="X481" s="3"/>
      <c r="Y481" s="428"/>
      <c r="Z481" s="3"/>
      <c r="AA481" s="567"/>
      <c r="AB481" s="3"/>
      <c r="AC481" s="428"/>
      <c r="AD481" s="3"/>
      <c r="AE481" s="567"/>
      <c r="AF481" s="3"/>
      <c r="AG481" s="428"/>
      <c r="AH481" s="3"/>
      <c r="AI481" s="567"/>
      <c r="AJ481" s="3"/>
      <c r="AK481" s="428"/>
      <c r="AL481" s="3"/>
      <c r="AM481" s="567"/>
      <c r="AN481" s="3"/>
      <c r="AO481" s="428"/>
      <c r="AP481" s="3"/>
      <c r="AQ481" s="567"/>
      <c r="AR481" s="3"/>
      <c r="AS481" s="428"/>
      <c r="AT481" s="3"/>
      <c r="AU481" s="567"/>
      <c r="AV481" s="3"/>
      <c r="AW481" s="428"/>
      <c r="AX481" s="3"/>
      <c r="AY481" s="567"/>
      <c r="AZ481" s="3"/>
      <c r="BA481" s="428"/>
      <c r="BB481" s="3"/>
      <c r="BC481" s="567"/>
      <c r="BD481" s="3"/>
      <c r="BE481" s="428"/>
      <c r="BF481" s="3"/>
      <c r="BG481" s="567"/>
      <c r="BH481" s="3"/>
      <c r="BI481" s="428"/>
      <c r="BJ481" s="3"/>
      <c r="BK481" s="567"/>
      <c r="BL481" s="3"/>
      <c r="BM481" s="428"/>
      <c r="BN481" s="3"/>
      <c r="BO481" s="567"/>
      <c r="BP481" s="3"/>
      <c r="BQ481" s="428"/>
      <c r="BR481" s="3"/>
      <c r="BS481" s="567"/>
      <c r="BT481" s="3"/>
      <c r="BU481" s="428"/>
      <c r="BV481" s="3"/>
      <c r="BW481" s="567"/>
      <c r="BX481" s="3"/>
      <c r="BY481" s="428"/>
      <c r="BZ481" s="3"/>
      <c r="CA481" s="567"/>
      <c r="CB481" s="3"/>
      <c r="CC481" s="428"/>
      <c r="CD481" s="3"/>
      <c r="CE481" s="567"/>
      <c r="CF481" s="3"/>
      <c r="CG481" s="428"/>
      <c r="CH481" s="3"/>
      <c r="CI481" s="567"/>
      <c r="CJ481" s="3"/>
      <c r="CK481" s="428"/>
      <c r="CL481" s="3"/>
      <c r="CM481" s="567"/>
      <c r="CN481" s="3"/>
      <c r="CO481" s="428"/>
      <c r="CP481" s="3"/>
      <c r="CQ481" s="567"/>
      <c r="CR481" s="3"/>
      <c r="CS481" s="428"/>
      <c r="CT481" s="3"/>
      <c r="CU481" s="567"/>
      <c r="CV481" s="3"/>
      <c r="CW481" s="428"/>
      <c r="CX481" s="3"/>
      <c r="CY481" s="567"/>
      <c r="CZ481" s="3"/>
      <c r="DA481" s="428"/>
      <c r="DB481" s="3"/>
      <c r="DC481" s="567"/>
      <c r="DD481" s="3"/>
      <c r="DE481" s="428"/>
      <c r="DF481" s="3"/>
      <c r="DG481" s="567"/>
      <c r="DH481" s="3"/>
      <c r="DI481" s="428"/>
      <c r="DJ481" s="3"/>
      <c r="DK481" s="567"/>
      <c r="DL481" s="3"/>
      <c r="DM481" s="428"/>
      <c r="DN481" s="3"/>
      <c r="DO481" s="567"/>
      <c r="DP481" s="3"/>
      <c r="DQ481" s="428"/>
      <c r="DR481" s="3"/>
      <c r="DS481" s="567"/>
      <c r="DT481" s="3"/>
      <c r="DU481" s="428"/>
      <c r="DV481" s="3"/>
      <c r="DW481" s="567"/>
      <c r="DX481" s="3"/>
      <c r="DY481" s="428"/>
      <c r="DZ481" s="3"/>
      <c r="EA481" s="567"/>
      <c r="EB481" s="3"/>
      <c r="EC481" s="428"/>
      <c r="ED481" s="3"/>
      <c r="EE481" s="567"/>
      <c r="EF481" s="3"/>
      <c r="EG481" s="428"/>
      <c r="EH481" s="3"/>
      <c r="EI481" s="567"/>
      <c r="EJ481" s="3"/>
      <c r="EK481" s="428"/>
      <c r="EL481" s="3"/>
      <c r="EM481" s="567"/>
      <c r="EN481" s="3"/>
      <c r="EO481" s="428"/>
      <c r="EP481" s="3"/>
      <c r="EQ481" s="567"/>
      <c r="ER481" s="3"/>
      <c r="ES481" s="428"/>
      <c r="ET481" s="3"/>
      <c r="EU481" s="567"/>
      <c r="EV481" s="3"/>
      <c r="EW481" s="428"/>
      <c r="EX481" s="3"/>
      <c r="EY481" s="567"/>
      <c r="EZ481" s="3"/>
      <c r="FA481" s="428"/>
      <c r="FB481" s="3"/>
      <c r="FC481" s="567"/>
      <c r="FD481" s="3"/>
      <c r="FE481" s="428"/>
      <c r="FF481" s="3"/>
      <c r="FG481" s="567"/>
      <c r="FH481" s="3"/>
      <c r="FI481" s="428"/>
      <c r="FJ481" s="3"/>
      <c r="FK481" s="567"/>
      <c r="FL481" s="3"/>
      <c r="FM481" s="428"/>
      <c r="FN481" s="3"/>
      <c r="FO481" s="567"/>
      <c r="FP481" s="3"/>
      <c r="FQ481" s="428"/>
      <c r="FR481" s="3"/>
      <c r="FS481" s="567"/>
      <c r="FT481" s="3"/>
      <c r="FU481" s="428"/>
      <c r="FV481" s="3"/>
      <c r="FW481" s="567"/>
      <c r="FX481" s="3"/>
      <c r="FY481" s="428"/>
      <c r="FZ481" s="3"/>
      <c r="GA481" s="567"/>
      <c r="GB481" s="3"/>
      <c r="GC481" s="428"/>
      <c r="GD481" s="3"/>
      <c r="GE481" s="567"/>
      <c r="GF481" s="3"/>
      <c r="GG481" s="428"/>
      <c r="GH481" s="3"/>
      <c r="GI481" s="567"/>
      <c r="GJ481" s="3"/>
      <c r="GK481" s="428"/>
      <c r="GL481" s="3"/>
      <c r="GM481" s="567"/>
      <c r="GN481" s="3"/>
      <c r="GO481" s="428"/>
      <c r="GP481" s="3"/>
      <c r="GQ481" s="567"/>
      <c r="GR481" s="3"/>
      <c r="GS481" s="428"/>
      <c r="GT481" s="3"/>
      <c r="GU481" s="567"/>
      <c r="GV481" s="3"/>
      <c r="GW481" s="428"/>
      <c r="GX481" s="3"/>
      <c r="GY481" s="567"/>
      <c r="GZ481" s="3"/>
      <c r="HA481" s="428"/>
      <c r="HB481" s="3"/>
      <c r="HC481" s="567"/>
      <c r="HD481" s="3"/>
      <c r="HE481" s="428"/>
      <c r="HF481" s="3"/>
      <c r="HG481" s="567"/>
      <c r="HH481" s="3"/>
      <c r="HI481" s="428"/>
      <c r="HJ481" s="3"/>
      <c r="HK481" s="567"/>
      <c r="HL481" s="3"/>
      <c r="HM481" s="428"/>
      <c r="HN481" s="3"/>
      <c r="HO481" s="567"/>
      <c r="HP481" s="3"/>
      <c r="HQ481" s="428"/>
      <c r="HR481" s="3"/>
      <c r="HS481" s="567"/>
      <c r="HT481" s="3"/>
      <c r="HU481" s="428"/>
      <c r="HV481" s="3"/>
      <c r="HW481" s="567"/>
      <c r="HX481" s="3"/>
      <c r="HY481" s="428"/>
      <c r="HZ481" s="3"/>
      <c r="IA481" s="567"/>
      <c r="IB481" s="3"/>
      <c r="IC481" s="428"/>
      <c r="ID481" s="3"/>
      <c r="IE481" s="567"/>
      <c r="IF481" s="3"/>
      <c r="IG481" s="428"/>
      <c r="IH481" s="3"/>
      <c r="II481" s="567"/>
      <c r="IJ481" s="3"/>
      <c r="IK481" s="428"/>
      <c r="IL481" s="3"/>
      <c r="IM481" s="567"/>
      <c r="IN481" s="3"/>
      <c r="IO481" s="428"/>
      <c r="IP481" s="3"/>
      <c r="IQ481" s="567"/>
      <c r="IR481" s="3"/>
      <c r="IS481" s="428"/>
      <c r="IT481" s="3"/>
      <c r="IU481" s="567"/>
      <c r="IV481" s="3"/>
      <c r="IW481" s="428"/>
      <c r="IX481" s="3"/>
      <c r="IY481" s="567"/>
      <c r="IZ481" s="3"/>
      <c r="JA481" s="428"/>
      <c r="JB481" s="3"/>
      <c r="JC481" s="567"/>
      <c r="JD481" s="3"/>
      <c r="JE481" s="428"/>
      <c r="JF481" s="3"/>
      <c r="JG481" s="567"/>
      <c r="JH481" s="3"/>
      <c r="JI481" s="428"/>
      <c r="JJ481" s="3"/>
      <c r="JK481" s="567"/>
      <c r="JL481" s="3"/>
      <c r="JM481" s="428"/>
      <c r="JN481" s="3"/>
      <c r="JO481" s="567"/>
      <c r="JP481" s="3"/>
      <c r="JQ481" s="428"/>
      <c r="JR481" s="3"/>
      <c r="JS481" s="567"/>
      <c r="JT481" s="3"/>
      <c r="JU481" s="428"/>
      <c r="JV481" s="3"/>
      <c r="JW481" s="567"/>
      <c r="JX481" s="3"/>
      <c r="JY481" s="428"/>
      <c r="JZ481" s="3"/>
      <c r="KA481" s="567"/>
      <c r="KB481" s="3"/>
      <c r="KC481" s="428"/>
      <c r="KD481" s="3"/>
      <c r="KE481" s="567"/>
      <c r="KF481" s="3"/>
      <c r="KG481" s="428"/>
      <c r="KH481" s="3"/>
      <c r="KI481" s="567"/>
      <c r="KJ481" s="3"/>
      <c r="KK481" s="428"/>
      <c r="KL481" s="3"/>
      <c r="KM481" s="567"/>
      <c r="KN481" s="3"/>
      <c r="KO481" s="428"/>
      <c r="KP481" s="3"/>
      <c r="KQ481" s="567"/>
      <c r="KR481" s="3"/>
      <c r="KS481" s="428"/>
      <c r="KT481" s="3"/>
      <c r="KU481" s="567"/>
      <c r="KV481" s="3"/>
      <c r="KW481" s="428"/>
      <c r="KX481" s="3"/>
      <c r="KY481" s="567"/>
      <c r="KZ481" s="3"/>
      <c r="LA481" s="428"/>
      <c r="LB481" s="3"/>
      <c r="LC481" s="567"/>
      <c r="LD481" s="3"/>
      <c r="LE481" s="428"/>
      <c r="LF481" s="3"/>
      <c r="LG481" s="567"/>
      <c r="LH481" s="3"/>
      <c r="LI481" s="428"/>
      <c r="LJ481" s="3"/>
      <c r="LK481" s="567"/>
      <c r="LL481" s="3"/>
      <c r="LM481" s="428"/>
      <c r="LN481" s="3"/>
      <c r="LO481" s="567"/>
      <c r="LP481" s="3"/>
      <c r="LQ481" s="428"/>
      <c r="LR481" s="3"/>
      <c r="LS481" s="567"/>
      <c r="LT481" s="3"/>
      <c r="LU481" s="428"/>
      <c r="LV481" s="3"/>
      <c r="LW481" s="567"/>
      <c r="LX481" s="3"/>
      <c r="LY481" s="428"/>
      <c r="LZ481" s="3"/>
      <c r="MA481" s="567"/>
      <c r="MB481" s="3"/>
      <c r="MC481" s="428"/>
      <c r="MD481" s="3"/>
      <c r="ME481" s="567"/>
      <c r="MF481" s="3"/>
      <c r="MG481" s="428"/>
      <c r="MH481" s="3"/>
      <c r="MI481" s="567"/>
      <c r="MJ481" s="3"/>
      <c r="MK481" s="428"/>
      <c r="ML481" s="3"/>
      <c r="MM481" s="567"/>
      <c r="MN481" s="3"/>
      <c r="MO481" s="428"/>
      <c r="MP481" s="3"/>
      <c r="MQ481" s="567"/>
      <c r="MR481" s="3"/>
      <c r="MS481" s="428"/>
      <c r="MT481" s="3"/>
      <c r="MU481" s="567"/>
      <c r="MV481" s="3"/>
      <c r="MW481" s="428"/>
      <c r="MX481" s="3"/>
      <c r="MY481" s="567"/>
      <c r="MZ481" s="3"/>
      <c r="NA481" s="428"/>
      <c r="NB481" s="3"/>
      <c r="NC481" s="567"/>
      <c r="ND481" s="3"/>
      <c r="NE481" s="428"/>
      <c r="NF481" s="3"/>
      <c r="NG481" s="567"/>
      <c r="NH481" s="3"/>
      <c r="NI481" s="428"/>
      <c r="NJ481" s="3"/>
      <c r="NK481" s="567"/>
      <c r="NL481" s="3"/>
      <c r="NM481" s="428"/>
      <c r="NN481" s="3"/>
      <c r="NO481" s="567"/>
      <c r="NP481" s="3"/>
      <c r="NQ481" s="428"/>
      <c r="NR481" s="3"/>
      <c r="NS481" s="567"/>
      <c r="NT481" s="3"/>
      <c r="NU481" s="428"/>
      <c r="NV481" s="3"/>
      <c r="NW481" s="567"/>
      <c r="NX481" s="3"/>
      <c r="NY481" s="428"/>
      <c r="NZ481" s="3"/>
      <c r="OA481" s="567"/>
      <c r="OB481" s="3"/>
      <c r="OC481" s="428"/>
      <c r="OD481" s="3"/>
      <c r="OE481" s="567"/>
      <c r="OF481" s="3"/>
      <c r="OG481" s="428"/>
      <c r="OH481" s="3"/>
      <c r="OI481" s="567"/>
      <c r="OJ481" s="3"/>
      <c r="OK481" s="428"/>
      <c r="OL481" s="3"/>
      <c r="OM481" s="567"/>
      <c r="ON481" s="3"/>
      <c r="OO481" s="428"/>
      <c r="OP481" s="3"/>
      <c r="OQ481" s="567"/>
      <c r="OR481" s="3"/>
      <c r="OS481" s="428"/>
      <c r="OT481" s="3"/>
      <c r="OU481" s="567"/>
      <c r="OV481" s="3"/>
      <c r="OW481" s="428"/>
      <c r="OX481" s="3"/>
      <c r="OY481" s="567"/>
      <c r="OZ481" s="3"/>
      <c r="PA481" s="428"/>
      <c r="PB481" s="3"/>
      <c r="PC481" s="567"/>
      <c r="PD481" s="3"/>
      <c r="PE481" s="428"/>
      <c r="PF481" s="3"/>
      <c r="PG481" s="567"/>
      <c r="PH481" s="3"/>
      <c r="PI481" s="428"/>
      <c r="PJ481" s="3"/>
      <c r="PK481" s="567"/>
      <c r="PL481" s="3"/>
      <c r="PM481" s="428"/>
      <c r="PN481" s="3"/>
      <c r="PO481" s="567"/>
      <c r="PP481" s="3"/>
      <c r="PQ481" s="428"/>
      <c r="PR481" s="3"/>
      <c r="PS481" s="567"/>
      <c r="PT481" s="3"/>
      <c r="PU481" s="428"/>
      <c r="PV481" s="3"/>
      <c r="PW481" s="567"/>
      <c r="PX481" s="3"/>
      <c r="PY481" s="428"/>
      <c r="PZ481" s="3"/>
      <c r="QA481" s="567"/>
      <c r="QB481" s="3"/>
      <c r="QC481" s="428"/>
      <c r="QD481" s="3"/>
      <c r="QE481" s="567"/>
      <c r="QF481" s="3"/>
      <c r="QG481" s="428"/>
      <c r="QH481" s="3"/>
      <c r="QI481" s="567"/>
      <c r="QJ481" s="3"/>
      <c r="QK481" s="428"/>
      <c r="QL481" s="3"/>
      <c r="QM481" s="567"/>
      <c r="QN481" s="3"/>
      <c r="QO481" s="428"/>
      <c r="QP481" s="3"/>
      <c r="QQ481" s="567"/>
      <c r="QR481" s="3"/>
      <c r="QS481" s="428"/>
      <c r="QT481" s="3"/>
      <c r="QU481" s="567"/>
      <c r="QV481" s="3"/>
      <c r="QW481" s="428"/>
      <c r="QX481" s="3"/>
      <c r="QY481" s="567"/>
      <c r="QZ481" s="3"/>
      <c r="RA481" s="428"/>
      <c r="RB481" s="3"/>
      <c r="RC481" s="567"/>
      <c r="RD481" s="3"/>
      <c r="RE481" s="428"/>
      <c r="RF481" s="3"/>
      <c r="RG481" s="567"/>
      <c r="RH481" s="3"/>
      <c r="RI481" s="428"/>
      <c r="RJ481" s="3"/>
      <c r="RK481" s="567"/>
      <c r="RL481" s="3"/>
      <c r="RM481" s="428"/>
      <c r="RN481" s="3"/>
      <c r="RO481" s="567"/>
      <c r="RP481" s="3"/>
      <c r="RQ481" s="428"/>
      <c r="RR481" s="3"/>
      <c r="RS481" s="567"/>
      <c r="RT481" s="3"/>
      <c r="RU481" s="428"/>
      <c r="RV481" s="3"/>
      <c r="RW481" s="567"/>
      <c r="RX481" s="3"/>
      <c r="RY481" s="428"/>
      <c r="RZ481" s="3"/>
      <c r="SA481" s="567"/>
      <c r="SB481" s="3"/>
      <c r="SC481" s="428"/>
      <c r="SD481" s="3"/>
      <c r="SE481" s="567"/>
      <c r="SF481" s="3"/>
      <c r="SG481" s="428"/>
      <c r="SH481" s="3"/>
      <c r="SI481" s="567"/>
      <c r="SJ481" s="3"/>
      <c r="SK481" s="428"/>
      <c r="SL481" s="3"/>
      <c r="SM481" s="567"/>
      <c r="SN481" s="3"/>
      <c r="SO481" s="428"/>
      <c r="SP481" s="3"/>
      <c r="SQ481" s="567"/>
      <c r="SR481" s="3"/>
      <c r="SS481" s="428"/>
      <c r="ST481" s="3"/>
      <c r="SU481" s="567"/>
      <c r="SV481" s="3"/>
      <c r="SW481" s="428"/>
      <c r="SX481" s="3"/>
      <c r="SY481" s="567"/>
      <c r="SZ481" s="3"/>
      <c r="TA481" s="428"/>
      <c r="TB481" s="3"/>
      <c r="TC481" s="567"/>
      <c r="TD481" s="3"/>
      <c r="TE481" s="428"/>
      <c r="TF481" s="3"/>
      <c r="TG481" s="567"/>
      <c r="TH481" s="3"/>
      <c r="TI481" s="428"/>
      <c r="TJ481" s="3"/>
      <c r="TK481" s="567"/>
      <c r="TL481" s="3"/>
      <c r="TM481" s="428"/>
      <c r="TN481" s="3"/>
      <c r="TO481" s="567"/>
      <c r="TP481" s="3"/>
      <c r="TQ481" s="428"/>
      <c r="TR481" s="3"/>
      <c r="TS481" s="567"/>
      <c r="TT481" s="3"/>
      <c r="TU481" s="428"/>
      <c r="TV481" s="3"/>
      <c r="TW481" s="567"/>
      <c r="TX481" s="3"/>
      <c r="TY481" s="428"/>
      <c r="TZ481" s="3"/>
      <c r="UA481" s="567"/>
      <c r="UB481" s="3"/>
      <c r="UC481" s="428"/>
      <c r="UD481" s="3"/>
      <c r="UE481" s="567"/>
      <c r="UF481" s="3"/>
      <c r="UG481" s="428"/>
      <c r="UH481" s="3"/>
      <c r="UI481" s="567"/>
      <c r="UJ481" s="3"/>
      <c r="UK481" s="428"/>
      <c r="UL481" s="3"/>
      <c r="UM481" s="567"/>
      <c r="UN481" s="3"/>
      <c r="UO481" s="428"/>
      <c r="UP481" s="3"/>
      <c r="UQ481" s="567"/>
      <c r="UR481" s="3"/>
      <c r="US481" s="428"/>
      <c r="UT481" s="3"/>
      <c r="UU481" s="567"/>
      <c r="UV481" s="3"/>
      <c r="UW481" s="428"/>
      <c r="UX481" s="3"/>
      <c r="UY481" s="567"/>
      <c r="UZ481" s="3"/>
      <c r="VA481" s="428"/>
      <c r="VB481" s="3"/>
      <c r="VC481" s="567"/>
      <c r="VD481" s="3"/>
      <c r="VE481" s="428"/>
      <c r="VF481" s="3"/>
      <c r="VG481" s="567"/>
      <c r="VH481" s="3"/>
      <c r="VI481" s="428"/>
      <c r="VJ481" s="3"/>
      <c r="VK481" s="567"/>
      <c r="VL481" s="3"/>
      <c r="VM481" s="428"/>
      <c r="VN481" s="3"/>
      <c r="VO481" s="567"/>
      <c r="VP481" s="3"/>
      <c r="VQ481" s="428"/>
      <c r="VR481" s="3"/>
      <c r="VS481" s="567"/>
      <c r="VT481" s="3"/>
      <c r="VU481" s="428"/>
      <c r="VV481" s="3"/>
      <c r="VW481" s="567"/>
      <c r="VX481" s="3"/>
      <c r="VY481" s="428"/>
      <c r="VZ481" s="3"/>
      <c r="WA481" s="567"/>
      <c r="WB481" s="3"/>
      <c r="WC481" s="428"/>
      <c r="WD481" s="3"/>
      <c r="WE481" s="567"/>
      <c r="WF481" s="3"/>
      <c r="WG481" s="428"/>
      <c r="WH481" s="3"/>
      <c r="WI481" s="567"/>
      <c r="WJ481" s="3"/>
      <c r="WK481" s="428"/>
      <c r="WL481" s="3"/>
      <c r="WM481" s="567"/>
      <c r="WN481" s="3"/>
      <c r="WO481" s="428"/>
      <c r="WP481" s="3"/>
      <c r="WQ481" s="567"/>
      <c r="WR481" s="3"/>
      <c r="WS481" s="428"/>
      <c r="WT481" s="3"/>
      <c r="WU481" s="567"/>
      <c r="WV481" s="3"/>
      <c r="WW481" s="428"/>
      <c r="WX481" s="3"/>
      <c r="WY481" s="567"/>
      <c r="WZ481" s="3"/>
      <c r="XA481" s="428"/>
      <c r="XB481" s="3"/>
      <c r="XC481" s="567"/>
      <c r="XD481" s="3"/>
      <c r="XE481" s="428"/>
      <c r="XF481" s="3"/>
      <c r="XG481" s="567"/>
      <c r="XH481" s="3"/>
      <c r="XI481" s="428"/>
      <c r="XJ481" s="3"/>
      <c r="XK481" s="567"/>
      <c r="XL481" s="3"/>
      <c r="XM481" s="428"/>
      <c r="XN481" s="3"/>
      <c r="XO481" s="567"/>
      <c r="XP481" s="3"/>
      <c r="XQ481" s="428"/>
      <c r="XR481" s="3"/>
      <c r="XS481" s="567"/>
      <c r="XT481" s="3"/>
      <c r="XU481" s="428"/>
      <c r="XV481" s="3"/>
      <c r="XW481" s="567"/>
      <c r="XX481" s="3"/>
      <c r="XY481" s="428"/>
      <c r="XZ481" s="3"/>
      <c r="YA481" s="567"/>
      <c r="YB481" s="3"/>
      <c r="YC481" s="428"/>
      <c r="YD481" s="3"/>
      <c r="YE481" s="567"/>
      <c r="YF481" s="3"/>
      <c r="YG481" s="428"/>
      <c r="YH481" s="3"/>
      <c r="YI481" s="567"/>
      <c r="YJ481" s="3"/>
      <c r="YK481" s="428"/>
      <c r="YL481" s="3"/>
      <c r="YM481" s="567"/>
      <c r="YN481" s="3"/>
      <c r="YO481" s="428"/>
      <c r="YP481" s="3"/>
      <c r="YQ481" s="567"/>
      <c r="YR481" s="3"/>
      <c r="YS481" s="428"/>
      <c r="YT481" s="3"/>
      <c r="YU481" s="567"/>
      <c r="YV481" s="3"/>
      <c r="YW481" s="428"/>
      <c r="YX481" s="3"/>
      <c r="YY481" s="567"/>
      <c r="YZ481" s="3"/>
      <c r="ZA481" s="428"/>
      <c r="ZB481" s="3"/>
      <c r="ZC481" s="567"/>
      <c r="ZD481" s="3"/>
      <c r="ZE481" s="428"/>
      <c r="ZF481" s="3"/>
      <c r="ZG481" s="567"/>
      <c r="ZH481" s="3"/>
      <c r="ZI481" s="428"/>
      <c r="ZJ481" s="3"/>
      <c r="ZK481" s="567"/>
      <c r="ZL481" s="3"/>
      <c r="ZM481" s="428"/>
      <c r="ZN481" s="3"/>
      <c r="ZO481" s="567"/>
      <c r="ZP481" s="3"/>
      <c r="ZQ481" s="428"/>
      <c r="ZR481" s="3"/>
      <c r="ZS481" s="567"/>
      <c r="ZT481" s="3"/>
      <c r="ZU481" s="428"/>
      <c r="ZV481" s="3"/>
      <c r="ZW481" s="567"/>
      <c r="ZX481" s="3"/>
      <c r="ZY481" s="428"/>
      <c r="ZZ481" s="3"/>
      <c r="AAA481" s="567"/>
      <c r="AAB481" s="3"/>
      <c r="AAC481" s="428"/>
      <c r="AAD481" s="3"/>
      <c r="AAE481" s="567"/>
      <c r="AAF481" s="3"/>
      <c r="AAG481" s="428"/>
      <c r="AAH481" s="3"/>
      <c r="AAI481" s="567"/>
      <c r="AAJ481" s="3"/>
      <c r="AAK481" s="428"/>
      <c r="AAL481" s="3"/>
      <c r="AAM481" s="567"/>
      <c r="AAN481" s="3"/>
      <c r="AAO481" s="428"/>
      <c r="AAP481" s="3"/>
      <c r="AAQ481" s="567"/>
      <c r="AAR481" s="3"/>
      <c r="AAS481" s="428"/>
      <c r="AAT481" s="3"/>
      <c r="AAU481" s="567"/>
      <c r="AAV481" s="3"/>
      <c r="AAW481" s="428"/>
      <c r="AAX481" s="3"/>
      <c r="AAY481" s="567"/>
      <c r="AAZ481" s="3"/>
      <c r="ABA481" s="428"/>
      <c r="ABB481" s="3"/>
      <c r="ABC481" s="567"/>
      <c r="ABD481" s="3"/>
      <c r="ABE481" s="428"/>
      <c r="ABF481" s="3"/>
      <c r="ABG481" s="567"/>
      <c r="ABH481" s="3"/>
      <c r="ABI481" s="428"/>
      <c r="ABJ481" s="3"/>
      <c r="ABK481" s="567"/>
      <c r="ABL481" s="3"/>
      <c r="ABM481" s="428"/>
      <c r="ABN481" s="3"/>
      <c r="ABO481" s="567"/>
      <c r="ABP481" s="3"/>
      <c r="ABQ481" s="428"/>
      <c r="ABR481" s="3"/>
      <c r="ABS481" s="567"/>
      <c r="ABT481" s="3"/>
      <c r="ABU481" s="428"/>
      <c r="ABV481" s="3"/>
      <c r="ABW481" s="567"/>
      <c r="ABX481" s="3"/>
      <c r="ABY481" s="428"/>
      <c r="ABZ481" s="3"/>
      <c r="ACA481" s="567"/>
      <c r="ACB481" s="3"/>
      <c r="ACC481" s="428"/>
      <c r="ACD481" s="3"/>
      <c r="ACE481" s="567"/>
      <c r="ACF481" s="3"/>
      <c r="ACG481" s="428"/>
      <c r="ACH481" s="3"/>
      <c r="ACI481" s="567"/>
      <c r="ACJ481" s="3"/>
      <c r="ACK481" s="428"/>
      <c r="ACL481" s="3"/>
      <c r="ACM481" s="567"/>
      <c r="ACN481" s="3"/>
      <c r="ACO481" s="428"/>
      <c r="ACP481" s="3"/>
      <c r="ACQ481" s="567"/>
      <c r="ACR481" s="3"/>
      <c r="ACS481" s="428"/>
      <c r="ACT481" s="3"/>
      <c r="ACU481" s="567"/>
      <c r="ACV481" s="3"/>
      <c r="ACW481" s="428"/>
      <c r="ACX481" s="3"/>
      <c r="ACY481" s="567"/>
      <c r="ACZ481" s="3"/>
      <c r="ADA481" s="428"/>
      <c r="ADB481" s="3"/>
      <c r="ADC481" s="567"/>
      <c r="ADD481" s="3"/>
      <c r="ADE481" s="428"/>
      <c r="ADF481" s="3"/>
      <c r="ADG481" s="567"/>
      <c r="ADH481" s="3"/>
      <c r="ADI481" s="428"/>
      <c r="ADJ481" s="3"/>
      <c r="ADK481" s="567"/>
      <c r="ADL481" s="3"/>
      <c r="ADM481" s="428"/>
      <c r="ADN481" s="3"/>
      <c r="ADO481" s="567"/>
      <c r="ADP481" s="3"/>
      <c r="ADQ481" s="428"/>
      <c r="ADR481" s="3"/>
      <c r="ADS481" s="567"/>
      <c r="ADT481" s="3"/>
      <c r="ADU481" s="428"/>
      <c r="ADV481" s="3"/>
      <c r="ADW481" s="567"/>
      <c r="ADX481" s="3"/>
      <c r="ADY481" s="428"/>
      <c r="ADZ481" s="3"/>
      <c r="AEA481" s="567"/>
      <c r="AEB481" s="3"/>
      <c r="AEC481" s="428"/>
      <c r="AED481" s="3"/>
      <c r="AEE481" s="567"/>
      <c r="AEF481" s="3"/>
      <c r="AEG481" s="428"/>
      <c r="AEH481" s="3"/>
      <c r="AEI481" s="567"/>
      <c r="AEJ481" s="3"/>
      <c r="AEK481" s="428"/>
      <c r="AEL481" s="3"/>
      <c r="AEM481" s="567"/>
      <c r="AEN481" s="3"/>
      <c r="AEO481" s="428"/>
      <c r="AEP481" s="3"/>
      <c r="AEQ481" s="567"/>
      <c r="AER481" s="3"/>
      <c r="AES481" s="428"/>
      <c r="AET481" s="3"/>
      <c r="AEU481" s="567"/>
      <c r="AEV481" s="3"/>
      <c r="AEW481" s="428"/>
      <c r="AEX481" s="3"/>
      <c r="AEY481" s="567"/>
      <c r="AEZ481" s="3"/>
      <c r="AFA481" s="428"/>
      <c r="AFB481" s="3"/>
      <c r="AFC481" s="567"/>
      <c r="AFD481" s="3"/>
      <c r="AFE481" s="428"/>
      <c r="AFF481" s="3"/>
      <c r="AFG481" s="567"/>
      <c r="AFH481" s="3"/>
      <c r="AFI481" s="428"/>
      <c r="AFJ481" s="3"/>
      <c r="AFK481" s="567"/>
      <c r="AFL481" s="3"/>
      <c r="AFM481" s="428"/>
      <c r="AFN481" s="3"/>
      <c r="AFO481" s="567"/>
      <c r="AFP481" s="3"/>
      <c r="AFQ481" s="428"/>
      <c r="AFR481" s="3"/>
      <c r="AFS481" s="567"/>
      <c r="AFT481" s="3"/>
      <c r="AFU481" s="428"/>
      <c r="AFV481" s="3"/>
      <c r="AFW481" s="567"/>
      <c r="AFX481" s="3"/>
      <c r="AFY481" s="428"/>
      <c r="AFZ481" s="3"/>
      <c r="AGA481" s="567"/>
      <c r="AGB481" s="3"/>
      <c r="AGC481" s="428"/>
      <c r="AGD481" s="3"/>
      <c r="AGE481" s="567"/>
      <c r="AGF481" s="3"/>
      <c r="AGG481" s="428"/>
      <c r="AGH481" s="3"/>
      <c r="AGI481" s="567"/>
      <c r="AGJ481" s="3"/>
      <c r="AGK481" s="428"/>
      <c r="AGL481" s="3"/>
      <c r="AGM481" s="567"/>
      <c r="AGN481" s="3"/>
      <c r="AGO481" s="428"/>
      <c r="AGP481" s="3"/>
      <c r="AGQ481" s="567"/>
      <c r="AGR481" s="3"/>
      <c r="AGS481" s="428"/>
      <c r="AGT481" s="3"/>
      <c r="AGU481" s="567"/>
      <c r="AGV481" s="3"/>
      <c r="AGW481" s="428"/>
      <c r="AGX481" s="3"/>
      <c r="AGY481" s="567"/>
      <c r="AGZ481" s="3"/>
      <c r="AHA481" s="428"/>
      <c r="AHB481" s="3"/>
      <c r="AHC481" s="567"/>
      <c r="AHD481" s="3"/>
      <c r="AHE481" s="428"/>
      <c r="AHF481" s="3"/>
      <c r="AHG481" s="567"/>
      <c r="AHH481" s="3"/>
      <c r="AHI481" s="428"/>
      <c r="AHJ481" s="3"/>
      <c r="AHK481" s="567"/>
      <c r="AHL481" s="3"/>
      <c r="AHM481" s="428"/>
      <c r="AHN481" s="3"/>
      <c r="AHO481" s="567"/>
      <c r="AHP481" s="3"/>
      <c r="AHQ481" s="428"/>
      <c r="AHR481" s="3"/>
      <c r="AHS481" s="567"/>
      <c r="AHT481" s="3"/>
      <c r="AHU481" s="428"/>
      <c r="AHV481" s="3"/>
      <c r="AHW481" s="567"/>
      <c r="AHX481" s="3"/>
      <c r="AHY481" s="428"/>
      <c r="AHZ481" s="3"/>
      <c r="AIA481" s="567"/>
      <c r="AIB481" s="3"/>
      <c r="AIC481" s="428"/>
      <c r="AID481" s="3"/>
      <c r="AIE481" s="567"/>
      <c r="AIF481" s="3"/>
      <c r="AIG481" s="428"/>
      <c r="AIH481" s="3"/>
      <c r="AII481" s="567"/>
      <c r="AIJ481" s="3"/>
      <c r="AIK481" s="428"/>
      <c r="AIL481" s="3"/>
      <c r="AIM481" s="567"/>
      <c r="AIN481" s="3"/>
      <c r="AIO481" s="428"/>
      <c r="AIP481" s="3"/>
      <c r="AIQ481" s="567"/>
      <c r="AIR481" s="3"/>
      <c r="AIS481" s="428"/>
      <c r="AIT481" s="3"/>
      <c r="AIU481" s="567"/>
      <c r="AIV481" s="3"/>
      <c r="AIW481" s="428"/>
      <c r="AIX481" s="3"/>
      <c r="AIY481" s="567"/>
      <c r="AIZ481" s="3"/>
      <c r="AJA481" s="428"/>
      <c r="AJB481" s="3"/>
      <c r="AJC481" s="567"/>
      <c r="AJD481" s="3"/>
      <c r="AJE481" s="428"/>
      <c r="AJF481" s="3"/>
      <c r="AJG481" s="567"/>
      <c r="AJH481" s="3"/>
      <c r="AJI481" s="428"/>
      <c r="AJJ481" s="3"/>
      <c r="AJK481" s="567"/>
      <c r="AJL481" s="3"/>
      <c r="AJM481" s="428"/>
      <c r="AJN481" s="3"/>
      <c r="AJO481" s="567"/>
      <c r="AJP481" s="3"/>
      <c r="AJQ481" s="428"/>
      <c r="AJR481" s="3"/>
      <c r="AJS481" s="567"/>
      <c r="AJT481" s="3"/>
      <c r="AJU481" s="428"/>
      <c r="AJV481" s="3"/>
      <c r="AJW481" s="567"/>
      <c r="AJX481" s="3"/>
      <c r="AJY481" s="428"/>
      <c r="AJZ481" s="3"/>
      <c r="AKA481" s="567"/>
      <c r="AKB481" s="3"/>
      <c r="AKC481" s="428"/>
      <c r="AKD481" s="3"/>
      <c r="AKE481" s="567"/>
      <c r="AKF481" s="3"/>
      <c r="AKG481" s="428"/>
      <c r="AKH481" s="3"/>
      <c r="AKI481" s="567"/>
      <c r="AKJ481" s="3"/>
      <c r="AKK481" s="428"/>
      <c r="AKL481" s="3"/>
      <c r="AKM481" s="567"/>
      <c r="AKN481" s="3"/>
      <c r="AKO481" s="428"/>
      <c r="AKP481" s="3"/>
      <c r="AKQ481" s="567"/>
      <c r="AKR481" s="3"/>
      <c r="AKS481" s="428"/>
      <c r="AKT481" s="3"/>
      <c r="AKU481" s="567"/>
      <c r="AKV481" s="3"/>
      <c r="AKW481" s="428"/>
      <c r="AKX481" s="3"/>
      <c r="AKY481" s="567"/>
      <c r="AKZ481" s="3"/>
      <c r="ALA481" s="428"/>
      <c r="ALB481" s="3"/>
      <c r="ALC481" s="567"/>
      <c r="ALD481" s="3"/>
      <c r="ALE481" s="428"/>
      <c r="ALF481" s="3"/>
      <c r="ALG481" s="567"/>
      <c r="ALH481" s="3"/>
      <c r="ALI481" s="428"/>
      <c r="ALJ481" s="3"/>
      <c r="ALK481" s="567"/>
      <c r="ALL481" s="3"/>
      <c r="ALM481" s="428"/>
      <c r="ALN481" s="3"/>
      <c r="ALO481" s="567"/>
      <c r="ALP481" s="3"/>
      <c r="ALQ481" s="428"/>
      <c r="ALR481" s="3"/>
      <c r="ALS481" s="567"/>
      <c r="ALT481" s="3"/>
      <c r="ALU481" s="428"/>
      <c r="ALV481" s="3"/>
      <c r="ALW481" s="567"/>
      <c r="ALX481" s="3"/>
      <c r="ALY481" s="428"/>
      <c r="ALZ481" s="3"/>
      <c r="AMA481" s="567"/>
      <c r="AMB481" s="3"/>
      <c r="AMC481" s="428"/>
      <c r="AMD481" s="3"/>
      <c r="AME481" s="567"/>
      <c r="AMF481" s="3"/>
      <c r="AMG481" s="428"/>
      <c r="AMH481" s="3"/>
      <c r="AMI481" s="567"/>
      <c r="AMJ481" s="3"/>
      <c r="AMK481" s="428"/>
      <c r="AML481" s="3"/>
      <c r="AMM481" s="567"/>
      <c r="AMN481" s="3"/>
      <c r="AMO481" s="428"/>
      <c r="AMP481" s="3"/>
      <c r="AMQ481" s="567"/>
      <c r="AMR481" s="3"/>
      <c r="AMS481" s="428"/>
      <c r="AMT481" s="3"/>
      <c r="AMU481" s="567"/>
      <c r="AMV481" s="3"/>
      <c r="AMW481" s="428"/>
      <c r="AMX481" s="3"/>
      <c r="AMY481" s="567"/>
      <c r="AMZ481" s="3"/>
      <c r="ANA481" s="428"/>
      <c r="ANB481" s="3"/>
      <c r="ANC481" s="567"/>
      <c r="AND481" s="3"/>
      <c r="ANE481" s="428"/>
      <c r="ANF481" s="3"/>
      <c r="ANG481" s="567"/>
      <c r="ANH481" s="3"/>
      <c r="ANI481" s="428"/>
      <c r="ANJ481" s="3"/>
      <c r="ANK481" s="567"/>
      <c r="ANL481" s="3"/>
      <c r="ANM481" s="428"/>
      <c r="ANN481" s="3"/>
      <c r="ANO481" s="567"/>
      <c r="ANP481" s="3"/>
      <c r="ANQ481" s="428"/>
      <c r="ANR481" s="3"/>
      <c r="ANS481" s="567"/>
      <c r="ANT481" s="3"/>
      <c r="ANU481" s="428"/>
      <c r="ANV481" s="3"/>
      <c r="ANW481" s="567"/>
      <c r="ANX481" s="3"/>
      <c r="ANY481" s="428"/>
      <c r="ANZ481" s="3"/>
      <c r="AOA481" s="567"/>
      <c r="AOB481" s="3"/>
      <c r="AOC481" s="428"/>
      <c r="AOD481" s="3"/>
      <c r="AOE481" s="567"/>
      <c r="AOF481" s="3"/>
      <c r="AOG481" s="428"/>
      <c r="AOH481" s="3"/>
      <c r="AOI481" s="567"/>
      <c r="AOJ481" s="3"/>
      <c r="AOK481" s="428"/>
      <c r="AOL481" s="3"/>
      <c r="AOM481" s="567"/>
      <c r="AON481" s="3"/>
      <c r="AOO481" s="428"/>
      <c r="AOP481" s="3"/>
      <c r="AOQ481" s="567"/>
      <c r="AOR481" s="3"/>
      <c r="AOS481" s="428"/>
      <c r="AOT481" s="3"/>
      <c r="AOU481" s="567"/>
      <c r="AOV481" s="3"/>
      <c r="AOW481" s="428"/>
      <c r="AOX481" s="3"/>
      <c r="AOY481" s="567"/>
      <c r="AOZ481" s="3"/>
      <c r="APA481" s="428"/>
      <c r="APB481" s="3"/>
      <c r="APC481" s="567"/>
      <c r="APD481" s="3"/>
      <c r="APE481" s="428"/>
      <c r="APF481" s="3"/>
      <c r="APG481" s="567"/>
      <c r="APH481" s="3"/>
      <c r="API481" s="428"/>
      <c r="APJ481" s="3"/>
      <c r="APK481" s="567"/>
      <c r="APL481" s="3"/>
      <c r="APM481" s="428"/>
      <c r="APN481" s="3"/>
      <c r="APO481" s="567"/>
      <c r="APP481" s="3"/>
      <c r="APQ481" s="428"/>
      <c r="APR481" s="3"/>
      <c r="APS481" s="567"/>
      <c r="APT481" s="3"/>
      <c r="APU481" s="428"/>
      <c r="APV481" s="3"/>
      <c r="APW481" s="567"/>
      <c r="APX481" s="3"/>
      <c r="APY481" s="428"/>
      <c r="APZ481" s="3"/>
      <c r="AQA481" s="567"/>
      <c r="AQB481" s="3"/>
      <c r="AQC481" s="428"/>
      <c r="AQD481" s="3"/>
      <c r="AQE481" s="567"/>
      <c r="AQF481" s="3"/>
      <c r="AQG481" s="428"/>
      <c r="AQH481" s="3"/>
      <c r="AQI481" s="567"/>
      <c r="AQJ481" s="3"/>
      <c r="AQK481" s="428"/>
      <c r="AQL481" s="3"/>
      <c r="AQM481" s="567"/>
      <c r="AQN481" s="3"/>
      <c r="AQO481" s="428"/>
      <c r="AQP481" s="3"/>
      <c r="AQQ481" s="567"/>
      <c r="AQR481" s="3"/>
      <c r="AQS481" s="428"/>
      <c r="AQT481" s="3"/>
      <c r="AQU481" s="567"/>
      <c r="AQV481" s="3"/>
      <c r="AQW481" s="428"/>
      <c r="AQX481" s="3"/>
      <c r="AQY481" s="567"/>
      <c r="AQZ481" s="3"/>
      <c r="ARA481" s="428"/>
      <c r="ARB481" s="3"/>
      <c r="ARC481" s="567"/>
      <c r="ARD481" s="3"/>
      <c r="ARE481" s="428"/>
      <c r="ARF481" s="3"/>
      <c r="ARG481" s="567"/>
      <c r="ARH481" s="3"/>
      <c r="ARI481" s="428"/>
      <c r="ARJ481" s="3"/>
      <c r="ARK481" s="567"/>
      <c r="ARL481" s="3"/>
      <c r="ARM481" s="428"/>
      <c r="ARN481" s="3"/>
      <c r="ARO481" s="567"/>
      <c r="ARP481" s="3"/>
      <c r="ARQ481" s="428"/>
      <c r="ARR481" s="3"/>
      <c r="ARS481" s="567"/>
      <c r="ART481" s="3"/>
      <c r="ARU481" s="428"/>
      <c r="ARV481" s="3"/>
      <c r="ARW481" s="567"/>
      <c r="ARX481" s="3"/>
      <c r="ARY481" s="428"/>
      <c r="ARZ481" s="3"/>
      <c r="ASA481" s="567"/>
      <c r="ASB481" s="3"/>
      <c r="ASC481" s="428"/>
      <c r="ASD481" s="3"/>
      <c r="ASE481" s="567"/>
      <c r="ASF481" s="3"/>
      <c r="ASG481" s="428"/>
      <c r="ASH481" s="3"/>
      <c r="ASI481" s="567"/>
      <c r="ASJ481" s="3"/>
      <c r="ASK481" s="428"/>
      <c r="ASL481" s="3"/>
      <c r="ASM481" s="567"/>
      <c r="ASN481" s="3"/>
      <c r="ASO481" s="428"/>
      <c r="ASP481" s="3"/>
      <c r="ASQ481" s="567"/>
      <c r="ASR481" s="3"/>
      <c r="ASS481" s="428"/>
      <c r="AST481" s="3"/>
      <c r="ASU481" s="567"/>
      <c r="ASV481" s="3"/>
      <c r="ASW481" s="428"/>
      <c r="ASX481" s="3"/>
      <c r="ASY481" s="567"/>
      <c r="ASZ481" s="3"/>
      <c r="ATA481" s="428"/>
      <c r="ATB481" s="3"/>
      <c r="ATC481" s="567"/>
      <c r="ATD481" s="3"/>
      <c r="ATE481" s="428"/>
      <c r="ATF481" s="3"/>
      <c r="ATG481" s="567"/>
      <c r="ATH481" s="3"/>
      <c r="ATI481" s="428"/>
      <c r="ATJ481" s="3"/>
      <c r="ATK481" s="567"/>
      <c r="ATL481" s="3"/>
      <c r="ATM481" s="428"/>
      <c r="ATN481" s="3"/>
      <c r="ATO481" s="567"/>
      <c r="ATP481" s="3"/>
      <c r="ATQ481" s="428"/>
      <c r="ATR481" s="3"/>
      <c r="ATS481" s="567"/>
      <c r="ATT481" s="3"/>
      <c r="ATU481" s="428"/>
      <c r="ATV481" s="3"/>
      <c r="ATW481" s="567"/>
      <c r="ATX481" s="3"/>
      <c r="ATY481" s="428"/>
      <c r="ATZ481" s="3"/>
      <c r="AUA481" s="567"/>
      <c r="AUB481" s="3"/>
      <c r="AUC481" s="428"/>
      <c r="AUD481" s="3"/>
      <c r="AUE481" s="567"/>
      <c r="AUF481" s="3"/>
      <c r="AUG481" s="428"/>
      <c r="AUH481" s="3"/>
      <c r="AUI481" s="567"/>
      <c r="AUJ481" s="3"/>
      <c r="AUK481" s="428"/>
      <c r="AUL481" s="3"/>
      <c r="AUM481" s="567"/>
      <c r="AUN481" s="3"/>
      <c r="AUO481" s="428"/>
      <c r="AUP481" s="3"/>
      <c r="AUQ481" s="567"/>
      <c r="AUR481" s="3"/>
      <c r="AUS481" s="428"/>
      <c r="AUT481" s="3"/>
      <c r="AUU481" s="567"/>
      <c r="AUV481" s="3"/>
      <c r="AUW481" s="428"/>
      <c r="AUX481" s="3"/>
      <c r="AUY481" s="567"/>
      <c r="AUZ481" s="3"/>
      <c r="AVA481" s="428"/>
      <c r="AVB481" s="3"/>
      <c r="AVC481" s="567"/>
      <c r="AVD481" s="3"/>
      <c r="AVE481" s="428"/>
      <c r="AVF481" s="3"/>
      <c r="AVG481" s="567"/>
      <c r="AVH481" s="3"/>
      <c r="AVI481" s="428"/>
      <c r="AVJ481" s="3"/>
      <c r="AVK481" s="567"/>
      <c r="AVL481" s="3"/>
      <c r="AVM481" s="428"/>
      <c r="AVN481" s="3"/>
      <c r="AVO481" s="567"/>
      <c r="AVP481" s="3"/>
      <c r="AVQ481" s="428"/>
      <c r="AVR481" s="3"/>
      <c r="AVS481" s="567"/>
      <c r="AVT481" s="3"/>
      <c r="AVU481" s="428"/>
      <c r="AVV481" s="3"/>
      <c r="AVW481" s="567"/>
      <c r="AVX481" s="3"/>
      <c r="AVY481" s="428"/>
      <c r="AVZ481" s="3"/>
      <c r="AWA481" s="567"/>
      <c r="AWB481" s="3"/>
      <c r="AWC481" s="428"/>
      <c r="AWD481" s="3"/>
      <c r="AWE481" s="567"/>
      <c r="AWF481" s="3"/>
      <c r="AWG481" s="428"/>
      <c r="AWH481" s="3"/>
      <c r="AWI481" s="567"/>
      <c r="AWJ481" s="3"/>
      <c r="AWK481" s="428"/>
      <c r="AWL481" s="3"/>
      <c r="AWM481" s="567"/>
      <c r="AWN481" s="3"/>
      <c r="AWO481" s="428"/>
      <c r="AWP481" s="3"/>
      <c r="AWQ481" s="567"/>
      <c r="AWR481" s="3"/>
      <c r="AWS481" s="428"/>
      <c r="AWT481" s="3"/>
      <c r="AWU481" s="567"/>
      <c r="AWV481" s="3"/>
      <c r="AWW481" s="428"/>
      <c r="AWX481" s="3"/>
      <c r="AWY481" s="567"/>
      <c r="AWZ481" s="3"/>
      <c r="AXA481" s="428"/>
      <c r="AXB481" s="3"/>
      <c r="AXC481" s="567"/>
      <c r="AXD481" s="3"/>
      <c r="AXE481" s="428"/>
      <c r="AXF481" s="3"/>
      <c r="AXG481" s="567"/>
      <c r="AXH481" s="3"/>
      <c r="AXI481" s="428"/>
      <c r="AXJ481" s="3"/>
      <c r="AXK481" s="567"/>
      <c r="AXL481" s="3"/>
      <c r="AXM481" s="428"/>
      <c r="AXN481" s="3"/>
      <c r="AXO481" s="567"/>
      <c r="AXP481" s="3"/>
      <c r="AXQ481" s="428"/>
      <c r="AXR481" s="3"/>
      <c r="AXS481" s="567"/>
      <c r="AXT481" s="3"/>
      <c r="AXU481" s="428"/>
      <c r="AXV481" s="3"/>
      <c r="AXW481" s="567"/>
      <c r="AXX481" s="3"/>
      <c r="AXY481" s="428"/>
      <c r="AXZ481" s="3"/>
      <c r="AYA481" s="567"/>
      <c r="AYB481" s="3"/>
      <c r="AYC481" s="428"/>
      <c r="AYD481" s="3"/>
      <c r="AYE481" s="567"/>
      <c r="AYF481" s="3"/>
      <c r="AYG481" s="428"/>
      <c r="AYH481" s="3"/>
      <c r="AYI481" s="567"/>
      <c r="AYJ481" s="3"/>
      <c r="AYK481" s="428"/>
      <c r="AYL481" s="3"/>
      <c r="AYM481" s="567"/>
      <c r="AYN481" s="3"/>
      <c r="AYO481" s="428"/>
      <c r="AYP481" s="3"/>
      <c r="AYQ481" s="567"/>
      <c r="AYR481" s="3"/>
      <c r="AYS481" s="428"/>
      <c r="AYT481" s="3"/>
      <c r="AYU481" s="567"/>
      <c r="AYV481" s="3"/>
      <c r="AYW481" s="428"/>
      <c r="AYX481" s="3"/>
      <c r="AYY481" s="567"/>
      <c r="AYZ481" s="3"/>
      <c r="AZA481" s="428"/>
      <c r="AZB481" s="3"/>
      <c r="AZC481" s="567"/>
      <c r="AZD481" s="3"/>
      <c r="AZE481" s="428"/>
      <c r="AZF481" s="3"/>
      <c r="AZG481" s="567"/>
      <c r="AZH481" s="3"/>
      <c r="AZI481" s="428"/>
      <c r="AZJ481" s="3"/>
      <c r="AZK481" s="567"/>
      <c r="AZL481" s="3"/>
      <c r="AZM481" s="428"/>
      <c r="AZN481" s="3"/>
      <c r="AZO481" s="567"/>
      <c r="AZP481" s="3"/>
      <c r="AZQ481" s="428"/>
      <c r="AZR481" s="3"/>
      <c r="AZS481" s="567"/>
      <c r="AZT481" s="3"/>
      <c r="AZU481" s="428"/>
      <c r="AZV481" s="3"/>
      <c r="AZW481" s="567"/>
      <c r="AZX481" s="3"/>
      <c r="AZY481" s="428"/>
      <c r="AZZ481" s="3"/>
      <c r="BAA481" s="567"/>
      <c r="BAB481" s="3"/>
      <c r="BAC481" s="428"/>
      <c r="BAD481" s="3"/>
      <c r="BAE481" s="567"/>
      <c r="BAF481" s="3"/>
      <c r="BAG481" s="428"/>
      <c r="BAH481" s="3"/>
      <c r="BAI481" s="567"/>
      <c r="BAJ481" s="3"/>
      <c r="BAK481" s="428"/>
      <c r="BAL481" s="3"/>
      <c r="BAM481" s="567"/>
      <c r="BAN481" s="3"/>
      <c r="BAO481" s="428"/>
      <c r="BAP481" s="3"/>
      <c r="BAQ481" s="567"/>
      <c r="BAR481" s="3"/>
      <c r="BAS481" s="428"/>
      <c r="BAT481" s="3"/>
      <c r="BAU481" s="567"/>
      <c r="BAV481" s="3"/>
      <c r="BAW481" s="428"/>
      <c r="BAX481" s="3"/>
      <c r="BAY481" s="567"/>
      <c r="BAZ481" s="3"/>
      <c r="BBA481" s="428"/>
      <c r="BBB481" s="3"/>
      <c r="BBC481" s="567"/>
      <c r="BBD481" s="3"/>
      <c r="BBE481" s="428"/>
      <c r="BBF481" s="3"/>
      <c r="BBG481" s="567"/>
      <c r="BBH481" s="3"/>
      <c r="BBI481" s="428"/>
      <c r="BBJ481" s="3"/>
      <c r="BBK481" s="567"/>
      <c r="BBL481" s="3"/>
      <c r="BBM481" s="428"/>
      <c r="BBN481" s="3"/>
      <c r="BBO481" s="567"/>
      <c r="BBP481" s="3"/>
      <c r="BBQ481" s="428"/>
      <c r="BBR481" s="3"/>
      <c r="BBS481" s="567"/>
      <c r="BBT481" s="3"/>
      <c r="BBU481" s="428"/>
      <c r="BBV481" s="3"/>
      <c r="BBW481" s="567"/>
      <c r="BBX481" s="3"/>
      <c r="BBY481" s="428"/>
      <c r="BBZ481" s="3"/>
      <c r="BCA481" s="567"/>
      <c r="BCB481" s="3"/>
      <c r="BCC481" s="428"/>
      <c r="BCD481" s="3"/>
      <c r="BCE481" s="567"/>
      <c r="BCF481" s="3"/>
      <c r="BCG481" s="428"/>
      <c r="BCH481" s="3"/>
      <c r="BCI481" s="567"/>
      <c r="BCJ481" s="3"/>
      <c r="BCK481" s="428"/>
      <c r="BCL481" s="3"/>
      <c r="BCM481" s="567"/>
      <c r="BCN481" s="3"/>
      <c r="BCO481" s="428"/>
      <c r="BCP481" s="3"/>
      <c r="BCQ481" s="567"/>
      <c r="BCR481" s="3"/>
      <c r="BCS481" s="428"/>
      <c r="BCT481" s="3"/>
      <c r="BCU481" s="567"/>
      <c r="BCV481" s="3"/>
      <c r="BCW481" s="428"/>
      <c r="BCX481" s="3"/>
      <c r="BCY481" s="567"/>
      <c r="BCZ481" s="3"/>
      <c r="BDA481" s="428"/>
      <c r="BDB481" s="3"/>
      <c r="BDC481" s="567"/>
      <c r="BDD481" s="3"/>
      <c r="BDE481" s="428"/>
      <c r="BDF481" s="3"/>
      <c r="BDG481" s="567"/>
      <c r="BDH481" s="3"/>
      <c r="BDI481" s="428"/>
      <c r="BDJ481" s="3"/>
      <c r="BDK481" s="567"/>
      <c r="BDL481" s="3"/>
      <c r="BDM481" s="428"/>
      <c r="BDN481" s="3"/>
      <c r="BDO481" s="567"/>
      <c r="BDP481" s="3"/>
      <c r="BDQ481" s="428"/>
      <c r="BDR481" s="3"/>
      <c r="BDS481" s="567"/>
      <c r="BDT481" s="3"/>
      <c r="BDU481" s="428"/>
      <c r="BDV481" s="3"/>
      <c r="BDW481" s="567"/>
      <c r="BDX481" s="3"/>
      <c r="BDY481" s="428"/>
      <c r="BDZ481" s="3"/>
      <c r="BEA481" s="567"/>
      <c r="BEB481" s="3"/>
      <c r="BEC481" s="428"/>
      <c r="BED481" s="3"/>
      <c r="BEE481" s="567"/>
      <c r="BEF481" s="3"/>
      <c r="BEG481" s="428"/>
      <c r="BEH481" s="3"/>
      <c r="BEI481" s="567"/>
      <c r="BEJ481" s="3"/>
      <c r="BEK481" s="428"/>
      <c r="BEL481" s="3"/>
      <c r="BEM481" s="567"/>
      <c r="BEN481" s="3"/>
      <c r="BEO481" s="428"/>
      <c r="BEP481" s="3"/>
      <c r="BEQ481" s="567"/>
      <c r="BER481" s="3"/>
      <c r="BES481" s="428"/>
      <c r="BET481" s="3"/>
      <c r="BEU481" s="567"/>
      <c r="BEV481" s="3"/>
      <c r="BEW481" s="428"/>
      <c r="BEX481" s="3"/>
      <c r="BEY481" s="567"/>
      <c r="BEZ481" s="3"/>
      <c r="BFA481" s="428"/>
      <c r="BFB481" s="3"/>
      <c r="BFC481" s="567"/>
      <c r="BFD481" s="3"/>
      <c r="BFE481" s="428"/>
      <c r="BFF481" s="3"/>
      <c r="BFG481" s="567"/>
      <c r="BFH481" s="3"/>
      <c r="BFI481" s="428"/>
      <c r="BFJ481" s="3"/>
      <c r="BFK481" s="567"/>
      <c r="BFL481" s="3"/>
      <c r="BFM481" s="428"/>
      <c r="BFN481" s="3"/>
      <c r="BFO481" s="567"/>
      <c r="BFP481" s="3"/>
      <c r="BFQ481" s="428"/>
      <c r="BFR481" s="3"/>
      <c r="BFS481" s="567"/>
      <c r="BFT481" s="3"/>
      <c r="BFU481" s="428"/>
      <c r="BFV481" s="3"/>
      <c r="BFW481" s="567"/>
      <c r="BFX481" s="3"/>
      <c r="BFY481" s="428"/>
      <c r="BFZ481" s="3"/>
      <c r="BGA481" s="567"/>
      <c r="BGB481" s="3"/>
      <c r="BGC481" s="428"/>
      <c r="BGD481" s="3"/>
      <c r="BGE481" s="567"/>
      <c r="BGF481" s="3"/>
      <c r="BGG481" s="428"/>
      <c r="BGH481" s="3"/>
      <c r="BGI481" s="567"/>
      <c r="BGJ481" s="3"/>
      <c r="BGK481" s="428"/>
      <c r="BGL481" s="3"/>
      <c r="BGM481" s="567"/>
      <c r="BGN481" s="3"/>
      <c r="BGO481" s="428"/>
      <c r="BGP481" s="3"/>
      <c r="BGQ481" s="567"/>
      <c r="BGR481" s="3"/>
      <c r="BGS481" s="428"/>
      <c r="BGT481" s="3"/>
      <c r="BGU481" s="567"/>
      <c r="BGV481" s="3"/>
      <c r="BGW481" s="428"/>
      <c r="BGX481" s="3"/>
      <c r="BGY481" s="567"/>
      <c r="BGZ481" s="3"/>
      <c r="BHA481" s="428"/>
      <c r="BHB481" s="3"/>
      <c r="BHC481" s="567"/>
      <c r="BHD481" s="3"/>
      <c r="BHE481" s="428"/>
      <c r="BHF481" s="3"/>
      <c r="BHG481" s="567"/>
      <c r="BHH481" s="3"/>
      <c r="BHI481" s="428"/>
      <c r="BHJ481" s="3"/>
      <c r="BHK481" s="567"/>
      <c r="BHL481" s="3"/>
      <c r="BHM481" s="428"/>
      <c r="BHN481" s="3"/>
      <c r="BHO481" s="567"/>
      <c r="BHP481" s="3"/>
      <c r="BHQ481" s="428"/>
      <c r="BHR481" s="3"/>
      <c r="BHS481" s="567"/>
      <c r="BHT481" s="3"/>
      <c r="BHU481" s="428"/>
      <c r="BHV481" s="3"/>
      <c r="BHW481" s="567"/>
      <c r="BHX481" s="3"/>
      <c r="BHY481" s="428"/>
      <c r="BHZ481" s="3"/>
      <c r="BIA481" s="567"/>
      <c r="BIB481" s="3"/>
      <c r="BIC481" s="428"/>
      <c r="BID481" s="3"/>
      <c r="BIE481" s="567"/>
      <c r="BIF481" s="3"/>
      <c r="BIG481" s="428"/>
      <c r="BIH481" s="3"/>
      <c r="BII481" s="567"/>
      <c r="BIJ481" s="3"/>
      <c r="BIK481" s="428"/>
      <c r="BIL481" s="3"/>
      <c r="BIM481" s="567"/>
      <c r="BIN481" s="3"/>
      <c r="BIO481" s="428"/>
      <c r="BIP481" s="3"/>
      <c r="BIQ481" s="567"/>
      <c r="BIR481" s="3"/>
      <c r="BIS481" s="428"/>
      <c r="BIT481" s="3"/>
      <c r="BIU481" s="567"/>
      <c r="BIV481" s="3"/>
      <c r="BIW481" s="428"/>
      <c r="BIX481" s="3"/>
      <c r="BIY481" s="567"/>
      <c r="BIZ481" s="3"/>
      <c r="BJA481" s="428"/>
      <c r="BJB481" s="3"/>
      <c r="BJC481" s="567"/>
      <c r="BJD481" s="3"/>
      <c r="BJE481" s="428"/>
      <c r="BJF481" s="3"/>
      <c r="BJG481" s="567"/>
      <c r="BJH481" s="3"/>
      <c r="BJI481" s="428"/>
      <c r="BJJ481" s="3"/>
      <c r="BJK481" s="567"/>
      <c r="BJL481" s="3"/>
      <c r="BJM481" s="428"/>
      <c r="BJN481" s="3"/>
      <c r="BJO481" s="567"/>
      <c r="BJP481" s="3"/>
      <c r="BJQ481" s="428"/>
      <c r="BJR481" s="3"/>
      <c r="BJS481" s="567"/>
      <c r="BJT481" s="3"/>
      <c r="BJU481" s="428"/>
      <c r="BJV481" s="3"/>
      <c r="BJW481" s="567"/>
      <c r="BJX481" s="3"/>
      <c r="BJY481" s="428"/>
      <c r="BJZ481" s="3"/>
      <c r="BKA481" s="567"/>
      <c r="BKB481" s="3"/>
      <c r="BKC481" s="428"/>
      <c r="BKD481" s="3"/>
      <c r="BKE481" s="567"/>
      <c r="BKF481" s="3"/>
      <c r="BKG481" s="428"/>
      <c r="BKH481" s="3"/>
      <c r="BKI481" s="567"/>
      <c r="BKJ481" s="3"/>
      <c r="BKK481" s="428"/>
      <c r="BKL481" s="3"/>
      <c r="BKM481" s="567"/>
      <c r="BKN481" s="3"/>
      <c r="BKO481" s="428"/>
      <c r="BKP481" s="3"/>
      <c r="BKQ481" s="567"/>
      <c r="BKR481" s="3"/>
      <c r="BKS481" s="428"/>
      <c r="BKT481" s="3"/>
      <c r="BKU481" s="567"/>
      <c r="BKV481" s="3"/>
      <c r="BKW481" s="428"/>
      <c r="BKX481" s="3"/>
      <c r="BKY481" s="567"/>
      <c r="BKZ481" s="3"/>
      <c r="BLA481" s="428"/>
      <c r="BLB481" s="3"/>
      <c r="BLC481" s="567"/>
      <c r="BLD481" s="3"/>
      <c r="BLE481" s="428"/>
      <c r="BLF481" s="3"/>
      <c r="BLG481" s="567"/>
      <c r="BLH481" s="3"/>
      <c r="BLI481" s="428"/>
      <c r="BLJ481" s="3"/>
      <c r="BLK481" s="567"/>
      <c r="BLL481" s="3"/>
      <c r="BLM481" s="428"/>
      <c r="BLN481" s="3"/>
      <c r="BLO481" s="567"/>
      <c r="BLP481" s="3"/>
      <c r="BLQ481" s="428"/>
      <c r="BLR481" s="3"/>
      <c r="BLS481" s="567"/>
      <c r="BLT481" s="3"/>
      <c r="BLU481" s="428"/>
      <c r="BLV481" s="3"/>
      <c r="BLW481" s="567"/>
      <c r="BLX481" s="3"/>
      <c r="BLY481" s="428"/>
      <c r="BLZ481" s="3"/>
      <c r="BMA481" s="567"/>
      <c r="BMB481" s="3"/>
      <c r="BMC481" s="428"/>
      <c r="BMD481" s="3"/>
      <c r="BME481" s="567"/>
      <c r="BMF481" s="3"/>
      <c r="BMG481" s="428"/>
      <c r="BMH481" s="3"/>
      <c r="BMI481" s="567"/>
      <c r="BMJ481" s="3"/>
      <c r="BMK481" s="428"/>
      <c r="BML481" s="3"/>
      <c r="BMM481" s="567"/>
      <c r="BMN481" s="3"/>
      <c r="BMO481" s="428"/>
      <c r="BMP481" s="3"/>
      <c r="BMQ481" s="567"/>
      <c r="BMR481" s="3"/>
      <c r="BMS481" s="428"/>
      <c r="BMT481" s="3"/>
      <c r="BMU481" s="567"/>
      <c r="BMV481" s="3"/>
      <c r="BMW481" s="428"/>
      <c r="BMX481" s="3"/>
      <c r="BMY481" s="567"/>
      <c r="BMZ481" s="3"/>
      <c r="BNA481" s="428"/>
      <c r="BNB481" s="3"/>
      <c r="BNC481" s="567"/>
      <c r="BND481" s="3"/>
      <c r="BNE481" s="428"/>
      <c r="BNF481" s="3"/>
      <c r="BNG481" s="567"/>
      <c r="BNH481" s="3"/>
      <c r="BNI481" s="428"/>
      <c r="BNJ481" s="3"/>
      <c r="BNK481" s="567"/>
      <c r="BNL481" s="3"/>
      <c r="BNM481" s="428"/>
      <c r="BNN481" s="3"/>
      <c r="BNO481" s="567"/>
      <c r="BNP481" s="3"/>
      <c r="BNQ481" s="428"/>
      <c r="BNR481" s="3"/>
      <c r="BNS481" s="567"/>
      <c r="BNT481" s="3"/>
      <c r="BNU481" s="428"/>
      <c r="BNV481" s="3"/>
      <c r="BNW481" s="567"/>
      <c r="BNX481" s="3"/>
      <c r="BNY481" s="428"/>
      <c r="BNZ481" s="3"/>
      <c r="BOA481" s="567"/>
      <c r="BOB481" s="3"/>
      <c r="BOC481" s="428"/>
      <c r="BOD481" s="3"/>
      <c r="BOE481" s="567"/>
      <c r="BOF481" s="3"/>
      <c r="BOG481" s="428"/>
      <c r="BOH481" s="3"/>
      <c r="BOI481" s="567"/>
      <c r="BOJ481" s="3"/>
      <c r="BOK481" s="428"/>
      <c r="BOL481" s="3"/>
      <c r="BOM481" s="567"/>
      <c r="BON481" s="3"/>
      <c r="BOO481" s="428"/>
      <c r="BOP481" s="3"/>
      <c r="BOQ481" s="567"/>
      <c r="BOR481" s="3"/>
      <c r="BOS481" s="428"/>
      <c r="BOT481" s="3"/>
      <c r="BOU481" s="567"/>
      <c r="BOV481" s="3"/>
      <c r="BOW481" s="428"/>
      <c r="BOX481" s="3"/>
      <c r="BOY481" s="567"/>
      <c r="BOZ481" s="3"/>
      <c r="BPA481" s="428"/>
      <c r="BPB481" s="3"/>
      <c r="BPC481" s="567"/>
      <c r="BPD481" s="3"/>
      <c r="BPE481" s="428"/>
      <c r="BPF481" s="3"/>
      <c r="BPG481" s="567"/>
      <c r="BPH481" s="3"/>
      <c r="BPI481" s="428"/>
      <c r="BPJ481" s="3"/>
      <c r="BPK481" s="567"/>
      <c r="BPL481" s="3"/>
      <c r="BPM481" s="428"/>
      <c r="BPN481" s="3"/>
      <c r="BPO481" s="567"/>
      <c r="BPP481" s="3"/>
      <c r="BPQ481" s="428"/>
      <c r="BPR481" s="3"/>
      <c r="BPS481" s="567"/>
      <c r="BPT481" s="3"/>
      <c r="BPU481" s="428"/>
      <c r="BPV481" s="3"/>
      <c r="BPW481" s="567"/>
      <c r="BPX481" s="3"/>
      <c r="BPY481" s="428"/>
      <c r="BPZ481" s="3"/>
      <c r="BQA481" s="567"/>
      <c r="BQB481" s="3"/>
      <c r="BQC481" s="428"/>
      <c r="BQD481" s="3"/>
      <c r="BQE481" s="567"/>
      <c r="BQF481" s="3"/>
      <c r="BQG481" s="428"/>
      <c r="BQH481" s="3"/>
      <c r="BQI481" s="567"/>
      <c r="BQJ481" s="3"/>
      <c r="BQK481" s="428"/>
      <c r="BQL481" s="3"/>
      <c r="BQM481" s="567"/>
      <c r="BQN481" s="3"/>
      <c r="BQO481" s="428"/>
      <c r="BQP481" s="3"/>
      <c r="BQQ481" s="567"/>
      <c r="BQR481" s="3"/>
      <c r="BQS481" s="428"/>
      <c r="BQT481" s="3"/>
      <c r="BQU481" s="567"/>
      <c r="BQV481" s="3"/>
      <c r="BQW481" s="428"/>
      <c r="BQX481" s="3"/>
      <c r="BQY481" s="567"/>
      <c r="BQZ481" s="3"/>
      <c r="BRA481" s="428"/>
      <c r="BRB481" s="3"/>
      <c r="BRC481" s="567"/>
      <c r="BRD481" s="3"/>
      <c r="BRE481" s="428"/>
      <c r="BRF481" s="3"/>
      <c r="BRG481" s="567"/>
      <c r="BRH481" s="3"/>
      <c r="BRI481" s="428"/>
      <c r="BRJ481" s="3"/>
      <c r="BRK481" s="567"/>
      <c r="BRL481" s="3"/>
      <c r="BRM481" s="428"/>
      <c r="BRN481" s="3"/>
      <c r="BRO481" s="567"/>
      <c r="BRP481" s="3"/>
      <c r="BRQ481" s="428"/>
      <c r="BRR481" s="3"/>
      <c r="BRS481" s="567"/>
      <c r="BRT481" s="3"/>
      <c r="BRU481" s="428"/>
      <c r="BRV481" s="3"/>
      <c r="BRW481" s="567"/>
      <c r="BRX481" s="3"/>
      <c r="BRY481" s="428"/>
      <c r="BRZ481" s="3"/>
      <c r="BSA481" s="567"/>
      <c r="BSB481" s="3"/>
      <c r="BSC481" s="428"/>
      <c r="BSD481" s="3"/>
      <c r="BSE481" s="567"/>
      <c r="BSF481" s="3"/>
      <c r="BSG481" s="428"/>
      <c r="BSH481" s="3"/>
      <c r="BSI481" s="567"/>
      <c r="BSJ481" s="3"/>
      <c r="BSK481" s="428"/>
      <c r="BSL481" s="3"/>
      <c r="BSM481" s="567"/>
      <c r="BSN481" s="3"/>
      <c r="BSO481" s="428"/>
      <c r="BSP481" s="3"/>
      <c r="BSQ481" s="567"/>
      <c r="BSR481" s="3"/>
      <c r="BSS481" s="428"/>
      <c r="BST481" s="3"/>
      <c r="BSU481" s="567"/>
      <c r="BSV481" s="3"/>
      <c r="BSW481" s="428"/>
      <c r="BSX481" s="3"/>
      <c r="BSY481" s="567"/>
      <c r="BSZ481" s="3"/>
      <c r="BTA481" s="428"/>
      <c r="BTB481" s="3"/>
      <c r="BTC481" s="567"/>
      <c r="BTD481" s="3"/>
      <c r="BTE481" s="428"/>
      <c r="BTF481" s="3"/>
      <c r="BTG481" s="567"/>
      <c r="BTH481" s="3"/>
      <c r="BTI481" s="428"/>
      <c r="BTJ481" s="3"/>
      <c r="BTK481" s="567"/>
      <c r="BTL481" s="3"/>
      <c r="BTM481" s="428"/>
      <c r="BTN481" s="3"/>
      <c r="BTO481" s="567"/>
      <c r="BTP481" s="3"/>
      <c r="BTQ481" s="428"/>
      <c r="BTR481" s="3"/>
      <c r="BTS481" s="567"/>
      <c r="BTT481" s="3"/>
      <c r="BTU481" s="428"/>
      <c r="BTV481" s="3"/>
      <c r="BTW481" s="567"/>
      <c r="BTX481" s="3"/>
      <c r="BTY481" s="428"/>
      <c r="BTZ481" s="3"/>
      <c r="BUA481" s="567"/>
      <c r="BUB481" s="3"/>
      <c r="BUC481" s="428"/>
      <c r="BUD481" s="3"/>
      <c r="BUE481" s="567"/>
      <c r="BUF481" s="3"/>
      <c r="BUG481" s="428"/>
      <c r="BUH481" s="3"/>
      <c r="BUI481" s="567"/>
      <c r="BUJ481" s="3"/>
      <c r="BUK481" s="428"/>
      <c r="BUL481" s="3"/>
      <c r="BUM481" s="567"/>
      <c r="BUN481" s="3"/>
      <c r="BUO481" s="428"/>
      <c r="BUP481" s="3"/>
      <c r="BUQ481" s="567"/>
      <c r="BUR481" s="3"/>
      <c r="BUS481" s="428"/>
      <c r="BUT481" s="3"/>
      <c r="BUU481" s="567"/>
      <c r="BUV481" s="3"/>
      <c r="BUW481" s="428"/>
      <c r="BUX481" s="3"/>
      <c r="BUY481" s="567"/>
      <c r="BUZ481" s="3"/>
      <c r="BVA481" s="428"/>
      <c r="BVB481" s="3"/>
      <c r="BVC481" s="567"/>
      <c r="BVD481" s="3"/>
      <c r="BVE481" s="428"/>
      <c r="BVF481" s="3"/>
      <c r="BVG481" s="567"/>
      <c r="BVH481" s="3"/>
      <c r="BVI481" s="428"/>
      <c r="BVJ481" s="3"/>
      <c r="BVK481" s="567"/>
      <c r="BVL481" s="3"/>
      <c r="BVM481" s="428"/>
      <c r="BVN481" s="3"/>
      <c r="BVO481" s="567"/>
      <c r="BVP481" s="3"/>
      <c r="BVQ481" s="428"/>
      <c r="BVR481" s="3"/>
      <c r="BVS481" s="567"/>
      <c r="BVT481" s="3"/>
      <c r="BVU481" s="428"/>
      <c r="BVV481" s="3"/>
      <c r="BVW481" s="567"/>
      <c r="BVX481" s="3"/>
      <c r="BVY481" s="428"/>
      <c r="BVZ481" s="3"/>
      <c r="BWA481" s="567"/>
      <c r="BWB481" s="3"/>
      <c r="BWC481" s="428"/>
      <c r="BWD481" s="3"/>
      <c r="BWE481" s="567"/>
      <c r="BWF481" s="3"/>
      <c r="BWG481" s="428"/>
      <c r="BWH481" s="3"/>
      <c r="BWI481" s="567"/>
      <c r="BWJ481" s="3"/>
      <c r="BWK481" s="428"/>
      <c r="BWL481" s="3"/>
      <c r="BWM481" s="567"/>
      <c r="BWN481" s="3"/>
      <c r="BWO481" s="428"/>
      <c r="BWP481" s="3"/>
      <c r="BWQ481" s="567"/>
      <c r="BWR481" s="3"/>
      <c r="BWS481" s="428"/>
      <c r="BWT481" s="3"/>
      <c r="BWU481" s="567"/>
      <c r="BWV481" s="3"/>
      <c r="BWW481" s="428"/>
      <c r="BWX481" s="3"/>
      <c r="BWY481" s="567"/>
      <c r="BWZ481" s="3"/>
      <c r="BXA481" s="428"/>
      <c r="BXB481" s="3"/>
      <c r="BXC481" s="567"/>
      <c r="BXD481" s="3"/>
      <c r="BXE481" s="428"/>
      <c r="BXF481" s="3"/>
      <c r="BXG481" s="567"/>
      <c r="BXH481" s="3"/>
      <c r="BXI481" s="428"/>
      <c r="BXJ481" s="3"/>
      <c r="BXK481" s="567"/>
      <c r="BXL481" s="3"/>
      <c r="BXM481" s="428"/>
      <c r="BXN481" s="3"/>
      <c r="BXO481" s="567"/>
      <c r="BXP481" s="3"/>
      <c r="BXQ481" s="428"/>
      <c r="BXR481" s="3"/>
      <c r="BXS481" s="567"/>
      <c r="BXT481" s="3"/>
      <c r="BXU481" s="428"/>
      <c r="BXV481" s="3"/>
      <c r="BXW481" s="567"/>
      <c r="BXX481" s="3"/>
      <c r="BXY481" s="428"/>
      <c r="BXZ481" s="3"/>
      <c r="BYA481" s="567"/>
      <c r="BYB481" s="3"/>
      <c r="BYC481" s="428"/>
      <c r="BYD481" s="3"/>
      <c r="BYE481" s="567"/>
      <c r="BYF481" s="3"/>
      <c r="BYG481" s="428"/>
      <c r="BYH481" s="3"/>
      <c r="BYI481" s="567"/>
      <c r="BYJ481" s="3"/>
      <c r="BYK481" s="428"/>
      <c r="BYL481" s="3"/>
      <c r="BYM481" s="567"/>
      <c r="BYN481" s="3"/>
      <c r="BYO481" s="428"/>
      <c r="BYP481" s="3"/>
      <c r="BYQ481" s="567"/>
      <c r="BYR481" s="3"/>
      <c r="BYS481" s="428"/>
      <c r="BYT481" s="3"/>
      <c r="BYU481" s="567"/>
      <c r="BYV481" s="3"/>
      <c r="BYW481" s="428"/>
      <c r="BYX481" s="3"/>
      <c r="BYY481" s="567"/>
      <c r="BYZ481" s="3"/>
      <c r="BZA481" s="428"/>
      <c r="BZB481" s="3"/>
      <c r="BZC481" s="567"/>
      <c r="BZD481" s="3"/>
      <c r="BZE481" s="428"/>
      <c r="BZF481" s="3"/>
      <c r="BZG481" s="567"/>
      <c r="BZH481" s="3"/>
      <c r="BZI481" s="428"/>
      <c r="BZJ481" s="3"/>
      <c r="BZK481" s="567"/>
      <c r="BZL481" s="3"/>
      <c r="BZM481" s="428"/>
      <c r="BZN481" s="3"/>
      <c r="BZO481" s="567"/>
      <c r="BZP481" s="3"/>
      <c r="BZQ481" s="428"/>
      <c r="BZR481" s="3"/>
      <c r="BZS481" s="567"/>
      <c r="BZT481" s="3"/>
      <c r="BZU481" s="428"/>
      <c r="BZV481" s="3"/>
      <c r="BZW481" s="567"/>
      <c r="BZX481" s="3"/>
      <c r="BZY481" s="428"/>
      <c r="BZZ481" s="3"/>
      <c r="CAA481" s="567"/>
      <c r="CAB481" s="3"/>
      <c r="CAC481" s="428"/>
      <c r="CAD481" s="3"/>
      <c r="CAE481" s="567"/>
      <c r="CAF481" s="3"/>
      <c r="CAG481" s="428"/>
      <c r="CAH481" s="3"/>
      <c r="CAI481" s="567"/>
      <c r="CAJ481" s="3"/>
      <c r="CAK481" s="428"/>
      <c r="CAL481" s="3"/>
      <c r="CAM481" s="567"/>
      <c r="CAN481" s="3"/>
      <c r="CAO481" s="428"/>
      <c r="CAP481" s="3"/>
      <c r="CAQ481" s="567"/>
      <c r="CAR481" s="3"/>
      <c r="CAS481" s="428"/>
      <c r="CAT481" s="3"/>
      <c r="CAU481" s="567"/>
      <c r="CAV481" s="3"/>
      <c r="CAW481" s="428"/>
      <c r="CAX481" s="3"/>
      <c r="CAY481" s="567"/>
      <c r="CAZ481" s="3"/>
      <c r="CBA481" s="428"/>
      <c r="CBB481" s="3"/>
      <c r="CBC481" s="567"/>
      <c r="CBD481" s="3"/>
      <c r="CBE481" s="428"/>
      <c r="CBF481" s="3"/>
      <c r="CBG481" s="567"/>
      <c r="CBH481" s="3"/>
      <c r="CBI481" s="428"/>
      <c r="CBJ481" s="3"/>
      <c r="CBK481" s="567"/>
      <c r="CBL481" s="3"/>
      <c r="CBM481" s="428"/>
      <c r="CBN481" s="3"/>
      <c r="CBO481" s="567"/>
      <c r="CBP481" s="3"/>
      <c r="CBQ481" s="428"/>
      <c r="CBR481" s="3"/>
      <c r="CBS481" s="567"/>
      <c r="CBT481" s="3"/>
      <c r="CBU481" s="428"/>
      <c r="CBV481" s="3"/>
      <c r="CBW481" s="567"/>
      <c r="CBX481" s="3"/>
      <c r="CBY481" s="428"/>
      <c r="CBZ481" s="3"/>
      <c r="CCA481" s="567"/>
      <c r="CCB481" s="3"/>
      <c r="CCC481" s="428"/>
      <c r="CCD481" s="3"/>
      <c r="CCE481" s="567"/>
      <c r="CCF481" s="3"/>
      <c r="CCG481" s="428"/>
      <c r="CCH481" s="3"/>
      <c r="CCI481" s="567"/>
      <c r="CCJ481" s="3"/>
      <c r="CCK481" s="428"/>
      <c r="CCL481" s="3"/>
      <c r="CCM481" s="567"/>
      <c r="CCN481" s="3"/>
      <c r="CCO481" s="428"/>
      <c r="CCP481" s="3"/>
      <c r="CCQ481" s="567"/>
      <c r="CCR481" s="3"/>
      <c r="CCS481" s="428"/>
      <c r="CCT481" s="3"/>
      <c r="CCU481" s="567"/>
      <c r="CCV481" s="3"/>
      <c r="CCW481" s="428"/>
      <c r="CCX481" s="3"/>
      <c r="CCY481" s="567"/>
      <c r="CCZ481" s="3"/>
      <c r="CDA481" s="428"/>
      <c r="CDB481" s="3"/>
      <c r="CDC481" s="567"/>
      <c r="CDD481" s="3"/>
      <c r="CDE481" s="428"/>
      <c r="CDF481" s="3"/>
      <c r="CDG481" s="567"/>
      <c r="CDH481" s="3"/>
      <c r="CDI481" s="428"/>
      <c r="CDJ481" s="3"/>
      <c r="CDK481" s="567"/>
      <c r="CDL481" s="3"/>
      <c r="CDM481" s="428"/>
      <c r="CDN481" s="3"/>
      <c r="CDO481" s="567"/>
      <c r="CDP481" s="3"/>
      <c r="CDQ481" s="428"/>
      <c r="CDR481" s="3"/>
      <c r="CDS481" s="567"/>
      <c r="CDT481" s="3"/>
      <c r="CDU481" s="428"/>
      <c r="CDV481" s="3"/>
      <c r="CDW481" s="567"/>
      <c r="CDX481" s="3"/>
      <c r="CDY481" s="428"/>
      <c r="CDZ481" s="3"/>
      <c r="CEA481" s="567"/>
      <c r="CEB481" s="3"/>
      <c r="CEC481" s="428"/>
      <c r="CED481" s="3"/>
      <c r="CEE481" s="567"/>
      <c r="CEF481" s="3"/>
      <c r="CEG481" s="428"/>
      <c r="CEH481" s="3"/>
      <c r="CEI481" s="567"/>
      <c r="CEJ481" s="3"/>
      <c r="CEK481" s="428"/>
      <c r="CEL481" s="3"/>
      <c r="CEM481" s="567"/>
      <c r="CEN481" s="3"/>
      <c r="CEO481" s="428"/>
      <c r="CEP481" s="3"/>
      <c r="CEQ481" s="567"/>
      <c r="CER481" s="3"/>
      <c r="CES481" s="428"/>
      <c r="CET481" s="3"/>
      <c r="CEU481" s="567"/>
      <c r="CEV481" s="3"/>
      <c r="CEW481" s="428"/>
      <c r="CEX481" s="3"/>
      <c r="CEY481" s="567"/>
      <c r="CEZ481" s="3"/>
      <c r="CFA481" s="428"/>
      <c r="CFB481" s="3"/>
      <c r="CFC481" s="567"/>
      <c r="CFD481" s="3"/>
      <c r="CFE481" s="428"/>
      <c r="CFF481" s="3"/>
      <c r="CFG481" s="567"/>
      <c r="CFH481" s="3"/>
      <c r="CFI481" s="428"/>
      <c r="CFJ481" s="3"/>
      <c r="CFK481" s="567"/>
      <c r="CFL481" s="3"/>
      <c r="CFM481" s="428"/>
      <c r="CFN481" s="3"/>
      <c r="CFO481" s="567"/>
      <c r="CFP481" s="3"/>
      <c r="CFQ481" s="428"/>
      <c r="CFR481" s="3"/>
      <c r="CFS481" s="567"/>
      <c r="CFT481" s="3"/>
      <c r="CFU481" s="428"/>
      <c r="CFV481" s="3"/>
      <c r="CFW481" s="567"/>
      <c r="CFX481" s="3"/>
      <c r="CFY481" s="428"/>
      <c r="CFZ481" s="3"/>
      <c r="CGA481" s="567"/>
      <c r="CGB481" s="3"/>
      <c r="CGC481" s="428"/>
      <c r="CGD481" s="3"/>
      <c r="CGE481" s="567"/>
      <c r="CGF481" s="3"/>
      <c r="CGG481" s="428"/>
      <c r="CGH481" s="3"/>
      <c r="CGI481" s="567"/>
      <c r="CGJ481" s="3"/>
      <c r="CGK481" s="428"/>
      <c r="CGL481" s="3"/>
      <c r="CGM481" s="567"/>
      <c r="CGN481" s="3"/>
      <c r="CGO481" s="428"/>
      <c r="CGP481" s="3"/>
      <c r="CGQ481" s="567"/>
      <c r="CGR481" s="3"/>
      <c r="CGS481" s="428"/>
      <c r="CGT481" s="3"/>
      <c r="CGU481" s="567"/>
      <c r="CGV481" s="3"/>
      <c r="CGW481" s="428"/>
      <c r="CGX481" s="3"/>
      <c r="CGY481" s="567"/>
      <c r="CGZ481" s="3"/>
      <c r="CHA481" s="428"/>
      <c r="CHB481" s="3"/>
      <c r="CHC481" s="567"/>
      <c r="CHD481" s="3"/>
      <c r="CHE481" s="428"/>
      <c r="CHF481" s="3"/>
      <c r="CHG481" s="567"/>
      <c r="CHH481" s="3"/>
      <c r="CHI481" s="428"/>
      <c r="CHJ481" s="3"/>
      <c r="CHK481" s="567"/>
      <c r="CHL481" s="3"/>
      <c r="CHM481" s="428"/>
      <c r="CHN481" s="3"/>
      <c r="CHO481" s="567"/>
      <c r="CHP481" s="3"/>
      <c r="CHQ481" s="428"/>
      <c r="CHR481" s="3"/>
      <c r="CHS481" s="567"/>
      <c r="CHT481" s="3"/>
      <c r="CHU481" s="428"/>
      <c r="CHV481" s="3"/>
      <c r="CHW481" s="567"/>
      <c r="CHX481" s="3"/>
      <c r="CHY481" s="428"/>
      <c r="CHZ481" s="3"/>
      <c r="CIA481" s="567"/>
      <c r="CIB481" s="3"/>
      <c r="CIC481" s="428"/>
      <c r="CID481" s="3"/>
      <c r="CIE481" s="567"/>
      <c r="CIF481" s="3"/>
      <c r="CIG481" s="428"/>
      <c r="CIH481" s="3"/>
      <c r="CII481" s="567"/>
      <c r="CIJ481" s="3"/>
      <c r="CIK481" s="428"/>
      <c r="CIL481" s="3"/>
      <c r="CIM481" s="567"/>
      <c r="CIN481" s="3"/>
      <c r="CIO481" s="428"/>
      <c r="CIP481" s="3"/>
      <c r="CIQ481" s="567"/>
      <c r="CIR481" s="3"/>
      <c r="CIS481" s="428"/>
      <c r="CIT481" s="3"/>
      <c r="CIU481" s="567"/>
      <c r="CIV481" s="3"/>
      <c r="CIW481" s="428"/>
      <c r="CIX481" s="3"/>
      <c r="CIY481" s="567"/>
      <c r="CIZ481" s="3"/>
      <c r="CJA481" s="428"/>
      <c r="CJB481" s="3"/>
      <c r="CJC481" s="567"/>
      <c r="CJD481" s="3"/>
      <c r="CJE481" s="428"/>
      <c r="CJF481" s="3"/>
      <c r="CJG481" s="567"/>
      <c r="CJH481" s="3"/>
      <c r="CJI481" s="428"/>
      <c r="CJJ481" s="3"/>
      <c r="CJK481" s="567"/>
      <c r="CJL481" s="3"/>
      <c r="CJM481" s="428"/>
      <c r="CJN481" s="3"/>
      <c r="CJO481" s="567"/>
      <c r="CJP481" s="3"/>
      <c r="CJQ481" s="428"/>
      <c r="CJR481" s="3"/>
      <c r="CJS481" s="567"/>
      <c r="CJT481" s="3"/>
      <c r="CJU481" s="428"/>
      <c r="CJV481" s="3"/>
      <c r="CJW481" s="567"/>
      <c r="CJX481" s="3"/>
      <c r="CJY481" s="428"/>
      <c r="CJZ481" s="3"/>
      <c r="CKA481" s="567"/>
      <c r="CKB481" s="3"/>
      <c r="CKC481" s="428"/>
      <c r="CKD481" s="3"/>
      <c r="CKE481" s="567"/>
      <c r="CKF481" s="3"/>
      <c r="CKG481" s="428"/>
      <c r="CKH481" s="3"/>
      <c r="CKI481" s="567"/>
      <c r="CKJ481" s="3"/>
      <c r="CKK481" s="428"/>
      <c r="CKL481" s="3"/>
      <c r="CKM481" s="567"/>
      <c r="CKN481" s="3"/>
      <c r="CKO481" s="428"/>
      <c r="CKP481" s="3"/>
      <c r="CKQ481" s="567"/>
      <c r="CKR481" s="3"/>
      <c r="CKS481" s="428"/>
      <c r="CKT481" s="3"/>
      <c r="CKU481" s="567"/>
      <c r="CKV481" s="3"/>
      <c r="CKW481" s="428"/>
      <c r="CKX481" s="3"/>
      <c r="CKY481" s="567"/>
      <c r="CKZ481" s="3"/>
      <c r="CLA481" s="428"/>
      <c r="CLB481" s="3"/>
      <c r="CLC481" s="567"/>
      <c r="CLD481" s="3"/>
      <c r="CLE481" s="428"/>
      <c r="CLF481" s="3"/>
      <c r="CLG481" s="567"/>
      <c r="CLH481" s="3"/>
      <c r="CLI481" s="428"/>
      <c r="CLJ481" s="3"/>
      <c r="CLK481" s="567"/>
      <c r="CLL481" s="3"/>
      <c r="CLM481" s="428"/>
      <c r="CLN481" s="3"/>
      <c r="CLO481" s="567"/>
      <c r="CLP481" s="3"/>
      <c r="CLQ481" s="428"/>
      <c r="CLR481" s="3"/>
      <c r="CLS481" s="567"/>
      <c r="CLT481" s="3"/>
      <c r="CLU481" s="428"/>
      <c r="CLV481" s="3"/>
      <c r="CLW481" s="567"/>
      <c r="CLX481" s="3"/>
      <c r="CLY481" s="428"/>
      <c r="CLZ481" s="3"/>
      <c r="CMA481" s="567"/>
      <c r="CMB481" s="3"/>
      <c r="CMC481" s="428"/>
      <c r="CMD481" s="3"/>
      <c r="CME481" s="567"/>
      <c r="CMF481" s="3"/>
      <c r="CMG481" s="428"/>
      <c r="CMH481" s="3"/>
      <c r="CMI481" s="567"/>
      <c r="CMJ481" s="3"/>
      <c r="CMK481" s="428"/>
      <c r="CML481" s="3"/>
      <c r="CMM481" s="567"/>
      <c r="CMN481" s="3"/>
      <c r="CMO481" s="428"/>
      <c r="CMP481" s="3"/>
      <c r="CMQ481" s="567"/>
      <c r="CMR481" s="3"/>
      <c r="CMS481" s="428"/>
      <c r="CMT481" s="3"/>
      <c r="CMU481" s="567"/>
      <c r="CMV481" s="3"/>
      <c r="CMW481" s="428"/>
      <c r="CMX481" s="3"/>
      <c r="CMY481" s="567"/>
      <c r="CMZ481" s="3"/>
      <c r="CNA481" s="428"/>
      <c r="CNB481" s="3"/>
      <c r="CNC481" s="567"/>
      <c r="CND481" s="3"/>
      <c r="CNE481" s="428"/>
      <c r="CNF481" s="3"/>
      <c r="CNG481" s="567"/>
      <c r="CNH481" s="3"/>
      <c r="CNI481" s="428"/>
      <c r="CNJ481" s="3"/>
      <c r="CNK481" s="567"/>
      <c r="CNL481" s="3"/>
      <c r="CNM481" s="428"/>
      <c r="CNN481" s="3"/>
      <c r="CNO481" s="567"/>
      <c r="CNP481" s="3"/>
      <c r="CNQ481" s="428"/>
      <c r="CNR481" s="3"/>
      <c r="CNS481" s="567"/>
      <c r="CNT481" s="3"/>
      <c r="CNU481" s="428"/>
      <c r="CNV481" s="3"/>
      <c r="CNW481" s="567"/>
      <c r="CNX481" s="3"/>
      <c r="CNY481" s="428"/>
      <c r="CNZ481" s="3"/>
      <c r="COA481" s="567"/>
      <c r="COB481" s="3"/>
      <c r="COC481" s="428"/>
      <c r="COD481" s="3"/>
      <c r="COE481" s="567"/>
      <c r="COF481" s="3"/>
      <c r="COG481" s="428"/>
      <c r="COH481" s="3"/>
      <c r="COI481" s="567"/>
      <c r="COJ481" s="3"/>
      <c r="COK481" s="428"/>
      <c r="COL481" s="3"/>
      <c r="COM481" s="567"/>
      <c r="CON481" s="3"/>
      <c r="COO481" s="428"/>
      <c r="COP481" s="3"/>
      <c r="COQ481" s="567"/>
      <c r="COR481" s="3"/>
      <c r="COS481" s="428"/>
      <c r="COT481" s="3"/>
      <c r="COU481" s="567"/>
      <c r="COV481" s="3"/>
      <c r="COW481" s="428"/>
      <c r="COX481" s="3"/>
      <c r="COY481" s="567"/>
      <c r="COZ481" s="3"/>
      <c r="CPA481" s="428"/>
      <c r="CPB481" s="3"/>
      <c r="CPC481" s="567"/>
      <c r="CPD481" s="3"/>
      <c r="CPE481" s="428"/>
      <c r="CPF481" s="3"/>
      <c r="CPG481" s="567"/>
      <c r="CPH481" s="3"/>
      <c r="CPI481" s="428"/>
      <c r="CPJ481" s="3"/>
      <c r="CPK481" s="567"/>
      <c r="CPL481" s="3"/>
      <c r="CPM481" s="428"/>
      <c r="CPN481" s="3"/>
      <c r="CPO481" s="567"/>
      <c r="CPP481" s="3"/>
      <c r="CPQ481" s="428"/>
      <c r="CPR481" s="3"/>
      <c r="CPS481" s="567"/>
      <c r="CPT481" s="3"/>
      <c r="CPU481" s="428"/>
      <c r="CPV481" s="3"/>
      <c r="CPW481" s="567"/>
      <c r="CPX481" s="3"/>
      <c r="CPY481" s="428"/>
      <c r="CPZ481" s="3"/>
      <c r="CQA481" s="567"/>
      <c r="CQB481" s="3"/>
      <c r="CQC481" s="428"/>
      <c r="CQD481" s="3"/>
      <c r="CQE481" s="567"/>
      <c r="CQF481" s="3"/>
      <c r="CQG481" s="428"/>
      <c r="CQH481" s="3"/>
      <c r="CQI481" s="567"/>
      <c r="CQJ481" s="3"/>
      <c r="CQK481" s="428"/>
      <c r="CQL481" s="3"/>
      <c r="CQM481" s="567"/>
      <c r="CQN481" s="3"/>
      <c r="CQO481" s="428"/>
      <c r="CQP481" s="3"/>
      <c r="CQQ481" s="567"/>
      <c r="CQR481" s="3"/>
      <c r="CQS481" s="428"/>
      <c r="CQT481" s="3"/>
      <c r="CQU481" s="567"/>
      <c r="CQV481" s="3"/>
      <c r="CQW481" s="428"/>
      <c r="CQX481" s="3"/>
      <c r="CQY481" s="567"/>
      <c r="CQZ481" s="3"/>
      <c r="CRA481" s="428"/>
      <c r="CRB481" s="3"/>
      <c r="CRC481" s="567"/>
      <c r="CRD481" s="3"/>
      <c r="CRE481" s="428"/>
      <c r="CRF481" s="3"/>
      <c r="CRG481" s="567"/>
      <c r="CRH481" s="3"/>
      <c r="CRI481" s="428"/>
      <c r="CRJ481" s="3"/>
      <c r="CRK481" s="567"/>
      <c r="CRL481" s="3"/>
      <c r="CRM481" s="428"/>
      <c r="CRN481" s="3"/>
      <c r="CRO481" s="567"/>
      <c r="CRP481" s="3"/>
      <c r="CRQ481" s="428"/>
      <c r="CRR481" s="3"/>
      <c r="CRS481" s="567"/>
      <c r="CRT481" s="3"/>
      <c r="CRU481" s="428"/>
      <c r="CRV481" s="3"/>
      <c r="CRW481" s="567"/>
      <c r="CRX481" s="3"/>
      <c r="CRY481" s="428"/>
      <c r="CRZ481" s="3"/>
      <c r="CSA481" s="567"/>
      <c r="CSB481" s="3"/>
      <c r="CSC481" s="428"/>
      <c r="CSD481" s="3"/>
      <c r="CSE481" s="567"/>
      <c r="CSF481" s="3"/>
      <c r="CSG481" s="428"/>
      <c r="CSH481" s="3"/>
      <c r="CSI481" s="567"/>
      <c r="CSJ481" s="3"/>
      <c r="CSK481" s="428"/>
      <c r="CSL481" s="3"/>
      <c r="CSM481" s="567"/>
      <c r="CSN481" s="3"/>
      <c r="CSO481" s="428"/>
      <c r="CSP481" s="3"/>
      <c r="CSQ481" s="567"/>
      <c r="CSR481" s="3"/>
      <c r="CSS481" s="428"/>
      <c r="CST481" s="3"/>
      <c r="CSU481" s="567"/>
      <c r="CSV481" s="3"/>
      <c r="CSW481" s="428"/>
      <c r="CSX481" s="3"/>
      <c r="CSY481" s="567"/>
      <c r="CSZ481" s="3"/>
      <c r="CTA481" s="428"/>
      <c r="CTB481" s="3"/>
      <c r="CTC481" s="567"/>
      <c r="CTD481" s="3"/>
      <c r="CTE481" s="428"/>
      <c r="CTF481" s="3"/>
      <c r="CTG481" s="567"/>
      <c r="CTH481" s="3"/>
      <c r="CTI481" s="428"/>
      <c r="CTJ481" s="3"/>
      <c r="CTK481" s="567"/>
      <c r="CTL481" s="3"/>
      <c r="CTM481" s="428"/>
      <c r="CTN481" s="3"/>
      <c r="CTO481" s="567"/>
      <c r="CTP481" s="3"/>
      <c r="CTQ481" s="428"/>
      <c r="CTR481" s="3"/>
      <c r="CTS481" s="567"/>
      <c r="CTT481" s="3"/>
      <c r="CTU481" s="428"/>
      <c r="CTV481" s="3"/>
      <c r="CTW481" s="567"/>
      <c r="CTX481" s="3"/>
      <c r="CTY481" s="428"/>
      <c r="CTZ481" s="3"/>
      <c r="CUA481" s="567"/>
      <c r="CUB481" s="3"/>
      <c r="CUC481" s="428"/>
      <c r="CUD481" s="3"/>
      <c r="CUE481" s="567"/>
      <c r="CUF481" s="3"/>
      <c r="CUG481" s="428"/>
      <c r="CUH481" s="3"/>
      <c r="CUI481" s="567"/>
      <c r="CUJ481" s="3"/>
      <c r="CUK481" s="428"/>
      <c r="CUL481" s="3"/>
      <c r="CUM481" s="567"/>
      <c r="CUN481" s="3"/>
      <c r="CUO481" s="428"/>
      <c r="CUP481" s="3"/>
      <c r="CUQ481" s="567"/>
      <c r="CUR481" s="3"/>
      <c r="CUS481" s="428"/>
      <c r="CUT481" s="3"/>
      <c r="CUU481" s="567"/>
      <c r="CUV481" s="3"/>
      <c r="CUW481" s="428"/>
      <c r="CUX481" s="3"/>
      <c r="CUY481" s="567"/>
      <c r="CUZ481" s="3"/>
      <c r="CVA481" s="428"/>
      <c r="CVB481" s="3"/>
      <c r="CVC481" s="567"/>
      <c r="CVD481" s="3"/>
      <c r="CVE481" s="428"/>
      <c r="CVF481" s="3"/>
      <c r="CVG481" s="567"/>
      <c r="CVH481" s="3"/>
      <c r="CVI481" s="428"/>
      <c r="CVJ481" s="3"/>
      <c r="CVK481" s="567"/>
      <c r="CVL481" s="3"/>
      <c r="CVM481" s="428"/>
      <c r="CVN481" s="3"/>
      <c r="CVO481" s="567"/>
      <c r="CVP481" s="3"/>
      <c r="CVQ481" s="428"/>
      <c r="CVR481" s="3"/>
      <c r="CVS481" s="567"/>
      <c r="CVT481" s="3"/>
      <c r="CVU481" s="428"/>
      <c r="CVV481" s="3"/>
      <c r="CVW481" s="567"/>
      <c r="CVX481" s="3"/>
      <c r="CVY481" s="428"/>
      <c r="CVZ481" s="3"/>
      <c r="CWA481" s="567"/>
      <c r="CWB481" s="3"/>
      <c r="CWC481" s="428"/>
      <c r="CWD481" s="3"/>
      <c r="CWE481" s="567"/>
      <c r="CWF481" s="3"/>
      <c r="CWG481" s="428"/>
      <c r="CWH481" s="3"/>
      <c r="CWI481" s="567"/>
      <c r="CWJ481" s="3"/>
      <c r="CWK481" s="428"/>
      <c r="CWL481" s="3"/>
      <c r="CWM481" s="567"/>
      <c r="CWN481" s="3"/>
      <c r="CWO481" s="428"/>
      <c r="CWP481" s="3"/>
      <c r="CWQ481" s="567"/>
      <c r="CWR481" s="3"/>
      <c r="CWS481" s="428"/>
      <c r="CWT481" s="3"/>
      <c r="CWU481" s="567"/>
      <c r="CWV481" s="3"/>
      <c r="CWW481" s="428"/>
      <c r="CWX481" s="3"/>
      <c r="CWY481" s="567"/>
      <c r="CWZ481" s="3"/>
      <c r="CXA481" s="428"/>
      <c r="CXB481" s="3"/>
      <c r="CXC481" s="567"/>
      <c r="CXD481" s="3"/>
      <c r="CXE481" s="428"/>
      <c r="CXF481" s="3"/>
      <c r="CXG481" s="567"/>
      <c r="CXH481" s="3"/>
      <c r="CXI481" s="428"/>
      <c r="CXJ481" s="3"/>
      <c r="CXK481" s="567"/>
      <c r="CXL481" s="3"/>
      <c r="CXM481" s="428"/>
      <c r="CXN481" s="3"/>
      <c r="CXO481" s="567"/>
      <c r="CXP481" s="3"/>
      <c r="CXQ481" s="428"/>
      <c r="CXR481" s="3"/>
      <c r="CXS481" s="567"/>
      <c r="CXT481" s="3"/>
      <c r="CXU481" s="428"/>
      <c r="CXV481" s="3"/>
      <c r="CXW481" s="567"/>
      <c r="CXX481" s="3"/>
      <c r="CXY481" s="428"/>
      <c r="CXZ481" s="3"/>
      <c r="CYA481" s="567"/>
      <c r="CYB481" s="3"/>
      <c r="CYC481" s="428"/>
      <c r="CYD481" s="3"/>
      <c r="CYE481" s="567"/>
      <c r="CYF481" s="3"/>
      <c r="CYG481" s="428"/>
      <c r="CYH481" s="3"/>
      <c r="CYI481" s="567"/>
      <c r="CYJ481" s="3"/>
      <c r="CYK481" s="428"/>
      <c r="CYL481" s="3"/>
      <c r="CYM481" s="567"/>
      <c r="CYN481" s="3"/>
      <c r="CYO481" s="428"/>
      <c r="CYP481" s="3"/>
      <c r="CYQ481" s="567"/>
      <c r="CYR481" s="3"/>
      <c r="CYS481" s="428"/>
      <c r="CYT481" s="3"/>
      <c r="CYU481" s="567"/>
      <c r="CYV481" s="3"/>
      <c r="CYW481" s="428"/>
      <c r="CYX481" s="3"/>
      <c r="CYY481" s="567"/>
      <c r="CYZ481" s="3"/>
      <c r="CZA481" s="428"/>
      <c r="CZB481" s="3"/>
      <c r="CZC481" s="567"/>
      <c r="CZD481" s="3"/>
      <c r="CZE481" s="428"/>
      <c r="CZF481" s="3"/>
      <c r="CZG481" s="567"/>
      <c r="CZH481" s="3"/>
      <c r="CZI481" s="428"/>
      <c r="CZJ481" s="3"/>
      <c r="CZK481" s="567"/>
      <c r="CZL481" s="3"/>
      <c r="CZM481" s="428"/>
      <c r="CZN481" s="3"/>
      <c r="CZO481" s="567"/>
      <c r="CZP481" s="3"/>
      <c r="CZQ481" s="428"/>
      <c r="CZR481" s="3"/>
      <c r="CZS481" s="567"/>
      <c r="CZT481" s="3"/>
      <c r="CZU481" s="428"/>
      <c r="CZV481" s="3"/>
      <c r="CZW481" s="567"/>
      <c r="CZX481" s="3"/>
      <c r="CZY481" s="428"/>
      <c r="CZZ481" s="3"/>
      <c r="DAA481" s="567"/>
      <c r="DAB481" s="3"/>
      <c r="DAC481" s="428"/>
      <c r="DAD481" s="3"/>
      <c r="DAE481" s="567"/>
      <c r="DAF481" s="3"/>
      <c r="DAG481" s="428"/>
      <c r="DAH481" s="3"/>
      <c r="DAI481" s="567"/>
      <c r="DAJ481" s="3"/>
      <c r="DAK481" s="428"/>
      <c r="DAL481" s="3"/>
      <c r="DAM481" s="567"/>
      <c r="DAN481" s="3"/>
      <c r="DAO481" s="428"/>
      <c r="DAP481" s="3"/>
      <c r="DAQ481" s="567"/>
      <c r="DAR481" s="3"/>
      <c r="DAS481" s="428"/>
      <c r="DAT481" s="3"/>
      <c r="DAU481" s="567"/>
      <c r="DAV481" s="3"/>
      <c r="DAW481" s="428"/>
      <c r="DAX481" s="3"/>
      <c r="DAY481" s="567"/>
      <c r="DAZ481" s="3"/>
      <c r="DBA481" s="428"/>
      <c r="DBB481" s="3"/>
      <c r="DBC481" s="567"/>
      <c r="DBD481" s="3"/>
      <c r="DBE481" s="428"/>
      <c r="DBF481" s="3"/>
      <c r="DBG481" s="567"/>
      <c r="DBH481" s="3"/>
      <c r="DBI481" s="428"/>
      <c r="DBJ481" s="3"/>
      <c r="DBK481" s="567"/>
      <c r="DBL481" s="3"/>
      <c r="DBM481" s="428"/>
      <c r="DBN481" s="3"/>
      <c r="DBO481" s="567"/>
      <c r="DBP481" s="3"/>
      <c r="DBQ481" s="428"/>
      <c r="DBR481" s="3"/>
      <c r="DBS481" s="567"/>
      <c r="DBT481" s="3"/>
      <c r="DBU481" s="428"/>
      <c r="DBV481" s="3"/>
      <c r="DBW481" s="567"/>
      <c r="DBX481" s="3"/>
      <c r="DBY481" s="428"/>
      <c r="DBZ481" s="3"/>
      <c r="DCA481" s="567"/>
      <c r="DCB481" s="3"/>
      <c r="DCC481" s="428"/>
      <c r="DCD481" s="3"/>
      <c r="DCE481" s="567"/>
      <c r="DCF481" s="3"/>
      <c r="DCG481" s="428"/>
      <c r="DCH481" s="3"/>
      <c r="DCI481" s="567"/>
      <c r="DCJ481" s="3"/>
      <c r="DCK481" s="428"/>
      <c r="DCL481" s="3"/>
      <c r="DCM481" s="567"/>
      <c r="DCN481" s="3"/>
      <c r="DCO481" s="428"/>
      <c r="DCP481" s="3"/>
      <c r="DCQ481" s="567"/>
      <c r="DCR481" s="3"/>
      <c r="DCS481" s="428"/>
      <c r="DCT481" s="3"/>
      <c r="DCU481" s="567"/>
      <c r="DCV481" s="3"/>
      <c r="DCW481" s="428"/>
      <c r="DCX481" s="3"/>
      <c r="DCY481" s="567"/>
      <c r="DCZ481" s="3"/>
      <c r="DDA481" s="428"/>
      <c r="DDB481" s="3"/>
      <c r="DDC481" s="567"/>
      <c r="DDD481" s="3"/>
      <c r="DDE481" s="428"/>
      <c r="DDF481" s="3"/>
      <c r="DDG481" s="567"/>
      <c r="DDH481" s="3"/>
      <c r="DDI481" s="428"/>
      <c r="DDJ481" s="3"/>
      <c r="DDK481" s="567"/>
      <c r="DDL481" s="3"/>
      <c r="DDM481" s="428"/>
      <c r="DDN481" s="3"/>
      <c r="DDO481" s="567"/>
      <c r="DDP481" s="3"/>
      <c r="DDQ481" s="428"/>
      <c r="DDR481" s="3"/>
      <c r="DDS481" s="567"/>
      <c r="DDT481" s="3"/>
      <c r="DDU481" s="428"/>
      <c r="DDV481" s="3"/>
      <c r="DDW481" s="567"/>
      <c r="DDX481" s="3"/>
      <c r="DDY481" s="428"/>
      <c r="DDZ481" s="3"/>
      <c r="DEA481" s="567"/>
      <c r="DEB481" s="3"/>
      <c r="DEC481" s="428"/>
      <c r="DED481" s="3"/>
      <c r="DEE481" s="567"/>
      <c r="DEF481" s="3"/>
      <c r="DEG481" s="428"/>
      <c r="DEH481" s="3"/>
      <c r="DEI481" s="567"/>
      <c r="DEJ481" s="3"/>
      <c r="DEK481" s="428"/>
      <c r="DEL481" s="3"/>
      <c r="DEM481" s="567"/>
      <c r="DEN481" s="3"/>
      <c r="DEO481" s="428"/>
      <c r="DEP481" s="3"/>
      <c r="DEQ481" s="567"/>
      <c r="DER481" s="3"/>
      <c r="DES481" s="428"/>
      <c r="DET481" s="3"/>
      <c r="DEU481" s="567"/>
      <c r="DEV481" s="3"/>
      <c r="DEW481" s="428"/>
      <c r="DEX481" s="3"/>
      <c r="DEY481" s="567"/>
      <c r="DEZ481" s="3"/>
      <c r="DFA481" s="428"/>
      <c r="DFB481" s="3"/>
      <c r="DFC481" s="567"/>
      <c r="DFD481" s="3"/>
      <c r="DFE481" s="428"/>
      <c r="DFF481" s="3"/>
      <c r="DFG481" s="567"/>
      <c r="DFH481" s="3"/>
      <c r="DFI481" s="428"/>
      <c r="DFJ481" s="3"/>
      <c r="DFK481" s="567"/>
      <c r="DFL481" s="3"/>
      <c r="DFM481" s="428"/>
      <c r="DFN481" s="3"/>
      <c r="DFO481" s="567"/>
      <c r="DFP481" s="3"/>
      <c r="DFQ481" s="428"/>
      <c r="DFR481" s="3"/>
      <c r="DFS481" s="567"/>
      <c r="DFT481" s="3"/>
      <c r="DFU481" s="428"/>
      <c r="DFV481" s="3"/>
      <c r="DFW481" s="567"/>
      <c r="DFX481" s="3"/>
      <c r="DFY481" s="428"/>
      <c r="DFZ481" s="3"/>
      <c r="DGA481" s="567"/>
      <c r="DGB481" s="3"/>
      <c r="DGC481" s="428"/>
      <c r="DGD481" s="3"/>
      <c r="DGE481" s="567"/>
      <c r="DGF481" s="3"/>
      <c r="DGG481" s="428"/>
      <c r="DGH481" s="3"/>
      <c r="DGI481" s="567"/>
      <c r="DGJ481" s="3"/>
      <c r="DGK481" s="428"/>
      <c r="DGL481" s="3"/>
      <c r="DGM481" s="567"/>
      <c r="DGN481" s="3"/>
      <c r="DGO481" s="428"/>
      <c r="DGP481" s="3"/>
      <c r="DGQ481" s="567"/>
      <c r="DGR481" s="3"/>
      <c r="DGS481" s="428"/>
      <c r="DGT481" s="3"/>
      <c r="DGU481" s="567"/>
      <c r="DGV481" s="3"/>
      <c r="DGW481" s="428"/>
      <c r="DGX481" s="3"/>
      <c r="DGY481" s="567"/>
      <c r="DGZ481" s="3"/>
      <c r="DHA481" s="428"/>
      <c r="DHB481" s="3"/>
      <c r="DHC481" s="567"/>
      <c r="DHD481" s="3"/>
      <c r="DHE481" s="428"/>
      <c r="DHF481" s="3"/>
      <c r="DHG481" s="567"/>
      <c r="DHH481" s="3"/>
      <c r="DHI481" s="428"/>
      <c r="DHJ481" s="3"/>
      <c r="DHK481" s="567"/>
      <c r="DHL481" s="3"/>
      <c r="DHM481" s="428"/>
      <c r="DHN481" s="3"/>
      <c r="DHO481" s="567"/>
      <c r="DHP481" s="3"/>
      <c r="DHQ481" s="428"/>
      <c r="DHR481" s="3"/>
      <c r="DHS481" s="567"/>
      <c r="DHT481" s="3"/>
      <c r="DHU481" s="428"/>
      <c r="DHV481" s="3"/>
      <c r="DHW481" s="567"/>
      <c r="DHX481" s="3"/>
      <c r="DHY481" s="428"/>
      <c r="DHZ481" s="3"/>
      <c r="DIA481" s="567"/>
      <c r="DIB481" s="3"/>
      <c r="DIC481" s="428"/>
      <c r="DID481" s="3"/>
      <c r="DIE481" s="567"/>
      <c r="DIF481" s="3"/>
      <c r="DIG481" s="428"/>
      <c r="DIH481" s="3"/>
      <c r="DII481" s="567"/>
      <c r="DIJ481" s="3"/>
      <c r="DIK481" s="428"/>
      <c r="DIL481" s="3"/>
      <c r="DIM481" s="567"/>
      <c r="DIN481" s="3"/>
      <c r="DIO481" s="428"/>
      <c r="DIP481" s="3"/>
      <c r="DIQ481" s="567"/>
      <c r="DIR481" s="3"/>
      <c r="DIS481" s="428"/>
      <c r="DIT481" s="3"/>
      <c r="DIU481" s="567"/>
      <c r="DIV481" s="3"/>
      <c r="DIW481" s="428"/>
      <c r="DIX481" s="3"/>
      <c r="DIY481" s="567"/>
      <c r="DIZ481" s="3"/>
      <c r="DJA481" s="428"/>
      <c r="DJB481" s="3"/>
      <c r="DJC481" s="567"/>
      <c r="DJD481" s="3"/>
      <c r="DJE481" s="428"/>
      <c r="DJF481" s="3"/>
      <c r="DJG481" s="567"/>
      <c r="DJH481" s="3"/>
      <c r="DJI481" s="428"/>
      <c r="DJJ481" s="3"/>
      <c r="DJK481" s="567"/>
      <c r="DJL481" s="3"/>
      <c r="DJM481" s="428"/>
      <c r="DJN481" s="3"/>
      <c r="DJO481" s="567"/>
      <c r="DJP481" s="3"/>
      <c r="DJQ481" s="428"/>
      <c r="DJR481" s="3"/>
      <c r="DJS481" s="567"/>
      <c r="DJT481" s="3"/>
      <c r="DJU481" s="428"/>
      <c r="DJV481" s="3"/>
      <c r="DJW481" s="567"/>
      <c r="DJX481" s="3"/>
      <c r="DJY481" s="428"/>
      <c r="DJZ481" s="3"/>
      <c r="DKA481" s="567"/>
      <c r="DKB481" s="3"/>
      <c r="DKC481" s="428"/>
      <c r="DKD481" s="3"/>
      <c r="DKE481" s="567"/>
      <c r="DKF481" s="3"/>
      <c r="DKG481" s="428"/>
      <c r="DKH481" s="3"/>
      <c r="DKI481" s="567"/>
      <c r="DKJ481" s="3"/>
      <c r="DKK481" s="428"/>
      <c r="DKL481" s="3"/>
      <c r="DKM481" s="567"/>
      <c r="DKN481" s="3"/>
      <c r="DKO481" s="428"/>
      <c r="DKP481" s="3"/>
      <c r="DKQ481" s="567"/>
      <c r="DKR481" s="3"/>
      <c r="DKS481" s="428"/>
      <c r="DKT481" s="3"/>
      <c r="DKU481" s="567"/>
      <c r="DKV481" s="3"/>
      <c r="DKW481" s="428"/>
      <c r="DKX481" s="3"/>
      <c r="DKY481" s="567"/>
      <c r="DKZ481" s="3"/>
      <c r="DLA481" s="428"/>
      <c r="DLB481" s="3"/>
      <c r="DLC481" s="567"/>
      <c r="DLD481" s="3"/>
      <c r="DLE481" s="428"/>
      <c r="DLF481" s="3"/>
      <c r="DLG481" s="567"/>
      <c r="DLH481" s="3"/>
      <c r="DLI481" s="428"/>
      <c r="DLJ481" s="3"/>
      <c r="DLK481" s="567"/>
      <c r="DLL481" s="3"/>
      <c r="DLM481" s="428"/>
      <c r="DLN481" s="3"/>
      <c r="DLO481" s="567"/>
      <c r="DLP481" s="3"/>
      <c r="DLQ481" s="428"/>
      <c r="DLR481" s="3"/>
      <c r="DLS481" s="567"/>
      <c r="DLT481" s="3"/>
      <c r="DLU481" s="428"/>
      <c r="DLV481" s="3"/>
      <c r="DLW481" s="567"/>
      <c r="DLX481" s="3"/>
      <c r="DLY481" s="428"/>
      <c r="DLZ481" s="3"/>
      <c r="DMA481" s="567"/>
      <c r="DMB481" s="3"/>
      <c r="DMC481" s="428"/>
      <c r="DMD481" s="3"/>
      <c r="DME481" s="567"/>
      <c r="DMF481" s="3"/>
      <c r="DMG481" s="428"/>
      <c r="DMH481" s="3"/>
      <c r="DMI481" s="567"/>
      <c r="DMJ481" s="3"/>
      <c r="DMK481" s="428"/>
      <c r="DML481" s="3"/>
      <c r="DMM481" s="567"/>
      <c r="DMN481" s="3"/>
      <c r="DMO481" s="428"/>
      <c r="DMP481" s="3"/>
      <c r="DMQ481" s="567"/>
      <c r="DMR481" s="3"/>
      <c r="DMS481" s="428"/>
      <c r="DMT481" s="3"/>
      <c r="DMU481" s="567"/>
      <c r="DMV481" s="3"/>
      <c r="DMW481" s="428"/>
      <c r="DMX481" s="3"/>
      <c r="DMY481" s="567"/>
      <c r="DMZ481" s="3"/>
      <c r="DNA481" s="428"/>
      <c r="DNB481" s="3"/>
      <c r="DNC481" s="567"/>
      <c r="DND481" s="3"/>
      <c r="DNE481" s="428"/>
      <c r="DNF481" s="3"/>
      <c r="DNG481" s="567"/>
      <c r="DNH481" s="3"/>
      <c r="DNI481" s="428"/>
      <c r="DNJ481" s="3"/>
      <c r="DNK481" s="567"/>
      <c r="DNL481" s="3"/>
      <c r="DNM481" s="428"/>
      <c r="DNN481" s="3"/>
      <c r="DNO481" s="567"/>
      <c r="DNP481" s="3"/>
      <c r="DNQ481" s="428"/>
      <c r="DNR481" s="3"/>
      <c r="DNS481" s="567"/>
      <c r="DNT481" s="3"/>
      <c r="DNU481" s="428"/>
      <c r="DNV481" s="3"/>
      <c r="DNW481" s="567"/>
      <c r="DNX481" s="3"/>
      <c r="DNY481" s="428"/>
      <c r="DNZ481" s="3"/>
      <c r="DOA481" s="567"/>
      <c r="DOB481" s="3"/>
      <c r="DOC481" s="428"/>
      <c r="DOD481" s="3"/>
      <c r="DOE481" s="567"/>
      <c r="DOF481" s="3"/>
      <c r="DOG481" s="428"/>
      <c r="DOH481" s="3"/>
      <c r="DOI481" s="567"/>
      <c r="DOJ481" s="3"/>
      <c r="DOK481" s="428"/>
      <c r="DOL481" s="3"/>
      <c r="DOM481" s="567"/>
      <c r="DON481" s="3"/>
      <c r="DOO481" s="428"/>
      <c r="DOP481" s="3"/>
      <c r="DOQ481" s="567"/>
      <c r="DOR481" s="3"/>
      <c r="DOS481" s="428"/>
      <c r="DOT481" s="3"/>
      <c r="DOU481" s="567"/>
      <c r="DOV481" s="3"/>
      <c r="DOW481" s="428"/>
      <c r="DOX481" s="3"/>
      <c r="DOY481" s="567"/>
      <c r="DOZ481" s="3"/>
      <c r="DPA481" s="428"/>
      <c r="DPB481" s="3"/>
      <c r="DPC481" s="567"/>
      <c r="DPD481" s="3"/>
      <c r="DPE481" s="428"/>
      <c r="DPF481" s="3"/>
      <c r="DPG481" s="567"/>
      <c r="DPH481" s="3"/>
      <c r="DPI481" s="428"/>
      <c r="DPJ481" s="3"/>
      <c r="DPK481" s="567"/>
      <c r="DPL481" s="3"/>
      <c r="DPM481" s="428"/>
      <c r="DPN481" s="3"/>
      <c r="DPO481" s="567"/>
      <c r="DPP481" s="3"/>
      <c r="DPQ481" s="428"/>
      <c r="DPR481" s="3"/>
      <c r="DPS481" s="567"/>
      <c r="DPT481" s="3"/>
      <c r="DPU481" s="428"/>
      <c r="DPV481" s="3"/>
      <c r="DPW481" s="567"/>
      <c r="DPX481" s="3"/>
      <c r="DPY481" s="428"/>
      <c r="DPZ481" s="3"/>
      <c r="DQA481" s="567"/>
      <c r="DQB481" s="3"/>
      <c r="DQC481" s="428"/>
      <c r="DQD481" s="3"/>
      <c r="DQE481" s="567"/>
      <c r="DQF481" s="3"/>
      <c r="DQG481" s="428"/>
      <c r="DQH481" s="3"/>
      <c r="DQI481" s="567"/>
      <c r="DQJ481" s="3"/>
      <c r="DQK481" s="428"/>
      <c r="DQL481" s="3"/>
      <c r="DQM481" s="567"/>
      <c r="DQN481" s="3"/>
      <c r="DQO481" s="428"/>
      <c r="DQP481" s="3"/>
      <c r="DQQ481" s="567"/>
      <c r="DQR481" s="3"/>
      <c r="DQS481" s="428"/>
      <c r="DQT481" s="3"/>
      <c r="DQU481" s="567"/>
      <c r="DQV481" s="3"/>
      <c r="DQW481" s="428"/>
      <c r="DQX481" s="3"/>
      <c r="DQY481" s="567"/>
      <c r="DQZ481" s="3"/>
      <c r="DRA481" s="428"/>
      <c r="DRB481" s="3"/>
      <c r="DRC481" s="567"/>
      <c r="DRD481" s="3"/>
      <c r="DRE481" s="428"/>
      <c r="DRF481" s="3"/>
      <c r="DRG481" s="567"/>
      <c r="DRH481" s="3"/>
      <c r="DRI481" s="428"/>
      <c r="DRJ481" s="3"/>
      <c r="DRK481" s="567"/>
      <c r="DRL481" s="3"/>
      <c r="DRM481" s="428"/>
      <c r="DRN481" s="3"/>
      <c r="DRO481" s="567"/>
      <c r="DRP481" s="3"/>
      <c r="DRQ481" s="428"/>
      <c r="DRR481" s="3"/>
      <c r="DRS481" s="567"/>
      <c r="DRT481" s="3"/>
      <c r="DRU481" s="428"/>
      <c r="DRV481" s="3"/>
      <c r="DRW481" s="567"/>
      <c r="DRX481" s="3"/>
      <c r="DRY481" s="428"/>
      <c r="DRZ481" s="3"/>
      <c r="DSA481" s="567"/>
      <c r="DSB481" s="3"/>
      <c r="DSC481" s="428"/>
      <c r="DSD481" s="3"/>
      <c r="DSE481" s="567"/>
      <c r="DSF481" s="3"/>
      <c r="DSG481" s="428"/>
      <c r="DSH481" s="3"/>
      <c r="DSI481" s="567"/>
      <c r="DSJ481" s="3"/>
      <c r="DSK481" s="428"/>
      <c r="DSL481" s="3"/>
      <c r="DSM481" s="567"/>
      <c r="DSN481" s="3"/>
      <c r="DSO481" s="428"/>
      <c r="DSP481" s="3"/>
      <c r="DSQ481" s="567"/>
      <c r="DSR481" s="3"/>
      <c r="DSS481" s="428"/>
      <c r="DST481" s="3"/>
      <c r="DSU481" s="567"/>
      <c r="DSV481" s="3"/>
      <c r="DSW481" s="428"/>
      <c r="DSX481" s="3"/>
      <c r="DSY481" s="567"/>
      <c r="DSZ481" s="3"/>
      <c r="DTA481" s="428"/>
      <c r="DTB481" s="3"/>
      <c r="DTC481" s="567"/>
      <c r="DTD481" s="3"/>
      <c r="DTE481" s="428"/>
      <c r="DTF481" s="3"/>
      <c r="DTG481" s="567"/>
      <c r="DTH481" s="3"/>
      <c r="DTI481" s="428"/>
      <c r="DTJ481" s="3"/>
      <c r="DTK481" s="567"/>
      <c r="DTL481" s="3"/>
      <c r="DTM481" s="428"/>
      <c r="DTN481" s="3"/>
      <c r="DTO481" s="567"/>
      <c r="DTP481" s="3"/>
      <c r="DTQ481" s="428"/>
      <c r="DTR481" s="3"/>
      <c r="DTS481" s="567"/>
      <c r="DTT481" s="3"/>
      <c r="DTU481" s="428"/>
      <c r="DTV481" s="3"/>
      <c r="DTW481" s="567"/>
      <c r="DTX481" s="3"/>
      <c r="DTY481" s="428"/>
      <c r="DTZ481" s="3"/>
      <c r="DUA481" s="567"/>
      <c r="DUB481" s="3"/>
      <c r="DUC481" s="428"/>
      <c r="DUD481" s="3"/>
      <c r="DUE481" s="567"/>
      <c r="DUF481" s="3"/>
      <c r="DUG481" s="428"/>
      <c r="DUH481" s="3"/>
      <c r="DUI481" s="567"/>
      <c r="DUJ481" s="3"/>
      <c r="DUK481" s="428"/>
      <c r="DUL481" s="3"/>
      <c r="DUM481" s="567"/>
      <c r="DUN481" s="3"/>
      <c r="DUO481" s="428"/>
      <c r="DUP481" s="3"/>
      <c r="DUQ481" s="567"/>
      <c r="DUR481" s="3"/>
      <c r="DUS481" s="428"/>
      <c r="DUT481" s="3"/>
      <c r="DUU481" s="567"/>
      <c r="DUV481" s="3"/>
      <c r="DUW481" s="428"/>
      <c r="DUX481" s="3"/>
      <c r="DUY481" s="567"/>
      <c r="DUZ481" s="3"/>
      <c r="DVA481" s="428"/>
      <c r="DVB481" s="3"/>
      <c r="DVC481" s="567"/>
      <c r="DVD481" s="3"/>
      <c r="DVE481" s="428"/>
      <c r="DVF481" s="3"/>
      <c r="DVG481" s="567"/>
      <c r="DVH481" s="3"/>
      <c r="DVI481" s="428"/>
      <c r="DVJ481" s="3"/>
      <c r="DVK481" s="567"/>
      <c r="DVL481" s="3"/>
      <c r="DVM481" s="428"/>
      <c r="DVN481" s="3"/>
      <c r="DVO481" s="567"/>
      <c r="DVP481" s="3"/>
      <c r="DVQ481" s="428"/>
      <c r="DVR481" s="3"/>
      <c r="DVS481" s="567"/>
      <c r="DVT481" s="3"/>
      <c r="DVU481" s="428"/>
      <c r="DVV481" s="3"/>
      <c r="DVW481" s="567"/>
      <c r="DVX481" s="3"/>
      <c r="DVY481" s="428"/>
      <c r="DVZ481" s="3"/>
      <c r="DWA481" s="567"/>
      <c r="DWB481" s="3"/>
      <c r="DWC481" s="428"/>
      <c r="DWD481" s="3"/>
      <c r="DWE481" s="567"/>
      <c r="DWF481" s="3"/>
      <c r="DWG481" s="428"/>
      <c r="DWH481" s="3"/>
      <c r="DWI481" s="567"/>
      <c r="DWJ481" s="3"/>
      <c r="DWK481" s="428"/>
      <c r="DWL481" s="3"/>
      <c r="DWM481" s="567"/>
      <c r="DWN481" s="3"/>
      <c r="DWO481" s="428"/>
      <c r="DWP481" s="3"/>
      <c r="DWQ481" s="567"/>
      <c r="DWR481" s="3"/>
      <c r="DWS481" s="428"/>
      <c r="DWT481" s="3"/>
      <c r="DWU481" s="567"/>
      <c r="DWV481" s="3"/>
      <c r="DWW481" s="428"/>
      <c r="DWX481" s="3"/>
      <c r="DWY481" s="567"/>
      <c r="DWZ481" s="3"/>
      <c r="DXA481" s="428"/>
      <c r="DXB481" s="3"/>
      <c r="DXC481" s="567"/>
      <c r="DXD481" s="3"/>
      <c r="DXE481" s="428"/>
      <c r="DXF481" s="3"/>
      <c r="DXG481" s="567"/>
      <c r="DXH481" s="3"/>
      <c r="DXI481" s="428"/>
      <c r="DXJ481" s="3"/>
      <c r="DXK481" s="567"/>
      <c r="DXL481" s="3"/>
      <c r="DXM481" s="428"/>
      <c r="DXN481" s="3"/>
      <c r="DXO481" s="567"/>
      <c r="DXP481" s="3"/>
      <c r="DXQ481" s="428"/>
      <c r="DXR481" s="3"/>
      <c r="DXS481" s="567"/>
      <c r="DXT481" s="3"/>
      <c r="DXU481" s="428"/>
      <c r="DXV481" s="3"/>
      <c r="DXW481" s="567"/>
      <c r="DXX481" s="3"/>
      <c r="DXY481" s="428"/>
      <c r="DXZ481" s="3"/>
      <c r="DYA481" s="567"/>
      <c r="DYB481" s="3"/>
      <c r="DYC481" s="428"/>
      <c r="DYD481" s="3"/>
      <c r="DYE481" s="567"/>
      <c r="DYF481" s="3"/>
      <c r="DYG481" s="428"/>
      <c r="DYH481" s="3"/>
      <c r="DYI481" s="567"/>
      <c r="DYJ481" s="3"/>
      <c r="DYK481" s="428"/>
      <c r="DYL481" s="3"/>
      <c r="DYM481" s="567"/>
      <c r="DYN481" s="3"/>
      <c r="DYO481" s="428"/>
      <c r="DYP481" s="3"/>
      <c r="DYQ481" s="567"/>
      <c r="DYR481" s="3"/>
      <c r="DYS481" s="428"/>
      <c r="DYT481" s="3"/>
      <c r="DYU481" s="567"/>
      <c r="DYV481" s="3"/>
      <c r="DYW481" s="428"/>
      <c r="DYX481" s="3"/>
      <c r="DYY481" s="567"/>
      <c r="DYZ481" s="3"/>
      <c r="DZA481" s="428"/>
      <c r="DZB481" s="3"/>
      <c r="DZC481" s="567"/>
      <c r="DZD481" s="3"/>
      <c r="DZE481" s="428"/>
      <c r="DZF481" s="3"/>
      <c r="DZG481" s="567"/>
      <c r="DZH481" s="3"/>
      <c r="DZI481" s="428"/>
      <c r="DZJ481" s="3"/>
      <c r="DZK481" s="567"/>
      <c r="DZL481" s="3"/>
      <c r="DZM481" s="428"/>
      <c r="DZN481" s="3"/>
      <c r="DZO481" s="567"/>
      <c r="DZP481" s="3"/>
      <c r="DZQ481" s="428"/>
      <c r="DZR481" s="3"/>
      <c r="DZS481" s="567"/>
      <c r="DZT481" s="3"/>
      <c r="DZU481" s="428"/>
      <c r="DZV481" s="3"/>
      <c r="DZW481" s="567"/>
      <c r="DZX481" s="3"/>
      <c r="DZY481" s="428"/>
      <c r="DZZ481" s="3"/>
      <c r="EAA481" s="567"/>
      <c r="EAB481" s="3"/>
      <c r="EAC481" s="428"/>
      <c r="EAD481" s="3"/>
      <c r="EAE481" s="567"/>
      <c r="EAF481" s="3"/>
      <c r="EAG481" s="428"/>
      <c r="EAH481" s="3"/>
      <c r="EAI481" s="567"/>
      <c r="EAJ481" s="3"/>
      <c r="EAK481" s="428"/>
      <c r="EAL481" s="3"/>
      <c r="EAM481" s="567"/>
      <c r="EAN481" s="3"/>
      <c r="EAO481" s="428"/>
      <c r="EAP481" s="3"/>
      <c r="EAQ481" s="567"/>
      <c r="EAR481" s="3"/>
      <c r="EAS481" s="428"/>
      <c r="EAT481" s="3"/>
      <c r="EAU481" s="567"/>
      <c r="EAV481" s="3"/>
      <c r="EAW481" s="428"/>
      <c r="EAX481" s="3"/>
      <c r="EAY481" s="567"/>
      <c r="EAZ481" s="3"/>
      <c r="EBA481" s="428"/>
      <c r="EBB481" s="3"/>
      <c r="EBC481" s="567"/>
      <c r="EBD481" s="3"/>
      <c r="EBE481" s="428"/>
      <c r="EBF481" s="3"/>
      <c r="EBG481" s="567"/>
      <c r="EBH481" s="3"/>
      <c r="EBI481" s="428"/>
      <c r="EBJ481" s="3"/>
      <c r="EBK481" s="567"/>
      <c r="EBL481" s="3"/>
      <c r="EBM481" s="428"/>
      <c r="EBN481" s="3"/>
      <c r="EBO481" s="567"/>
      <c r="EBP481" s="3"/>
      <c r="EBQ481" s="428"/>
      <c r="EBR481" s="3"/>
      <c r="EBS481" s="567"/>
      <c r="EBT481" s="3"/>
      <c r="EBU481" s="428"/>
      <c r="EBV481" s="3"/>
      <c r="EBW481" s="567"/>
      <c r="EBX481" s="3"/>
      <c r="EBY481" s="428"/>
      <c r="EBZ481" s="3"/>
      <c r="ECA481" s="567"/>
      <c r="ECB481" s="3"/>
      <c r="ECC481" s="428"/>
      <c r="ECD481" s="3"/>
      <c r="ECE481" s="567"/>
      <c r="ECF481" s="3"/>
      <c r="ECG481" s="428"/>
      <c r="ECH481" s="3"/>
      <c r="ECI481" s="567"/>
      <c r="ECJ481" s="3"/>
      <c r="ECK481" s="428"/>
      <c r="ECL481" s="3"/>
      <c r="ECM481" s="567"/>
      <c r="ECN481" s="3"/>
      <c r="ECO481" s="428"/>
      <c r="ECP481" s="3"/>
      <c r="ECQ481" s="567"/>
      <c r="ECR481" s="3"/>
      <c r="ECS481" s="428"/>
      <c r="ECT481" s="3"/>
      <c r="ECU481" s="567"/>
      <c r="ECV481" s="3"/>
      <c r="ECW481" s="428"/>
      <c r="ECX481" s="3"/>
      <c r="ECY481" s="567"/>
      <c r="ECZ481" s="3"/>
      <c r="EDA481" s="428"/>
      <c r="EDB481" s="3"/>
      <c r="EDC481" s="567"/>
      <c r="EDD481" s="3"/>
      <c r="EDE481" s="428"/>
      <c r="EDF481" s="3"/>
      <c r="EDG481" s="567"/>
      <c r="EDH481" s="3"/>
      <c r="EDI481" s="428"/>
      <c r="EDJ481" s="3"/>
      <c r="EDK481" s="567"/>
      <c r="EDL481" s="3"/>
      <c r="EDM481" s="428"/>
      <c r="EDN481" s="3"/>
      <c r="EDO481" s="567"/>
      <c r="EDP481" s="3"/>
      <c r="EDQ481" s="428"/>
      <c r="EDR481" s="3"/>
      <c r="EDS481" s="567"/>
      <c r="EDT481" s="3"/>
      <c r="EDU481" s="428"/>
      <c r="EDV481" s="3"/>
      <c r="EDW481" s="567"/>
      <c r="EDX481" s="3"/>
      <c r="EDY481" s="428"/>
      <c r="EDZ481" s="3"/>
      <c r="EEA481" s="567"/>
      <c r="EEB481" s="3"/>
      <c r="EEC481" s="428"/>
      <c r="EED481" s="3"/>
      <c r="EEE481" s="567"/>
      <c r="EEF481" s="3"/>
      <c r="EEG481" s="428"/>
      <c r="EEH481" s="3"/>
      <c r="EEI481" s="567"/>
      <c r="EEJ481" s="3"/>
      <c r="EEK481" s="428"/>
      <c r="EEL481" s="3"/>
      <c r="EEM481" s="567"/>
      <c r="EEN481" s="3"/>
      <c r="EEO481" s="428"/>
      <c r="EEP481" s="3"/>
      <c r="EEQ481" s="567"/>
      <c r="EER481" s="3"/>
      <c r="EES481" s="428"/>
      <c r="EET481" s="3"/>
      <c r="EEU481" s="567"/>
      <c r="EEV481" s="3"/>
      <c r="EEW481" s="428"/>
      <c r="EEX481" s="3"/>
      <c r="EEY481" s="567"/>
      <c r="EEZ481" s="3"/>
      <c r="EFA481" s="428"/>
      <c r="EFB481" s="3"/>
      <c r="EFC481" s="567"/>
      <c r="EFD481" s="3"/>
      <c r="EFE481" s="428"/>
      <c r="EFF481" s="3"/>
      <c r="EFG481" s="567"/>
      <c r="EFH481" s="3"/>
      <c r="EFI481" s="428"/>
      <c r="EFJ481" s="3"/>
      <c r="EFK481" s="567"/>
      <c r="EFL481" s="3"/>
      <c r="EFM481" s="428"/>
      <c r="EFN481" s="3"/>
      <c r="EFO481" s="567"/>
      <c r="EFP481" s="3"/>
      <c r="EFQ481" s="428"/>
      <c r="EFR481" s="3"/>
      <c r="EFS481" s="567"/>
      <c r="EFT481" s="3"/>
      <c r="EFU481" s="428"/>
      <c r="EFV481" s="3"/>
      <c r="EFW481" s="567"/>
      <c r="EFX481" s="3"/>
      <c r="EFY481" s="428"/>
      <c r="EFZ481" s="3"/>
      <c r="EGA481" s="567"/>
      <c r="EGB481" s="3"/>
      <c r="EGC481" s="428"/>
      <c r="EGD481" s="3"/>
      <c r="EGE481" s="567"/>
      <c r="EGF481" s="3"/>
      <c r="EGG481" s="428"/>
      <c r="EGH481" s="3"/>
      <c r="EGI481" s="567"/>
      <c r="EGJ481" s="3"/>
      <c r="EGK481" s="428"/>
      <c r="EGL481" s="3"/>
      <c r="EGM481" s="567"/>
      <c r="EGN481" s="3"/>
      <c r="EGO481" s="428"/>
      <c r="EGP481" s="3"/>
      <c r="EGQ481" s="567"/>
      <c r="EGR481" s="3"/>
      <c r="EGS481" s="428"/>
      <c r="EGT481" s="3"/>
      <c r="EGU481" s="567"/>
      <c r="EGV481" s="3"/>
      <c r="EGW481" s="428"/>
      <c r="EGX481" s="3"/>
      <c r="EGY481" s="567"/>
      <c r="EGZ481" s="3"/>
      <c r="EHA481" s="428"/>
      <c r="EHB481" s="3"/>
      <c r="EHC481" s="567"/>
      <c r="EHD481" s="3"/>
      <c r="EHE481" s="428"/>
      <c r="EHF481" s="3"/>
      <c r="EHG481" s="567"/>
      <c r="EHH481" s="3"/>
      <c r="EHI481" s="428"/>
      <c r="EHJ481" s="3"/>
      <c r="EHK481" s="567"/>
      <c r="EHL481" s="3"/>
      <c r="EHM481" s="428"/>
      <c r="EHN481" s="3"/>
      <c r="EHO481" s="567"/>
      <c r="EHP481" s="3"/>
      <c r="EHQ481" s="428"/>
      <c r="EHR481" s="3"/>
      <c r="EHS481" s="567"/>
      <c r="EHT481" s="3"/>
      <c r="EHU481" s="428"/>
      <c r="EHV481" s="3"/>
      <c r="EHW481" s="567"/>
      <c r="EHX481" s="3"/>
      <c r="EHY481" s="428"/>
      <c r="EHZ481" s="3"/>
      <c r="EIA481" s="567"/>
      <c r="EIB481" s="3"/>
      <c r="EIC481" s="428"/>
      <c r="EID481" s="3"/>
      <c r="EIE481" s="567"/>
      <c r="EIF481" s="3"/>
      <c r="EIG481" s="428"/>
      <c r="EIH481" s="3"/>
      <c r="EII481" s="567"/>
      <c r="EIJ481" s="3"/>
      <c r="EIK481" s="428"/>
      <c r="EIL481" s="3"/>
      <c r="EIM481" s="567"/>
      <c r="EIN481" s="3"/>
      <c r="EIO481" s="428"/>
      <c r="EIP481" s="3"/>
      <c r="EIQ481" s="567"/>
      <c r="EIR481" s="3"/>
      <c r="EIS481" s="428"/>
      <c r="EIT481" s="3"/>
      <c r="EIU481" s="567"/>
      <c r="EIV481" s="3"/>
      <c r="EIW481" s="428"/>
      <c r="EIX481" s="3"/>
      <c r="EIY481" s="567"/>
      <c r="EIZ481" s="3"/>
      <c r="EJA481" s="428"/>
      <c r="EJB481" s="3"/>
      <c r="EJC481" s="567"/>
      <c r="EJD481" s="3"/>
      <c r="EJE481" s="428"/>
      <c r="EJF481" s="3"/>
      <c r="EJG481" s="567"/>
      <c r="EJH481" s="3"/>
      <c r="EJI481" s="428"/>
      <c r="EJJ481" s="3"/>
      <c r="EJK481" s="567"/>
      <c r="EJL481" s="3"/>
      <c r="EJM481" s="428"/>
      <c r="EJN481" s="3"/>
      <c r="EJO481" s="567"/>
      <c r="EJP481" s="3"/>
      <c r="EJQ481" s="428"/>
      <c r="EJR481" s="3"/>
      <c r="EJS481" s="567"/>
      <c r="EJT481" s="3"/>
      <c r="EJU481" s="428"/>
      <c r="EJV481" s="3"/>
      <c r="EJW481" s="567"/>
      <c r="EJX481" s="3"/>
      <c r="EJY481" s="428"/>
      <c r="EJZ481" s="3"/>
      <c r="EKA481" s="567"/>
      <c r="EKB481" s="3"/>
      <c r="EKC481" s="428"/>
      <c r="EKD481" s="3"/>
      <c r="EKE481" s="567"/>
      <c r="EKF481" s="3"/>
      <c r="EKG481" s="428"/>
      <c r="EKH481" s="3"/>
      <c r="EKI481" s="567"/>
      <c r="EKJ481" s="3"/>
      <c r="EKK481" s="428"/>
      <c r="EKL481" s="3"/>
      <c r="EKM481" s="567"/>
      <c r="EKN481" s="3"/>
      <c r="EKO481" s="428"/>
      <c r="EKP481" s="3"/>
      <c r="EKQ481" s="567"/>
      <c r="EKR481" s="3"/>
      <c r="EKS481" s="428"/>
      <c r="EKT481" s="3"/>
      <c r="EKU481" s="567"/>
      <c r="EKV481" s="3"/>
      <c r="EKW481" s="428"/>
      <c r="EKX481" s="3"/>
      <c r="EKY481" s="567"/>
      <c r="EKZ481" s="3"/>
      <c r="ELA481" s="428"/>
      <c r="ELB481" s="3"/>
      <c r="ELC481" s="567"/>
      <c r="ELD481" s="3"/>
      <c r="ELE481" s="428"/>
      <c r="ELF481" s="3"/>
      <c r="ELG481" s="567"/>
      <c r="ELH481" s="3"/>
      <c r="ELI481" s="428"/>
      <c r="ELJ481" s="3"/>
      <c r="ELK481" s="567"/>
      <c r="ELL481" s="3"/>
      <c r="ELM481" s="428"/>
      <c r="ELN481" s="3"/>
      <c r="ELO481" s="567"/>
      <c r="ELP481" s="3"/>
      <c r="ELQ481" s="428"/>
      <c r="ELR481" s="3"/>
      <c r="ELS481" s="567"/>
      <c r="ELT481" s="3"/>
      <c r="ELU481" s="428"/>
      <c r="ELV481" s="3"/>
      <c r="ELW481" s="567"/>
      <c r="ELX481" s="3"/>
      <c r="ELY481" s="428"/>
      <c r="ELZ481" s="3"/>
      <c r="EMA481" s="567"/>
      <c r="EMB481" s="3"/>
      <c r="EMC481" s="428"/>
      <c r="EMD481" s="3"/>
      <c r="EME481" s="567"/>
      <c r="EMF481" s="3"/>
      <c r="EMG481" s="428"/>
      <c r="EMH481" s="3"/>
      <c r="EMI481" s="567"/>
      <c r="EMJ481" s="3"/>
      <c r="EMK481" s="428"/>
      <c r="EML481" s="3"/>
      <c r="EMM481" s="567"/>
      <c r="EMN481" s="3"/>
      <c r="EMO481" s="428"/>
      <c r="EMP481" s="3"/>
      <c r="EMQ481" s="567"/>
      <c r="EMR481" s="3"/>
      <c r="EMS481" s="428"/>
      <c r="EMT481" s="3"/>
      <c r="EMU481" s="567"/>
      <c r="EMV481" s="3"/>
      <c r="EMW481" s="428"/>
      <c r="EMX481" s="3"/>
      <c r="EMY481" s="567"/>
      <c r="EMZ481" s="3"/>
      <c r="ENA481" s="428"/>
      <c r="ENB481" s="3"/>
      <c r="ENC481" s="567"/>
      <c r="END481" s="3"/>
      <c r="ENE481" s="428"/>
      <c r="ENF481" s="3"/>
      <c r="ENG481" s="567"/>
      <c r="ENH481" s="3"/>
      <c r="ENI481" s="428"/>
      <c r="ENJ481" s="3"/>
      <c r="ENK481" s="567"/>
      <c r="ENL481" s="3"/>
      <c r="ENM481" s="428"/>
      <c r="ENN481" s="3"/>
      <c r="ENO481" s="567"/>
      <c r="ENP481" s="3"/>
      <c r="ENQ481" s="428"/>
      <c r="ENR481" s="3"/>
      <c r="ENS481" s="567"/>
      <c r="ENT481" s="3"/>
      <c r="ENU481" s="428"/>
      <c r="ENV481" s="3"/>
      <c r="ENW481" s="567"/>
      <c r="ENX481" s="3"/>
      <c r="ENY481" s="428"/>
      <c r="ENZ481" s="3"/>
      <c r="EOA481" s="567"/>
      <c r="EOB481" s="3"/>
      <c r="EOC481" s="428"/>
      <c r="EOD481" s="3"/>
      <c r="EOE481" s="567"/>
      <c r="EOF481" s="3"/>
      <c r="EOG481" s="428"/>
      <c r="EOH481" s="3"/>
      <c r="EOI481" s="567"/>
      <c r="EOJ481" s="3"/>
      <c r="EOK481" s="428"/>
      <c r="EOL481" s="3"/>
      <c r="EOM481" s="567"/>
      <c r="EON481" s="3"/>
      <c r="EOO481" s="428"/>
      <c r="EOP481" s="3"/>
      <c r="EOQ481" s="567"/>
      <c r="EOR481" s="3"/>
      <c r="EOS481" s="428"/>
      <c r="EOT481" s="3"/>
      <c r="EOU481" s="567"/>
      <c r="EOV481" s="3"/>
      <c r="EOW481" s="428"/>
      <c r="EOX481" s="3"/>
      <c r="EOY481" s="567"/>
      <c r="EOZ481" s="3"/>
      <c r="EPA481" s="428"/>
      <c r="EPB481" s="3"/>
      <c r="EPC481" s="567"/>
      <c r="EPD481" s="3"/>
      <c r="EPE481" s="428"/>
      <c r="EPF481" s="3"/>
      <c r="EPG481" s="567"/>
      <c r="EPH481" s="3"/>
      <c r="EPI481" s="428"/>
      <c r="EPJ481" s="3"/>
      <c r="EPK481" s="567"/>
      <c r="EPL481" s="3"/>
      <c r="EPM481" s="428"/>
      <c r="EPN481" s="3"/>
      <c r="EPO481" s="567"/>
      <c r="EPP481" s="3"/>
      <c r="EPQ481" s="428"/>
      <c r="EPR481" s="3"/>
      <c r="EPS481" s="567"/>
      <c r="EPT481" s="3"/>
      <c r="EPU481" s="428"/>
      <c r="EPV481" s="3"/>
      <c r="EPW481" s="567"/>
      <c r="EPX481" s="3"/>
      <c r="EPY481" s="428"/>
      <c r="EPZ481" s="3"/>
      <c r="EQA481" s="567"/>
      <c r="EQB481" s="3"/>
      <c r="EQC481" s="428"/>
      <c r="EQD481" s="3"/>
      <c r="EQE481" s="567"/>
      <c r="EQF481" s="3"/>
      <c r="EQG481" s="428"/>
      <c r="EQH481" s="3"/>
      <c r="EQI481" s="567"/>
      <c r="EQJ481" s="3"/>
      <c r="EQK481" s="428"/>
      <c r="EQL481" s="3"/>
      <c r="EQM481" s="567"/>
      <c r="EQN481" s="3"/>
      <c r="EQO481" s="428"/>
      <c r="EQP481" s="3"/>
      <c r="EQQ481" s="567"/>
      <c r="EQR481" s="3"/>
      <c r="EQS481" s="428"/>
      <c r="EQT481" s="3"/>
      <c r="EQU481" s="567"/>
      <c r="EQV481" s="3"/>
      <c r="EQW481" s="428"/>
      <c r="EQX481" s="3"/>
      <c r="EQY481" s="567"/>
      <c r="EQZ481" s="3"/>
      <c r="ERA481" s="428"/>
      <c r="ERB481" s="3"/>
      <c r="ERC481" s="567"/>
      <c r="ERD481" s="3"/>
      <c r="ERE481" s="428"/>
      <c r="ERF481" s="3"/>
      <c r="ERG481" s="567"/>
      <c r="ERH481" s="3"/>
      <c r="ERI481" s="428"/>
      <c r="ERJ481" s="3"/>
      <c r="ERK481" s="567"/>
      <c r="ERL481" s="3"/>
      <c r="ERM481" s="428"/>
      <c r="ERN481" s="3"/>
      <c r="ERO481" s="567"/>
      <c r="ERP481" s="3"/>
      <c r="ERQ481" s="428"/>
      <c r="ERR481" s="3"/>
      <c r="ERS481" s="567"/>
      <c r="ERT481" s="3"/>
      <c r="ERU481" s="428"/>
      <c r="ERV481" s="3"/>
      <c r="ERW481" s="567"/>
      <c r="ERX481" s="3"/>
      <c r="ERY481" s="428"/>
      <c r="ERZ481" s="3"/>
      <c r="ESA481" s="567"/>
      <c r="ESB481" s="3"/>
      <c r="ESC481" s="428"/>
      <c r="ESD481" s="3"/>
      <c r="ESE481" s="567"/>
      <c r="ESF481" s="3"/>
      <c r="ESG481" s="428"/>
      <c r="ESH481" s="3"/>
      <c r="ESI481" s="567"/>
      <c r="ESJ481" s="3"/>
      <c r="ESK481" s="428"/>
      <c r="ESL481" s="3"/>
      <c r="ESM481" s="567"/>
      <c r="ESN481" s="3"/>
      <c r="ESO481" s="428"/>
      <c r="ESP481" s="3"/>
      <c r="ESQ481" s="567"/>
      <c r="ESR481" s="3"/>
      <c r="ESS481" s="428"/>
      <c r="EST481" s="3"/>
      <c r="ESU481" s="567"/>
      <c r="ESV481" s="3"/>
      <c r="ESW481" s="428"/>
      <c r="ESX481" s="3"/>
      <c r="ESY481" s="567"/>
      <c r="ESZ481" s="3"/>
      <c r="ETA481" s="428"/>
      <c r="ETB481" s="3"/>
      <c r="ETC481" s="567"/>
      <c r="ETD481" s="3"/>
      <c r="ETE481" s="428"/>
      <c r="ETF481" s="3"/>
      <c r="ETG481" s="567"/>
      <c r="ETH481" s="3"/>
      <c r="ETI481" s="428"/>
      <c r="ETJ481" s="3"/>
      <c r="ETK481" s="567"/>
      <c r="ETL481" s="3"/>
      <c r="ETM481" s="428"/>
      <c r="ETN481" s="3"/>
      <c r="ETO481" s="567"/>
      <c r="ETP481" s="3"/>
      <c r="ETQ481" s="428"/>
      <c r="ETR481" s="3"/>
      <c r="ETS481" s="567"/>
      <c r="ETT481" s="3"/>
      <c r="ETU481" s="428"/>
      <c r="ETV481" s="3"/>
      <c r="ETW481" s="567"/>
      <c r="ETX481" s="3"/>
      <c r="ETY481" s="428"/>
      <c r="ETZ481" s="3"/>
      <c r="EUA481" s="567"/>
      <c r="EUB481" s="3"/>
      <c r="EUC481" s="428"/>
      <c r="EUD481" s="3"/>
      <c r="EUE481" s="567"/>
      <c r="EUF481" s="3"/>
      <c r="EUG481" s="428"/>
      <c r="EUH481" s="3"/>
      <c r="EUI481" s="567"/>
      <c r="EUJ481" s="3"/>
      <c r="EUK481" s="428"/>
      <c r="EUL481" s="3"/>
      <c r="EUM481" s="567"/>
      <c r="EUN481" s="3"/>
      <c r="EUO481" s="428"/>
      <c r="EUP481" s="3"/>
      <c r="EUQ481" s="567"/>
      <c r="EUR481" s="3"/>
      <c r="EUS481" s="428"/>
      <c r="EUT481" s="3"/>
      <c r="EUU481" s="567"/>
      <c r="EUV481" s="3"/>
      <c r="EUW481" s="428"/>
      <c r="EUX481" s="3"/>
      <c r="EUY481" s="567"/>
      <c r="EUZ481" s="3"/>
      <c r="EVA481" s="428"/>
      <c r="EVB481" s="3"/>
      <c r="EVC481" s="567"/>
      <c r="EVD481" s="3"/>
      <c r="EVE481" s="428"/>
      <c r="EVF481" s="3"/>
      <c r="EVG481" s="567"/>
      <c r="EVH481" s="3"/>
      <c r="EVI481" s="428"/>
      <c r="EVJ481" s="3"/>
      <c r="EVK481" s="567"/>
      <c r="EVL481" s="3"/>
      <c r="EVM481" s="428"/>
      <c r="EVN481" s="3"/>
      <c r="EVO481" s="567"/>
      <c r="EVP481" s="3"/>
      <c r="EVQ481" s="428"/>
      <c r="EVR481" s="3"/>
      <c r="EVS481" s="567"/>
      <c r="EVT481" s="3"/>
      <c r="EVU481" s="428"/>
      <c r="EVV481" s="3"/>
      <c r="EVW481" s="567"/>
      <c r="EVX481" s="3"/>
      <c r="EVY481" s="428"/>
      <c r="EVZ481" s="3"/>
      <c r="EWA481" s="567"/>
      <c r="EWB481" s="3"/>
      <c r="EWC481" s="428"/>
      <c r="EWD481" s="3"/>
      <c r="EWE481" s="567"/>
      <c r="EWF481" s="3"/>
      <c r="EWG481" s="428"/>
      <c r="EWH481" s="3"/>
      <c r="EWI481" s="567"/>
      <c r="EWJ481" s="3"/>
      <c r="EWK481" s="428"/>
      <c r="EWL481" s="3"/>
      <c r="EWM481" s="567"/>
      <c r="EWN481" s="3"/>
      <c r="EWO481" s="428"/>
      <c r="EWP481" s="3"/>
      <c r="EWQ481" s="567"/>
      <c r="EWR481" s="3"/>
      <c r="EWS481" s="428"/>
      <c r="EWT481" s="3"/>
      <c r="EWU481" s="567"/>
      <c r="EWV481" s="3"/>
      <c r="EWW481" s="428"/>
      <c r="EWX481" s="3"/>
      <c r="EWY481" s="567"/>
      <c r="EWZ481" s="3"/>
      <c r="EXA481" s="428"/>
      <c r="EXB481" s="3"/>
      <c r="EXC481" s="567"/>
      <c r="EXD481" s="3"/>
      <c r="EXE481" s="428"/>
      <c r="EXF481" s="3"/>
      <c r="EXG481" s="567"/>
      <c r="EXH481" s="3"/>
      <c r="EXI481" s="428"/>
      <c r="EXJ481" s="3"/>
      <c r="EXK481" s="567"/>
      <c r="EXL481" s="3"/>
      <c r="EXM481" s="428"/>
      <c r="EXN481" s="3"/>
      <c r="EXO481" s="567"/>
      <c r="EXP481" s="3"/>
      <c r="EXQ481" s="428"/>
      <c r="EXR481" s="3"/>
      <c r="EXS481" s="567"/>
      <c r="EXT481" s="3"/>
      <c r="EXU481" s="428"/>
      <c r="EXV481" s="3"/>
      <c r="EXW481" s="567"/>
      <c r="EXX481" s="3"/>
      <c r="EXY481" s="428"/>
      <c r="EXZ481" s="3"/>
      <c r="EYA481" s="567"/>
      <c r="EYB481" s="3"/>
      <c r="EYC481" s="428"/>
      <c r="EYD481" s="3"/>
      <c r="EYE481" s="567"/>
      <c r="EYF481" s="3"/>
      <c r="EYG481" s="428"/>
      <c r="EYH481" s="3"/>
      <c r="EYI481" s="567"/>
      <c r="EYJ481" s="3"/>
      <c r="EYK481" s="428"/>
      <c r="EYL481" s="3"/>
      <c r="EYM481" s="567"/>
      <c r="EYN481" s="3"/>
      <c r="EYO481" s="428"/>
      <c r="EYP481" s="3"/>
      <c r="EYQ481" s="567"/>
      <c r="EYR481" s="3"/>
      <c r="EYS481" s="428"/>
      <c r="EYT481" s="3"/>
      <c r="EYU481" s="567"/>
      <c r="EYV481" s="3"/>
      <c r="EYW481" s="428"/>
      <c r="EYX481" s="3"/>
      <c r="EYY481" s="567"/>
      <c r="EYZ481" s="3"/>
      <c r="EZA481" s="428"/>
      <c r="EZB481" s="3"/>
      <c r="EZC481" s="567"/>
      <c r="EZD481" s="3"/>
      <c r="EZE481" s="428"/>
      <c r="EZF481" s="3"/>
      <c r="EZG481" s="567"/>
      <c r="EZH481" s="3"/>
      <c r="EZI481" s="428"/>
      <c r="EZJ481" s="3"/>
      <c r="EZK481" s="567"/>
      <c r="EZL481" s="3"/>
      <c r="EZM481" s="428"/>
      <c r="EZN481" s="3"/>
      <c r="EZO481" s="567"/>
      <c r="EZP481" s="3"/>
      <c r="EZQ481" s="428"/>
      <c r="EZR481" s="3"/>
      <c r="EZS481" s="567"/>
      <c r="EZT481" s="3"/>
      <c r="EZU481" s="428"/>
      <c r="EZV481" s="3"/>
      <c r="EZW481" s="567"/>
      <c r="EZX481" s="3"/>
      <c r="EZY481" s="428"/>
      <c r="EZZ481" s="3"/>
      <c r="FAA481" s="567"/>
      <c r="FAB481" s="3"/>
      <c r="FAC481" s="428"/>
      <c r="FAD481" s="3"/>
      <c r="FAE481" s="567"/>
      <c r="FAF481" s="3"/>
      <c r="FAG481" s="428"/>
      <c r="FAH481" s="3"/>
      <c r="FAI481" s="567"/>
      <c r="FAJ481" s="3"/>
      <c r="FAK481" s="428"/>
      <c r="FAL481" s="3"/>
      <c r="FAM481" s="567"/>
      <c r="FAN481" s="3"/>
      <c r="FAO481" s="428"/>
      <c r="FAP481" s="3"/>
      <c r="FAQ481" s="567"/>
      <c r="FAR481" s="3"/>
      <c r="FAS481" s="428"/>
      <c r="FAT481" s="3"/>
      <c r="FAU481" s="567"/>
      <c r="FAV481" s="3"/>
      <c r="FAW481" s="428"/>
      <c r="FAX481" s="3"/>
      <c r="FAY481" s="567"/>
      <c r="FAZ481" s="3"/>
      <c r="FBA481" s="428"/>
      <c r="FBB481" s="3"/>
      <c r="FBC481" s="567"/>
      <c r="FBD481" s="3"/>
      <c r="FBE481" s="428"/>
      <c r="FBF481" s="3"/>
      <c r="FBG481" s="567"/>
      <c r="FBH481" s="3"/>
      <c r="FBI481" s="428"/>
      <c r="FBJ481" s="3"/>
      <c r="FBK481" s="567"/>
      <c r="FBL481" s="3"/>
      <c r="FBM481" s="428"/>
      <c r="FBN481" s="3"/>
      <c r="FBO481" s="567"/>
      <c r="FBP481" s="3"/>
      <c r="FBQ481" s="428"/>
      <c r="FBR481" s="3"/>
      <c r="FBS481" s="567"/>
      <c r="FBT481" s="3"/>
      <c r="FBU481" s="428"/>
      <c r="FBV481" s="3"/>
      <c r="FBW481" s="567"/>
      <c r="FBX481" s="3"/>
      <c r="FBY481" s="428"/>
      <c r="FBZ481" s="3"/>
      <c r="FCA481" s="567"/>
      <c r="FCB481" s="3"/>
      <c r="FCC481" s="428"/>
      <c r="FCD481" s="3"/>
      <c r="FCE481" s="567"/>
      <c r="FCF481" s="3"/>
      <c r="FCG481" s="428"/>
      <c r="FCH481" s="3"/>
      <c r="FCI481" s="567"/>
      <c r="FCJ481" s="3"/>
      <c r="FCK481" s="428"/>
      <c r="FCL481" s="3"/>
      <c r="FCM481" s="567"/>
      <c r="FCN481" s="3"/>
      <c r="FCO481" s="428"/>
      <c r="FCP481" s="3"/>
      <c r="FCQ481" s="567"/>
      <c r="FCR481" s="3"/>
      <c r="FCS481" s="428"/>
      <c r="FCT481" s="3"/>
      <c r="FCU481" s="567"/>
      <c r="FCV481" s="3"/>
      <c r="FCW481" s="428"/>
      <c r="FCX481" s="3"/>
      <c r="FCY481" s="567"/>
      <c r="FCZ481" s="3"/>
      <c r="FDA481" s="428"/>
      <c r="FDB481" s="3"/>
      <c r="FDC481" s="567"/>
      <c r="FDD481" s="3"/>
      <c r="FDE481" s="428"/>
      <c r="FDF481" s="3"/>
      <c r="FDG481" s="567"/>
      <c r="FDH481" s="3"/>
      <c r="FDI481" s="428"/>
      <c r="FDJ481" s="3"/>
      <c r="FDK481" s="567"/>
      <c r="FDL481" s="3"/>
      <c r="FDM481" s="428"/>
      <c r="FDN481" s="3"/>
      <c r="FDO481" s="567"/>
      <c r="FDP481" s="3"/>
      <c r="FDQ481" s="428"/>
      <c r="FDR481" s="3"/>
      <c r="FDS481" s="567"/>
      <c r="FDT481" s="3"/>
      <c r="FDU481" s="428"/>
      <c r="FDV481" s="3"/>
      <c r="FDW481" s="567"/>
      <c r="FDX481" s="3"/>
      <c r="FDY481" s="428"/>
      <c r="FDZ481" s="3"/>
      <c r="FEA481" s="567"/>
      <c r="FEB481" s="3"/>
      <c r="FEC481" s="428"/>
      <c r="FED481" s="3"/>
      <c r="FEE481" s="567"/>
      <c r="FEF481" s="3"/>
      <c r="FEG481" s="428"/>
      <c r="FEH481" s="3"/>
      <c r="FEI481" s="567"/>
      <c r="FEJ481" s="3"/>
      <c r="FEK481" s="428"/>
      <c r="FEL481" s="3"/>
      <c r="FEM481" s="567"/>
      <c r="FEN481" s="3"/>
      <c r="FEO481" s="428"/>
      <c r="FEP481" s="3"/>
      <c r="FEQ481" s="567"/>
      <c r="FER481" s="3"/>
      <c r="FES481" s="428"/>
      <c r="FET481" s="3"/>
      <c r="FEU481" s="567"/>
      <c r="FEV481" s="3"/>
      <c r="FEW481" s="428"/>
      <c r="FEX481" s="3"/>
      <c r="FEY481" s="567"/>
      <c r="FEZ481" s="3"/>
      <c r="FFA481" s="428"/>
      <c r="FFB481" s="3"/>
      <c r="FFC481" s="567"/>
      <c r="FFD481" s="3"/>
      <c r="FFE481" s="428"/>
      <c r="FFF481" s="3"/>
      <c r="FFG481" s="567"/>
      <c r="FFH481" s="3"/>
      <c r="FFI481" s="428"/>
      <c r="FFJ481" s="3"/>
      <c r="FFK481" s="567"/>
      <c r="FFL481" s="3"/>
      <c r="FFM481" s="428"/>
      <c r="FFN481" s="3"/>
      <c r="FFO481" s="567"/>
      <c r="FFP481" s="3"/>
      <c r="FFQ481" s="428"/>
      <c r="FFR481" s="3"/>
      <c r="FFS481" s="567"/>
      <c r="FFT481" s="3"/>
      <c r="FFU481" s="428"/>
      <c r="FFV481" s="3"/>
      <c r="FFW481" s="567"/>
      <c r="FFX481" s="3"/>
      <c r="FFY481" s="428"/>
      <c r="FFZ481" s="3"/>
      <c r="FGA481" s="567"/>
      <c r="FGB481" s="3"/>
      <c r="FGC481" s="428"/>
      <c r="FGD481" s="3"/>
      <c r="FGE481" s="567"/>
      <c r="FGF481" s="3"/>
      <c r="FGG481" s="428"/>
      <c r="FGH481" s="3"/>
      <c r="FGI481" s="567"/>
      <c r="FGJ481" s="3"/>
      <c r="FGK481" s="428"/>
      <c r="FGL481" s="3"/>
      <c r="FGM481" s="567"/>
      <c r="FGN481" s="3"/>
      <c r="FGO481" s="428"/>
      <c r="FGP481" s="3"/>
      <c r="FGQ481" s="567"/>
      <c r="FGR481" s="3"/>
      <c r="FGS481" s="428"/>
      <c r="FGT481" s="3"/>
      <c r="FGU481" s="567"/>
      <c r="FGV481" s="3"/>
      <c r="FGW481" s="428"/>
      <c r="FGX481" s="3"/>
      <c r="FGY481" s="567"/>
      <c r="FGZ481" s="3"/>
      <c r="FHA481" s="428"/>
      <c r="FHB481" s="3"/>
      <c r="FHC481" s="567"/>
      <c r="FHD481" s="3"/>
      <c r="FHE481" s="428"/>
      <c r="FHF481" s="3"/>
      <c r="FHG481" s="567"/>
      <c r="FHH481" s="3"/>
      <c r="FHI481" s="428"/>
      <c r="FHJ481" s="3"/>
      <c r="FHK481" s="567"/>
      <c r="FHL481" s="3"/>
      <c r="FHM481" s="428"/>
      <c r="FHN481" s="3"/>
      <c r="FHO481" s="567"/>
      <c r="FHP481" s="3"/>
      <c r="FHQ481" s="428"/>
      <c r="FHR481" s="3"/>
      <c r="FHS481" s="567"/>
      <c r="FHT481" s="3"/>
      <c r="FHU481" s="428"/>
      <c r="FHV481" s="3"/>
      <c r="FHW481" s="567"/>
      <c r="FHX481" s="3"/>
      <c r="FHY481" s="428"/>
      <c r="FHZ481" s="3"/>
      <c r="FIA481" s="567"/>
      <c r="FIB481" s="3"/>
      <c r="FIC481" s="428"/>
      <c r="FID481" s="3"/>
      <c r="FIE481" s="567"/>
      <c r="FIF481" s="3"/>
      <c r="FIG481" s="428"/>
      <c r="FIH481" s="3"/>
      <c r="FII481" s="567"/>
      <c r="FIJ481" s="3"/>
      <c r="FIK481" s="428"/>
      <c r="FIL481" s="3"/>
      <c r="FIM481" s="567"/>
      <c r="FIN481" s="3"/>
      <c r="FIO481" s="428"/>
      <c r="FIP481" s="3"/>
      <c r="FIQ481" s="567"/>
      <c r="FIR481" s="3"/>
      <c r="FIS481" s="428"/>
      <c r="FIT481" s="3"/>
      <c r="FIU481" s="567"/>
      <c r="FIV481" s="3"/>
      <c r="FIW481" s="428"/>
      <c r="FIX481" s="3"/>
      <c r="FIY481" s="567"/>
      <c r="FIZ481" s="3"/>
      <c r="FJA481" s="428"/>
      <c r="FJB481" s="3"/>
      <c r="FJC481" s="567"/>
      <c r="FJD481" s="3"/>
      <c r="FJE481" s="428"/>
      <c r="FJF481" s="3"/>
      <c r="FJG481" s="567"/>
      <c r="FJH481" s="3"/>
      <c r="FJI481" s="428"/>
      <c r="FJJ481" s="3"/>
      <c r="FJK481" s="567"/>
      <c r="FJL481" s="3"/>
      <c r="FJM481" s="428"/>
      <c r="FJN481" s="3"/>
      <c r="FJO481" s="567"/>
      <c r="FJP481" s="3"/>
      <c r="FJQ481" s="428"/>
      <c r="FJR481" s="3"/>
      <c r="FJS481" s="567"/>
      <c r="FJT481" s="3"/>
      <c r="FJU481" s="428"/>
      <c r="FJV481" s="3"/>
      <c r="FJW481" s="567"/>
      <c r="FJX481" s="3"/>
      <c r="FJY481" s="428"/>
      <c r="FJZ481" s="3"/>
      <c r="FKA481" s="567"/>
      <c r="FKB481" s="3"/>
      <c r="FKC481" s="428"/>
      <c r="FKD481" s="3"/>
      <c r="FKE481" s="567"/>
      <c r="FKF481" s="3"/>
      <c r="FKG481" s="428"/>
      <c r="FKH481" s="3"/>
      <c r="FKI481" s="567"/>
      <c r="FKJ481" s="3"/>
      <c r="FKK481" s="428"/>
      <c r="FKL481" s="3"/>
      <c r="FKM481" s="567"/>
      <c r="FKN481" s="3"/>
      <c r="FKO481" s="428"/>
      <c r="FKP481" s="3"/>
      <c r="FKQ481" s="567"/>
      <c r="FKR481" s="3"/>
      <c r="FKS481" s="428"/>
      <c r="FKT481" s="3"/>
      <c r="FKU481" s="567"/>
      <c r="FKV481" s="3"/>
      <c r="FKW481" s="428"/>
      <c r="FKX481" s="3"/>
      <c r="FKY481" s="567"/>
      <c r="FKZ481" s="3"/>
      <c r="FLA481" s="428"/>
      <c r="FLB481" s="3"/>
      <c r="FLC481" s="567"/>
      <c r="FLD481" s="3"/>
      <c r="FLE481" s="428"/>
      <c r="FLF481" s="3"/>
      <c r="FLG481" s="567"/>
      <c r="FLH481" s="3"/>
      <c r="FLI481" s="428"/>
      <c r="FLJ481" s="3"/>
      <c r="FLK481" s="567"/>
      <c r="FLL481" s="3"/>
      <c r="FLM481" s="428"/>
      <c r="FLN481" s="3"/>
      <c r="FLO481" s="567"/>
      <c r="FLP481" s="3"/>
      <c r="FLQ481" s="428"/>
      <c r="FLR481" s="3"/>
      <c r="FLS481" s="567"/>
      <c r="FLT481" s="3"/>
      <c r="FLU481" s="428"/>
      <c r="FLV481" s="3"/>
      <c r="FLW481" s="567"/>
      <c r="FLX481" s="3"/>
      <c r="FLY481" s="428"/>
      <c r="FLZ481" s="3"/>
      <c r="FMA481" s="567"/>
      <c r="FMB481" s="3"/>
      <c r="FMC481" s="428"/>
      <c r="FMD481" s="3"/>
      <c r="FME481" s="567"/>
      <c r="FMF481" s="3"/>
      <c r="FMG481" s="428"/>
      <c r="FMH481" s="3"/>
      <c r="FMI481" s="567"/>
      <c r="FMJ481" s="3"/>
      <c r="FMK481" s="428"/>
      <c r="FML481" s="3"/>
      <c r="FMM481" s="567"/>
      <c r="FMN481" s="3"/>
      <c r="FMO481" s="428"/>
      <c r="FMP481" s="3"/>
      <c r="FMQ481" s="567"/>
      <c r="FMR481" s="3"/>
      <c r="FMS481" s="428"/>
      <c r="FMT481" s="3"/>
      <c r="FMU481" s="567"/>
      <c r="FMV481" s="3"/>
      <c r="FMW481" s="428"/>
      <c r="FMX481" s="3"/>
      <c r="FMY481" s="567"/>
      <c r="FMZ481" s="3"/>
      <c r="FNA481" s="428"/>
      <c r="FNB481" s="3"/>
      <c r="FNC481" s="567"/>
      <c r="FND481" s="3"/>
      <c r="FNE481" s="428"/>
      <c r="FNF481" s="3"/>
      <c r="FNG481" s="567"/>
      <c r="FNH481" s="3"/>
      <c r="FNI481" s="428"/>
      <c r="FNJ481" s="3"/>
      <c r="FNK481" s="567"/>
      <c r="FNL481" s="3"/>
      <c r="FNM481" s="428"/>
      <c r="FNN481" s="3"/>
      <c r="FNO481" s="567"/>
      <c r="FNP481" s="3"/>
      <c r="FNQ481" s="428"/>
      <c r="FNR481" s="3"/>
      <c r="FNS481" s="567"/>
      <c r="FNT481" s="3"/>
      <c r="FNU481" s="428"/>
      <c r="FNV481" s="3"/>
      <c r="FNW481" s="567"/>
      <c r="FNX481" s="3"/>
      <c r="FNY481" s="428"/>
      <c r="FNZ481" s="3"/>
      <c r="FOA481" s="567"/>
      <c r="FOB481" s="3"/>
      <c r="FOC481" s="428"/>
      <c r="FOD481" s="3"/>
      <c r="FOE481" s="567"/>
      <c r="FOF481" s="3"/>
      <c r="FOG481" s="428"/>
      <c r="FOH481" s="3"/>
      <c r="FOI481" s="567"/>
      <c r="FOJ481" s="3"/>
      <c r="FOK481" s="428"/>
      <c r="FOL481" s="3"/>
      <c r="FOM481" s="567"/>
      <c r="FON481" s="3"/>
      <c r="FOO481" s="428"/>
      <c r="FOP481" s="3"/>
      <c r="FOQ481" s="567"/>
      <c r="FOR481" s="3"/>
      <c r="FOS481" s="428"/>
      <c r="FOT481" s="3"/>
      <c r="FOU481" s="567"/>
      <c r="FOV481" s="3"/>
      <c r="FOW481" s="428"/>
      <c r="FOX481" s="3"/>
      <c r="FOY481" s="567"/>
      <c r="FOZ481" s="3"/>
      <c r="FPA481" s="428"/>
      <c r="FPB481" s="3"/>
      <c r="FPC481" s="567"/>
      <c r="FPD481" s="3"/>
      <c r="FPE481" s="428"/>
      <c r="FPF481" s="3"/>
      <c r="FPG481" s="567"/>
      <c r="FPH481" s="3"/>
      <c r="FPI481" s="428"/>
      <c r="FPJ481" s="3"/>
      <c r="FPK481" s="567"/>
      <c r="FPL481" s="3"/>
      <c r="FPM481" s="428"/>
      <c r="FPN481" s="3"/>
      <c r="FPO481" s="567"/>
      <c r="FPP481" s="3"/>
      <c r="FPQ481" s="428"/>
      <c r="FPR481" s="3"/>
      <c r="FPS481" s="567"/>
      <c r="FPT481" s="3"/>
      <c r="FPU481" s="428"/>
      <c r="FPV481" s="3"/>
      <c r="FPW481" s="567"/>
      <c r="FPX481" s="3"/>
      <c r="FPY481" s="428"/>
      <c r="FPZ481" s="3"/>
      <c r="FQA481" s="567"/>
      <c r="FQB481" s="3"/>
      <c r="FQC481" s="428"/>
      <c r="FQD481" s="3"/>
      <c r="FQE481" s="567"/>
      <c r="FQF481" s="3"/>
      <c r="FQG481" s="428"/>
      <c r="FQH481" s="3"/>
      <c r="FQI481" s="567"/>
      <c r="FQJ481" s="3"/>
      <c r="FQK481" s="428"/>
      <c r="FQL481" s="3"/>
      <c r="FQM481" s="567"/>
      <c r="FQN481" s="3"/>
      <c r="FQO481" s="428"/>
      <c r="FQP481" s="3"/>
      <c r="FQQ481" s="567"/>
      <c r="FQR481" s="3"/>
      <c r="FQS481" s="428"/>
      <c r="FQT481" s="3"/>
      <c r="FQU481" s="567"/>
      <c r="FQV481" s="3"/>
      <c r="FQW481" s="428"/>
      <c r="FQX481" s="3"/>
      <c r="FQY481" s="567"/>
      <c r="FQZ481" s="3"/>
      <c r="FRA481" s="428"/>
      <c r="FRB481" s="3"/>
      <c r="FRC481" s="567"/>
      <c r="FRD481" s="3"/>
      <c r="FRE481" s="428"/>
      <c r="FRF481" s="3"/>
      <c r="FRG481" s="567"/>
      <c r="FRH481" s="3"/>
      <c r="FRI481" s="428"/>
      <c r="FRJ481" s="3"/>
      <c r="FRK481" s="567"/>
      <c r="FRL481" s="3"/>
      <c r="FRM481" s="428"/>
      <c r="FRN481" s="3"/>
      <c r="FRO481" s="567"/>
      <c r="FRP481" s="3"/>
      <c r="FRQ481" s="428"/>
      <c r="FRR481" s="3"/>
      <c r="FRS481" s="567"/>
      <c r="FRT481" s="3"/>
      <c r="FRU481" s="428"/>
      <c r="FRV481" s="3"/>
      <c r="FRW481" s="567"/>
      <c r="FRX481" s="3"/>
      <c r="FRY481" s="428"/>
      <c r="FRZ481" s="3"/>
      <c r="FSA481" s="567"/>
      <c r="FSB481" s="3"/>
      <c r="FSC481" s="428"/>
      <c r="FSD481" s="3"/>
      <c r="FSE481" s="567"/>
      <c r="FSF481" s="3"/>
      <c r="FSG481" s="428"/>
      <c r="FSH481" s="3"/>
      <c r="FSI481" s="567"/>
      <c r="FSJ481" s="3"/>
      <c r="FSK481" s="428"/>
      <c r="FSL481" s="3"/>
      <c r="FSM481" s="567"/>
      <c r="FSN481" s="3"/>
      <c r="FSO481" s="428"/>
      <c r="FSP481" s="3"/>
      <c r="FSQ481" s="567"/>
      <c r="FSR481" s="3"/>
      <c r="FSS481" s="428"/>
      <c r="FST481" s="3"/>
      <c r="FSU481" s="567"/>
      <c r="FSV481" s="3"/>
      <c r="FSW481" s="428"/>
      <c r="FSX481" s="3"/>
      <c r="FSY481" s="567"/>
      <c r="FSZ481" s="3"/>
      <c r="FTA481" s="428"/>
      <c r="FTB481" s="3"/>
      <c r="FTC481" s="567"/>
      <c r="FTD481" s="3"/>
      <c r="FTE481" s="428"/>
      <c r="FTF481" s="3"/>
      <c r="FTG481" s="567"/>
      <c r="FTH481" s="3"/>
      <c r="FTI481" s="428"/>
      <c r="FTJ481" s="3"/>
      <c r="FTK481" s="567"/>
      <c r="FTL481" s="3"/>
      <c r="FTM481" s="428"/>
      <c r="FTN481" s="3"/>
      <c r="FTO481" s="567"/>
      <c r="FTP481" s="3"/>
      <c r="FTQ481" s="428"/>
      <c r="FTR481" s="3"/>
      <c r="FTS481" s="567"/>
      <c r="FTT481" s="3"/>
      <c r="FTU481" s="428"/>
      <c r="FTV481" s="3"/>
      <c r="FTW481" s="567"/>
      <c r="FTX481" s="3"/>
      <c r="FTY481" s="428"/>
      <c r="FTZ481" s="3"/>
      <c r="FUA481" s="567"/>
      <c r="FUB481" s="3"/>
      <c r="FUC481" s="428"/>
      <c r="FUD481" s="3"/>
      <c r="FUE481" s="567"/>
      <c r="FUF481" s="3"/>
      <c r="FUG481" s="428"/>
      <c r="FUH481" s="3"/>
      <c r="FUI481" s="567"/>
      <c r="FUJ481" s="3"/>
      <c r="FUK481" s="428"/>
      <c r="FUL481" s="3"/>
      <c r="FUM481" s="567"/>
      <c r="FUN481" s="3"/>
      <c r="FUO481" s="428"/>
      <c r="FUP481" s="3"/>
      <c r="FUQ481" s="567"/>
      <c r="FUR481" s="3"/>
      <c r="FUS481" s="428"/>
      <c r="FUT481" s="3"/>
      <c r="FUU481" s="567"/>
      <c r="FUV481" s="3"/>
      <c r="FUW481" s="428"/>
      <c r="FUX481" s="3"/>
      <c r="FUY481" s="567"/>
      <c r="FUZ481" s="3"/>
      <c r="FVA481" s="428"/>
      <c r="FVB481" s="3"/>
      <c r="FVC481" s="567"/>
      <c r="FVD481" s="3"/>
      <c r="FVE481" s="428"/>
      <c r="FVF481" s="3"/>
      <c r="FVG481" s="567"/>
      <c r="FVH481" s="3"/>
      <c r="FVI481" s="428"/>
      <c r="FVJ481" s="3"/>
      <c r="FVK481" s="567"/>
      <c r="FVL481" s="3"/>
      <c r="FVM481" s="428"/>
      <c r="FVN481" s="3"/>
      <c r="FVO481" s="567"/>
      <c r="FVP481" s="3"/>
      <c r="FVQ481" s="428"/>
      <c r="FVR481" s="3"/>
      <c r="FVS481" s="567"/>
      <c r="FVT481" s="3"/>
      <c r="FVU481" s="428"/>
      <c r="FVV481" s="3"/>
      <c r="FVW481" s="567"/>
      <c r="FVX481" s="3"/>
      <c r="FVY481" s="428"/>
      <c r="FVZ481" s="3"/>
      <c r="FWA481" s="567"/>
      <c r="FWB481" s="3"/>
      <c r="FWC481" s="428"/>
      <c r="FWD481" s="3"/>
      <c r="FWE481" s="567"/>
      <c r="FWF481" s="3"/>
      <c r="FWG481" s="428"/>
      <c r="FWH481" s="3"/>
      <c r="FWI481" s="567"/>
      <c r="FWJ481" s="3"/>
      <c r="FWK481" s="428"/>
      <c r="FWL481" s="3"/>
      <c r="FWM481" s="567"/>
      <c r="FWN481" s="3"/>
      <c r="FWO481" s="428"/>
      <c r="FWP481" s="3"/>
      <c r="FWQ481" s="567"/>
      <c r="FWR481" s="3"/>
      <c r="FWS481" s="428"/>
      <c r="FWT481" s="3"/>
      <c r="FWU481" s="567"/>
      <c r="FWV481" s="3"/>
      <c r="FWW481" s="428"/>
      <c r="FWX481" s="3"/>
      <c r="FWY481" s="567"/>
      <c r="FWZ481" s="3"/>
      <c r="FXA481" s="428"/>
      <c r="FXB481" s="3"/>
      <c r="FXC481" s="567"/>
      <c r="FXD481" s="3"/>
      <c r="FXE481" s="428"/>
      <c r="FXF481" s="3"/>
      <c r="FXG481" s="567"/>
      <c r="FXH481" s="3"/>
      <c r="FXI481" s="428"/>
      <c r="FXJ481" s="3"/>
      <c r="FXK481" s="567"/>
      <c r="FXL481" s="3"/>
      <c r="FXM481" s="428"/>
      <c r="FXN481" s="3"/>
      <c r="FXO481" s="567"/>
      <c r="FXP481" s="3"/>
      <c r="FXQ481" s="428"/>
      <c r="FXR481" s="3"/>
      <c r="FXS481" s="567"/>
      <c r="FXT481" s="3"/>
      <c r="FXU481" s="428"/>
      <c r="FXV481" s="3"/>
      <c r="FXW481" s="567"/>
      <c r="FXX481" s="3"/>
      <c r="FXY481" s="428"/>
      <c r="FXZ481" s="3"/>
      <c r="FYA481" s="567"/>
      <c r="FYB481" s="3"/>
      <c r="FYC481" s="428"/>
      <c r="FYD481" s="3"/>
      <c r="FYE481" s="567"/>
      <c r="FYF481" s="3"/>
      <c r="FYG481" s="428"/>
      <c r="FYH481" s="3"/>
      <c r="FYI481" s="567"/>
      <c r="FYJ481" s="3"/>
      <c r="FYK481" s="428"/>
      <c r="FYL481" s="3"/>
      <c r="FYM481" s="567"/>
      <c r="FYN481" s="3"/>
      <c r="FYO481" s="428"/>
      <c r="FYP481" s="3"/>
      <c r="FYQ481" s="567"/>
      <c r="FYR481" s="3"/>
      <c r="FYS481" s="428"/>
      <c r="FYT481" s="3"/>
      <c r="FYU481" s="567"/>
      <c r="FYV481" s="3"/>
      <c r="FYW481" s="428"/>
      <c r="FYX481" s="3"/>
      <c r="FYY481" s="567"/>
      <c r="FYZ481" s="3"/>
      <c r="FZA481" s="428"/>
      <c r="FZB481" s="3"/>
      <c r="FZC481" s="567"/>
      <c r="FZD481" s="3"/>
      <c r="FZE481" s="428"/>
      <c r="FZF481" s="3"/>
      <c r="FZG481" s="567"/>
      <c r="FZH481" s="3"/>
      <c r="FZI481" s="428"/>
      <c r="FZJ481" s="3"/>
      <c r="FZK481" s="567"/>
      <c r="FZL481" s="3"/>
      <c r="FZM481" s="428"/>
      <c r="FZN481" s="3"/>
      <c r="FZO481" s="567"/>
      <c r="FZP481" s="3"/>
      <c r="FZQ481" s="428"/>
      <c r="FZR481" s="3"/>
      <c r="FZS481" s="567"/>
      <c r="FZT481" s="3"/>
      <c r="FZU481" s="428"/>
      <c r="FZV481" s="3"/>
      <c r="FZW481" s="567"/>
      <c r="FZX481" s="3"/>
      <c r="FZY481" s="428"/>
      <c r="FZZ481" s="3"/>
      <c r="GAA481" s="567"/>
      <c r="GAB481" s="3"/>
      <c r="GAC481" s="428"/>
      <c r="GAD481" s="3"/>
      <c r="GAE481" s="567"/>
      <c r="GAF481" s="3"/>
      <c r="GAG481" s="428"/>
      <c r="GAH481" s="3"/>
      <c r="GAI481" s="567"/>
      <c r="GAJ481" s="3"/>
      <c r="GAK481" s="428"/>
      <c r="GAL481" s="3"/>
      <c r="GAM481" s="567"/>
      <c r="GAN481" s="3"/>
      <c r="GAO481" s="428"/>
      <c r="GAP481" s="3"/>
      <c r="GAQ481" s="567"/>
      <c r="GAR481" s="3"/>
      <c r="GAS481" s="428"/>
      <c r="GAT481" s="3"/>
      <c r="GAU481" s="567"/>
      <c r="GAV481" s="3"/>
      <c r="GAW481" s="428"/>
      <c r="GAX481" s="3"/>
      <c r="GAY481" s="567"/>
      <c r="GAZ481" s="3"/>
      <c r="GBA481" s="428"/>
      <c r="GBB481" s="3"/>
      <c r="GBC481" s="567"/>
      <c r="GBD481" s="3"/>
      <c r="GBE481" s="428"/>
      <c r="GBF481" s="3"/>
      <c r="GBG481" s="567"/>
      <c r="GBH481" s="3"/>
      <c r="GBI481" s="428"/>
      <c r="GBJ481" s="3"/>
      <c r="GBK481" s="567"/>
      <c r="GBL481" s="3"/>
      <c r="GBM481" s="428"/>
      <c r="GBN481" s="3"/>
      <c r="GBO481" s="567"/>
      <c r="GBP481" s="3"/>
      <c r="GBQ481" s="428"/>
      <c r="GBR481" s="3"/>
      <c r="GBS481" s="567"/>
      <c r="GBT481" s="3"/>
      <c r="GBU481" s="428"/>
      <c r="GBV481" s="3"/>
      <c r="GBW481" s="567"/>
      <c r="GBX481" s="3"/>
      <c r="GBY481" s="428"/>
      <c r="GBZ481" s="3"/>
      <c r="GCA481" s="567"/>
      <c r="GCB481" s="3"/>
      <c r="GCC481" s="428"/>
      <c r="GCD481" s="3"/>
      <c r="GCE481" s="567"/>
      <c r="GCF481" s="3"/>
      <c r="GCG481" s="428"/>
      <c r="GCH481" s="3"/>
      <c r="GCI481" s="567"/>
      <c r="GCJ481" s="3"/>
      <c r="GCK481" s="428"/>
      <c r="GCL481" s="3"/>
      <c r="GCM481" s="567"/>
      <c r="GCN481" s="3"/>
      <c r="GCO481" s="428"/>
      <c r="GCP481" s="3"/>
      <c r="GCQ481" s="567"/>
      <c r="GCR481" s="3"/>
      <c r="GCS481" s="428"/>
      <c r="GCT481" s="3"/>
      <c r="GCU481" s="567"/>
      <c r="GCV481" s="3"/>
      <c r="GCW481" s="428"/>
      <c r="GCX481" s="3"/>
      <c r="GCY481" s="567"/>
      <c r="GCZ481" s="3"/>
      <c r="GDA481" s="428"/>
      <c r="GDB481" s="3"/>
      <c r="GDC481" s="567"/>
      <c r="GDD481" s="3"/>
      <c r="GDE481" s="428"/>
      <c r="GDF481" s="3"/>
      <c r="GDG481" s="567"/>
      <c r="GDH481" s="3"/>
      <c r="GDI481" s="428"/>
      <c r="GDJ481" s="3"/>
      <c r="GDK481" s="567"/>
      <c r="GDL481" s="3"/>
      <c r="GDM481" s="428"/>
      <c r="GDN481" s="3"/>
      <c r="GDO481" s="567"/>
      <c r="GDP481" s="3"/>
      <c r="GDQ481" s="428"/>
      <c r="GDR481" s="3"/>
      <c r="GDS481" s="567"/>
      <c r="GDT481" s="3"/>
      <c r="GDU481" s="428"/>
      <c r="GDV481" s="3"/>
      <c r="GDW481" s="567"/>
      <c r="GDX481" s="3"/>
      <c r="GDY481" s="428"/>
      <c r="GDZ481" s="3"/>
      <c r="GEA481" s="567"/>
      <c r="GEB481" s="3"/>
      <c r="GEC481" s="428"/>
      <c r="GED481" s="3"/>
      <c r="GEE481" s="567"/>
      <c r="GEF481" s="3"/>
      <c r="GEG481" s="428"/>
      <c r="GEH481" s="3"/>
      <c r="GEI481" s="567"/>
      <c r="GEJ481" s="3"/>
      <c r="GEK481" s="428"/>
      <c r="GEL481" s="3"/>
      <c r="GEM481" s="567"/>
      <c r="GEN481" s="3"/>
      <c r="GEO481" s="428"/>
      <c r="GEP481" s="3"/>
      <c r="GEQ481" s="567"/>
      <c r="GER481" s="3"/>
      <c r="GES481" s="428"/>
      <c r="GET481" s="3"/>
      <c r="GEU481" s="567"/>
      <c r="GEV481" s="3"/>
      <c r="GEW481" s="428"/>
      <c r="GEX481" s="3"/>
      <c r="GEY481" s="567"/>
      <c r="GEZ481" s="3"/>
      <c r="GFA481" s="428"/>
      <c r="GFB481" s="3"/>
      <c r="GFC481" s="567"/>
      <c r="GFD481" s="3"/>
      <c r="GFE481" s="428"/>
      <c r="GFF481" s="3"/>
      <c r="GFG481" s="567"/>
      <c r="GFH481" s="3"/>
      <c r="GFI481" s="428"/>
      <c r="GFJ481" s="3"/>
      <c r="GFK481" s="567"/>
      <c r="GFL481" s="3"/>
      <c r="GFM481" s="428"/>
      <c r="GFN481" s="3"/>
      <c r="GFO481" s="567"/>
      <c r="GFP481" s="3"/>
      <c r="GFQ481" s="428"/>
      <c r="GFR481" s="3"/>
      <c r="GFS481" s="567"/>
      <c r="GFT481" s="3"/>
      <c r="GFU481" s="428"/>
      <c r="GFV481" s="3"/>
      <c r="GFW481" s="567"/>
      <c r="GFX481" s="3"/>
      <c r="GFY481" s="428"/>
      <c r="GFZ481" s="3"/>
      <c r="GGA481" s="567"/>
      <c r="GGB481" s="3"/>
      <c r="GGC481" s="428"/>
      <c r="GGD481" s="3"/>
      <c r="GGE481" s="567"/>
      <c r="GGF481" s="3"/>
      <c r="GGG481" s="428"/>
      <c r="GGH481" s="3"/>
      <c r="GGI481" s="567"/>
      <c r="GGJ481" s="3"/>
      <c r="GGK481" s="428"/>
      <c r="GGL481" s="3"/>
      <c r="GGM481" s="567"/>
      <c r="GGN481" s="3"/>
      <c r="GGO481" s="428"/>
      <c r="GGP481" s="3"/>
      <c r="GGQ481" s="567"/>
      <c r="GGR481" s="3"/>
      <c r="GGS481" s="428"/>
      <c r="GGT481" s="3"/>
      <c r="GGU481" s="567"/>
      <c r="GGV481" s="3"/>
      <c r="GGW481" s="428"/>
      <c r="GGX481" s="3"/>
      <c r="GGY481" s="567"/>
      <c r="GGZ481" s="3"/>
      <c r="GHA481" s="428"/>
      <c r="GHB481" s="3"/>
      <c r="GHC481" s="567"/>
      <c r="GHD481" s="3"/>
      <c r="GHE481" s="428"/>
      <c r="GHF481" s="3"/>
      <c r="GHG481" s="567"/>
      <c r="GHH481" s="3"/>
      <c r="GHI481" s="428"/>
      <c r="GHJ481" s="3"/>
      <c r="GHK481" s="567"/>
      <c r="GHL481" s="3"/>
      <c r="GHM481" s="428"/>
      <c r="GHN481" s="3"/>
      <c r="GHO481" s="567"/>
      <c r="GHP481" s="3"/>
      <c r="GHQ481" s="428"/>
      <c r="GHR481" s="3"/>
      <c r="GHS481" s="567"/>
      <c r="GHT481" s="3"/>
      <c r="GHU481" s="428"/>
      <c r="GHV481" s="3"/>
      <c r="GHW481" s="567"/>
      <c r="GHX481" s="3"/>
      <c r="GHY481" s="428"/>
      <c r="GHZ481" s="3"/>
      <c r="GIA481" s="567"/>
      <c r="GIB481" s="3"/>
      <c r="GIC481" s="428"/>
      <c r="GID481" s="3"/>
      <c r="GIE481" s="567"/>
      <c r="GIF481" s="3"/>
      <c r="GIG481" s="428"/>
      <c r="GIH481" s="3"/>
      <c r="GII481" s="567"/>
      <c r="GIJ481" s="3"/>
      <c r="GIK481" s="428"/>
      <c r="GIL481" s="3"/>
      <c r="GIM481" s="567"/>
      <c r="GIN481" s="3"/>
      <c r="GIO481" s="428"/>
      <c r="GIP481" s="3"/>
      <c r="GIQ481" s="567"/>
      <c r="GIR481" s="3"/>
      <c r="GIS481" s="428"/>
      <c r="GIT481" s="3"/>
      <c r="GIU481" s="567"/>
      <c r="GIV481" s="3"/>
      <c r="GIW481" s="428"/>
      <c r="GIX481" s="3"/>
      <c r="GIY481" s="567"/>
      <c r="GIZ481" s="3"/>
      <c r="GJA481" s="428"/>
      <c r="GJB481" s="3"/>
      <c r="GJC481" s="567"/>
      <c r="GJD481" s="3"/>
      <c r="GJE481" s="428"/>
      <c r="GJF481" s="3"/>
      <c r="GJG481" s="567"/>
      <c r="GJH481" s="3"/>
      <c r="GJI481" s="428"/>
      <c r="GJJ481" s="3"/>
      <c r="GJK481" s="567"/>
      <c r="GJL481" s="3"/>
      <c r="GJM481" s="428"/>
      <c r="GJN481" s="3"/>
      <c r="GJO481" s="567"/>
      <c r="GJP481" s="3"/>
      <c r="GJQ481" s="428"/>
      <c r="GJR481" s="3"/>
      <c r="GJS481" s="567"/>
      <c r="GJT481" s="3"/>
      <c r="GJU481" s="428"/>
      <c r="GJV481" s="3"/>
      <c r="GJW481" s="567"/>
      <c r="GJX481" s="3"/>
      <c r="GJY481" s="428"/>
      <c r="GJZ481" s="3"/>
      <c r="GKA481" s="567"/>
      <c r="GKB481" s="3"/>
      <c r="GKC481" s="428"/>
      <c r="GKD481" s="3"/>
      <c r="GKE481" s="567"/>
      <c r="GKF481" s="3"/>
      <c r="GKG481" s="428"/>
      <c r="GKH481" s="3"/>
      <c r="GKI481" s="567"/>
      <c r="GKJ481" s="3"/>
      <c r="GKK481" s="428"/>
      <c r="GKL481" s="3"/>
      <c r="GKM481" s="567"/>
      <c r="GKN481" s="3"/>
      <c r="GKO481" s="428"/>
      <c r="GKP481" s="3"/>
      <c r="GKQ481" s="567"/>
      <c r="GKR481" s="3"/>
      <c r="GKS481" s="428"/>
      <c r="GKT481" s="3"/>
      <c r="GKU481" s="567"/>
      <c r="GKV481" s="3"/>
      <c r="GKW481" s="428"/>
      <c r="GKX481" s="3"/>
      <c r="GKY481" s="567"/>
      <c r="GKZ481" s="3"/>
      <c r="GLA481" s="428"/>
      <c r="GLB481" s="3"/>
      <c r="GLC481" s="567"/>
      <c r="GLD481" s="3"/>
      <c r="GLE481" s="428"/>
      <c r="GLF481" s="3"/>
      <c r="GLG481" s="567"/>
      <c r="GLH481" s="3"/>
      <c r="GLI481" s="428"/>
      <c r="GLJ481" s="3"/>
      <c r="GLK481" s="567"/>
      <c r="GLL481" s="3"/>
      <c r="GLM481" s="428"/>
      <c r="GLN481" s="3"/>
      <c r="GLO481" s="567"/>
      <c r="GLP481" s="3"/>
      <c r="GLQ481" s="428"/>
      <c r="GLR481" s="3"/>
      <c r="GLS481" s="567"/>
      <c r="GLT481" s="3"/>
      <c r="GLU481" s="428"/>
      <c r="GLV481" s="3"/>
      <c r="GLW481" s="567"/>
      <c r="GLX481" s="3"/>
      <c r="GLY481" s="428"/>
      <c r="GLZ481" s="3"/>
      <c r="GMA481" s="567"/>
      <c r="GMB481" s="3"/>
      <c r="GMC481" s="428"/>
      <c r="GMD481" s="3"/>
      <c r="GME481" s="567"/>
      <c r="GMF481" s="3"/>
      <c r="GMG481" s="428"/>
      <c r="GMH481" s="3"/>
      <c r="GMI481" s="567"/>
      <c r="GMJ481" s="3"/>
      <c r="GMK481" s="428"/>
      <c r="GML481" s="3"/>
      <c r="GMM481" s="567"/>
      <c r="GMN481" s="3"/>
      <c r="GMO481" s="428"/>
      <c r="GMP481" s="3"/>
      <c r="GMQ481" s="567"/>
      <c r="GMR481" s="3"/>
      <c r="GMS481" s="428"/>
      <c r="GMT481" s="3"/>
      <c r="GMU481" s="567"/>
      <c r="GMV481" s="3"/>
      <c r="GMW481" s="428"/>
      <c r="GMX481" s="3"/>
      <c r="GMY481" s="567"/>
      <c r="GMZ481" s="3"/>
      <c r="GNA481" s="428"/>
      <c r="GNB481" s="3"/>
      <c r="GNC481" s="567"/>
      <c r="GND481" s="3"/>
      <c r="GNE481" s="428"/>
      <c r="GNF481" s="3"/>
      <c r="GNG481" s="567"/>
      <c r="GNH481" s="3"/>
      <c r="GNI481" s="428"/>
      <c r="GNJ481" s="3"/>
      <c r="GNK481" s="567"/>
      <c r="GNL481" s="3"/>
      <c r="GNM481" s="428"/>
      <c r="GNN481" s="3"/>
      <c r="GNO481" s="567"/>
      <c r="GNP481" s="3"/>
      <c r="GNQ481" s="428"/>
      <c r="GNR481" s="3"/>
      <c r="GNS481" s="567"/>
      <c r="GNT481" s="3"/>
      <c r="GNU481" s="428"/>
      <c r="GNV481" s="3"/>
      <c r="GNW481" s="567"/>
      <c r="GNX481" s="3"/>
      <c r="GNY481" s="428"/>
      <c r="GNZ481" s="3"/>
      <c r="GOA481" s="567"/>
      <c r="GOB481" s="3"/>
      <c r="GOC481" s="428"/>
      <c r="GOD481" s="3"/>
      <c r="GOE481" s="567"/>
      <c r="GOF481" s="3"/>
      <c r="GOG481" s="428"/>
      <c r="GOH481" s="3"/>
      <c r="GOI481" s="567"/>
      <c r="GOJ481" s="3"/>
      <c r="GOK481" s="428"/>
      <c r="GOL481" s="3"/>
      <c r="GOM481" s="567"/>
      <c r="GON481" s="3"/>
      <c r="GOO481" s="428"/>
      <c r="GOP481" s="3"/>
      <c r="GOQ481" s="567"/>
      <c r="GOR481" s="3"/>
      <c r="GOS481" s="428"/>
      <c r="GOT481" s="3"/>
      <c r="GOU481" s="567"/>
      <c r="GOV481" s="3"/>
      <c r="GOW481" s="428"/>
      <c r="GOX481" s="3"/>
      <c r="GOY481" s="567"/>
      <c r="GOZ481" s="3"/>
      <c r="GPA481" s="428"/>
      <c r="GPB481" s="3"/>
      <c r="GPC481" s="567"/>
      <c r="GPD481" s="3"/>
      <c r="GPE481" s="428"/>
      <c r="GPF481" s="3"/>
      <c r="GPG481" s="567"/>
      <c r="GPH481" s="3"/>
      <c r="GPI481" s="428"/>
      <c r="GPJ481" s="3"/>
      <c r="GPK481" s="567"/>
      <c r="GPL481" s="3"/>
      <c r="GPM481" s="428"/>
      <c r="GPN481" s="3"/>
      <c r="GPO481" s="567"/>
      <c r="GPP481" s="3"/>
      <c r="GPQ481" s="428"/>
      <c r="GPR481" s="3"/>
      <c r="GPS481" s="567"/>
      <c r="GPT481" s="3"/>
      <c r="GPU481" s="428"/>
      <c r="GPV481" s="3"/>
      <c r="GPW481" s="567"/>
      <c r="GPX481" s="3"/>
      <c r="GPY481" s="428"/>
      <c r="GPZ481" s="3"/>
      <c r="GQA481" s="567"/>
      <c r="GQB481" s="3"/>
      <c r="GQC481" s="428"/>
      <c r="GQD481" s="3"/>
      <c r="GQE481" s="567"/>
      <c r="GQF481" s="3"/>
      <c r="GQG481" s="428"/>
      <c r="GQH481" s="3"/>
      <c r="GQI481" s="567"/>
      <c r="GQJ481" s="3"/>
      <c r="GQK481" s="428"/>
      <c r="GQL481" s="3"/>
      <c r="GQM481" s="567"/>
      <c r="GQN481" s="3"/>
      <c r="GQO481" s="428"/>
      <c r="GQP481" s="3"/>
      <c r="GQQ481" s="567"/>
      <c r="GQR481" s="3"/>
      <c r="GQS481" s="428"/>
      <c r="GQT481" s="3"/>
      <c r="GQU481" s="567"/>
      <c r="GQV481" s="3"/>
      <c r="GQW481" s="428"/>
      <c r="GQX481" s="3"/>
      <c r="GQY481" s="567"/>
      <c r="GQZ481" s="3"/>
      <c r="GRA481" s="428"/>
      <c r="GRB481" s="3"/>
      <c r="GRC481" s="567"/>
      <c r="GRD481" s="3"/>
      <c r="GRE481" s="428"/>
      <c r="GRF481" s="3"/>
      <c r="GRG481" s="567"/>
      <c r="GRH481" s="3"/>
      <c r="GRI481" s="428"/>
      <c r="GRJ481" s="3"/>
      <c r="GRK481" s="567"/>
      <c r="GRL481" s="3"/>
      <c r="GRM481" s="428"/>
      <c r="GRN481" s="3"/>
      <c r="GRO481" s="567"/>
      <c r="GRP481" s="3"/>
      <c r="GRQ481" s="428"/>
      <c r="GRR481" s="3"/>
      <c r="GRS481" s="567"/>
      <c r="GRT481" s="3"/>
      <c r="GRU481" s="428"/>
      <c r="GRV481" s="3"/>
      <c r="GRW481" s="567"/>
      <c r="GRX481" s="3"/>
      <c r="GRY481" s="428"/>
      <c r="GRZ481" s="3"/>
      <c r="GSA481" s="567"/>
      <c r="GSB481" s="3"/>
      <c r="GSC481" s="428"/>
      <c r="GSD481" s="3"/>
      <c r="GSE481" s="567"/>
      <c r="GSF481" s="3"/>
      <c r="GSG481" s="428"/>
      <c r="GSH481" s="3"/>
      <c r="GSI481" s="567"/>
      <c r="GSJ481" s="3"/>
      <c r="GSK481" s="428"/>
      <c r="GSL481" s="3"/>
      <c r="GSM481" s="567"/>
      <c r="GSN481" s="3"/>
      <c r="GSO481" s="428"/>
      <c r="GSP481" s="3"/>
      <c r="GSQ481" s="567"/>
      <c r="GSR481" s="3"/>
      <c r="GSS481" s="428"/>
      <c r="GST481" s="3"/>
      <c r="GSU481" s="567"/>
      <c r="GSV481" s="3"/>
      <c r="GSW481" s="428"/>
      <c r="GSX481" s="3"/>
      <c r="GSY481" s="567"/>
      <c r="GSZ481" s="3"/>
      <c r="GTA481" s="428"/>
      <c r="GTB481" s="3"/>
      <c r="GTC481" s="567"/>
      <c r="GTD481" s="3"/>
      <c r="GTE481" s="428"/>
      <c r="GTF481" s="3"/>
      <c r="GTG481" s="567"/>
      <c r="GTH481" s="3"/>
      <c r="GTI481" s="428"/>
      <c r="GTJ481" s="3"/>
      <c r="GTK481" s="567"/>
      <c r="GTL481" s="3"/>
      <c r="GTM481" s="428"/>
      <c r="GTN481" s="3"/>
      <c r="GTO481" s="567"/>
      <c r="GTP481" s="3"/>
      <c r="GTQ481" s="428"/>
      <c r="GTR481" s="3"/>
      <c r="GTS481" s="567"/>
      <c r="GTT481" s="3"/>
      <c r="GTU481" s="428"/>
      <c r="GTV481" s="3"/>
      <c r="GTW481" s="567"/>
      <c r="GTX481" s="3"/>
      <c r="GTY481" s="428"/>
      <c r="GTZ481" s="3"/>
      <c r="GUA481" s="567"/>
      <c r="GUB481" s="3"/>
      <c r="GUC481" s="428"/>
      <c r="GUD481" s="3"/>
      <c r="GUE481" s="567"/>
      <c r="GUF481" s="3"/>
      <c r="GUG481" s="428"/>
      <c r="GUH481" s="3"/>
      <c r="GUI481" s="567"/>
      <c r="GUJ481" s="3"/>
      <c r="GUK481" s="428"/>
      <c r="GUL481" s="3"/>
      <c r="GUM481" s="567"/>
      <c r="GUN481" s="3"/>
      <c r="GUO481" s="428"/>
      <c r="GUP481" s="3"/>
      <c r="GUQ481" s="567"/>
      <c r="GUR481" s="3"/>
      <c r="GUS481" s="428"/>
      <c r="GUT481" s="3"/>
      <c r="GUU481" s="567"/>
      <c r="GUV481" s="3"/>
      <c r="GUW481" s="428"/>
      <c r="GUX481" s="3"/>
      <c r="GUY481" s="567"/>
      <c r="GUZ481" s="3"/>
      <c r="GVA481" s="428"/>
      <c r="GVB481" s="3"/>
      <c r="GVC481" s="567"/>
      <c r="GVD481" s="3"/>
      <c r="GVE481" s="428"/>
      <c r="GVF481" s="3"/>
      <c r="GVG481" s="567"/>
      <c r="GVH481" s="3"/>
      <c r="GVI481" s="428"/>
      <c r="GVJ481" s="3"/>
      <c r="GVK481" s="567"/>
      <c r="GVL481" s="3"/>
      <c r="GVM481" s="428"/>
      <c r="GVN481" s="3"/>
      <c r="GVO481" s="567"/>
      <c r="GVP481" s="3"/>
      <c r="GVQ481" s="428"/>
      <c r="GVR481" s="3"/>
      <c r="GVS481" s="567"/>
      <c r="GVT481" s="3"/>
      <c r="GVU481" s="428"/>
      <c r="GVV481" s="3"/>
      <c r="GVW481" s="567"/>
      <c r="GVX481" s="3"/>
      <c r="GVY481" s="428"/>
      <c r="GVZ481" s="3"/>
      <c r="GWA481" s="567"/>
      <c r="GWB481" s="3"/>
      <c r="GWC481" s="428"/>
      <c r="GWD481" s="3"/>
      <c r="GWE481" s="567"/>
      <c r="GWF481" s="3"/>
      <c r="GWG481" s="428"/>
      <c r="GWH481" s="3"/>
      <c r="GWI481" s="567"/>
      <c r="GWJ481" s="3"/>
      <c r="GWK481" s="428"/>
      <c r="GWL481" s="3"/>
      <c r="GWM481" s="567"/>
      <c r="GWN481" s="3"/>
      <c r="GWO481" s="428"/>
      <c r="GWP481" s="3"/>
      <c r="GWQ481" s="567"/>
      <c r="GWR481" s="3"/>
      <c r="GWS481" s="428"/>
      <c r="GWT481" s="3"/>
      <c r="GWU481" s="567"/>
      <c r="GWV481" s="3"/>
      <c r="GWW481" s="428"/>
      <c r="GWX481" s="3"/>
      <c r="GWY481" s="567"/>
      <c r="GWZ481" s="3"/>
      <c r="GXA481" s="428"/>
      <c r="GXB481" s="3"/>
      <c r="GXC481" s="567"/>
      <c r="GXD481" s="3"/>
      <c r="GXE481" s="428"/>
      <c r="GXF481" s="3"/>
      <c r="GXG481" s="567"/>
      <c r="GXH481" s="3"/>
      <c r="GXI481" s="428"/>
      <c r="GXJ481" s="3"/>
      <c r="GXK481" s="567"/>
      <c r="GXL481" s="3"/>
      <c r="GXM481" s="428"/>
      <c r="GXN481" s="3"/>
      <c r="GXO481" s="567"/>
      <c r="GXP481" s="3"/>
      <c r="GXQ481" s="428"/>
      <c r="GXR481" s="3"/>
      <c r="GXS481" s="567"/>
      <c r="GXT481" s="3"/>
      <c r="GXU481" s="428"/>
      <c r="GXV481" s="3"/>
      <c r="GXW481" s="567"/>
      <c r="GXX481" s="3"/>
      <c r="GXY481" s="428"/>
      <c r="GXZ481" s="3"/>
      <c r="GYA481" s="567"/>
      <c r="GYB481" s="3"/>
      <c r="GYC481" s="428"/>
      <c r="GYD481" s="3"/>
      <c r="GYE481" s="567"/>
      <c r="GYF481" s="3"/>
      <c r="GYG481" s="428"/>
      <c r="GYH481" s="3"/>
      <c r="GYI481" s="567"/>
      <c r="GYJ481" s="3"/>
      <c r="GYK481" s="428"/>
      <c r="GYL481" s="3"/>
      <c r="GYM481" s="567"/>
      <c r="GYN481" s="3"/>
      <c r="GYO481" s="428"/>
      <c r="GYP481" s="3"/>
      <c r="GYQ481" s="567"/>
      <c r="GYR481" s="3"/>
      <c r="GYS481" s="428"/>
      <c r="GYT481" s="3"/>
      <c r="GYU481" s="567"/>
      <c r="GYV481" s="3"/>
      <c r="GYW481" s="428"/>
      <c r="GYX481" s="3"/>
      <c r="GYY481" s="567"/>
      <c r="GYZ481" s="3"/>
      <c r="GZA481" s="428"/>
      <c r="GZB481" s="3"/>
      <c r="GZC481" s="567"/>
      <c r="GZD481" s="3"/>
      <c r="GZE481" s="428"/>
      <c r="GZF481" s="3"/>
      <c r="GZG481" s="567"/>
      <c r="GZH481" s="3"/>
      <c r="GZI481" s="428"/>
      <c r="GZJ481" s="3"/>
      <c r="GZK481" s="567"/>
      <c r="GZL481" s="3"/>
      <c r="GZM481" s="428"/>
      <c r="GZN481" s="3"/>
      <c r="GZO481" s="567"/>
      <c r="GZP481" s="3"/>
      <c r="GZQ481" s="428"/>
      <c r="GZR481" s="3"/>
      <c r="GZS481" s="567"/>
      <c r="GZT481" s="3"/>
      <c r="GZU481" s="428"/>
      <c r="GZV481" s="3"/>
      <c r="GZW481" s="567"/>
      <c r="GZX481" s="3"/>
      <c r="GZY481" s="428"/>
      <c r="GZZ481" s="3"/>
      <c r="HAA481" s="567"/>
      <c r="HAB481" s="3"/>
      <c r="HAC481" s="428"/>
      <c r="HAD481" s="3"/>
      <c r="HAE481" s="567"/>
      <c r="HAF481" s="3"/>
      <c r="HAG481" s="428"/>
      <c r="HAH481" s="3"/>
      <c r="HAI481" s="567"/>
      <c r="HAJ481" s="3"/>
      <c r="HAK481" s="428"/>
      <c r="HAL481" s="3"/>
      <c r="HAM481" s="567"/>
      <c r="HAN481" s="3"/>
      <c r="HAO481" s="428"/>
      <c r="HAP481" s="3"/>
      <c r="HAQ481" s="567"/>
      <c r="HAR481" s="3"/>
      <c r="HAS481" s="428"/>
      <c r="HAT481" s="3"/>
      <c r="HAU481" s="567"/>
      <c r="HAV481" s="3"/>
      <c r="HAW481" s="428"/>
      <c r="HAX481" s="3"/>
      <c r="HAY481" s="567"/>
      <c r="HAZ481" s="3"/>
      <c r="HBA481" s="428"/>
      <c r="HBB481" s="3"/>
      <c r="HBC481" s="567"/>
      <c r="HBD481" s="3"/>
      <c r="HBE481" s="428"/>
      <c r="HBF481" s="3"/>
      <c r="HBG481" s="567"/>
      <c r="HBH481" s="3"/>
      <c r="HBI481" s="428"/>
      <c r="HBJ481" s="3"/>
      <c r="HBK481" s="567"/>
      <c r="HBL481" s="3"/>
      <c r="HBM481" s="428"/>
      <c r="HBN481" s="3"/>
      <c r="HBO481" s="567"/>
      <c r="HBP481" s="3"/>
      <c r="HBQ481" s="428"/>
      <c r="HBR481" s="3"/>
      <c r="HBS481" s="567"/>
      <c r="HBT481" s="3"/>
      <c r="HBU481" s="428"/>
      <c r="HBV481" s="3"/>
      <c r="HBW481" s="567"/>
      <c r="HBX481" s="3"/>
      <c r="HBY481" s="428"/>
      <c r="HBZ481" s="3"/>
      <c r="HCA481" s="567"/>
      <c r="HCB481" s="3"/>
      <c r="HCC481" s="428"/>
      <c r="HCD481" s="3"/>
      <c r="HCE481" s="567"/>
      <c r="HCF481" s="3"/>
      <c r="HCG481" s="428"/>
      <c r="HCH481" s="3"/>
      <c r="HCI481" s="567"/>
      <c r="HCJ481" s="3"/>
      <c r="HCK481" s="428"/>
      <c r="HCL481" s="3"/>
      <c r="HCM481" s="567"/>
      <c r="HCN481" s="3"/>
      <c r="HCO481" s="428"/>
      <c r="HCP481" s="3"/>
      <c r="HCQ481" s="567"/>
      <c r="HCR481" s="3"/>
      <c r="HCS481" s="428"/>
      <c r="HCT481" s="3"/>
      <c r="HCU481" s="567"/>
      <c r="HCV481" s="3"/>
      <c r="HCW481" s="428"/>
      <c r="HCX481" s="3"/>
      <c r="HCY481" s="567"/>
      <c r="HCZ481" s="3"/>
      <c r="HDA481" s="428"/>
      <c r="HDB481" s="3"/>
      <c r="HDC481" s="567"/>
      <c r="HDD481" s="3"/>
      <c r="HDE481" s="428"/>
      <c r="HDF481" s="3"/>
      <c r="HDG481" s="567"/>
      <c r="HDH481" s="3"/>
      <c r="HDI481" s="428"/>
      <c r="HDJ481" s="3"/>
      <c r="HDK481" s="567"/>
      <c r="HDL481" s="3"/>
      <c r="HDM481" s="428"/>
      <c r="HDN481" s="3"/>
      <c r="HDO481" s="567"/>
      <c r="HDP481" s="3"/>
      <c r="HDQ481" s="428"/>
      <c r="HDR481" s="3"/>
      <c r="HDS481" s="567"/>
      <c r="HDT481" s="3"/>
      <c r="HDU481" s="428"/>
      <c r="HDV481" s="3"/>
      <c r="HDW481" s="567"/>
      <c r="HDX481" s="3"/>
      <c r="HDY481" s="428"/>
      <c r="HDZ481" s="3"/>
      <c r="HEA481" s="567"/>
      <c r="HEB481" s="3"/>
      <c r="HEC481" s="428"/>
      <c r="HED481" s="3"/>
      <c r="HEE481" s="567"/>
      <c r="HEF481" s="3"/>
      <c r="HEG481" s="428"/>
      <c r="HEH481" s="3"/>
      <c r="HEI481" s="567"/>
      <c r="HEJ481" s="3"/>
      <c r="HEK481" s="428"/>
      <c r="HEL481" s="3"/>
      <c r="HEM481" s="567"/>
      <c r="HEN481" s="3"/>
      <c r="HEO481" s="428"/>
      <c r="HEP481" s="3"/>
      <c r="HEQ481" s="567"/>
      <c r="HER481" s="3"/>
      <c r="HES481" s="428"/>
      <c r="HET481" s="3"/>
      <c r="HEU481" s="567"/>
      <c r="HEV481" s="3"/>
      <c r="HEW481" s="428"/>
      <c r="HEX481" s="3"/>
      <c r="HEY481" s="567"/>
      <c r="HEZ481" s="3"/>
      <c r="HFA481" s="428"/>
      <c r="HFB481" s="3"/>
      <c r="HFC481" s="567"/>
      <c r="HFD481" s="3"/>
      <c r="HFE481" s="428"/>
      <c r="HFF481" s="3"/>
      <c r="HFG481" s="567"/>
      <c r="HFH481" s="3"/>
      <c r="HFI481" s="428"/>
      <c r="HFJ481" s="3"/>
      <c r="HFK481" s="567"/>
      <c r="HFL481" s="3"/>
      <c r="HFM481" s="428"/>
      <c r="HFN481" s="3"/>
      <c r="HFO481" s="567"/>
      <c r="HFP481" s="3"/>
      <c r="HFQ481" s="428"/>
      <c r="HFR481" s="3"/>
      <c r="HFS481" s="567"/>
      <c r="HFT481" s="3"/>
      <c r="HFU481" s="428"/>
      <c r="HFV481" s="3"/>
      <c r="HFW481" s="567"/>
      <c r="HFX481" s="3"/>
      <c r="HFY481" s="428"/>
      <c r="HFZ481" s="3"/>
      <c r="HGA481" s="567"/>
      <c r="HGB481" s="3"/>
      <c r="HGC481" s="428"/>
      <c r="HGD481" s="3"/>
      <c r="HGE481" s="567"/>
      <c r="HGF481" s="3"/>
      <c r="HGG481" s="428"/>
      <c r="HGH481" s="3"/>
      <c r="HGI481" s="567"/>
      <c r="HGJ481" s="3"/>
      <c r="HGK481" s="428"/>
      <c r="HGL481" s="3"/>
      <c r="HGM481" s="567"/>
      <c r="HGN481" s="3"/>
      <c r="HGO481" s="428"/>
      <c r="HGP481" s="3"/>
      <c r="HGQ481" s="567"/>
      <c r="HGR481" s="3"/>
      <c r="HGS481" s="428"/>
      <c r="HGT481" s="3"/>
      <c r="HGU481" s="567"/>
      <c r="HGV481" s="3"/>
      <c r="HGW481" s="428"/>
      <c r="HGX481" s="3"/>
      <c r="HGY481" s="567"/>
      <c r="HGZ481" s="3"/>
      <c r="HHA481" s="428"/>
      <c r="HHB481" s="3"/>
      <c r="HHC481" s="567"/>
      <c r="HHD481" s="3"/>
      <c r="HHE481" s="428"/>
      <c r="HHF481" s="3"/>
      <c r="HHG481" s="567"/>
      <c r="HHH481" s="3"/>
      <c r="HHI481" s="428"/>
      <c r="HHJ481" s="3"/>
      <c r="HHK481" s="567"/>
      <c r="HHL481" s="3"/>
      <c r="HHM481" s="428"/>
      <c r="HHN481" s="3"/>
      <c r="HHO481" s="567"/>
      <c r="HHP481" s="3"/>
      <c r="HHQ481" s="428"/>
      <c r="HHR481" s="3"/>
      <c r="HHS481" s="567"/>
      <c r="HHT481" s="3"/>
      <c r="HHU481" s="428"/>
      <c r="HHV481" s="3"/>
      <c r="HHW481" s="567"/>
      <c r="HHX481" s="3"/>
      <c r="HHY481" s="428"/>
      <c r="HHZ481" s="3"/>
      <c r="HIA481" s="567"/>
      <c r="HIB481" s="3"/>
      <c r="HIC481" s="428"/>
      <c r="HID481" s="3"/>
      <c r="HIE481" s="567"/>
      <c r="HIF481" s="3"/>
      <c r="HIG481" s="428"/>
      <c r="HIH481" s="3"/>
      <c r="HII481" s="567"/>
      <c r="HIJ481" s="3"/>
      <c r="HIK481" s="428"/>
      <c r="HIL481" s="3"/>
      <c r="HIM481" s="567"/>
      <c r="HIN481" s="3"/>
      <c r="HIO481" s="428"/>
      <c r="HIP481" s="3"/>
      <c r="HIQ481" s="567"/>
      <c r="HIR481" s="3"/>
      <c r="HIS481" s="428"/>
      <c r="HIT481" s="3"/>
      <c r="HIU481" s="567"/>
      <c r="HIV481" s="3"/>
      <c r="HIW481" s="428"/>
      <c r="HIX481" s="3"/>
      <c r="HIY481" s="567"/>
      <c r="HIZ481" s="3"/>
      <c r="HJA481" s="428"/>
      <c r="HJB481" s="3"/>
      <c r="HJC481" s="567"/>
      <c r="HJD481" s="3"/>
      <c r="HJE481" s="428"/>
      <c r="HJF481" s="3"/>
      <c r="HJG481" s="567"/>
      <c r="HJH481" s="3"/>
      <c r="HJI481" s="428"/>
      <c r="HJJ481" s="3"/>
      <c r="HJK481" s="567"/>
      <c r="HJL481" s="3"/>
      <c r="HJM481" s="428"/>
      <c r="HJN481" s="3"/>
      <c r="HJO481" s="567"/>
      <c r="HJP481" s="3"/>
      <c r="HJQ481" s="428"/>
      <c r="HJR481" s="3"/>
      <c r="HJS481" s="567"/>
      <c r="HJT481" s="3"/>
      <c r="HJU481" s="428"/>
      <c r="HJV481" s="3"/>
      <c r="HJW481" s="567"/>
      <c r="HJX481" s="3"/>
      <c r="HJY481" s="428"/>
      <c r="HJZ481" s="3"/>
      <c r="HKA481" s="567"/>
      <c r="HKB481" s="3"/>
      <c r="HKC481" s="428"/>
      <c r="HKD481" s="3"/>
      <c r="HKE481" s="567"/>
      <c r="HKF481" s="3"/>
      <c r="HKG481" s="428"/>
      <c r="HKH481" s="3"/>
      <c r="HKI481" s="567"/>
      <c r="HKJ481" s="3"/>
      <c r="HKK481" s="428"/>
      <c r="HKL481" s="3"/>
      <c r="HKM481" s="567"/>
      <c r="HKN481" s="3"/>
      <c r="HKO481" s="428"/>
      <c r="HKP481" s="3"/>
      <c r="HKQ481" s="567"/>
      <c r="HKR481" s="3"/>
      <c r="HKS481" s="428"/>
      <c r="HKT481" s="3"/>
      <c r="HKU481" s="567"/>
      <c r="HKV481" s="3"/>
      <c r="HKW481" s="428"/>
      <c r="HKX481" s="3"/>
      <c r="HKY481" s="567"/>
      <c r="HKZ481" s="3"/>
      <c r="HLA481" s="428"/>
      <c r="HLB481" s="3"/>
      <c r="HLC481" s="567"/>
      <c r="HLD481" s="3"/>
      <c r="HLE481" s="428"/>
      <c r="HLF481" s="3"/>
      <c r="HLG481" s="567"/>
      <c r="HLH481" s="3"/>
      <c r="HLI481" s="428"/>
      <c r="HLJ481" s="3"/>
      <c r="HLK481" s="567"/>
      <c r="HLL481" s="3"/>
      <c r="HLM481" s="428"/>
      <c r="HLN481" s="3"/>
      <c r="HLO481" s="567"/>
      <c r="HLP481" s="3"/>
      <c r="HLQ481" s="428"/>
      <c r="HLR481" s="3"/>
      <c r="HLS481" s="567"/>
      <c r="HLT481" s="3"/>
      <c r="HLU481" s="428"/>
      <c r="HLV481" s="3"/>
      <c r="HLW481" s="567"/>
      <c r="HLX481" s="3"/>
      <c r="HLY481" s="428"/>
      <c r="HLZ481" s="3"/>
      <c r="HMA481" s="567"/>
      <c r="HMB481" s="3"/>
      <c r="HMC481" s="428"/>
      <c r="HMD481" s="3"/>
      <c r="HME481" s="567"/>
      <c r="HMF481" s="3"/>
      <c r="HMG481" s="428"/>
      <c r="HMH481" s="3"/>
      <c r="HMI481" s="567"/>
      <c r="HMJ481" s="3"/>
      <c r="HMK481" s="428"/>
      <c r="HML481" s="3"/>
      <c r="HMM481" s="567"/>
      <c r="HMN481" s="3"/>
      <c r="HMO481" s="428"/>
      <c r="HMP481" s="3"/>
      <c r="HMQ481" s="567"/>
      <c r="HMR481" s="3"/>
      <c r="HMS481" s="428"/>
      <c r="HMT481" s="3"/>
      <c r="HMU481" s="567"/>
      <c r="HMV481" s="3"/>
      <c r="HMW481" s="428"/>
      <c r="HMX481" s="3"/>
      <c r="HMY481" s="567"/>
      <c r="HMZ481" s="3"/>
      <c r="HNA481" s="428"/>
      <c r="HNB481" s="3"/>
      <c r="HNC481" s="567"/>
      <c r="HND481" s="3"/>
      <c r="HNE481" s="428"/>
      <c r="HNF481" s="3"/>
      <c r="HNG481" s="567"/>
      <c r="HNH481" s="3"/>
      <c r="HNI481" s="428"/>
      <c r="HNJ481" s="3"/>
      <c r="HNK481" s="567"/>
      <c r="HNL481" s="3"/>
      <c r="HNM481" s="428"/>
      <c r="HNN481" s="3"/>
      <c r="HNO481" s="567"/>
      <c r="HNP481" s="3"/>
      <c r="HNQ481" s="428"/>
      <c r="HNR481" s="3"/>
      <c r="HNS481" s="567"/>
      <c r="HNT481" s="3"/>
      <c r="HNU481" s="428"/>
      <c r="HNV481" s="3"/>
      <c r="HNW481" s="567"/>
      <c r="HNX481" s="3"/>
      <c r="HNY481" s="428"/>
      <c r="HNZ481" s="3"/>
      <c r="HOA481" s="567"/>
      <c r="HOB481" s="3"/>
      <c r="HOC481" s="428"/>
      <c r="HOD481" s="3"/>
      <c r="HOE481" s="567"/>
      <c r="HOF481" s="3"/>
      <c r="HOG481" s="428"/>
      <c r="HOH481" s="3"/>
      <c r="HOI481" s="567"/>
      <c r="HOJ481" s="3"/>
      <c r="HOK481" s="428"/>
      <c r="HOL481" s="3"/>
      <c r="HOM481" s="567"/>
      <c r="HON481" s="3"/>
      <c r="HOO481" s="428"/>
      <c r="HOP481" s="3"/>
      <c r="HOQ481" s="567"/>
      <c r="HOR481" s="3"/>
      <c r="HOS481" s="428"/>
      <c r="HOT481" s="3"/>
      <c r="HOU481" s="567"/>
      <c r="HOV481" s="3"/>
      <c r="HOW481" s="428"/>
      <c r="HOX481" s="3"/>
      <c r="HOY481" s="567"/>
      <c r="HOZ481" s="3"/>
      <c r="HPA481" s="428"/>
      <c r="HPB481" s="3"/>
      <c r="HPC481" s="567"/>
      <c r="HPD481" s="3"/>
      <c r="HPE481" s="428"/>
      <c r="HPF481" s="3"/>
      <c r="HPG481" s="567"/>
      <c r="HPH481" s="3"/>
      <c r="HPI481" s="428"/>
      <c r="HPJ481" s="3"/>
      <c r="HPK481" s="567"/>
      <c r="HPL481" s="3"/>
      <c r="HPM481" s="428"/>
      <c r="HPN481" s="3"/>
      <c r="HPO481" s="567"/>
      <c r="HPP481" s="3"/>
      <c r="HPQ481" s="428"/>
      <c r="HPR481" s="3"/>
      <c r="HPS481" s="567"/>
      <c r="HPT481" s="3"/>
      <c r="HPU481" s="428"/>
      <c r="HPV481" s="3"/>
      <c r="HPW481" s="567"/>
      <c r="HPX481" s="3"/>
      <c r="HPY481" s="428"/>
      <c r="HPZ481" s="3"/>
      <c r="HQA481" s="567"/>
      <c r="HQB481" s="3"/>
      <c r="HQC481" s="428"/>
      <c r="HQD481" s="3"/>
      <c r="HQE481" s="567"/>
      <c r="HQF481" s="3"/>
      <c r="HQG481" s="428"/>
      <c r="HQH481" s="3"/>
      <c r="HQI481" s="567"/>
      <c r="HQJ481" s="3"/>
      <c r="HQK481" s="428"/>
      <c r="HQL481" s="3"/>
      <c r="HQM481" s="567"/>
      <c r="HQN481" s="3"/>
      <c r="HQO481" s="428"/>
      <c r="HQP481" s="3"/>
      <c r="HQQ481" s="567"/>
      <c r="HQR481" s="3"/>
      <c r="HQS481" s="428"/>
      <c r="HQT481" s="3"/>
      <c r="HQU481" s="567"/>
      <c r="HQV481" s="3"/>
      <c r="HQW481" s="428"/>
      <c r="HQX481" s="3"/>
      <c r="HQY481" s="567"/>
      <c r="HQZ481" s="3"/>
      <c r="HRA481" s="428"/>
      <c r="HRB481" s="3"/>
      <c r="HRC481" s="567"/>
      <c r="HRD481" s="3"/>
      <c r="HRE481" s="428"/>
      <c r="HRF481" s="3"/>
      <c r="HRG481" s="567"/>
      <c r="HRH481" s="3"/>
      <c r="HRI481" s="428"/>
      <c r="HRJ481" s="3"/>
      <c r="HRK481" s="567"/>
      <c r="HRL481" s="3"/>
      <c r="HRM481" s="428"/>
      <c r="HRN481" s="3"/>
      <c r="HRO481" s="567"/>
      <c r="HRP481" s="3"/>
      <c r="HRQ481" s="428"/>
      <c r="HRR481" s="3"/>
      <c r="HRS481" s="567"/>
      <c r="HRT481" s="3"/>
      <c r="HRU481" s="428"/>
      <c r="HRV481" s="3"/>
      <c r="HRW481" s="567"/>
      <c r="HRX481" s="3"/>
      <c r="HRY481" s="428"/>
      <c r="HRZ481" s="3"/>
      <c r="HSA481" s="567"/>
      <c r="HSB481" s="3"/>
      <c r="HSC481" s="428"/>
      <c r="HSD481" s="3"/>
      <c r="HSE481" s="567"/>
      <c r="HSF481" s="3"/>
      <c r="HSG481" s="428"/>
      <c r="HSH481" s="3"/>
      <c r="HSI481" s="567"/>
      <c r="HSJ481" s="3"/>
      <c r="HSK481" s="428"/>
      <c r="HSL481" s="3"/>
      <c r="HSM481" s="567"/>
      <c r="HSN481" s="3"/>
      <c r="HSO481" s="428"/>
      <c r="HSP481" s="3"/>
      <c r="HSQ481" s="567"/>
      <c r="HSR481" s="3"/>
      <c r="HSS481" s="428"/>
      <c r="HST481" s="3"/>
      <c r="HSU481" s="567"/>
      <c r="HSV481" s="3"/>
      <c r="HSW481" s="428"/>
      <c r="HSX481" s="3"/>
      <c r="HSY481" s="567"/>
      <c r="HSZ481" s="3"/>
      <c r="HTA481" s="428"/>
      <c r="HTB481" s="3"/>
      <c r="HTC481" s="567"/>
      <c r="HTD481" s="3"/>
      <c r="HTE481" s="428"/>
      <c r="HTF481" s="3"/>
      <c r="HTG481" s="567"/>
      <c r="HTH481" s="3"/>
      <c r="HTI481" s="428"/>
      <c r="HTJ481" s="3"/>
      <c r="HTK481" s="567"/>
      <c r="HTL481" s="3"/>
      <c r="HTM481" s="428"/>
      <c r="HTN481" s="3"/>
      <c r="HTO481" s="567"/>
      <c r="HTP481" s="3"/>
      <c r="HTQ481" s="428"/>
      <c r="HTR481" s="3"/>
      <c r="HTS481" s="567"/>
      <c r="HTT481" s="3"/>
      <c r="HTU481" s="428"/>
      <c r="HTV481" s="3"/>
      <c r="HTW481" s="567"/>
      <c r="HTX481" s="3"/>
      <c r="HTY481" s="428"/>
      <c r="HTZ481" s="3"/>
      <c r="HUA481" s="567"/>
      <c r="HUB481" s="3"/>
      <c r="HUC481" s="428"/>
      <c r="HUD481" s="3"/>
      <c r="HUE481" s="567"/>
      <c r="HUF481" s="3"/>
      <c r="HUG481" s="428"/>
      <c r="HUH481" s="3"/>
      <c r="HUI481" s="567"/>
      <c r="HUJ481" s="3"/>
      <c r="HUK481" s="428"/>
      <c r="HUL481" s="3"/>
      <c r="HUM481" s="567"/>
      <c r="HUN481" s="3"/>
      <c r="HUO481" s="428"/>
      <c r="HUP481" s="3"/>
      <c r="HUQ481" s="567"/>
      <c r="HUR481" s="3"/>
      <c r="HUS481" s="428"/>
      <c r="HUT481" s="3"/>
      <c r="HUU481" s="567"/>
      <c r="HUV481" s="3"/>
      <c r="HUW481" s="428"/>
      <c r="HUX481" s="3"/>
      <c r="HUY481" s="567"/>
      <c r="HUZ481" s="3"/>
      <c r="HVA481" s="428"/>
      <c r="HVB481" s="3"/>
      <c r="HVC481" s="567"/>
      <c r="HVD481" s="3"/>
      <c r="HVE481" s="428"/>
      <c r="HVF481" s="3"/>
      <c r="HVG481" s="567"/>
      <c r="HVH481" s="3"/>
      <c r="HVI481" s="428"/>
      <c r="HVJ481" s="3"/>
      <c r="HVK481" s="567"/>
      <c r="HVL481" s="3"/>
      <c r="HVM481" s="428"/>
      <c r="HVN481" s="3"/>
      <c r="HVO481" s="567"/>
      <c r="HVP481" s="3"/>
      <c r="HVQ481" s="428"/>
      <c r="HVR481" s="3"/>
      <c r="HVS481" s="567"/>
      <c r="HVT481" s="3"/>
      <c r="HVU481" s="428"/>
      <c r="HVV481" s="3"/>
      <c r="HVW481" s="567"/>
      <c r="HVX481" s="3"/>
      <c r="HVY481" s="428"/>
      <c r="HVZ481" s="3"/>
      <c r="HWA481" s="567"/>
      <c r="HWB481" s="3"/>
      <c r="HWC481" s="428"/>
      <c r="HWD481" s="3"/>
      <c r="HWE481" s="567"/>
      <c r="HWF481" s="3"/>
      <c r="HWG481" s="428"/>
      <c r="HWH481" s="3"/>
      <c r="HWI481" s="567"/>
      <c r="HWJ481" s="3"/>
      <c r="HWK481" s="428"/>
      <c r="HWL481" s="3"/>
      <c r="HWM481" s="567"/>
      <c r="HWN481" s="3"/>
      <c r="HWO481" s="428"/>
      <c r="HWP481" s="3"/>
      <c r="HWQ481" s="567"/>
      <c r="HWR481" s="3"/>
      <c r="HWS481" s="428"/>
      <c r="HWT481" s="3"/>
      <c r="HWU481" s="567"/>
      <c r="HWV481" s="3"/>
      <c r="HWW481" s="428"/>
      <c r="HWX481" s="3"/>
      <c r="HWY481" s="567"/>
      <c r="HWZ481" s="3"/>
      <c r="HXA481" s="428"/>
      <c r="HXB481" s="3"/>
      <c r="HXC481" s="567"/>
      <c r="HXD481" s="3"/>
      <c r="HXE481" s="428"/>
      <c r="HXF481" s="3"/>
      <c r="HXG481" s="567"/>
      <c r="HXH481" s="3"/>
      <c r="HXI481" s="428"/>
      <c r="HXJ481" s="3"/>
      <c r="HXK481" s="567"/>
      <c r="HXL481" s="3"/>
      <c r="HXM481" s="428"/>
      <c r="HXN481" s="3"/>
      <c r="HXO481" s="567"/>
      <c r="HXP481" s="3"/>
      <c r="HXQ481" s="428"/>
      <c r="HXR481" s="3"/>
      <c r="HXS481" s="567"/>
      <c r="HXT481" s="3"/>
      <c r="HXU481" s="428"/>
      <c r="HXV481" s="3"/>
      <c r="HXW481" s="567"/>
      <c r="HXX481" s="3"/>
      <c r="HXY481" s="428"/>
      <c r="HXZ481" s="3"/>
      <c r="HYA481" s="567"/>
      <c r="HYB481" s="3"/>
      <c r="HYC481" s="428"/>
      <c r="HYD481" s="3"/>
      <c r="HYE481" s="567"/>
      <c r="HYF481" s="3"/>
      <c r="HYG481" s="428"/>
      <c r="HYH481" s="3"/>
      <c r="HYI481" s="567"/>
      <c r="HYJ481" s="3"/>
      <c r="HYK481" s="428"/>
      <c r="HYL481" s="3"/>
      <c r="HYM481" s="567"/>
      <c r="HYN481" s="3"/>
      <c r="HYO481" s="428"/>
      <c r="HYP481" s="3"/>
      <c r="HYQ481" s="567"/>
      <c r="HYR481" s="3"/>
      <c r="HYS481" s="428"/>
      <c r="HYT481" s="3"/>
      <c r="HYU481" s="567"/>
      <c r="HYV481" s="3"/>
      <c r="HYW481" s="428"/>
      <c r="HYX481" s="3"/>
      <c r="HYY481" s="567"/>
      <c r="HYZ481" s="3"/>
      <c r="HZA481" s="428"/>
      <c r="HZB481" s="3"/>
      <c r="HZC481" s="567"/>
      <c r="HZD481" s="3"/>
      <c r="HZE481" s="428"/>
      <c r="HZF481" s="3"/>
      <c r="HZG481" s="567"/>
      <c r="HZH481" s="3"/>
      <c r="HZI481" s="428"/>
      <c r="HZJ481" s="3"/>
      <c r="HZK481" s="567"/>
      <c r="HZL481" s="3"/>
      <c r="HZM481" s="428"/>
      <c r="HZN481" s="3"/>
      <c r="HZO481" s="567"/>
      <c r="HZP481" s="3"/>
      <c r="HZQ481" s="428"/>
      <c r="HZR481" s="3"/>
      <c r="HZS481" s="567"/>
      <c r="HZT481" s="3"/>
      <c r="HZU481" s="428"/>
      <c r="HZV481" s="3"/>
      <c r="HZW481" s="567"/>
      <c r="HZX481" s="3"/>
      <c r="HZY481" s="428"/>
      <c r="HZZ481" s="3"/>
      <c r="IAA481" s="567"/>
      <c r="IAB481" s="3"/>
      <c r="IAC481" s="428"/>
      <c r="IAD481" s="3"/>
      <c r="IAE481" s="567"/>
      <c r="IAF481" s="3"/>
      <c r="IAG481" s="428"/>
      <c r="IAH481" s="3"/>
      <c r="IAI481" s="567"/>
      <c r="IAJ481" s="3"/>
      <c r="IAK481" s="428"/>
      <c r="IAL481" s="3"/>
      <c r="IAM481" s="567"/>
      <c r="IAN481" s="3"/>
      <c r="IAO481" s="428"/>
      <c r="IAP481" s="3"/>
      <c r="IAQ481" s="567"/>
      <c r="IAR481" s="3"/>
      <c r="IAS481" s="428"/>
      <c r="IAT481" s="3"/>
      <c r="IAU481" s="567"/>
      <c r="IAV481" s="3"/>
      <c r="IAW481" s="428"/>
      <c r="IAX481" s="3"/>
      <c r="IAY481" s="567"/>
      <c r="IAZ481" s="3"/>
      <c r="IBA481" s="428"/>
      <c r="IBB481" s="3"/>
      <c r="IBC481" s="567"/>
      <c r="IBD481" s="3"/>
      <c r="IBE481" s="428"/>
      <c r="IBF481" s="3"/>
      <c r="IBG481" s="567"/>
      <c r="IBH481" s="3"/>
      <c r="IBI481" s="428"/>
      <c r="IBJ481" s="3"/>
      <c r="IBK481" s="567"/>
      <c r="IBL481" s="3"/>
      <c r="IBM481" s="428"/>
      <c r="IBN481" s="3"/>
      <c r="IBO481" s="567"/>
      <c r="IBP481" s="3"/>
      <c r="IBQ481" s="428"/>
      <c r="IBR481" s="3"/>
      <c r="IBS481" s="567"/>
      <c r="IBT481" s="3"/>
      <c r="IBU481" s="428"/>
      <c r="IBV481" s="3"/>
      <c r="IBW481" s="567"/>
      <c r="IBX481" s="3"/>
      <c r="IBY481" s="428"/>
      <c r="IBZ481" s="3"/>
      <c r="ICA481" s="567"/>
      <c r="ICB481" s="3"/>
      <c r="ICC481" s="428"/>
      <c r="ICD481" s="3"/>
      <c r="ICE481" s="567"/>
      <c r="ICF481" s="3"/>
      <c r="ICG481" s="428"/>
      <c r="ICH481" s="3"/>
      <c r="ICI481" s="567"/>
      <c r="ICJ481" s="3"/>
      <c r="ICK481" s="428"/>
      <c r="ICL481" s="3"/>
      <c r="ICM481" s="567"/>
      <c r="ICN481" s="3"/>
      <c r="ICO481" s="428"/>
      <c r="ICP481" s="3"/>
      <c r="ICQ481" s="567"/>
      <c r="ICR481" s="3"/>
      <c r="ICS481" s="428"/>
      <c r="ICT481" s="3"/>
      <c r="ICU481" s="567"/>
      <c r="ICV481" s="3"/>
      <c r="ICW481" s="428"/>
      <c r="ICX481" s="3"/>
      <c r="ICY481" s="567"/>
      <c r="ICZ481" s="3"/>
      <c r="IDA481" s="428"/>
      <c r="IDB481" s="3"/>
      <c r="IDC481" s="567"/>
      <c r="IDD481" s="3"/>
      <c r="IDE481" s="428"/>
      <c r="IDF481" s="3"/>
      <c r="IDG481" s="567"/>
      <c r="IDH481" s="3"/>
      <c r="IDI481" s="428"/>
      <c r="IDJ481" s="3"/>
      <c r="IDK481" s="567"/>
      <c r="IDL481" s="3"/>
      <c r="IDM481" s="428"/>
      <c r="IDN481" s="3"/>
      <c r="IDO481" s="567"/>
      <c r="IDP481" s="3"/>
      <c r="IDQ481" s="428"/>
      <c r="IDR481" s="3"/>
      <c r="IDS481" s="567"/>
      <c r="IDT481" s="3"/>
      <c r="IDU481" s="428"/>
      <c r="IDV481" s="3"/>
      <c r="IDW481" s="567"/>
      <c r="IDX481" s="3"/>
      <c r="IDY481" s="428"/>
      <c r="IDZ481" s="3"/>
      <c r="IEA481" s="567"/>
      <c r="IEB481" s="3"/>
      <c r="IEC481" s="428"/>
      <c r="IED481" s="3"/>
      <c r="IEE481" s="567"/>
      <c r="IEF481" s="3"/>
      <c r="IEG481" s="428"/>
      <c r="IEH481" s="3"/>
      <c r="IEI481" s="567"/>
      <c r="IEJ481" s="3"/>
      <c r="IEK481" s="428"/>
      <c r="IEL481" s="3"/>
      <c r="IEM481" s="567"/>
      <c r="IEN481" s="3"/>
      <c r="IEO481" s="428"/>
      <c r="IEP481" s="3"/>
      <c r="IEQ481" s="567"/>
      <c r="IER481" s="3"/>
      <c r="IES481" s="428"/>
      <c r="IET481" s="3"/>
      <c r="IEU481" s="567"/>
      <c r="IEV481" s="3"/>
      <c r="IEW481" s="428"/>
      <c r="IEX481" s="3"/>
      <c r="IEY481" s="567"/>
      <c r="IEZ481" s="3"/>
      <c r="IFA481" s="428"/>
      <c r="IFB481" s="3"/>
      <c r="IFC481" s="567"/>
      <c r="IFD481" s="3"/>
      <c r="IFE481" s="428"/>
      <c r="IFF481" s="3"/>
      <c r="IFG481" s="567"/>
      <c r="IFH481" s="3"/>
      <c r="IFI481" s="428"/>
      <c r="IFJ481" s="3"/>
      <c r="IFK481" s="567"/>
      <c r="IFL481" s="3"/>
      <c r="IFM481" s="428"/>
      <c r="IFN481" s="3"/>
      <c r="IFO481" s="567"/>
      <c r="IFP481" s="3"/>
      <c r="IFQ481" s="428"/>
      <c r="IFR481" s="3"/>
      <c r="IFS481" s="567"/>
      <c r="IFT481" s="3"/>
      <c r="IFU481" s="428"/>
      <c r="IFV481" s="3"/>
      <c r="IFW481" s="567"/>
      <c r="IFX481" s="3"/>
      <c r="IFY481" s="428"/>
      <c r="IFZ481" s="3"/>
      <c r="IGA481" s="567"/>
      <c r="IGB481" s="3"/>
      <c r="IGC481" s="428"/>
      <c r="IGD481" s="3"/>
      <c r="IGE481" s="567"/>
      <c r="IGF481" s="3"/>
      <c r="IGG481" s="428"/>
      <c r="IGH481" s="3"/>
      <c r="IGI481" s="567"/>
      <c r="IGJ481" s="3"/>
      <c r="IGK481" s="428"/>
      <c r="IGL481" s="3"/>
      <c r="IGM481" s="567"/>
      <c r="IGN481" s="3"/>
      <c r="IGO481" s="428"/>
      <c r="IGP481" s="3"/>
      <c r="IGQ481" s="567"/>
      <c r="IGR481" s="3"/>
      <c r="IGS481" s="428"/>
      <c r="IGT481" s="3"/>
      <c r="IGU481" s="567"/>
      <c r="IGV481" s="3"/>
      <c r="IGW481" s="428"/>
      <c r="IGX481" s="3"/>
      <c r="IGY481" s="567"/>
      <c r="IGZ481" s="3"/>
      <c r="IHA481" s="428"/>
      <c r="IHB481" s="3"/>
      <c r="IHC481" s="567"/>
      <c r="IHD481" s="3"/>
      <c r="IHE481" s="428"/>
      <c r="IHF481" s="3"/>
      <c r="IHG481" s="567"/>
      <c r="IHH481" s="3"/>
      <c r="IHI481" s="428"/>
      <c r="IHJ481" s="3"/>
      <c r="IHK481" s="567"/>
      <c r="IHL481" s="3"/>
      <c r="IHM481" s="428"/>
      <c r="IHN481" s="3"/>
      <c r="IHO481" s="567"/>
      <c r="IHP481" s="3"/>
      <c r="IHQ481" s="428"/>
      <c r="IHR481" s="3"/>
      <c r="IHS481" s="567"/>
      <c r="IHT481" s="3"/>
      <c r="IHU481" s="428"/>
      <c r="IHV481" s="3"/>
      <c r="IHW481" s="567"/>
      <c r="IHX481" s="3"/>
      <c r="IHY481" s="428"/>
      <c r="IHZ481" s="3"/>
      <c r="IIA481" s="567"/>
      <c r="IIB481" s="3"/>
      <c r="IIC481" s="428"/>
      <c r="IID481" s="3"/>
      <c r="IIE481" s="567"/>
      <c r="IIF481" s="3"/>
      <c r="IIG481" s="428"/>
      <c r="IIH481" s="3"/>
      <c r="III481" s="567"/>
      <c r="IIJ481" s="3"/>
      <c r="IIK481" s="428"/>
      <c r="IIL481" s="3"/>
      <c r="IIM481" s="567"/>
      <c r="IIN481" s="3"/>
      <c r="IIO481" s="428"/>
      <c r="IIP481" s="3"/>
      <c r="IIQ481" s="567"/>
      <c r="IIR481" s="3"/>
      <c r="IIS481" s="428"/>
      <c r="IIT481" s="3"/>
      <c r="IIU481" s="567"/>
      <c r="IIV481" s="3"/>
      <c r="IIW481" s="428"/>
      <c r="IIX481" s="3"/>
      <c r="IIY481" s="567"/>
      <c r="IIZ481" s="3"/>
      <c r="IJA481" s="428"/>
      <c r="IJB481" s="3"/>
      <c r="IJC481" s="567"/>
      <c r="IJD481" s="3"/>
      <c r="IJE481" s="428"/>
      <c r="IJF481" s="3"/>
      <c r="IJG481" s="567"/>
      <c r="IJH481" s="3"/>
      <c r="IJI481" s="428"/>
      <c r="IJJ481" s="3"/>
      <c r="IJK481" s="567"/>
      <c r="IJL481" s="3"/>
      <c r="IJM481" s="428"/>
      <c r="IJN481" s="3"/>
      <c r="IJO481" s="567"/>
      <c r="IJP481" s="3"/>
      <c r="IJQ481" s="428"/>
      <c r="IJR481" s="3"/>
      <c r="IJS481" s="567"/>
      <c r="IJT481" s="3"/>
      <c r="IJU481" s="428"/>
      <c r="IJV481" s="3"/>
      <c r="IJW481" s="567"/>
      <c r="IJX481" s="3"/>
      <c r="IJY481" s="428"/>
      <c r="IJZ481" s="3"/>
      <c r="IKA481" s="567"/>
      <c r="IKB481" s="3"/>
      <c r="IKC481" s="428"/>
      <c r="IKD481" s="3"/>
      <c r="IKE481" s="567"/>
      <c r="IKF481" s="3"/>
      <c r="IKG481" s="428"/>
      <c r="IKH481" s="3"/>
      <c r="IKI481" s="567"/>
      <c r="IKJ481" s="3"/>
      <c r="IKK481" s="428"/>
      <c r="IKL481" s="3"/>
      <c r="IKM481" s="567"/>
      <c r="IKN481" s="3"/>
      <c r="IKO481" s="428"/>
      <c r="IKP481" s="3"/>
      <c r="IKQ481" s="567"/>
      <c r="IKR481" s="3"/>
      <c r="IKS481" s="428"/>
      <c r="IKT481" s="3"/>
      <c r="IKU481" s="567"/>
      <c r="IKV481" s="3"/>
      <c r="IKW481" s="428"/>
      <c r="IKX481" s="3"/>
      <c r="IKY481" s="567"/>
      <c r="IKZ481" s="3"/>
      <c r="ILA481" s="428"/>
      <c r="ILB481" s="3"/>
      <c r="ILC481" s="567"/>
      <c r="ILD481" s="3"/>
      <c r="ILE481" s="428"/>
      <c r="ILF481" s="3"/>
      <c r="ILG481" s="567"/>
      <c r="ILH481" s="3"/>
      <c r="ILI481" s="428"/>
      <c r="ILJ481" s="3"/>
      <c r="ILK481" s="567"/>
      <c r="ILL481" s="3"/>
      <c r="ILM481" s="428"/>
      <c r="ILN481" s="3"/>
      <c r="ILO481" s="567"/>
      <c r="ILP481" s="3"/>
      <c r="ILQ481" s="428"/>
      <c r="ILR481" s="3"/>
      <c r="ILS481" s="567"/>
      <c r="ILT481" s="3"/>
      <c r="ILU481" s="428"/>
      <c r="ILV481" s="3"/>
      <c r="ILW481" s="567"/>
      <c r="ILX481" s="3"/>
      <c r="ILY481" s="428"/>
      <c r="ILZ481" s="3"/>
      <c r="IMA481" s="567"/>
      <c r="IMB481" s="3"/>
      <c r="IMC481" s="428"/>
      <c r="IMD481" s="3"/>
      <c r="IME481" s="567"/>
      <c r="IMF481" s="3"/>
      <c r="IMG481" s="428"/>
      <c r="IMH481" s="3"/>
      <c r="IMI481" s="567"/>
      <c r="IMJ481" s="3"/>
      <c r="IMK481" s="428"/>
      <c r="IML481" s="3"/>
      <c r="IMM481" s="567"/>
      <c r="IMN481" s="3"/>
      <c r="IMO481" s="428"/>
      <c r="IMP481" s="3"/>
      <c r="IMQ481" s="567"/>
      <c r="IMR481" s="3"/>
      <c r="IMS481" s="428"/>
      <c r="IMT481" s="3"/>
      <c r="IMU481" s="567"/>
      <c r="IMV481" s="3"/>
      <c r="IMW481" s="428"/>
      <c r="IMX481" s="3"/>
      <c r="IMY481" s="567"/>
      <c r="IMZ481" s="3"/>
      <c r="INA481" s="428"/>
      <c r="INB481" s="3"/>
      <c r="INC481" s="567"/>
      <c r="IND481" s="3"/>
      <c r="INE481" s="428"/>
      <c r="INF481" s="3"/>
      <c r="ING481" s="567"/>
      <c r="INH481" s="3"/>
      <c r="INI481" s="428"/>
      <c r="INJ481" s="3"/>
      <c r="INK481" s="567"/>
      <c r="INL481" s="3"/>
      <c r="INM481" s="428"/>
      <c r="INN481" s="3"/>
      <c r="INO481" s="567"/>
      <c r="INP481" s="3"/>
      <c r="INQ481" s="428"/>
      <c r="INR481" s="3"/>
      <c r="INS481" s="567"/>
      <c r="INT481" s="3"/>
      <c r="INU481" s="428"/>
      <c r="INV481" s="3"/>
      <c r="INW481" s="567"/>
      <c r="INX481" s="3"/>
      <c r="INY481" s="428"/>
      <c r="INZ481" s="3"/>
      <c r="IOA481" s="567"/>
      <c r="IOB481" s="3"/>
      <c r="IOC481" s="428"/>
      <c r="IOD481" s="3"/>
      <c r="IOE481" s="567"/>
      <c r="IOF481" s="3"/>
      <c r="IOG481" s="428"/>
      <c r="IOH481" s="3"/>
      <c r="IOI481" s="567"/>
      <c r="IOJ481" s="3"/>
      <c r="IOK481" s="428"/>
      <c r="IOL481" s="3"/>
      <c r="IOM481" s="567"/>
      <c r="ION481" s="3"/>
      <c r="IOO481" s="428"/>
      <c r="IOP481" s="3"/>
      <c r="IOQ481" s="567"/>
      <c r="IOR481" s="3"/>
      <c r="IOS481" s="428"/>
      <c r="IOT481" s="3"/>
      <c r="IOU481" s="567"/>
      <c r="IOV481" s="3"/>
      <c r="IOW481" s="428"/>
      <c r="IOX481" s="3"/>
      <c r="IOY481" s="567"/>
      <c r="IOZ481" s="3"/>
      <c r="IPA481" s="428"/>
      <c r="IPB481" s="3"/>
      <c r="IPC481" s="567"/>
      <c r="IPD481" s="3"/>
      <c r="IPE481" s="428"/>
      <c r="IPF481" s="3"/>
      <c r="IPG481" s="567"/>
      <c r="IPH481" s="3"/>
      <c r="IPI481" s="428"/>
      <c r="IPJ481" s="3"/>
      <c r="IPK481" s="567"/>
      <c r="IPL481" s="3"/>
      <c r="IPM481" s="428"/>
      <c r="IPN481" s="3"/>
      <c r="IPO481" s="567"/>
      <c r="IPP481" s="3"/>
      <c r="IPQ481" s="428"/>
      <c r="IPR481" s="3"/>
      <c r="IPS481" s="567"/>
      <c r="IPT481" s="3"/>
      <c r="IPU481" s="428"/>
      <c r="IPV481" s="3"/>
      <c r="IPW481" s="567"/>
      <c r="IPX481" s="3"/>
      <c r="IPY481" s="428"/>
      <c r="IPZ481" s="3"/>
      <c r="IQA481" s="567"/>
      <c r="IQB481" s="3"/>
      <c r="IQC481" s="428"/>
      <c r="IQD481" s="3"/>
      <c r="IQE481" s="567"/>
      <c r="IQF481" s="3"/>
      <c r="IQG481" s="428"/>
      <c r="IQH481" s="3"/>
      <c r="IQI481" s="567"/>
      <c r="IQJ481" s="3"/>
      <c r="IQK481" s="428"/>
      <c r="IQL481" s="3"/>
      <c r="IQM481" s="567"/>
      <c r="IQN481" s="3"/>
      <c r="IQO481" s="428"/>
      <c r="IQP481" s="3"/>
      <c r="IQQ481" s="567"/>
      <c r="IQR481" s="3"/>
      <c r="IQS481" s="428"/>
      <c r="IQT481" s="3"/>
      <c r="IQU481" s="567"/>
      <c r="IQV481" s="3"/>
      <c r="IQW481" s="428"/>
      <c r="IQX481" s="3"/>
      <c r="IQY481" s="567"/>
      <c r="IQZ481" s="3"/>
      <c r="IRA481" s="428"/>
      <c r="IRB481" s="3"/>
      <c r="IRC481" s="567"/>
      <c r="IRD481" s="3"/>
      <c r="IRE481" s="428"/>
      <c r="IRF481" s="3"/>
      <c r="IRG481" s="567"/>
      <c r="IRH481" s="3"/>
      <c r="IRI481" s="428"/>
      <c r="IRJ481" s="3"/>
      <c r="IRK481" s="567"/>
      <c r="IRL481" s="3"/>
      <c r="IRM481" s="428"/>
      <c r="IRN481" s="3"/>
      <c r="IRO481" s="567"/>
      <c r="IRP481" s="3"/>
      <c r="IRQ481" s="428"/>
      <c r="IRR481" s="3"/>
      <c r="IRS481" s="567"/>
      <c r="IRT481" s="3"/>
      <c r="IRU481" s="428"/>
      <c r="IRV481" s="3"/>
      <c r="IRW481" s="567"/>
      <c r="IRX481" s="3"/>
      <c r="IRY481" s="428"/>
      <c r="IRZ481" s="3"/>
      <c r="ISA481" s="567"/>
      <c r="ISB481" s="3"/>
      <c r="ISC481" s="428"/>
      <c r="ISD481" s="3"/>
      <c r="ISE481" s="567"/>
      <c r="ISF481" s="3"/>
      <c r="ISG481" s="428"/>
      <c r="ISH481" s="3"/>
      <c r="ISI481" s="567"/>
      <c r="ISJ481" s="3"/>
      <c r="ISK481" s="428"/>
      <c r="ISL481" s="3"/>
      <c r="ISM481" s="567"/>
      <c r="ISN481" s="3"/>
      <c r="ISO481" s="428"/>
      <c r="ISP481" s="3"/>
      <c r="ISQ481" s="567"/>
      <c r="ISR481" s="3"/>
      <c r="ISS481" s="428"/>
      <c r="IST481" s="3"/>
      <c r="ISU481" s="567"/>
      <c r="ISV481" s="3"/>
      <c r="ISW481" s="428"/>
      <c r="ISX481" s="3"/>
      <c r="ISY481" s="567"/>
      <c r="ISZ481" s="3"/>
      <c r="ITA481" s="428"/>
      <c r="ITB481" s="3"/>
      <c r="ITC481" s="567"/>
      <c r="ITD481" s="3"/>
      <c r="ITE481" s="428"/>
      <c r="ITF481" s="3"/>
      <c r="ITG481" s="567"/>
      <c r="ITH481" s="3"/>
      <c r="ITI481" s="428"/>
      <c r="ITJ481" s="3"/>
      <c r="ITK481" s="567"/>
      <c r="ITL481" s="3"/>
      <c r="ITM481" s="428"/>
      <c r="ITN481" s="3"/>
      <c r="ITO481" s="567"/>
      <c r="ITP481" s="3"/>
      <c r="ITQ481" s="428"/>
      <c r="ITR481" s="3"/>
      <c r="ITS481" s="567"/>
      <c r="ITT481" s="3"/>
      <c r="ITU481" s="428"/>
      <c r="ITV481" s="3"/>
      <c r="ITW481" s="567"/>
      <c r="ITX481" s="3"/>
      <c r="ITY481" s="428"/>
      <c r="ITZ481" s="3"/>
      <c r="IUA481" s="567"/>
      <c r="IUB481" s="3"/>
      <c r="IUC481" s="428"/>
      <c r="IUD481" s="3"/>
      <c r="IUE481" s="567"/>
      <c r="IUF481" s="3"/>
      <c r="IUG481" s="428"/>
      <c r="IUH481" s="3"/>
      <c r="IUI481" s="567"/>
      <c r="IUJ481" s="3"/>
      <c r="IUK481" s="428"/>
      <c r="IUL481" s="3"/>
      <c r="IUM481" s="567"/>
      <c r="IUN481" s="3"/>
      <c r="IUO481" s="428"/>
      <c r="IUP481" s="3"/>
      <c r="IUQ481" s="567"/>
      <c r="IUR481" s="3"/>
      <c r="IUS481" s="428"/>
      <c r="IUT481" s="3"/>
      <c r="IUU481" s="567"/>
      <c r="IUV481" s="3"/>
      <c r="IUW481" s="428"/>
      <c r="IUX481" s="3"/>
      <c r="IUY481" s="567"/>
      <c r="IUZ481" s="3"/>
      <c r="IVA481" s="428"/>
      <c r="IVB481" s="3"/>
      <c r="IVC481" s="567"/>
      <c r="IVD481" s="3"/>
      <c r="IVE481" s="428"/>
      <c r="IVF481" s="3"/>
      <c r="IVG481" s="567"/>
      <c r="IVH481" s="3"/>
      <c r="IVI481" s="428"/>
      <c r="IVJ481" s="3"/>
      <c r="IVK481" s="567"/>
      <c r="IVL481" s="3"/>
      <c r="IVM481" s="428"/>
      <c r="IVN481" s="3"/>
      <c r="IVO481" s="567"/>
      <c r="IVP481" s="3"/>
      <c r="IVQ481" s="428"/>
      <c r="IVR481" s="3"/>
      <c r="IVS481" s="567"/>
      <c r="IVT481" s="3"/>
      <c r="IVU481" s="428"/>
      <c r="IVV481" s="3"/>
      <c r="IVW481" s="567"/>
      <c r="IVX481" s="3"/>
      <c r="IVY481" s="428"/>
      <c r="IVZ481" s="3"/>
      <c r="IWA481" s="567"/>
      <c r="IWB481" s="3"/>
      <c r="IWC481" s="428"/>
      <c r="IWD481" s="3"/>
      <c r="IWE481" s="567"/>
      <c r="IWF481" s="3"/>
      <c r="IWG481" s="428"/>
      <c r="IWH481" s="3"/>
      <c r="IWI481" s="567"/>
      <c r="IWJ481" s="3"/>
      <c r="IWK481" s="428"/>
      <c r="IWL481" s="3"/>
      <c r="IWM481" s="567"/>
      <c r="IWN481" s="3"/>
      <c r="IWO481" s="428"/>
      <c r="IWP481" s="3"/>
      <c r="IWQ481" s="567"/>
      <c r="IWR481" s="3"/>
      <c r="IWS481" s="428"/>
      <c r="IWT481" s="3"/>
      <c r="IWU481" s="567"/>
      <c r="IWV481" s="3"/>
      <c r="IWW481" s="428"/>
      <c r="IWX481" s="3"/>
      <c r="IWY481" s="567"/>
      <c r="IWZ481" s="3"/>
      <c r="IXA481" s="428"/>
      <c r="IXB481" s="3"/>
      <c r="IXC481" s="567"/>
      <c r="IXD481" s="3"/>
      <c r="IXE481" s="428"/>
      <c r="IXF481" s="3"/>
      <c r="IXG481" s="567"/>
      <c r="IXH481" s="3"/>
      <c r="IXI481" s="428"/>
      <c r="IXJ481" s="3"/>
      <c r="IXK481" s="567"/>
      <c r="IXL481" s="3"/>
      <c r="IXM481" s="428"/>
      <c r="IXN481" s="3"/>
      <c r="IXO481" s="567"/>
      <c r="IXP481" s="3"/>
      <c r="IXQ481" s="428"/>
      <c r="IXR481" s="3"/>
      <c r="IXS481" s="567"/>
      <c r="IXT481" s="3"/>
      <c r="IXU481" s="428"/>
      <c r="IXV481" s="3"/>
      <c r="IXW481" s="567"/>
      <c r="IXX481" s="3"/>
      <c r="IXY481" s="428"/>
      <c r="IXZ481" s="3"/>
      <c r="IYA481" s="567"/>
      <c r="IYB481" s="3"/>
      <c r="IYC481" s="428"/>
      <c r="IYD481" s="3"/>
      <c r="IYE481" s="567"/>
      <c r="IYF481" s="3"/>
      <c r="IYG481" s="428"/>
      <c r="IYH481" s="3"/>
      <c r="IYI481" s="567"/>
      <c r="IYJ481" s="3"/>
      <c r="IYK481" s="428"/>
      <c r="IYL481" s="3"/>
      <c r="IYM481" s="567"/>
      <c r="IYN481" s="3"/>
      <c r="IYO481" s="428"/>
      <c r="IYP481" s="3"/>
      <c r="IYQ481" s="567"/>
      <c r="IYR481" s="3"/>
      <c r="IYS481" s="428"/>
      <c r="IYT481" s="3"/>
      <c r="IYU481" s="567"/>
      <c r="IYV481" s="3"/>
      <c r="IYW481" s="428"/>
      <c r="IYX481" s="3"/>
      <c r="IYY481" s="567"/>
      <c r="IYZ481" s="3"/>
      <c r="IZA481" s="428"/>
      <c r="IZB481" s="3"/>
      <c r="IZC481" s="567"/>
      <c r="IZD481" s="3"/>
      <c r="IZE481" s="428"/>
      <c r="IZF481" s="3"/>
      <c r="IZG481" s="567"/>
      <c r="IZH481" s="3"/>
      <c r="IZI481" s="428"/>
      <c r="IZJ481" s="3"/>
      <c r="IZK481" s="567"/>
      <c r="IZL481" s="3"/>
      <c r="IZM481" s="428"/>
      <c r="IZN481" s="3"/>
      <c r="IZO481" s="567"/>
      <c r="IZP481" s="3"/>
      <c r="IZQ481" s="428"/>
      <c r="IZR481" s="3"/>
      <c r="IZS481" s="567"/>
      <c r="IZT481" s="3"/>
      <c r="IZU481" s="428"/>
      <c r="IZV481" s="3"/>
      <c r="IZW481" s="567"/>
      <c r="IZX481" s="3"/>
      <c r="IZY481" s="428"/>
      <c r="IZZ481" s="3"/>
      <c r="JAA481" s="567"/>
      <c r="JAB481" s="3"/>
      <c r="JAC481" s="428"/>
      <c r="JAD481" s="3"/>
      <c r="JAE481" s="567"/>
      <c r="JAF481" s="3"/>
      <c r="JAG481" s="428"/>
      <c r="JAH481" s="3"/>
      <c r="JAI481" s="567"/>
      <c r="JAJ481" s="3"/>
      <c r="JAK481" s="428"/>
      <c r="JAL481" s="3"/>
      <c r="JAM481" s="567"/>
      <c r="JAN481" s="3"/>
      <c r="JAO481" s="428"/>
      <c r="JAP481" s="3"/>
      <c r="JAQ481" s="567"/>
      <c r="JAR481" s="3"/>
      <c r="JAS481" s="428"/>
      <c r="JAT481" s="3"/>
      <c r="JAU481" s="567"/>
      <c r="JAV481" s="3"/>
      <c r="JAW481" s="428"/>
      <c r="JAX481" s="3"/>
      <c r="JAY481" s="567"/>
      <c r="JAZ481" s="3"/>
      <c r="JBA481" s="428"/>
      <c r="JBB481" s="3"/>
      <c r="JBC481" s="567"/>
      <c r="JBD481" s="3"/>
      <c r="JBE481" s="428"/>
      <c r="JBF481" s="3"/>
      <c r="JBG481" s="567"/>
      <c r="JBH481" s="3"/>
      <c r="JBI481" s="428"/>
      <c r="JBJ481" s="3"/>
      <c r="JBK481" s="567"/>
      <c r="JBL481" s="3"/>
      <c r="JBM481" s="428"/>
      <c r="JBN481" s="3"/>
      <c r="JBO481" s="567"/>
      <c r="JBP481" s="3"/>
      <c r="JBQ481" s="428"/>
      <c r="JBR481" s="3"/>
      <c r="JBS481" s="567"/>
      <c r="JBT481" s="3"/>
      <c r="JBU481" s="428"/>
      <c r="JBV481" s="3"/>
      <c r="JBW481" s="567"/>
      <c r="JBX481" s="3"/>
      <c r="JBY481" s="428"/>
      <c r="JBZ481" s="3"/>
      <c r="JCA481" s="567"/>
      <c r="JCB481" s="3"/>
      <c r="JCC481" s="428"/>
      <c r="JCD481" s="3"/>
      <c r="JCE481" s="567"/>
      <c r="JCF481" s="3"/>
      <c r="JCG481" s="428"/>
      <c r="JCH481" s="3"/>
      <c r="JCI481" s="567"/>
      <c r="JCJ481" s="3"/>
      <c r="JCK481" s="428"/>
      <c r="JCL481" s="3"/>
      <c r="JCM481" s="567"/>
      <c r="JCN481" s="3"/>
      <c r="JCO481" s="428"/>
      <c r="JCP481" s="3"/>
      <c r="JCQ481" s="567"/>
      <c r="JCR481" s="3"/>
      <c r="JCS481" s="428"/>
      <c r="JCT481" s="3"/>
      <c r="JCU481" s="567"/>
      <c r="JCV481" s="3"/>
      <c r="JCW481" s="428"/>
      <c r="JCX481" s="3"/>
      <c r="JCY481" s="567"/>
      <c r="JCZ481" s="3"/>
      <c r="JDA481" s="428"/>
      <c r="JDB481" s="3"/>
      <c r="JDC481" s="567"/>
      <c r="JDD481" s="3"/>
      <c r="JDE481" s="428"/>
      <c r="JDF481" s="3"/>
      <c r="JDG481" s="567"/>
      <c r="JDH481" s="3"/>
      <c r="JDI481" s="428"/>
      <c r="JDJ481" s="3"/>
      <c r="JDK481" s="567"/>
      <c r="JDL481" s="3"/>
      <c r="JDM481" s="428"/>
      <c r="JDN481" s="3"/>
      <c r="JDO481" s="567"/>
      <c r="JDP481" s="3"/>
      <c r="JDQ481" s="428"/>
      <c r="JDR481" s="3"/>
      <c r="JDS481" s="567"/>
      <c r="JDT481" s="3"/>
      <c r="JDU481" s="428"/>
      <c r="JDV481" s="3"/>
      <c r="JDW481" s="567"/>
      <c r="JDX481" s="3"/>
      <c r="JDY481" s="428"/>
      <c r="JDZ481" s="3"/>
      <c r="JEA481" s="567"/>
      <c r="JEB481" s="3"/>
      <c r="JEC481" s="428"/>
      <c r="JED481" s="3"/>
      <c r="JEE481" s="567"/>
      <c r="JEF481" s="3"/>
      <c r="JEG481" s="428"/>
      <c r="JEH481" s="3"/>
      <c r="JEI481" s="567"/>
      <c r="JEJ481" s="3"/>
      <c r="JEK481" s="428"/>
      <c r="JEL481" s="3"/>
      <c r="JEM481" s="567"/>
      <c r="JEN481" s="3"/>
      <c r="JEO481" s="428"/>
      <c r="JEP481" s="3"/>
      <c r="JEQ481" s="567"/>
      <c r="JER481" s="3"/>
      <c r="JES481" s="428"/>
      <c r="JET481" s="3"/>
      <c r="JEU481" s="567"/>
      <c r="JEV481" s="3"/>
      <c r="JEW481" s="428"/>
      <c r="JEX481" s="3"/>
      <c r="JEY481" s="567"/>
      <c r="JEZ481" s="3"/>
      <c r="JFA481" s="428"/>
      <c r="JFB481" s="3"/>
      <c r="JFC481" s="567"/>
      <c r="JFD481" s="3"/>
      <c r="JFE481" s="428"/>
      <c r="JFF481" s="3"/>
      <c r="JFG481" s="567"/>
      <c r="JFH481" s="3"/>
      <c r="JFI481" s="428"/>
      <c r="JFJ481" s="3"/>
      <c r="JFK481" s="567"/>
      <c r="JFL481" s="3"/>
      <c r="JFM481" s="428"/>
      <c r="JFN481" s="3"/>
      <c r="JFO481" s="567"/>
      <c r="JFP481" s="3"/>
      <c r="JFQ481" s="428"/>
      <c r="JFR481" s="3"/>
      <c r="JFS481" s="567"/>
      <c r="JFT481" s="3"/>
      <c r="JFU481" s="428"/>
      <c r="JFV481" s="3"/>
      <c r="JFW481" s="567"/>
      <c r="JFX481" s="3"/>
      <c r="JFY481" s="428"/>
      <c r="JFZ481" s="3"/>
      <c r="JGA481" s="567"/>
      <c r="JGB481" s="3"/>
      <c r="JGC481" s="428"/>
      <c r="JGD481" s="3"/>
      <c r="JGE481" s="567"/>
      <c r="JGF481" s="3"/>
      <c r="JGG481" s="428"/>
      <c r="JGH481" s="3"/>
      <c r="JGI481" s="567"/>
      <c r="JGJ481" s="3"/>
      <c r="JGK481" s="428"/>
      <c r="JGL481" s="3"/>
      <c r="JGM481" s="567"/>
      <c r="JGN481" s="3"/>
      <c r="JGO481" s="428"/>
      <c r="JGP481" s="3"/>
      <c r="JGQ481" s="567"/>
      <c r="JGR481" s="3"/>
      <c r="JGS481" s="428"/>
      <c r="JGT481" s="3"/>
      <c r="JGU481" s="567"/>
      <c r="JGV481" s="3"/>
      <c r="JGW481" s="428"/>
      <c r="JGX481" s="3"/>
      <c r="JGY481" s="567"/>
      <c r="JGZ481" s="3"/>
      <c r="JHA481" s="428"/>
      <c r="JHB481" s="3"/>
      <c r="JHC481" s="567"/>
      <c r="JHD481" s="3"/>
      <c r="JHE481" s="428"/>
      <c r="JHF481" s="3"/>
      <c r="JHG481" s="567"/>
      <c r="JHH481" s="3"/>
      <c r="JHI481" s="428"/>
      <c r="JHJ481" s="3"/>
      <c r="JHK481" s="567"/>
      <c r="JHL481" s="3"/>
      <c r="JHM481" s="428"/>
      <c r="JHN481" s="3"/>
      <c r="JHO481" s="567"/>
      <c r="JHP481" s="3"/>
      <c r="JHQ481" s="428"/>
      <c r="JHR481" s="3"/>
      <c r="JHS481" s="567"/>
      <c r="JHT481" s="3"/>
      <c r="JHU481" s="428"/>
      <c r="JHV481" s="3"/>
      <c r="JHW481" s="567"/>
      <c r="JHX481" s="3"/>
      <c r="JHY481" s="428"/>
      <c r="JHZ481" s="3"/>
      <c r="JIA481" s="567"/>
      <c r="JIB481" s="3"/>
      <c r="JIC481" s="428"/>
      <c r="JID481" s="3"/>
      <c r="JIE481" s="567"/>
      <c r="JIF481" s="3"/>
      <c r="JIG481" s="428"/>
      <c r="JIH481" s="3"/>
      <c r="JII481" s="567"/>
      <c r="JIJ481" s="3"/>
      <c r="JIK481" s="428"/>
      <c r="JIL481" s="3"/>
      <c r="JIM481" s="567"/>
      <c r="JIN481" s="3"/>
      <c r="JIO481" s="428"/>
      <c r="JIP481" s="3"/>
      <c r="JIQ481" s="567"/>
      <c r="JIR481" s="3"/>
      <c r="JIS481" s="428"/>
      <c r="JIT481" s="3"/>
      <c r="JIU481" s="567"/>
      <c r="JIV481" s="3"/>
      <c r="JIW481" s="428"/>
      <c r="JIX481" s="3"/>
      <c r="JIY481" s="567"/>
      <c r="JIZ481" s="3"/>
      <c r="JJA481" s="428"/>
      <c r="JJB481" s="3"/>
      <c r="JJC481" s="567"/>
      <c r="JJD481" s="3"/>
      <c r="JJE481" s="428"/>
      <c r="JJF481" s="3"/>
      <c r="JJG481" s="567"/>
      <c r="JJH481" s="3"/>
      <c r="JJI481" s="428"/>
      <c r="JJJ481" s="3"/>
      <c r="JJK481" s="567"/>
      <c r="JJL481" s="3"/>
      <c r="JJM481" s="428"/>
      <c r="JJN481" s="3"/>
      <c r="JJO481" s="567"/>
      <c r="JJP481" s="3"/>
      <c r="JJQ481" s="428"/>
      <c r="JJR481" s="3"/>
      <c r="JJS481" s="567"/>
      <c r="JJT481" s="3"/>
      <c r="JJU481" s="428"/>
      <c r="JJV481" s="3"/>
      <c r="JJW481" s="567"/>
      <c r="JJX481" s="3"/>
      <c r="JJY481" s="428"/>
      <c r="JJZ481" s="3"/>
      <c r="JKA481" s="567"/>
      <c r="JKB481" s="3"/>
      <c r="JKC481" s="428"/>
      <c r="JKD481" s="3"/>
      <c r="JKE481" s="567"/>
      <c r="JKF481" s="3"/>
      <c r="JKG481" s="428"/>
      <c r="JKH481" s="3"/>
      <c r="JKI481" s="567"/>
      <c r="JKJ481" s="3"/>
      <c r="JKK481" s="428"/>
      <c r="JKL481" s="3"/>
      <c r="JKM481" s="567"/>
      <c r="JKN481" s="3"/>
      <c r="JKO481" s="428"/>
      <c r="JKP481" s="3"/>
      <c r="JKQ481" s="567"/>
      <c r="JKR481" s="3"/>
      <c r="JKS481" s="428"/>
      <c r="JKT481" s="3"/>
      <c r="JKU481" s="567"/>
      <c r="JKV481" s="3"/>
      <c r="JKW481" s="428"/>
      <c r="JKX481" s="3"/>
      <c r="JKY481" s="567"/>
      <c r="JKZ481" s="3"/>
      <c r="JLA481" s="428"/>
      <c r="JLB481" s="3"/>
      <c r="JLC481" s="567"/>
      <c r="JLD481" s="3"/>
      <c r="JLE481" s="428"/>
      <c r="JLF481" s="3"/>
      <c r="JLG481" s="567"/>
      <c r="JLH481" s="3"/>
      <c r="JLI481" s="428"/>
      <c r="JLJ481" s="3"/>
      <c r="JLK481" s="567"/>
      <c r="JLL481" s="3"/>
      <c r="JLM481" s="428"/>
      <c r="JLN481" s="3"/>
      <c r="JLO481" s="567"/>
      <c r="JLP481" s="3"/>
      <c r="JLQ481" s="428"/>
      <c r="JLR481" s="3"/>
      <c r="JLS481" s="567"/>
      <c r="JLT481" s="3"/>
      <c r="JLU481" s="428"/>
      <c r="JLV481" s="3"/>
      <c r="JLW481" s="567"/>
      <c r="JLX481" s="3"/>
      <c r="JLY481" s="428"/>
      <c r="JLZ481" s="3"/>
      <c r="JMA481" s="567"/>
      <c r="JMB481" s="3"/>
      <c r="JMC481" s="428"/>
      <c r="JMD481" s="3"/>
      <c r="JME481" s="567"/>
      <c r="JMF481" s="3"/>
      <c r="JMG481" s="428"/>
      <c r="JMH481" s="3"/>
      <c r="JMI481" s="567"/>
      <c r="JMJ481" s="3"/>
      <c r="JMK481" s="428"/>
      <c r="JML481" s="3"/>
      <c r="JMM481" s="567"/>
      <c r="JMN481" s="3"/>
      <c r="JMO481" s="428"/>
      <c r="JMP481" s="3"/>
      <c r="JMQ481" s="567"/>
      <c r="JMR481" s="3"/>
      <c r="JMS481" s="428"/>
      <c r="JMT481" s="3"/>
      <c r="JMU481" s="567"/>
      <c r="JMV481" s="3"/>
      <c r="JMW481" s="428"/>
      <c r="JMX481" s="3"/>
      <c r="JMY481" s="567"/>
      <c r="JMZ481" s="3"/>
      <c r="JNA481" s="428"/>
      <c r="JNB481" s="3"/>
      <c r="JNC481" s="567"/>
      <c r="JND481" s="3"/>
      <c r="JNE481" s="428"/>
      <c r="JNF481" s="3"/>
      <c r="JNG481" s="567"/>
      <c r="JNH481" s="3"/>
      <c r="JNI481" s="428"/>
      <c r="JNJ481" s="3"/>
      <c r="JNK481" s="567"/>
      <c r="JNL481" s="3"/>
      <c r="JNM481" s="428"/>
      <c r="JNN481" s="3"/>
      <c r="JNO481" s="567"/>
      <c r="JNP481" s="3"/>
      <c r="JNQ481" s="428"/>
      <c r="JNR481" s="3"/>
      <c r="JNS481" s="567"/>
      <c r="JNT481" s="3"/>
      <c r="JNU481" s="428"/>
      <c r="JNV481" s="3"/>
      <c r="JNW481" s="567"/>
      <c r="JNX481" s="3"/>
      <c r="JNY481" s="428"/>
      <c r="JNZ481" s="3"/>
      <c r="JOA481" s="567"/>
      <c r="JOB481" s="3"/>
      <c r="JOC481" s="428"/>
      <c r="JOD481" s="3"/>
      <c r="JOE481" s="567"/>
      <c r="JOF481" s="3"/>
      <c r="JOG481" s="428"/>
      <c r="JOH481" s="3"/>
      <c r="JOI481" s="567"/>
      <c r="JOJ481" s="3"/>
      <c r="JOK481" s="428"/>
      <c r="JOL481" s="3"/>
      <c r="JOM481" s="567"/>
      <c r="JON481" s="3"/>
      <c r="JOO481" s="428"/>
      <c r="JOP481" s="3"/>
      <c r="JOQ481" s="567"/>
      <c r="JOR481" s="3"/>
      <c r="JOS481" s="428"/>
      <c r="JOT481" s="3"/>
      <c r="JOU481" s="567"/>
      <c r="JOV481" s="3"/>
      <c r="JOW481" s="428"/>
      <c r="JOX481" s="3"/>
      <c r="JOY481" s="567"/>
      <c r="JOZ481" s="3"/>
      <c r="JPA481" s="428"/>
      <c r="JPB481" s="3"/>
      <c r="JPC481" s="567"/>
      <c r="JPD481" s="3"/>
      <c r="JPE481" s="428"/>
      <c r="JPF481" s="3"/>
      <c r="JPG481" s="567"/>
      <c r="JPH481" s="3"/>
      <c r="JPI481" s="428"/>
      <c r="JPJ481" s="3"/>
      <c r="JPK481" s="567"/>
      <c r="JPL481" s="3"/>
      <c r="JPM481" s="428"/>
      <c r="JPN481" s="3"/>
      <c r="JPO481" s="567"/>
      <c r="JPP481" s="3"/>
      <c r="JPQ481" s="428"/>
      <c r="JPR481" s="3"/>
      <c r="JPS481" s="567"/>
      <c r="JPT481" s="3"/>
      <c r="JPU481" s="428"/>
      <c r="JPV481" s="3"/>
      <c r="JPW481" s="567"/>
      <c r="JPX481" s="3"/>
      <c r="JPY481" s="428"/>
      <c r="JPZ481" s="3"/>
      <c r="JQA481" s="567"/>
      <c r="JQB481" s="3"/>
      <c r="JQC481" s="428"/>
      <c r="JQD481" s="3"/>
      <c r="JQE481" s="567"/>
      <c r="JQF481" s="3"/>
      <c r="JQG481" s="428"/>
      <c r="JQH481" s="3"/>
      <c r="JQI481" s="567"/>
      <c r="JQJ481" s="3"/>
      <c r="JQK481" s="428"/>
      <c r="JQL481" s="3"/>
      <c r="JQM481" s="567"/>
      <c r="JQN481" s="3"/>
      <c r="JQO481" s="428"/>
      <c r="JQP481" s="3"/>
      <c r="JQQ481" s="567"/>
      <c r="JQR481" s="3"/>
      <c r="JQS481" s="428"/>
      <c r="JQT481" s="3"/>
      <c r="JQU481" s="567"/>
      <c r="JQV481" s="3"/>
      <c r="JQW481" s="428"/>
      <c r="JQX481" s="3"/>
      <c r="JQY481" s="567"/>
      <c r="JQZ481" s="3"/>
      <c r="JRA481" s="428"/>
      <c r="JRB481" s="3"/>
      <c r="JRC481" s="567"/>
      <c r="JRD481" s="3"/>
      <c r="JRE481" s="428"/>
      <c r="JRF481" s="3"/>
      <c r="JRG481" s="567"/>
      <c r="JRH481" s="3"/>
      <c r="JRI481" s="428"/>
      <c r="JRJ481" s="3"/>
      <c r="JRK481" s="567"/>
      <c r="JRL481" s="3"/>
      <c r="JRM481" s="428"/>
      <c r="JRN481" s="3"/>
      <c r="JRO481" s="567"/>
      <c r="JRP481" s="3"/>
      <c r="JRQ481" s="428"/>
      <c r="JRR481" s="3"/>
      <c r="JRS481" s="567"/>
      <c r="JRT481" s="3"/>
      <c r="JRU481" s="428"/>
      <c r="JRV481" s="3"/>
      <c r="JRW481" s="567"/>
      <c r="JRX481" s="3"/>
      <c r="JRY481" s="428"/>
      <c r="JRZ481" s="3"/>
      <c r="JSA481" s="567"/>
      <c r="JSB481" s="3"/>
      <c r="JSC481" s="428"/>
      <c r="JSD481" s="3"/>
      <c r="JSE481" s="567"/>
      <c r="JSF481" s="3"/>
      <c r="JSG481" s="428"/>
      <c r="JSH481" s="3"/>
      <c r="JSI481" s="567"/>
      <c r="JSJ481" s="3"/>
      <c r="JSK481" s="428"/>
      <c r="JSL481" s="3"/>
      <c r="JSM481" s="567"/>
      <c r="JSN481" s="3"/>
      <c r="JSO481" s="428"/>
      <c r="JSP481" s="3"/>
      <c r="JSQ481" s="567"/>
      <c r="JSR481" s="3"/>
      <c r="JSS481" s="428"/>
      <c r="JST481" s="3"/>
      <c r="JSU481" s="567"/>
      <c r="JSV481" s="3"/>
      <c r="JSW481" s="428"/>
      <c r="JSX481" s="3"/>
      <c r="JSY481" s="567"/>
      <c r="JSZ481" s="3"/>
      <c r="JTA481" s="428"/>
      <c r="JTB481" s="3"/>
      <c r="JTC481" s="567"/>
      <c r="JTD481" s="3"/>
      <c r="JTE481" s="428"/>
      <c r="JTF481" s="3"/>
      <c r="JTG481" s="567"/>
      <c r="JTH481" s="3"/>
      <c r="JTI481" s="428"/>
      <c r="JTJ481" s="3"/>
      <c r="JTK481" s="567"/>
      <c r="JTL481" s="3"/>
      <c r="JTM481" s="428"/>
      <c r="JTN481" s="3"/>
      <c r="JTO481" s="567"/>
      <c r="JTP481" s="3"/>
      <c r="JTQ481" s="428"/>
      <c r="JTR481" s="3"/>
      <c r="JTS481" s="567"/>
      <c r="JTT481" s="3"/>
      <c r="JTU481" s="428"/>
      <c r="JTV481" s="3"/>
      <c r="JTW481" s="567"/>
      <c r="JTX481" s="3"/>
      <c r="JTY481" s="428"/>
      <c r="JTZ481" s="3"/>
      <c r="JUA481" s="567"/>
      <c r="JUB481" s="3"/>
      <c r="JUC481" s="428"/>
      <c r="JUD481" s="3"/>
      <c r="JUE481" s="567"/>
      <c r="JUF481" s="3"/>
      <c r="JUG481" s="428"/>
      <c r="JUH481" s="3"/>
      <c r="JUI481" s="567"/>
      <c r="JUJ481" s="3"/>
      <c r="JUK481" s="428"/>
      <c r="JUL481" s="3"/>
      <c r="JUM481" s="567"/>
      <c r="JUN481" s="3"/>
      <c r="JUO481" s="428"/>
      <c r="JUP481" s="3"/>
      <c r="JUQ481" s="567"/>
      <c r="JUR481" s="3"/>
      <c r="JUS481" s="428"/>
      <c r="JUT481" s="3"/>
      <c r="JUU481" s="567"/>
      <c r="JUV481" s="3"/>
      <c r="JUW481" s="428"/>
      <c r="JUX481" s="3"/>
      <c r="JUY481" s="567"/>
      <c r="JUZ481" s="3"/>
      <c r="JVA481" s="428"/>
      <c r="JVB481" s="3"/>
      <c r="JVC481" s="567"/>
      <c r="JVD481" s="3"/>
      <c r="JVE481" s="428"/>
      <c r="JVF481" s="3"/>
      <c r="JVG481" s="567"/>
      <c r="JVH481" s="3"/>
      <c r="JVI481" s="428"/>
      <c r="JVJ481" s="3"/>
      <c r="JVK481" s="567"/>
      <c r="JVL481" s="3"/>
      <c r="JVM481" s="428"/>
      <c r="JVN481" s="3"/>
      <c r="JVO481" s="567"/>
      <c r="JVP481" s="3"/>
      <c r="JVQ481" s="428"/>
      <c r="JVR481" s="3"/>
      <c r="JVS481" s="567"/>
      <c r="JVT481" s="3"/>
      <c r="JVU481" s="428"/>
      <c r="JVV481" s="3"/>
      <c r="JVW481" s="567"/>
      <c r="JVX481" s="3"/>
      <c r="JVY481" s="428"/>
      <c r="JVZ481" s="3"/>
      <c r="JWA481" s="567"/>
      <c r="JWB481" s="3"/>
      <c r="JWC481" s="428"/>
      <c r="JWD481" s="3"/>
      <c r="JWE481" s="567"/>
      <c r="JWF481" s="3"/>
      <c r="JWG481" s="428"/>
      <c r="JWH481" s="3"/>
      <c r="JWI481" s="567"/>
      <c r="JWJ481" s="3"/>
      <c r="JWK481" s="428"/>
      <c r="JWL481" s="3"/>
      <c r="JWM481" s="567"/>
      <c r="JWN481" s="3"/>
      <c r="JWO481" s="428"/>
      <c r="JWP481" s="3"/>
      <c r="JWQ481" s="567"/>
      <c r="JWR481" s="3"/>
      <c r="JWS481" s="428"/>
      <c r="JWT481" s="3"/>
      <c r="JWU481" s="567"/>
      <c r="JWV481" s="3"/>
      <c r="JWW481" s="428"/>
      <c r="JWX481" s="3"/>
      <c r="JWY481" s="567"/>
      <c r="JWZ481" s="3"/>
      <c r="JXA481" s="428"/>
      <c r="JXB481" s="3"/>
      <c r="JXC481" s="567"/>
      <c r="JXD481" s="3"/>
      <c r="JXE481" s="428"/>
      <c r="JXF481" s="3"/>
      <c r="JXG481" s="567"/>
      <c r="JXH481" s="3"/>
      <c r="JXI481" s="428"/>
      <c r="JXJ481" s="3"/>
      <c r="JXK481" s="567"/>
      <c r="JXL481" s="3"/>
      <c r="JXM481" s="428"/>
      <c r="JXN481" s="3"/>
      <c r="JXO481" s="567"/>
      <c r="JXP481" s="3"/>
      <c r="JXQ481" s="428"/>
      <c r="JXR481" s="3"/>
      <c r="JXS481" s="567"/>
      <c r="JXT481" s="3"/>
      <c r="JXU481" s="428"/>
      <c r="JXV481" s="3"/>
      <c r="JXW481" s="567"/>
      <c r="JXX481" s="3"/>
      <c r="JXY481" s="428"/>
      <c r="JXZ481" s="3"/>
      <c r="JYA481" s="567"/>
      <c r="JYB481" s="3"/>
      <c r="JYC481" s="428"/>
      <c r="JYD481" s="3"/>
      <c r="JYE481" s="567"/>
      <c r="JYF481" s="3"/>
      <c r="JYG481" s="428"/>
      <c r="JYH481" s="3"/>
      <c r="JYI481" s="567"/>
      <c r="JYJ481" s="3"/>
      <c r="JYK481" s="428"/>
      <c r="JYL481" s="3"/>
      <c r="JYM481" s="567"/>
      <c r="JYN481" s="3"/>
      <c r="JYO481" s="428"/>
      <c r="JYP481" s="3"/>
      <c r="JYQ481" s="567"/>
      <c r="JYR481" s="3"/>
      <c r="JYS481" s="428"/>
      <c r="JYT481" s="3"/>
      <c r="JYU481" s="567"/>
      <c r="JYV481" s="3"/>
      <c r="JYW481" s="428"/>
      <c r="JYX481" s="3"/>
      <c r="JYY481" s="567"/>
      <c r="JYZ481" s="3"/>
      <c r="JZA481" s="428"/>
      <c r="JZB481" s="3"/>
      <c r="JZC481" s="567"/>
      <c r="JZD481" s="3"/>
      <c r="JZE481" s="428"/>
      <c r="JZF481" s="3"/>
      <c r="JZG481" s="567"/>
      <c r="JZH481" s="3"/>
      <c r="JZI481" s="428"/>
      <c r="JZJ481" s="3"/>
      <c r="JZK481" s="567"/>
      <c r="JZL481" s="3"/>
      <c r="JZM481" s="428"/>
      <c r="JZN481" s="3"/>
      <c r="JZO481" s="567"/>
      <c r="JZP481" s="3"/>
      <c r="JZQ481" s="428"/>
      <c r="JZR481" s="3"/>
      <c r="JZS481" s="567"/>
      <c r="JZT481" s="3"/>
      <c r="JZU481" s="428"/>
      <c r="JZV481" s="3"/>
      <c r="JZW481" s="567"/>
      <c r="JZX481" s="3"/>
      <c r="JZY481" s="428"/>
      <c r="JZZ481" s="3"/>
      <c r="KAA481" s="567"/>
      <c r="KAB481" s="3"/>
      <c r="KAC481" s="428"/>
      <c r="KAD481" s="3"/>
      <c r="KAE481" s="567"/>
      <c r="KAF481" s="3"/>
      <c r="KAG481" s="428"/>
      <c r="KAH481" s="3"/>
      <c r="KAI481" s="567"/>
      <c r="KAJ481" s="3"/>
      <c r="KAK481" s="428"/>
      <c r="KAL481" s="3"/>
      <c r="KAM481" s="567"/>
      <c r="KAN481" s="3"/>
      <c r="KAO481" s="428"/>
      <c r="KAP481" s="3"/>
      <c r="KAQ481" s="567"/>
      <c r="KAR481" s="3"/>
      <c r="KAS481" s="428"/>
      <c r="KAT481" s="3"/>
      <c r="KAU481" s="567"/>
      <c r="KAV481" s="3"/>
      <c r="KAW481" s="428"/>
      <c r="KAX481" s="3"/>
      <c r="KAY481" s="567"/>
      <c r="KAZ481" s="3"/>
      <c r="KBA481" s="428"/>
      <c r="KBB481" s="3"/>
      <c r="KBC481" s="567"/>
      <c r="KBD481" s="3"/>
      <c r="KBE481" s="428"/>
      <c r="KBF481" s="3"/>
      <c r="KBG481" s="567"/>
      <c r="KBH481" s="3"/>
      <c r="KBI481" s="428"/>
      <c r="KBJ481" s="3"/>
      <c r="KBK481" s="567"/>
      <c r="KBL481" s="3"/>
      <c r="KBM481" s="428"/>
      <c r="KBN481" s="3"/>
      <c r="KBO481" s="567"/>
      <c r="KBP481" s="3"/>
      <c r="KBQ481" s="428"/>
      <c r="KBR481" s="3"/>
      <c r="KBS481" s="567"/>
      <c r="KBT481" s="3"/>
      <c r="KBU481" s="428"/>
      <c r="KBV481" s="3"/>
      <c r="KBW481" s="567"/>
      <c r="KBX481" s="3"/>
      <c r="KBY481" s="428"/>
      <c r="KBZ481" s="3"/>
      <c r="KCA481" s="567"/>
      <c r="KCB481" s="3"/>
      <c r="KCC481" s="428"/>
      <c r="KCD481" s="3"/>
      <c r="KCE481" s="567"/>
      <c r="KCF481" s="3"/>
      <c r="KCG481" s="428"/>
      <c r="KCH481" s="3"/>
      <c r="KCI481" s="567"/>
      <c r="KCJ481" s="3"/>
      <c r="KCK481" s="428"/>
      <c r="KCL481" s="3"/>
      <c r="KCM481" s="567"/>
      <c r="KCN481" s="3"/>
      <c r="KCO481" s="428"/>
      <c r="KCP481" s="3"/>
      <c r="KCQ481" s="567"/>
      <c r="KCR481" s="3"/>
      <c r="KCS481" s="428"/>
      <c r="KCT481" s="3"/>
      <c r="KCU481" s="567"/>
      <c r="KCV481" s="3"/>
      <c r="KCW481" s="428"/>
      <c r="KCX481" s="3"/>
      <c r="KCY481" s="567"/>
      <c r="KCZ481" s="3"/>
      <c r="KDA481" s="428"/>
      <c r="KDB481" s="3"/>
      <c r="KDC481" s="567"/>
      <c r="KDD481" s="3"/>
      <c r="KDE481" s="428"/>
      <c r="KDF481" s="3"/>
      <c r="KDG481" s="567"/>
      <c r="KDH481" s="3"/>
      <c r="KDI481" s="428"/>
      <c r="KDJ481" s="3"/>
      <c r="KDK481" s="567"/>
      <c r="KDL481" s="3"/>
      <c r="KDM481" s="428"/>
      <c r="KDN481" s="3"/>
      <c r="KDO481" s="567"/>
      <c r="KDP481" s="3"/>
      <c r="KDQ481" s="428"/>
      <c r="KDR481" s="3"/>
      <c r="KDS481" s="567"/>
      <c r="KDT481" s="3"/>
      <c r="KDU481" s="428"/>
      <c r="KDV481" s="3"/>
      <c r="KDW481" s="567"/>
      <c r="KDX481" s="3"/>
      <c r="KDY481" s="428"/>
      <c r="KDZ481" s="3"/>
      <c r="KEA481" s="567"/>
      <c r="KEB481" s="3"/>
      <c r="KEC481" s="428"/>
      <c r="KED481" s="3"/>
      <c r="KEE481" s="567"/>
      <c r="KEF481" s="3"/>
      <c r="KEG481" s="428"/>
      <c r="KEH481" s="3"/>
      <c r="KEI481" s="567"/>
      <c r="KEJ481" s="3"/>
      <c r="KEK481" s="428"/>
      <c r="KEL481" s="3"/>
      <c r="KEM481" s="567"/>
      <c r="KEN481" s="3"/>
      <c r="KEO481" s="428"/>
      <c r="KEP481" s="3"/>
      <c r="KEQ481" s="567"/>
      <c r="KER481" s="3"/>
      <c r="KES481" s="428"/>
      <c r="KET481" s="3"/>
      <c r="KEU481" s="567"/>
      <c r="KEV481" s="3"/>
      <c r="KEW481" s="428"/>
      <c r="KEX481" s="3"/>
      <c r="KEY481" s="567"/>
      <c r="KEZ481" s="3"/>
      <c r="KFA481" s="428"/>
      <c r="KFB481" s="3"/>
      <c r="KFC481" s="567"/>
      <c r="KFD481" s="3"/>
      <c r="KFE481" s="428"/>
      <c r="KFF481" s="3"/>
      <c r="KFG481" s="567"/>
      <c r="KFH481" s="3"/>
      <c r="KFI481" s="428"/>
      <c r="KFJ481" s="3"/>
      <c r="KFK481" s="567"/>
      <c r="KFL481" s="3"/>
      <c r="KFM481" s="428"/>
      <c r="KFN481" s="3"/>
      <c r="KFO481" s="567"/>
      <c r="KFP481" s="3"/>
      <c r="KFQ481" s="428"/>
      <c r="KFR481" s="3"/>
      <c r="KFS481" s="567"/>
      <c r="KFT481" s="3"/>
      <c r="KFU481" s="428"/>
      <c r="KFV481" s="3"/>
      <c r="KFW481" s="567"/>
      <c r="KFX481" s="3"/>
      <c r="KFY481" s="428"/>
      <c r="KFZ481" s="3"/>
      <c r="KGA481" s="567"/>
      <c r="KGB481" s="3"/>
      <c r="KGC481" s="428"/>
      <c r="KGD481" s="3"/>
      <c r="KGE481" s="567"/>
      <c r="KGF481" s="3"/>
      <c r="KGG481" s="428"/>
      <c r="KGH481" s="3"/>
      <c r="KGI481" s="567"/>
      <c r="KGJ481" s="3"/>
      <c r="KGK481" s="428"/>
      <c r="KGL481" s="3"/>
      <c r="KGM481" s="567"/>
      <c r="KGN481" s="3"/>
      <c r="KGO481" s="428"/>
      <c r="KGP481" s="3"/>
      <c r="KGQ481" s="567"/>
      <c r="KGR481" s="3"/>
      <c r="KGS481" s="428"/>
      <c r="KGT481" s="3"/>
      <c r="KGU481" s="567"/>
      <c r="KGV481" s="3"/>
      <c r="KGW481" s="428"/>
      <c r="KGX481" s="3"/>
      <c r="KGY481" s="567"/>
      <c r="KGZ481" s="3"/>
      <c r="KHA481" s="428"/>
      <c r="KHB481" s="3"/>
      <c r="KHC481" s="567"/>
      <c r="KHD481" s="3"/>
      <c r="KHE481" s="428"/>
      <c r="KHF481" s="3"/>
      <c r="KHG481" s="567"/>
      <c r="KHH481" s="3"/>
      <c r="KHI481" s="428"/>
      <c r="KHJ481" s="3"/>
      <c r="KHK481" s="567"/>
      <c r="KHL481" s="3"/>
      <c r="KHM481" s="428"/>
      <c r="KHN481" s="3"/>
      <c r="KHO481" s="567"/>
      <c r="KHP481" s="3"/>
      <c r="KHQ481" s="428"/>
      <c r="KHR481" s="3"/>
      <c r="KHS481" s="567"/>
      <c r="KHT481" s="3"/>
      <c r="KHU481" s="428"/>
      <c r="KHV481" s="3"/>
      <c r="KHW481" s="567"/>
      <c r="KHX481" s="3"/>
      <c r="KHY481" s="428"/>
      <c r="KHZ481" s="3"/>
      <c r="KIA481" s="567"/>
      <c r="KIB481" s="3"/>
      <c r="KIC481" s="428"/>
      <c r="KID481" s="3"/>
      <c r="KIE481" s="567"/>
      <c r="KIF481" s="3"/>
      <c r="KIG481" s="428"/>
      <c r="KIH481" s="3"/>
      <c r="KII481" s="567"/>
      <c r="KIJ481" s="3"/>
      <c r="KIK481" s="428"/>
      <c r="KIL481" s="3"/>
      <c r="KIM481" s="567"/>
      <c r="KIN481" s="3"/>
      <c r="KIO481" s="428"/>
      <c r="KIP481" s="3"/>
      <c r="KIQ481" s="567"/>
      <c r="KIR481" s="3"/>
      <c r="KIS481" s="428"/>
      <c r="KIT481" s="3"/>
      <c r="KIU481" s="567"/>
      <c r="KIV481" s="3"/>
      <c r="KIW481" s="428"/>
      <c r="KIX481" s="3"/>
      <c r="KIY481" s="567"/>
      <c r="KIZ481" s="3"/>
      <c r="KJA481" s="428"/>
      <c r="KJB481" s="3"/>
      <c r="KJC481" s="567"/>
      <c r="KJD481" s="3"/>
      <c r="KJE481" s="428"/>
      <c r="KJF481" s="3"/>
      <c r="KJG481" s="567"/>
      <c r="KJH481" s="3"/>
      <c r="KJI481" s="428"/>
      <c r="KJJ481" s="3"/>
      <c r="KJK481" s="567"/>
      <c r="KJL481" s="3"/>
      <c r="KJM481" s="428"/>
      <c r="KJN481" s="3"/>
      <c r="KJO481" s="567"/>
      <c r="KJP481" s="3"/>
      <c r="KJQ481" s="428"/>
      <c r="KJR481" s="3"/>
      <c r="KJS481" s="567"/>
      <c r="KJT481" s="3"/>
      <c r="KJU481" s="428"/>
      <c r="KJV481" s="3"/>
      <c r="KJW481" s="567"/>
      <c r="KJX481" s="3"/>
      <c r="KJY481" s="428"/>
      <c r="KJZ481" s="3"/>
      <c r="KKA481" s="567"/>
      <c r="KKB481" s="3"/>
      <c r="KKC481" s="428"/>
      <c r="KKD481" s="3"/>
      <c r="KKE481" s="567"/>
      <c r="KKF481" s="3"/>
      <c r="KKG481" s="428"/>
      <c r="KKH481" s="3"/>
      <c r="KKI481" s="567"/>
      <c r="KKJ481" s="3"/>
      <c r="KKK481" s="428"/>
      <c r="KKL481" s="3"/>
      <c r="KKM481" s="567"/>
      <c r="KKN481" s="3"/>
      <c r="KKO481" s="428"/>
      <c r="KKP481" s="3"/>
      <c r="KKQ481" s="567"/>
      <c r="KKR481" s="3"/>
      <c r="KKS481" s="428"/>
      <c r="KKT481" s="3"/>
      <c r="KKU481" s="567"/>
      <c r="KKV481" s="3"/>
      <c r="KKW481" s="428"/>
      <c r="KKX481" s="3"/>
      <c r="KKY481" s="567"/>
      <c r="KKZ481" s="3"/>
      <c r="KLA481" s="428"/>
      <c r="KLB481" s="3"/>
      <c r="KLC481" s="567"/>
      <c r="KLD481" s="3"/>
      <c r="KLE481" s="428"/>
      <c r="KLF481" s="3"/>
      <c r="KLG481" s="567"/>
      <c r="KLH481" s="3"/>
      <c r="KLI481" s="428"/>
      <c r="KLJ481" s="3"/>
      <c r="KLK481" s="567"/>
      <c r="KLL481" s="3"/>
      <c r="KLM481" s="428"/>
      <c r="KLN481" s="3"/>
      <c r="KLO481" s="567"/>
      <c r="KLP481" s="3"/>
      <c r="KLQ481" s="428"/>
      <c r="KLR481" s="3"/>
      <c r="KLS481" s="567"/>
      <c r="KLT481" s="3"/>
      <c r="KLU481" s="428"/>
      <c r="KLV481" s="3"/>
      <c r="KLW481" s="567"/>
      <c r="KLX481" s="3"/>
      <c r="KLY481" s="428"/>
      <c r="KLZ481" s="3"/>
      <c r="KMA481" s="567"/>
      <c r="KMB481" s="3"/>
      <c r="KMC481" s="428"/>
      <c r="KMD481" s="3"/>
      <c r="KME481" s="567"/>
      <c r="KMF481" s="3"/>
      <c r="KMG481" s="428"/>
      <c r="KMH481" s="3"/>
      <c r="KMI481" s="567"/>
      <c r="KMJ481" s="3"/>
      <c r="KMK481" s="428"/>
      <c r="KML481" s="3"/>
      <c r="KMM481" s="567"/>
      <c r="KMN481" s="3"/>
      <c r="KMO481" s="428"/>
      <c r="KMP481" s="3"/>
      <c r="KMQ481" s="567"/>
      <c r="KMR481" s="3"/>
      <c r="KMS481" s="428"/>
      <c r="KMT481" s="3"/>
      <c r="KMU481" s="567"/>
      <c r="KMV481" s="3"/>
      <c r="KMW481" s="428"/>
      <c r="KMX481" s="3"/>
      <c r="KMY481" s="567"/>
      <c r="KMZ481" s="3"/>
      <c r="KNA481" s="428"/>
      <c r="KNB481" s="3"/>
      <c r="KNC481" s="567"/>
      <c r="KND481" s="3"/>
      <c r="KNE481" s="428"/>
      <c r="KNF481" s="3"/>
      <c r="KNG481" s="567"/>
      <c r="KNH481" s="3"/>
      <c r="KNI481" s="428"/>
      <c r="KNJ481" s="3"/>
      <c r="KNK481" s="567"/>
      <c r="KNL481" s="3"/>
      <c r="KNM481" s="428"/>
      <c r="KNN481" s="3"/>
      <c r="KNO481" s="567"/>
      <c r="KNP481" s="3"/>
      <c r="KNQ481" s="428"/>
      <c r="KNR481" s="3"/>
      <c r="KNS481" s="567"/>
      <c r="KNT481" s="3"/>
      <c r="KNU481" s="428"/>
      <c r="KNV481" s="3"/>
      <c r="KNW481" s="567"/>
      <c r="KNX481" s="3"/>
      <c r="KNY481" s="428"/>
      <c r="KNZ481" s="3"/>
      <c r="KOA481" s="567"/>
      <c r="KOB481" s="3"/>
      <c r="KOC481" s="428"/>
      <c r="KOD481" s="3"/>
      <c r="KOE481" s="567"/>
      <c r="KOF481" s="3"/>
      <c r="KOG481" s="428"/>
      <c r="KOH481" s="3"/>
      <c r="KOI481" s="567"/>
      <c r="KOJ481" s="3"/>
      <c r="KOK481" s="428"/>
      <c r="KOL481" s="3"/>
      <c r="KOM481" s="567"/>
      <c r="KON481" s="3"/>
      <c r="KOO481" s="428"/>
      <c r="KOP481" s="3"/>
      <c r="KOQ481" s="567"/>
      <c r="KOR481" s="3"/>
      <c r="KOS481" s="428"/>
      <c r="KOT481" s="3"/>
      <c r="KOU481" s="567"/>
      <c r="KOV481" s="3"/>
      <c r="KOW481" s="428"/>
      <c r="KOX481" s="3"/>
      <c r="KOY481" s="567"/>
      <c r="KOZ481" s="3"/>
      <c r="KPA481" s="428"/>
      <c r="KPB481" s="3"/>
      <c r="KPC481" s="567"/>
      <c r="KPD481" s="3"/>
      <c r="KPE481" s="428"/>
      <c r="KPF481" s="3"/>
      <c r="KPG481" s="567"/>
      <c r="KPH481" s="3"/>
      <c r="KPI481" s="428"/>
      <c r="KPJ481" s="3"/>
      <c r="KPK481" s="567"/>
      <c r="KPL481" s="3"/>
      <c r="KPM481" s="428"/>
      <c r="KPN481" s="3"/>
      <c r="KPO481" s="567"/>
      <c r="KPP481" s="3"/>
      <c r="KPQ481" s="428"/>
      <c r="KPR481" s="3"/>
      <c r="KPS481" s="567"/>
      <c r="KPT481" s="3"/>
      <c r="KPU481" s="428"/>
      <c r="KPV481" s="3"/>
      <c r="KPW481" s="567"/>
      <c r="KPX481" s="3"/>
      <c r="KPY481" s="428"/>
      <c r="KPZ481" s="3"/>
      <c r="KQA481" s="567"/>
      <c r="KQB481" s="3"/>
      <c r="KQC481" s="428"/>
      <c r="KQD481" s="3"/>
      <c r="KQE481" s="567"/>
      <c r="KQF481" s="3"/>
      <c r="KQG481" s="428"/>
      <c r="KQH481" s="3"/>
      <c r="KQI481" s="567"/>
      <c r="KQJ481" s="3"/>
      <c r="KQK481" s="428"/>
      <c r="KQL481" s="3"/>
      <c r="KQM481" s="567"/>
      <c r="KQN481" s="3"/>
      <c r="KQO481" s="428"/>
      <c r="KQP481" s="3"/>
      <c r="KQQ481" s="567"/>
      <c r="KQR481" s="3"/>
      <c r="KQS481" s="428"/>
      <c r="KQT481" s="3"/>
      <c r="KQU481" s="567"/>
      <c r="KQV481" s="3"/>
      <c r="KQW481" s="428"/>
      <c r="KQX481" s="3"/>
      <c r="KQY481" s="567"/>
      <c r="KQZ481" s="3"/>
      <c r="KRA481" s="428"/>
      <c r="KRB481" s="3"/>
      <c r="KRC481" s="567"/>
      <c r="KRD481" s="3"/>
      <c r="KRE481" s="428"/>
      <c r="KRF481" s="3"/>
      <c r="KRG481" s="567"/>
      <c r="KRH481" s="3"/>
      <c r="KRI481" s="428"/>
      <c r="KRJ481" s="3"/>
      <c r="KRK481" s="567"/>
      <c r="KRL481" s="3"/>
      <c r="KRM481" s="428"/>
      <c r="KRN481" s="3"/>
      <c r="KRO481" s="567"/>
      <c r="KRP481" s="3"/>
      <c r="KRQ481" s="428"/>
      <c r="KRR481" s="3"/>
      <c r="KRS481" s="567"/>
      <c r="KRT481" s="3"/>
      <c r="KRU481" s="428"/>
      <c r="KRV481" s="3"/>
      <c r="KRW481" s="567"/>
      <c r="KRX481" s="3"/>
      <c r="KRY481" s="428"/>
      <c r="KRZ481" s="3"/>
      <c r="KSA481" s="567"/>
      <c r="KSB481" s="3"/>
      <c r="KSC481" s="428"/>
      <c r="KSD481" s="3"/>
      <c r="KSE481" s="567"/>
      <c r="KSF481" s="3"/>
      <c r="KSG481" s="428"/>
      <c r="KSH481" s="3"/>
      <c r="KSI481" s="567"/>
      <c r="KSJ481" s="3"/>
      <c r="KSK481" s="428"/>
      <c r="KSL481" s="3"/>
      <c r="KSM481" s="567"/>
      <c r="KSN481" s="3"/>
      <c r="KSO481" s="428"/>
      <c r="KSP481" s="3"/>
      <c r="KSQ481" s="567"/>
      <c r="KSR481" s="3"/>
      <c r="KSS481" s="428"/>
      <c r="KST481" s="3"/>
      <c r="KSU481" s="567"/>
      <c r="KSV481" s="3"/>
      <c r="KSW481" s="428"/>
      <c r="KSX481" s="3"/>
      <c r="KSY481" s="567"/>
      <c r="KSZ481" s="3"/>
      <c r="KTA481" s="428"/>
      <c r="KTB481" s="3"/>
      <c r="KTC481" s="567"/>
      <c r="KTD481" s="3"/>
      <c r="KTE481" s="428"/>
      <c r="KTF481" s="3"/>
      <c r="KTG481" s="567"/>
      <c r="KTH481" s="3"/>
      <c r="KTI481" s="428"/>
      <c r="KTJ481" s="3"/>
      <c r="KTK481" s="567"/>
      <c r="KTL481" s="3"/>
      <c r="KTM481" s="428"/>
      <c r="KTN481" s="3"/>
      <c r="KTO481" s="567"/>
      <c r="KTP481" s="3"/>
      <c r="KTQ481" s="428"/>
      <c r="KTR481" s="3"/>
      <c r="KTS481" s="567"/>
      <c r="KTT481" s="3"/>
      <c r="KTU481" s="428"/>
      <c r="KTV481" s="3"/>
      <c r="KTW481" s="567"/>
      <c r="KTX481" s="3"/>
      <c r="KTY481" s="428"/>
      <c r="KTZ481" s="3"/>
      <c r="KUA481" s="567"/>
      <c r="KUB481" s="3"/>
      <c r="KUC481" s="428"/>
      <c r="KUD481" s="3"/>
      <c r="KUE481" s="567"/>
      <c r="KUF481" s="3"/>
      <c r="KUG481" s="428"/>
      <c r="KUH481" s="3"/>
      <c r="KUI481" s="567"/>
      <c r="KUJ481" s="3"/>
      <c r="KUK481" s="428"/>
      <c r="KUL481" s="3"/>
      <c r="KUM481" s="567"/>
      <c r="KUN481" s="3"/>
      <c r="KUO481" s="428"/>
      <c r="KUP481" s="3"/>
      <c r="KUQ481" s="567"/>
      <c r="KUR481" s="3"/>
      <c r="KUS481" s="428"/>
      <c r="KUT481" s="3"/>
      <c r="KUU481" s="567"/>
      <c r="KUV481" s="3"/>
      <c r="KUW481" s="428"/>
      <c r="KUX481" s="3"/>
      <c r="KUY481" s="567"/>
      <c r="KUZ481" s="3"/>
      <c r="KVA481" s="428"/>
      <c r="KVB481" s="3"/>
      <c r="KVC481" s="567"/>
      <c r="KVD481" s="3"/>
      <c r="KVE481" s="428"/>
      <c r="KVF481" s="3"/>
      <c r="KVG481" s="567"/>
      <c r="KVH481" s="3"/>
      <c r="KVI481" s="428"/>
      <c r="KVJ481" s="3"/>
      <c r="KVK481" s="567"/>
      <c r="KVL481" s="3"/>
      <c r="KVM481" s="428"/>
      <c r="KVN481" s="3"/>
      <c r="KVO481" s="567"/>
      <c r="KVP481" s="3"/>
      <c r="KVQ481" s="428"/>
      <c r="KVR481" s="3"/>
      <c r="KVS481" s="567"/>
      <c r="KVT481" s="3"/>
      <c r="KVU481" s="428"/>
      <c r="KVV481" s="3"/>
      <c r="KVW481" s="567"/>
      <c r="KVX481" s="3"/>
      <c r="KVY481" s="428"/>
      <c r="KVZ481" s="3"/>
      <c r="KWA481" s="567"/>
      <c r="KWB481" s="3"/>
      <c r="KWC481" s="428"/>
      <c r="KWD481" s="3"/>
      <c r="KWE481" s="567"/>
      <c r="KWF481" s="3"/>
      <c r="KWG481" s="428"/>
      <c r="KWH481" s="3"/>
      <c r="KWI481" s="567"/>
      <c r="KWJ481" s="3"/>
      <c r="KWK481" s="428"/>
      <c r="KWL481" s="3"/>
      <c r="KWM481" s="567"/>
      <c r="KWN481" s="3"/>
      <c r="KWO481" s="428"/>
      <c r="KWP481" s="3"/>
      <c r="KWQ481" s="567"/>
      <c r="KWR481" s="3"/>
      <c r="KWS481" s="428"/>
      <c r="KWT481" s="3"/>
      <c r="KWU481" s="567"/>
      <c r="KWV481" s="3"/>
      <c r="KWW481" s="428"/>
      <c r="KWX481" s="3"/>
      <c r="KWY481" s="567"/>
      <c r="KWZ481" s="3"/>
      <c r="KXA481" s="428"/>
      <c r="KXB481" s="3"/>
      <c r="KXC481" s="567"/>
      <c r="KXD481" s="3"/>
      <c r="KXE481" s="428"/>
      <c r="KXF481" s="3"/>
      <c r="KXG481" s="567"/>
      <c r="KXH481" s="3"/>
      <c r="KXI481" s="428"/>
      <c r="KXJ481" s="3"/>
      <c r="KXK481" s="567"/>
      <c r="KXL481" s="3"/>
      <c r="KXM481" s="428"/>
      <c r="KXN481" s="3"/>
      <c r="KXO481" s="567"/>
      <c r="KXP481" s="3"/>
      <c r="KXQ481" s="428"/>
      <c r="KXR481" s="3"/>
      <c r="KXS481" s="567"/>
      <c r="KXT481" s="3"/>
      <c r="KXU481" s="428"/>
      <c r="KXV481" s="3"/>
      <c r="KXW481" s="567"/>
      <c r="KXX481" s="3"/>
      <c r="KXY481" s="428"/>
      <c r="KXZ481" s="3"/>
      <c r="KYA481" s="567"/>
      <c r="KYB481" s="3"/>
      <c r="KYC481" s="428"/>
      <c r="KYD481" s="3"/>
      <c r="KYE481" s="567"/>
      <c r="KYF481" s="3"/>
      <c r="KYG481" s="428"/>
      <c r="KYH481" s="3"/>
      <c r="KYI481" s="567"/>
      <c r="KYJ481" s="3"/>
      <c r="KYK481" s="428"/>
      <c r="KYL481" s="3"/>
      <c r="KYM481" s="567"/>
      <c r="KYN481" s="3"/>
      <c r="KYO481" s="428"/>
      <c r="KYP481" s="3"/>
      <c r="KYQ481" s="567"/>
      <c r="KYR481" s="3"/>
      <c r="KYS481" s="428"/>
      <c r="KYT481" s="3"/>
      <c r="KYU481" s="567"/>
      <c r="KYV481" s="3"/>
      <c r="KYW481" s="428"/>
      <c r="KYX481" s="3"/>
      <c r="KYY481" s="567"/>
      <c r="KYZ481" s="3"/>
      <c r="KZA481" s="428"/>
      <c r="KZB481" s="3"/>
      <c r="KZC481" s="567"/>
      <c r="KZD481" s="3"/>
      <c r="KZE481" s="428"/>
      <c r="KZF481" s="3"/>
      <c r="KZG481" s="567"/>
      <c r="KZH481" s="3"/>
      <c r="KZI481" s="428"/>
      <c r="KZJ481" s="3"/>
      <c r="KZK481" s="567"/>
      <c r="KZL481" s="3"/>
      <c r="KZM481" s="428"/>
      <c r="KZN481" s="3"/>
      <c r="KZO481" s="567"/>
      <c r="KZP481" s="3"/>
      <c r="KZQ481" s="428"/>
      <c r="KZR481" s="3"/>
      <c r="KZS481" s="567"/>
      <c r="KZT481" s="3"/>
      <c r="KZU481" s="428"/>
      <c r="KZV481" s="3"/>
      <c r="KZW481" s="567"/>
      <c r="KZX481" s="3"/>
      <c r="KZY481" s="428"/>
      <c r="KZZ481" s="3"/>
      <c r="LAA481" s="567"/>
      <c r="LAB481" s="3"/>
      <c r="LAC481" s="428"/>
      <c r="LAD481" s="3"/>
      <c r="LAE481" s="567"/>
      <c r="LAF481" s="3"/>
      <c r="LAG481" s="428"/>
      <c r="LAH481" s="3"/>
      <c r="LAI481" s="567"/>
      <c r="LAJ481" s="3"/>
      <c r="LAK481" s="428"/>
      <c r="LAL481" s="3"/>
      <c r="LAM481" s="567"/>
      <c r="LAN481" s="3"/>
      <c r="LAO481" s="428"/>
      <c r="LAP481" s="3"/>
      <c r="LAQ481" s="567"/>
      <c r="LAR481" s="3"/>
      <c r="LAS481" s="428"/>
      <c r="LAT481" s="3"/>
      <c r="LAU481" s="567"/>
      <c r="LAV481" s="3"/>
      <c r="LAW481" s="428"/>
      <c r="LAX481" s="3"/>
      <c r="LAY481" s="567"/>
      <c r="LAZ481" s="3"/>
      <c r="LBA481" s="428"/>
      <c r="LBB481" s="3"/>
      <c r="LBC481" s="567"/>
      <c r="LBD481" s="3"/>
      <c r="LBE481" s="428"/>
      <c r="LBF481" s="3"/>
      <c r="LBG481" s="567"/>
      <c r="LBH481" s="3"/>
      <c r="LBI481" s="428"/>
      <c r="LBJ481" s="3"/>
      <c r="LBK481" s="567"/>
      <c r="LBL481" s="3"/>
      <c r="LBM481" s="428"/>
      <c r="LBN481" s="3"/>
      <c r="LBO481" s="567"/>
      <c r="LBP481" s="3"/>
      <c r="LBQ481" s="428"/>
      <c r="LBR481" s="3"/>
      <c r="LBS481" s="567"/>
      <c r="LBT481" s="3"/>
      <c r="LBU481" s="428"/>
      <c r="LBV481" s="3"/>
      <c r="LBW481" s="567"/>
      <c r="LBX481" s="3"/>
      <c r="LBY481" s="428"/>
      <c r="LBZ481" s="3"/>
      <c r="LCA481" s="567"/>
      <c r="LCB481" s="3"/>
      <c r="LCC481" s="428"/>
      <c r="LCD481" s="3"/>
      <c r="LCE481" s="567"/>
      <c r="LCF481" s="3"/>
      <c r="LCG481" s="428"/>
      <c r="LCH481" s="3"/>
      <c r="LCI481" s="567"/>
      <c r="LCJ481" s="3"/>
      <c r="LCK481" s="428"/>
      <c r="LCL481" s="3"/>
      <c r="LCM481" s="567"/>
      <c r="LCN481" s="3"/>
      <c r="LCO481" s="428"/>
      <c r="LCP481" s="3"/>
      <c r="LCQ481" s="567"/>
      <c r="LCR481" s="3"/>
      <c r="LCS481" s="428"/>
      <c r="LCT481" s="3"/>
      <c r="LCU481" s="567"/>
      <c r="LCV481" s="3"/>
      <c r="LCW481" s="428"/>
      <c r="LCX481" s="3"/>
      <c r="LCY481" s="567"/>
      <c r="LCZ481" s="3"/>
      <c r="LDA481" s="428"/>
      <c r="LDB481" s="3"/>
      <c r="LDC481" s="567"/>
      <c r="LDD481" s="3"/>
      <c r="LDE481" s="428"/>
      <c r="LDF481" s="3"/>
      <c r="LDG481" s="567"/>
      <c r="LDH481" s="3"/>
      <c r="LDI481" s="428"/>
      <c r="LDJ481" s="3"/>
      <c r="LDK481" s="567"/>
      <c r="LDL481" s="3"/>
      <c r="LDM481" s="428"/>
      <c r="LDN481" s="3"/>
      <c r="LDO481" s="567"/>
      <c r="LDP481" s="3"/>
      <c r="LDQ481" s="428"/>
      <c r="LDR481" s="3"/>
      <c r="LDS481" s="567"/>
      <c r="LDT481" s="3"/>
      <c r="LDU481" s="428"/>
      <c r="LDV481" s="3"/>
      <c r="LDW481" s="567"/>
      <c r="LDX481" s="3"/>
      <c r="LDY481" s="428"/>
      <c r="LDZ481" s="3"/>
      <c r="LEA481" s="567"/>
      <c r="LEB481" s="3"/>
      <c r="LEC481" s="428"/>
      <c r="LED481" s="3"/>
      <c r="LEE481" s="567"/>
      <c r="LEF481" s="3"/>
      <c r="LEG481" s="428"/>
      <c r="LEH481" s="3"/>
      <c r="LEI481" s="567"/>
      <c r="LEJ481" s="3"/>
      <c r="LEK481" s="428"/>
      <c r="LEL481" s="3"/>
      <c r="LEM481" s="567"/>
      <c r="LEN481" s="3"/>
      <c r="LEO481" s="428"/>
      <c r="LEP481" s="3"/>
      <c r="LEQ481" s="567"/>
      <c r="LER481" s="3"/>
      <c r="LES481" s="428"/>
      <c r="LET481" s="3"/>
      <c r="LEU481" s="567"/>
      <c r="LEV481" s="3"/>
      <c r="LEW481" s="428"/>
      <c r="LEX481" s="3"/>
      <c r="LEY481" s="567"/>
      <c r="LEZ481" s="3"/>
      <c r="LFA481" s="428"/>
      <c r="LFB481" s="3"/>
      <c r="LFC481" s="567"/>
      <c r="LFD481" s="3"/>
      <c r="LFE481" s="428"/>
      <c r="LFF481" s="3"/>
      <c r="LFG481" s="567"/>
      <c r="LFH481" s="3"/>
      <c r="LFI481" s="428"/>
      <c r="LFJ481" s="3"/>
      <c r="LFK481" s="567"/>
      <c r="LFL481" s="3"/>
      <c r="LFM481" s="428"/>
      <c r="LFN481" s="3"/>
      <c r="LFO481" s="567"/>
      <c r="LFP481" s="3"/>
      <c r="LFQ481" s="428"/>
      <c r="LFR481" s="3"/>
      <c r="LFS481" s="567"/>
      <c r="LFT481" s="3"/>
      <c r="LFU481" s="428"/>
      <c r="LFV481" s="3"/>
      <c r="LFW481" s="567"/>
      <c r="LFX481" s="3"/>
      <c r="LFY481" s="428"/>
      <c r="LFZ481" s="3"/>
      <c r="LGA481" s="567"/>
      <c r="LGB481" s="3"/>
      <c r="LGC481" s="428"/>
      <c r="LGD481" s="3"/>
      <c r="LGE481" s="567"/>
      <c r="LGF481" s="3"/>
      <c r="LGG481" s="428"/>
      <c r="LGH481" s="3"/>
      <c r="LGI481" s="567"/>
      <c r="LGJ481" s="3"/>
      <c r="LGK481" s="428"/>
      <c r="LGL481" s="3"/>
      <c r="LGM481" s="567"/>
      <c r="LGN481" s="3"/>
      <c r="LGO481" s="428"/>
      <c r="LGP481" s="3"/>
      <c r="LGQ481" s="567"/>
      <c r="LGR481" s="3"/>
      <c r="LGS481" s="428"/>
      <c r="LGT481" s="3"/>
      <c r="LGU481" s="567"/>
      <c r="LGV481" s="3"/>
      <c r="LGW481" s="428"/>
      <c r="LGX481" s="3"/>
      <c r="LGY481" s="567"/>
      <c r="LGZ481" s="3"/>
      <c r="LHA481" s="428"/>
      <c r="LHB481" s="3"/>
      <c r="LHC481" s="567"/>
      <c r="LHD481" s="3"/>
      <c r="LHE481" s="428"/>
      <c r="LHF481" s="3"/>
      <c r="LHG481" s="567"/>
      <c r="LHH481" s="3"/>
      <c r="LHI481" s="428"/>
      <c r="LHJ481" s="3"/>
      <c r="LHK481" s="567"/>
      <c r="LHL481" s="3"/>
      <c r="LHM481" s="428"/>
      <c r="LHN481" s="3"/>
      <c r="LHO481" s="567"/>
      <c r="LHP481" s="3"/>
      <c r="LHQ481" s="428"/>
      <c r="LHR481" s="3"/>
      <c r="LHS481" s="567"/>
      <c r="LHT481" s="3"/>
      <c r="LHU481" s="428"/>
      <c r="LHV481" s="3"/>
      <c r="LHW481" s="567"/>
      <c r="LHX481" s="3"/>
      <c r="LHY481" s="428"/>
      <c r="LHZ481" s="3"/>
      <c r="LIA481" s="567"/>
      <c r="LIB481" s="3"/>
      <c r="LIC481" s="428"/>
      <c r="LID481" s="3"/>
      <c r="LIE481" s="567"/>
      <c r="LIF481" s="3"/>
      <c r="LIG481" s="428"/>
      <c r="LIH481" s="3"/>
      <c r="LII481" s="567"/>
      <c r="LIJ481" s="3"/>
      <c r="LIK481" s="428"/>
      <c r="LIL481" s="3"/>
      <c r="LIM481" s="567"/>
      <c r="LIN481" s="3"/>
      <c r="LIO481" s="428"/>
      <c r="LIP481" s="3"/>
      <c r="LIQ481" s="567"/>
      <c r="LIR481" s="3"/>
      <c r="LIS481" s="428"/>
      <c r="LIT481" s="3"/>
      <c r="LIU481" s="567"/>
      <c r="LIV481" s="3"/>
      <c r="LIW481" s="428"/>
      <c r="LIX481" s="3"/>
      <c r="LIY481" s="567"/>
      <c r="LIZ481" s="3"/>
      <c r="LJA481" s="428"/>
      <c r="LJB481" s="3"/>
      <c r="LJC481" s="567"/>
      <c r="LJD481" s="3"/>
      <c r="LJE481" s="428"/>
      <c r="LJF481" s="3"/>
      <c r="LJG481" s="567"/>
      <c r="LJH481" s="3"/>
      <c r="LJI481" s="428"/>
      <c r="LJJ481" s="3"/>
      <c r="LJK481" s="567"/>
      <c r="LJL481" s="3"/>
      <c r="LJM481" s="428"/>
      <c r="LJN481" s="3"/>
      <c r="LJO481" s="567"/>
      <c r="LJP481" s="3"/>
      <c r="LJQ481" s="428"/>
      <c r="LJR481" s="3"/>
      <c r="LJS481" s="567"/>
      <c r="LJT481" s="3"/>
      <c r="LJU481" s="428"/>
      <c r="LJV481" s="3"/>
      <c r="LJW481" s="567"/>
      <c r="LJX481" s="3"/>
      <c r="LJY481" s="428"/>
      <c r="LJZ481" s="3"/>
      <c r="LKA481" s="567"/>
      <c r="LKB481" s="3"/>
      <c r="LKC481" s="428"/>
      <c r="LKD481" s="3"/>
      <c r="LKE481" s="567"/>
      <c r="LKF481" s="3"/>
      <c r="LKG481" s="428"/>
      <c r="LKH481" s="3"/>
      <c r="LKI481" s="567"/>
      <c r="LKJ481" s="3"/>
      <c r="LKK481" s="428"/>
      <c r="LKL481" s="3"/>
      <c r="LKM481" s="567"/>
      <c r="LKN481" s="3"/>
      <c r="LKO481" s="428"/>
      <c r="LKP481" s="3"/>
      <c r="LKQ481" s="567"/>
      <c r="LKR481" s="3"/>
      <c r="LKS481" s="428"/>
      <c r="LKT481" s="3"/>
      <c r="LKU481" s="567"/>
      <c r="LKV481" s="3"/>
      <c r="LKW481" s="428"/>
      <c r="LKX481" s="3"/>
      <c r="LKY481" s="567"/>
      <c r="LKZ481" s="3"/>
      <c r="LLA481" s="428"/>
      <c r="LLB481" s="3"/>
      <c r="LLC481" s="567"/>
      <c r="LLD481" s="3"/>
      <c r="LLE481" s="428"/>
      <c r="LLF481" s="3"/>
      <c r="LLG481" s="567"/>
      <c r="LLH481" s="3"/>
      <c r="LLI481" s="428"/>
      <c r="LLJ481" s="3"/>
      <c r="LLK481" s="567"/>
      <c r="LLL481" s="3"/>
      <c r="LLM481" s="428"/>
      <c r="LLN481" s="3"/>
      <c r="LLO481" s="567"/>
      <c r="LLP481" s="3"/>
      <c r="LLQ481" s="428"/>
      <c r="LLR481" s="3"/>
      <c r="LLS481" s="567"/>
      <c r="LLT481" s="3"/>
      <c r="LLU481" s="428"/>
      <c r="LLV481" s="3"/>
      <c r="LLW481" s="567"/>
      <c r="LLX481" s="3"/>
      <c r="LLY481" s="428"/>
      <c r="LLZ481" s="3"/>
      <c r="LMA481" s="567"/>
      <c r="LMB481" s="3"/>
      <c r="LMC481" s="428"/>
      <c r="LMD481" s="3"/>
      <c r="LME481" s="567"/>
      <c r="LMF481" s="3"/>
      <c r="LMG481" s="428"/>
      <c r="LMH481" s="3"/>
      <c r="LMI481" s="567"/>
      <c r="LMJ481" s="3"/>
      <c r="LMK481" s="428"/>
      <c r="LML481" s="3"/>
      <c r="LMM481" s="567"/>
      <c r="LMN481" s="3"/>
      <c r="LMO481" s="428"/>
      <c r="LMP481" s="3"/>
      <c r="LMQ481" s="567"/>
      <c r="LMR481" s="3"/>
      <c r="LMS481" s="428"/>
      <c r="LMT481" s="3"/>
      <c r="LMU481" s="567"/>
      <c r="LMV481" s="3"/>
      <c r="LMW481" s="428"/>
      <c r="LMX481" s="3"/>
      <c r="LMY481" s="567"/>
      <c r="LMZ481" s="3"/>
      <c r="LNA481" s="428"/>
      <c r="LNB481" s="3"/>
      <c r="LNC481" s="567"/>
      <c r="LND481" s="3"/>
      <c r="LNE481" s="428"/>
      <c r="LNF481" s="3"/>
      <c r="LNG481" s="567"/>
      <c r="LNH481" s="3"/>
      <c r="LNI481" s="428"/>
      <c r="LNJ481" s="3"/>
      <c r="LNK481" s="567"/>
      <c r="LNL481" s="3"/>
      <c r="LNM481" s="428"/>
      <c r="LNN481" s="3"/>
      <c r="LNO481" s="567"/>
      <c r="LNP481" s="3"/>
      <c r="LNQ481" s="428"/>
      <c r="LNR481" s="3"/>
      <c r="LNS481" s="567"/>
      <c r="LNT481" s="3"/>
      <c r="LNU481" s="428"/>
      <c r="LNV481" s="3"/>
      <c r="LNW481" s="567"/>
      <c r="LNX481" s="3"/>
      <c r="LNY481" s="428"/>
      <c r="LNZ481" s="3"/>
      <c r="LOA481" s="567"/>
      <c r="LOB481" s="3"/>
      <c r="LOC481" s="428"/>
      <c r="LOD481" s="3"/>
      <c r="LOE481" s="567"/>
      <c r="LOF481" s="3"/>
      <c r="LOG481" s="428"/>
      <c r="LOH481" s="3"/>
      <c r="LOI481" s="567"/>
      <c r="LOJ481" s="3"/>
      <c r="LOK481" s="428"/>
      <c r="LOL481" s="3"/>
      <c r="LOM481" s="567"/>
      <c r="LON481" s="3"/>
      <c r="LOO481" s="428"/>
      <c r="LOP481" s="3"/>
      <c r="LOQ481" s="567"/>
      <c r="LOR481" s="3"/>
      <c r="LOS481" s="428"/>
      <c r="LOT481" s="3"/>
      <c r="LOU481" s="567"/>
      <c r="LOV481" s="3"/>
      <c r="LOW481" s="428"/>
      <c r="LOX481" s="3"/>
      <c r="LOY481" s="567"/>
      <c r="LOZ481" s="3"/>
      <c r="LPA481" s="428"/>
      <c r="LPB481" s="3"/>
      <c r="LPC481" s="567"/>
      <c r="LPD481" s="3"/>
      <c r="LPE481" s="428"/>
      <c r="LPF481" s="3"/>
      <c r="LPG481" s="567"/>
      <c r="LPH481" s="3"/>
      <c r="LPI481" s="428"/>
      <c r="LPJ481" s="3"/>
      <c r="LPK481" s="567"/>
      <c r="LPL481" s="3"/>
      <c r="LPM481" s="428"/>
      <c r="LPN481" s="3"/>
      <c r="LPO481" s="567"/>
      <c r="LPP481" s="3"/>
      <c r="LPQ481" s="428"/>
      <c r="LPR481" s="3"/>
      <c r="LPS481" s="567"/>
      <c r="LPT481" s="3"/>
      <c r="LPU481" s="428"/>
      <c r="LPV481" s="3"/>
      <c r="LPW481" s="567"/>
      <c r="LPX481" s="3"/>
      <c r="LPY481" s="428"/>
      <c r="LPZ481" s="3"/>
      <c r="LQA481" s="567"/>
      <c r="LQB481" s="3"/>
      <c r="LQC481" s="428"/>
      <c r="LQD481" s="3"/>
      <c r="LQE481" s="567"/>
      <c r="LQF481" s="3"/>
      <c r="LQG481" s="428"/>
      <c r="LQH481" s="3"/>
      <c r="LQI481" s="567"/>
      <c r="LQJ481" s="3"/>
      <c r="LQK481" s="428"/>
      <c r="LQL481" s="3"/>
      <c r="LQM481" s="567"/>
      <c r="LQN481" s="3"/>
      <c r="LQO481" s="428"/>
      <c r="LQP481" s="3"/>
      <c r="LQQ481" s="567"/>
      <c r="LQR481" s="3"/>
      <c r="LQS481" s="428"/>
      <c r="LQT481" s="3"/>
      <c r="LQU481" s="567"/>
      <c r="LQV481" s="3"/>
      <c r="LQW481" s="428"/>
      <c r="LQX481" s="3"/>
      <c r="LQY481" s="567"/>
      <c r="LQZ481" s="3"/>
      <c r="LRA481" s="428"/>
      <c r="LRB481" s="3"/>
      <c r="LRC481" s="567"/>
      <c r="LRD481" s="3"/>
      <c r="LRE481" s="428"/>
      <c r="LRF481" s="3"/>
      <c r="LRG481" s="567"/>
      <c r="LRH481" s="3"/>
      <c r="LRI481" s="428"/>
      <c r="LRJ481" s="3"/>
      <c r="LRK481" s="567"/>
      <c r="LRL481" s="3"/>
      <c r="LRM481" s="428"/>
      <c r="LRN481" s="3"/>
      <c r="LRO481" s="567"/>
      <c r="LRP481" s="3"/>
      <c r="LRQ481" s="428"/>
      <c r="LRR481" s="3"/>
      <c r="LRS481" s="567"/>
      <c r="LRT481" s="3"/>
      <c r="LRU481" s="428"/>
      <c r="LRV481" s="3"/>
      <c r="LRW481" s="567"/>
      <c r="LRX481" s="3"/>
      <c r="LRY481" s="428"/>
      <c r="LRZ481" s="3"/>
      <c r="LSA481" s="567"/>
      <c r="LSB481" s="3"/>
      <c r="LSC481" s="428"/>
      <c r="LSD481" s="3"/>
      <c r="LSE481" s="567"/>
      <c r="LSF481" s="3"/>
      <c r="LSG481" s="428"/>
      <c r="LSH481" s="3"/>
      <c r="LSI481" s="567"/>
      <c r="LSJ481" s="3"/>
      <c r="LSK481" s="428"/>
      <c r="LSL481" s="3"/>
      <c r="LSM481" s="567"/>
      <c r="LSN481" s="3"/>
      <c r="LSO481" s="428"/>
      <c r="LSP481" s="3"/>
      <c r="LSQ481" s="567"/>
      <c r="LSR481" s="3"/>
      <c r="LSS481" s="428"/>
      <c r="LST481" s="3"/>
      <c r="LSU481" s="567"/>
      <c r="LSV481" s="3"/>
      <c r="LSW481" s="428"/>
      <c r="LSX481" s="3"/>
      <c r="LSY481" s="567"/>
      <c r="LSZ481" s="3"/>
      <c r="LTA481" s="428"/>
      <c r="LTB481" s="3"/>
      <c r="LTC481" s="567"/>
      <c r="LTD481" s="3"/>
      <c r="LTE481" s="428"/>
      <c r="LTF481" s="3"/>
      <c r="LTG481" s="567"/>
      <c r="LTH481" s="3"/>
      <c r="LTI481" s="428"/>
      <c r="LTJ481" s="3"/>
      <c r="LTK481" s="567"/>
      <c r="LTL481" s="3"/>
      <c r="LTM481" s="428"/>
      <c r="LTN481" s="3"/>
      <c r="LTO481" s="567"/>
      <c r="LTP481" s="3"/>
      <c r="LTQ481" s="428"/>
      <c r="LTR481" s="3"/>
      <c r="LTS481" s="567"/>
      <c r="LTT481" s="3"/>
      <c r="LTU481" s="428"/>
      <c r="LTV481" s="3"/>
      <c r="LTW481" s="567"/>
      <c r="LTX481" s="3"/>
      <c r="LTY481" s="428"/>
      <c r="LTZ481" s="3"/>
      <c r="LUA481" s="567"/>
      <c r="LUB481" s="3"/>
      <c r="LUC481" s="428"/>
      <c r="LUD481" s="3"/>
      <c r="LUE481" s="567"/>
      <c r="LUF481" s="3"/>
      <c r="LUG481" s="428"/>
      <c r="LUH481" s="3"/>
      <c r="LUI481" s="567"/>
      <c r="LUJ481" s="3"/>
      <c r="LUK481" s="428"/>
      <c r="LUL481" s="3"/>
      <c r="LUM481" s="567"/>
      <c r="LUN481" s="3"/>
      <c r="LUO481" s="428"/>
      <c r="LUP481" s="3"/>
      <c r="LUQ481" s="567"/>
      <c r="LUR481" s="3"/>
      <c r="LUS481" s="428"/>
      <c r="LUT481" s="3"/>
      <c r="LUU481" s="567"/>
      <c r="LUV481" s="3"/>
      <c r="LUW481" s="428"/>
      <c r="LUX481" s="3"/>
      <c r="LUY481" s="567"/>
      <c r="LUZ481" s="3"/>
      <c r="LVA481" s="428"/>
      <c r="LVB481" s="3"/>
      <c r="LVC481" s="567"/>
      <c r="LVD481" s="3"/>
      <c r="LVE481" s="428"/>
      <c r="LVF481" s="3"/>
      <c r="LVG481" s="567"/>
      <c r="LVH481" s="3"/>
      <c r="LVI481" s="428"/>
      <c r="LVJ481" s="3"/>
      <c r="LVK481" s="567"/>
      <c r="LVL481" s="3"/>
      <c r="LVM481" s="428"/>
      <c r="LVN481" s="3"/>
      <c r="LVO481" s="567"/>
      <c r="LVP481" s="3"/>
      <c r="LVQ481" s="428"/>
      <c r="LVR481" s="3"/>
      <c r="LVS481" s="567"/>
      <c r="LVT481" s="3"/>
      <c r="LVU481" s="428"/>
      <c r="LVV481" s="3"/>
      <c r="LVW481" s="567"/>
      <c r="LVX481" s="3"/>
      <c r="LVY481" s="428"/>
      <c r="LVZ481" s="3"/>
      <c r="LWA481" s="567"/>
      <c r="LWB481" s="3"/>
      <c r="LWC481" s="428"/>
      <c r="LWD481" s="3"/>
      <c r="LWE481" s="567"/>
      <c r="LWF481" s="3"/>
      <c r="LWG481" s="428"/>
      <c r="LWH481" s="3"/>
      <c r="LWI481" s="567"/>
      <c r="LWJ481" s="3"/>
      <c r="LWK481" s="428"/>
      <c r="LWL481" s="3"/>
      <c r="LWM481" s="567"/>
      <c r="LWN481" s="3"/>
      <c r="LWO481" s="428"/>
      <c r="LWP481" s="3"/>
      <c r="LWQ481" s="567"/>
      <c r="LWR481" s="3"/>
      <c r="LWS481" s="428"/>
      <c r="LWT481" s="3"/>
      <c r="LWU481" s="567"/>
      <c r="LWV481" s="3"/>
      <c r="LWW481" s="428"/>
      <c r="LWX481" s="3"/>
      <c r="LWY481" s="567"/>
      <c r="LWZ481" s="3"/>
      <c r="LXA481" s="428"/>
      <c r="LXB481" s="3"/>
      <c r="LXC481" s="567"/>
      <c r="LXD481" s="3"/>
      <c r="LXE481" s="428"/>
      <c r="LXF481" s="3"/>
      <c r="LXG481" s="567"/>
      <c r="LXH481" s="3"/>
      <c r="LXI481" s="428"/>
      <c r="LXJ481" s="3"/>
      <c r="LXK481" s="567"/>
      <c r="LXL481" s="3"/>
      <c r="LXM481" s="428"/>
      <c r="LXN481" s="3"/>
      <c r="LXO481" s="567"/>
      <c r="LXP481" s="3"/>
      <c r="LXQ481" s="428"/>
      <c r="LXR481" s="3"/>
      <c r="LXS481" s="567"/>
      <c r="LXT481" s="3"/>
      <c r="LXU481" s="428"/>
      <c r="LXV481" s="3"/>
      <c r="LXW481" s="567"/>
      <c r="LXX481" s="3"/>
      <c r="LXY481" s="428"/>
      <c r="LXZ481" s="3"/>
      <c r="LYA481" s="567"/>
      <c r="LYB481" s="3"/>
      <c r="LYC481" s="428"/>
      <c r="LYD481" s="3"/>
      <c r="LYE481" s="567"/>
      <c r="LYF481" s="3"/>
      <c r="LYG481" s="428"/>
      <c r="LYH481" s="3"/>
      <c r="LYI481" s="567"/>
      <c r="LYJ481" s="3"/>
      <c r="LYK481" s="428"/>
      <c r="LYL481" s="3"/>
      <c r="LYM481" s="567"/>
      <c r="LYN481" s="3"/>
      <c r="LYO481" s="428"/>
      <c r="LYP481" s="3"/>
      <c r="LYQ481" s="567"/>
      <c r="LYR481" s="3"/>
      <c r="LYS481" s="428"/>
      <c r="LYT481" s="3"/>
      <c r="LYU481" s="567"/>
      <c r="LYV481" s="3"/>
      <c r="LYW481" s="428"/>
      <c r="LYX481" s="3"/>
      <c r="LYY481" s="567"/>
      <c r="LYZ481" s="3"/>
      <c r="LZA481" s="428"/>
      <c r="LZB481" s="3"/>
      <c r="LZC481" s="567"/>
      <c r="LZD481" s="3"/>
      <c r="LZE481" s="428"/>
      <c r="LZF481" s="3"/>
      <c r="LZG481" s="567"/>
      <c r="LZH481" s="3"/>
      <c r="LZI481" s="428"/>
      <c r="LZJ481" s="3"/>
      <c r="LZK481" s="567"/>
      <c r="LZL481" s="3"/>
      <c r="LZM481" s="428"/>
      <c r="LZN481" s="3"/>
      <c r="LZO481" s="567"/>
      <c r="LZP481" s="3"/>
      <c r="LZQ481" s="428"/>
      <c r="LZR481" s="3"/>
      <c r="LZS481" s="567"/>
      <c r="LZT481" s="3"/>
      <c r="LZU481" s="428"/>
      <c r="LZV481" s="3"/>
      <c r="LZW481" s="567"/>
      <c r="LZX481" s="3"/>
      <c r="LZY481" s="428"/>
      <c r="LZZ481" s="3"/>
      <c r="MAA481" s="567"/>
      <c r="MAB481" s="3"/>
      <c r="MAC481" s="428"/>
      <c r="MAD481" s="3"/>
      <c r="MAE481" s="567"/>
      <c r="MAF481" s="3"/>
      <c r="MAG481" s="428"/>
      <c r="MAH481" s="3"/>
      <c r="MAI481" s="567"/>
      <c r="MAJ481" s="3"/>
      <c r="MAK481" s="428"/>
      <c r="MAL481" s="3"/>
      <c r="MAM481" s="567"/>
      <c r="MAN481" s="3"/>
      <c r="MAO481" s="428"/>
      <c r="MAP481" s="3"/>
      <c r="MAQ481" s="567"/>
      <c r="MAR481" s="3"/>
      <c r="MAS481" s="428"/>
      <c r="MAT481" s="3"/>
      <c r="MAU481" s="567"/>
      <c r="MAV481" s="3"/>
      <c r="MAW481" s="428"/>
      <c r="MAX481" s="3"/>
      <c r="MAY481" s="567"/>
      <c r="MAZ481" s="3"/>
      <c r="MBA481" s="428"/>
      <c r="MBB481" s="3"/>
      <c r="MBC481" s="567"/>
      <c r="MBD481" s="3"/>
      <c r="MBE481" s="428"/>
      <c r="MBF481" s="3"/>
      <c r="MBG481" s="567"/>
      <c r="MBH481" s="3"/>
      <c r="MBI481" s="428"/>
      <c r="MBJ481" s="3"/>
      <c r="MBK481" s="567"/>
      <c r="MBL481" s="3"/>
      <c r="MBM481" s="428"/>
      <c r="MBN481" s="3"/>
      <c r="MBO481" s="567"/>
      <c r="MBP481" s="3"/>
      <c r="MBQ481" s="428"/>
      <c r="MBR481" s="3"/>
      <c r="MBS481" s="567"/>
      <c r="MBT481" s="3"/>
      <c r="MBU481" s="428"/>
      <c r="MBV481" s="3"/>
      <c r="MBW481" s="567"/>
      <c r="MBX481" s="3"/>
      <c r="MBY481" s="428"/>
      <c r="MBZ481" s="3"/>
      <c r="MCA481" s="567"/>
      <c r="MCB481" s="3"/>
      <c r="MCC481" s="428"/>
      <c r="MCD481" s="3"/>
      <c r="MCE481" s="567"/>
      <c r="MCF481" s="3"/>
      <c r="MCG481" s="428"/>
      <c r="MCH481" s="3"/>
      <c r="MCI481" s="567"/>
      <c r="MCJ481" s="3"/>
      <c r="MCK481" s="428"/>
      <c r="MCL481" s="3"/>
      <c r="MCM481" s="567"/>
      <c r="MCN481" s="3"/>
      <c r="MCO481" s="428"/>
      <c r="MCP481" s="3"/>
      <c r="MCQ481" s="567"/>
      <c r="MCR481" s="3"/>
      <c r="MCS481" s="428"/>
      <c r="MCT481" s="3"/>
      <c r="MCU481" s="567"/>
      <c r="MCV481" s="3"/>
      <c r="MCW481" s="428"/>
      <c r="MCX481" s="3"/>
      <c r="MCY481" s="567"/>
      <c r="MCZ481" s="3"/>
      <c r="MDA481" s="428"/>
      <c r="MDB481" s="3"/>
      <c r="MDC481" s="567"/>
      <c r="MDD481" s="3"/>
      <c r="MDE481" s="428"/>
      <c r="MDF481" s="3"/>
      <c r="MDG481" s="567"/>
      <c r="MDH481" s="3"/>
      <c r="MDI481" s="428"/>
      <c r="MDJ481" s="3"/>
      <c r="MDK481" s="567"/>
      <c r="MDL481" s="3"/>
      <c r="MDM481" s="428"/>
      <c r="MDN481" s="3"/>
      <c r="MDO481" s="567"/>
      <c r="MDP481" s="3"/>
      <c r="MDQ481" s="428"/>
      <c r="MDR481" s="3"/>
      <c r="MDS481" s="567"/>
      <c r="MDT481" s="3"/>
      <c r="MDU481" s="428"/>
      <c r="MDV481" s="3"/>
      <c r="MDW481" s="567"/>
      <c r="MDX481" s="3"/>
      <c r="MDY481" s="428"/>
      <c r="MDZ481" s="3"/>
      <c r="MEA481" s="567"/>
      <c r="MEB481" s="3"/>
      <c r="MEC481" s="428"/>
      <c r="MED481" s="3"/>
      <c r="MEE481" s="567"/>
      <c r="MEF481" s="3"/>
      <c r="MEG481" s="428"/>
      <c r="MEH481" s="3"/>
      <c r="MEI481" s="567"/>
      <c r="MEJ481" s="3"/>
      <c r="MEK481" s="428"/>
      <c r="MEL481" s="3"/>
      <c r="MEM481" s="567"/>
      <c r="MEN481" s="3"/>
      <c r="MEO481" s="428"/>
      <c r="MEP481" s="3"/>
      <c r="MEQ481" s="567"/>
      <c r="MER481" s="3"/>
      <c r="MES481" s="428"/>
      <c r="MET481" s="3"/>
      <c r="MEU481" s="567"/>
      <c r="MEV481" s="3"/>
      <c r="MEW481" s="428"/>
      <c r="MEX481" s="3"/>
      <c r="MEY481" s="567"/>
      <c r="MEZ481" s="3"/>
      <c r="MFA481" s="428"/>
      <c r="MFB481" s="3"/>
      <c r="MFC481" s="567"/>
      <c r="MFD481" s="3"/>
      <c r="MFE481" s="428"/>
      <c r="MFF481" s="3"/>
      <c r="MFG481" s="567"/>
      <c r="MFH481" s="3"/>
      <c r="MFI481" s="428"/>
      <c r="MFJ481" s="3"/>
      <c r="MFK481" s="567"/>
      <c r="MFL481" s="3"/>
      <c r="MFM481" s="428"/>
      <c r="MFN481" s="3"/>
      <c r="MFO481" s="567"/>
      <c r="MFP481" s="3"/>
      <c r="MFQ481" s="428"/>
      <c r="MFR481" s="3"/>
      <c r="MFS481" s="567"/>
      <c r="MFT481" s="3"/>
      <c r="MFU481" s="428"/>
      <c r="MFV481" s="3"/>
      <c r="MFW481" s="567"/>
      <c r="MFX481" s="3"/>
      <c r="MFY481" s="428"/>
      <c r="MFZ481" s="3"/>
      <c r="MGA481" s="567"/>
      <c r="MGB481" s="3"/>
      <c r="MGC481" s="428"/>
      <c r="MGD481" s="3"/>
      <c r="MGE481" s="567"/>
      <c r="MGF481" s="3"/>
      <c r="MGG481" s="428"/>
      <c r="MGH481" s="3"/>
      <c r="MGI481" s="567"/>
      <c r="MGJ481" s="3"/>
      <c r="MGK481" s="428"/>
      <c r="MGL481" s="3"/>
      <c r="MGM481" s="567"/>
      <c r="MGN481" s="3"/>
      <c r="MGO481" s="428"/>
      <c r="MGP481" s="3"/>
      <c r="MGQ481" s="567"/>
      <c r="MGR481" s="3"/>
      <c r="MGS481" s="428"/>
      <c r="MGT481" s="3"/>
      <c r="MGU481" s="567"/>
      <c r="MGV481" s="3"/>
      <c r="MGW481" s="428"/>
      <c r="MGX481" s="3"/>
      <c r="MGY481" s="567"/>
      <c r="MGZ481" s="3"/>
      <c r="MHA481" s="428"/>
      <c r="MHB481" s="3"/>
      <c r="MHC481" s="567"/>
      <c r="MHD481" s="3"/>
      <c r="MHE481" s="428"/>
      <c r="MHF481" s="3"/>
      <c r="MHG481" s="567"/>
      <c r="MHH481" s="3"/>
      <c r="MHI481" s="428"/>
      <c r="MHJ481" s="3"/>
      <c r="MHK481" s="567"/>
      <c r="MHL481" s="3"/>
      <c r="MHM481" s="428"/>
      <c r="MHN481" s="3"/>
      <c r="MHO481" s="567"/>
      <c r="MHP481" s="3"/>
      <c r="MHQ481" s="428"/>
      <c r="MHR481" s="3"/>
      <c r="MHS481" s="567"/>
      <c r="MHT481" s="3"/>
      <c r="MHU481" s="428"/>
      <c r="MHV481" s="3"/>
      <c r="MHW481" s="567"/>
      <c r="MHX481" s="3"/>
      <c r="MHY481" s="428"/>
      <c r="MHZ481" s="3"/>
      <c r="MIA481" s="567"/>
      <c r="MIB481" s="3"/>
      <c r="MIC481" s="428"/>
      <c r="MID481" s="3"/>
      <c r="MIE481" s="567"/>
      <c r="MIF481" s="3"/>
      <c r="MIG481" s="428"/>
      <c r="MIH481" s="3"/>
      <c r="MII481" s="567"/>
      <c r="MIJ481" s="3"/>
      <c r="MIK481" s="428"/>
      <c r="MIL481" s="3"/>
      <c r="MIM481" s="567"/>
      <c r="MIN481" s="3"/>
      <c r="MIO481" s="428"/>
      <c r="MIP481" s="3"/>
      <c r="MIQ481" s="567"/>
      <c r="MIR481" s="3"/>
      <c r="MIS481" s="428"/>
      <c r="MIT481" s="3"/>
      <c r="MIU481" s="567"/>
      <c r="MIV481" s="3"/>
      <c r="MIW481" s="428"/>
      <c r="MIX481" s="3"/>
      <c r="MIY481" s="567"/>
      <c r="MIZ481" s="3"/>
      <c r="MJA481" s="428"/>
      <c r="MJB481" s="3"/>
      <c r="MJC481" s="567"/>
      <c r="MJD481" s="3"/>
      <c r="MJE481" s="428"/>
      <c r="MJF481" s="3"/>
      <c r="MJG481" s="567"/>
      <c r="MJH481" s="3"/>
      <c r="MJI481" s="428"/>
      <c r="MJJ481" s="3"/>
      <c r="MJK481" s="567"/>
      <c r="MJL481" s="3"/>
      <c r="MJM481" s="428"/>
      <c r="MJN481" s="3"/>
      <c r="MJO481" s="567"/>
      <c r="MJP481" s="3"/>
      <c r="MJQ481" s="428"/>
      <c r="MJR481" s="3"/>
      <c r="MJS481" s="567"/>
      <c r="MJT481" s="3"/>
      <c r="MJU481" s="428"/>
      <c r="MJV481" s="3"/>
      <c r="MJW481" s="567"/>
      <c r="MJX481" s="3"/>
      <c r="MJY481" s="428"/>
      <c r="MJZ481" s="3"/>
      <c r="MKA481" s="567"/>
      <c r="MKB481" s="3"/>
      <c r="MKC481" s="428"/>
      <c r="MKD481" s="3"/>
      <c r="MKE481" s="567"/>
      <c r="MKF481" s="3"/>
      <c r="MKG481" s="428"/>
      <c r="MKH481" s="3"/>
      <c r="MKI481" s="567"/>
      <c r="MKJ481" s="3"/>
      <c r="MKK481" s="428"/>
      <c r="MKL481" s="3"/>
      <c r="MKM481" s="567"/>
      <c r="MKN481" s="3"/>
      <c r="MKO481" s="428"/>
      <c r="MKP481" s="3"/>
      <c r="MKQ481" s="567"/>
      <c r="MKR481" s="3"/>
      <c r="MKS481" s="428"/>
      <c r="MKT481" s="3"/>
      <c r="MKU481" s="567"/>
      <c r="MKV481" s="3"/>
      <c r="MKW481" s="428"/>
      <c r="MKX481" s="3"/>
      <c r="MKY481" s="567"/>
      <c r="MKZ481" s="3"/>
      <c r="MLA481" s="428"/>
      <c r="MLB481" s="3"/>
      <c r="MLC481" s="567"/>
      <c r="MLD481" s="3"/>
      <c r="MLE481" s="428"/>
      <c r="MLF481" s="3"/>
      <c r="MLG481" s="567"/>
      <c r="MLH481" s="3"/>
      <c r="MLI481" s="428"/>
      <c r="MLJ481" s="3"/>
      <c r="MLK481" s="567"/>
      <c r="MLL481" s="3"/>
      <c r="MLM481" s="428"/>
      <c r="MLN481" s="3"/>
      <c r="MLO481" s="567"/>
      <c r="MLP481" s="3"/>
      <c r="MLQ481" s="428"/>
      <c r="MLR481" s="3"/>
      <c r="MLS481" s="567"/>
      <c r="MLT481" s="3"/>
      <c r="MLU481" s="428"/>
      <c r="MLV481" s="3"/>
      <c r="MLW481" s="567"/>
      <c r="MLX481" s="3"/>
      <c r="MLY481" s="428"/>
      <c r="MLZ481" s="3"/>
      <c r="MMA481" s="567"/>
      <c r="MMB481" s="3"/>
      <c r="MMC481" s="428"/>
      <c r="MMD481" s="3"/>
      <c r="MME481" s="567"/>
      <c r="MMF481" s="3"/>
      <c r="MMG481" s="428"/>
      <c r="MMH481" s="3"/>
      <c r="MMI481" s="567"/>
      <c r="MMJ481" s="3"/>
      <c r="MMK481" s="428"/>
      <c r="MML481" s="3"/>
      <c r="MMM481" s="567"/>
      <c r="MMN481" s="3"/>
      <c r="MMO481" s="428"/>
      <c r="MMP481" s="3"/>
      <c r="MMQ481" s="567"/>
      <c r="MMR481" s="3"/>
      <c r="MMS481" s="428"/>
      <c r="MMT481" s="3"/>
      <c r="MMU481" s="567"/>
      <c r="MMV481" s="3"/>
      <c r="MMW481" s="428"/>
      <c r="MMX481" s="3"/>
      <c r="MMY481" s="567"/>
      <c r="MMZ481" s="3"/>
      <c r="MNA481" s="428"/>
      <c r="MNB481" s="3"/>
      <c r="MNC481" s="567"/>
      <c r="MND481" s="3"/>
      <c r="MNE481" s="428"/>
      <c r="MNF481" s="3"/>
      <c r="MNG481" s="567"/>
      <c r="MNH481" s="3"/>
      <c r="MNI481" s="428"/>
      <c r="MNJ481" s="3"/>
      <c r="MNK481" s="567"/>
      <c r="MNL481" s="3"/>
      <c r="MNM481" s="428"/>
      <c r="MNN481" s="3"/>
      <c r="MNO481" s="567"/>
      <c r="MNP481" s="3"/>
      <c r="MNQ481" s="428"/>
      <c r="MNR481" s="3"/>
      <c r="MNS481" s="567"/>
      <c r="MNT481" s="3"/>
      <c r="MNU481" s="428"/>
      <c r="MNV481" s="3"/>
      <c r="MNW481" s="567"/>
      <c r="MNX481" s="3"/>
      <c r="MNY481" s="428"/>
      <c r="MNZ481" s="3"/>
      <c r="MOA481" s="567"/>
      <c r="MOB481" s="3"/>
      <c r="MOC481" s="428"/>
      <c r="MOD481" s="3"/>
      <c r="MOE481" s="567"/>
      <c r="MOF481" s="3"/>
      <c r="MOG481" s="428"/>
      <c r="MOH481" s="3"/>
      <c r="MOI481" s="567"/>
      <c r="MOJ481" s="3"/>
      <c r="MOK481" s="428"/>
      <c r="MOL481" s="3"/>
      <c r="MOM481" s="567"/>
      <c r="MON481" s="3"/>
      <c r="MOO481" s="428"/>
      <c r="MOP481" s="3"/>
      <c r="MOQ481" s="567"/>
      <c r="MOR481" s="3"/>
      <c r="MOS481" s="428"/>
      <c r="MOT481" s="3"/>
      <c r="MOU481" s="567"/>
      <c r="MOV481" s="3"/>
      <c r="MOW481" s="428"/>
      <c r="MOX481" s="3"/>
      <c r="MOY481" s="567"/>
      <c r="MOZ481" s="3"/>
      <c r="MPA481" s="428"/>
      <c r="MPB481" s="3"/>
      <c r="MPC481" s="567"/>
      <c r="MPD481" s="3"/>
      <c r="MPE481" s="428"/>
      <c r="MPF481" s="3"/>
      <c r="MPG481" s="567"/>
      <c r="MPH481" s="3"/>
      <c r="MPI481" s="428"/>
      <c r="MPJ481" s="3"/>
      <c r="MPK481" s="567"/>
      <c r="MPL481" s="3"/>
      <c r="MPM481" s="428"/>
      <c r="MPN481" s="3"/>
      <c r="MPO481" s="567"/>
      <c r="MPP481" s="3"/>
      <c r="MPQ481" s="428"/>
      <c r="MPR481" s="3"/>
      <c r="MPS481" s="567"/>
      <c r="MPT481" s="3"/>
      <c r="MPU481" s="428"/>
      <c r="MPV481" s="3"/>
      <c r="MPW481" s="567"/>
      <c r="MPX481" s="3"/>
      <c r="MPY481" s="428"/>
      <c r="MPZ481" s="3"/>
      <c r="MQA481" s="567"/>
      <c r="MQB481" s="3"/>
      <c r="MQC481" s="428"/>
      <c r="MQD481" s="3"/>
      <c r="MQE481" s="567"/>
      <c r="MQF481" s="3"/>
      <c r="MQG481" s="428"/>
      <c r="MQH481" s="3"/>
      <c r="MQI481" s="567"/>
      <c r="MQJ481" s="3"/>
      <c r="MQK481" s="428"/>
      <c r="MQL481" s="3"/>
      <c r="MQM481" s="567"/>
      <c r="MQN481" s="3"/>
      <c r="MQO481" s="428"/>
      <c r="MQP481" s="3"/>
      <c r="MQQ481" s="567"/>
      <c r="MQR481" s="3"/>
      <c r="MQS481" s="428"/>
      <c r="MQT481" s="3"/>
      <c r="MQU481" s="567"/>
      <c r="MQV481" s="3"/>
      <c r="MQW481" s="428"/>
      <c r="MQX481" s="3"/>
      <c r="MQY481" s="567"/>
      <c r="MQZ481" s="3"/>
      <c r="MRA481" s="428"/>
      <c r="MRB481" s="3"/>
      <c r="MRC481" s="567"/>
      <c r="MRD481" s="3"/>
      <c r="MRE481" s="428"/>
      <c r="MRF481" s="3"/>
      <c r="MRG481" s="567"/>
      <c r="MRH481" s="3"/>
      <c r="MRI481" s="428"/>
      <c r="MRJ481" s="3"/>
      <c r="MRK481" s="567"/>
      <c r="MRL481" s="3"/>
      <c r="MRM481" s="428"/>
      <c r="MRN481" s="3"/>
      <c r="MRO481" s="567"/>
      <c r="MRP481" s="3"/>
      <c r="MRQ481" s="428"/>
      <c r="MRR481" s="3"/>
      <c r="MRS481" s="567"/>
      <c r="MRT481" s="3"/>
      <c r="MRU481" s="428"/>
      <c r="MRV481" s="3"/>
      <c r="MRW481" s="567"/>
      <c r="MRX481" s="3"/>
      <c r="MRY481" s="428"/>
      <c r="MRZ481" s="3"/>
      <c r="MSA481" s="567"/>
      <c r="MSB481" s="3"/>
      <c r="MSC481" s="428"/>
      <c r="MSD481" s="3"/>
      <c r="MSE481" s="567"/>
      <c r="MSF481" s="3"/>
      <c r="MSG481" s="428"/>
      <c r="MSH481" s="3"/>
      <c r="MSI481" s="567"/>
      <c r="MSJ481" s="3"/>
      <c r="MSK481" s="428"/>
      <c r="MSL481" s="3"/>
      <c r="MSM481" s="567"/>
      <c r="MSN481" s="3"/>
      <c r="MSO481" s="428"/>
      <c r="MSP481" s="3"/>
      <c r="MSQ481" s="567"/>
      <c r="MSR481" s="3"/>
      <c r="MSS481" s="428"/>
      <c r="MST481" s="3"/>
      <c r="MSU481" s="567"/>
      <c r="MSV481" s="3"/>
      <c r="MSW481" s="428"/>
      <c r="MSX481" s="3"/>
      <c r="MSY481" s="567"/>
      <c r="MSZ481" s="3"/>
      <c r="MTA481" s="428"/>
      <c r="MTB481" s="3"/>
      <c r="MTC481" s="567"/>
      <c r="MTD481" s="3"/>
      <c r="MTE481" s="428"/>
      <c r="MTF481" s="3"/>
      <c r="MTG481" s="567"/>
      <c r="MTH481" s="3"/>
      <c r="MTI481" s="428"/>
      <c r="MTJ481" s="3"/>
      <c r="MTK481" s="567"/>
      <c r="MTL481" s="3"/>
      <c r="MTM481" s="428"/>
      <c r="MTN481" s="3"/>
      <c r="MTO481" s="567"/>
      <c r="MTP481" s="3"/>
      <c r="MTQ481" s="428"/>
      <c r="MTR481" s="3"/>
      <c r="MTS481" s="567"/>
      <c r="MTT481" s="3"/>
      <c r="MTU481" s="428"/>
      <c r="MTV481" s="3"/>
      <c r="MTW481" s="567"/>
      <c r="MTX481" s="3"/>
      <c r="MTY481" s="428"/>
      <c r="MTZ481" s="3"/>
      <c r="MUA481" s="567"/>
      <c r="MUB481" s="3"/>
      <c r="MUC481" s="428"/>
      <c r="MUD481" s="3"/>
      <c r="MUE481" s="567"/>
      <c r="MUF481" s="3"/>
      <c r="MUG481" s="428"/>
      <c r="MUH481" s="3"/>
      <c r="MUI481" s="567"/>
      <c r="MUJ481" s="3"/>
      <c r="MUK481" s="428"/>
      <c r="MUL481" s="3"/>
      <c r="MUM481" s="567"/>
      <c r="MUN481" s="3"/>
      <c r="MUO481" s="428"/>
      <c r="MUP481" s="3"/>
      <c r="MUQ481" s="567"/>
      <c r="MUR481" s="3"/>
      <c r="MUS481" s="428"/>
      <c r="MUT481" s="3"/>
      <c r="MUU481" s="567"/>
      <c r="MUV481" s="3"/>
      <c r="MUW481" s="428"/>
      <c r="MUX481" s="3"/>
      <c r="MUY481" s="567"/>
      <c r="MUZ481" s="3"/>
      <c r="MVA481" s="428"/>
      <c r="MVB481" s="3"/>
      <c r="MVC481" s="567"/>
      <c r="MVD481" s="3"/>
      <c r="MVE481" s="428"/>
      <c r="MVF481" s="3"/>
      <c r="MVG481" s="567"/>
      <c r="MVH481" s="3"/>
      <c r="MVI481" s="428"/>
      <c r="MVJ481" s="3"/>
      <c r="MVK481" s="567"/>
      <c r="MVL481" s="3"/>
      <c r="MVM481" s="428"/>
      <c r="MVN481" s="3"/>
      <c r="MVO481" s="567"/>
      <c r="MVP481" s="3"/>
      <c r="MVQ481" s="428"/>
      <c r="MVR481" s="3"/>
      <c r="MVS481" s="567"/>
      <c r="MVT481" s="3"/>
      <c r="MVU481" s="428"/>
      <c r="MVV481" s="3"/>
      <c r="MVW481" s="567"/>
      <c r="MVX481" s="3"/>
      <c r="MVY481" s="428"/>
      <c r="MVZ481" s="3"/>
      <c r="MWA481" s="567"/>
      <c r="MWB481" s="3"/>
      <c r="MWC481" s="428"/>
      <c r="MWD481" s="3"/>
      <c r="MWE481" s="567"/>
      <c r="MWF481" s="3"/>
      <c r="MWG481" s="428"/>
      <c r="MWH481" s="3"/>
      <c r="MWI481" s="567"/>
      <c r="MWJ481" s="3"/>
      <c r="MWK481" s="428"/>
      <c r="MWL481" s="3"/>
      <c r="MWM481" s="567"/>
      <c r="MWN481" s="3"/>
      <c r="MWO481" s="428"/>
      <c r="MWP481" s="3"/>
      <c r="MWQ481" s="567"/>
      <c r="MWR481" s="3"/>
      <c r="MWS481" s="428"/>
      <c r="MWT481" s="3"/>
      <c r="MWU481" s="567"/>
      <c r="MWV481" s="3"/>
      <c r="MWW481" s="428"/>
      <c r="MWX481" s="3"/>
      <c r="MWY481" s="567"/>
      <c r="MWZ481" s="3"/>
      <c r="MXA481" s="428"/>
      <c r="MXB481" s="3"/>
      <c r="MXC481" s="567"/>
      <c r="MXD481" s="3"/>
      <c r="MXE481" s="428"/>
      <c r="MXF481" s="3"/>
      <c r="MXG481" s="567"/>
      <c r="MXH481" s="3"/>
      <c r="MXI481" s="428"/>
      <c r="MXJ481" s="3"/>
      <c r="MXK481" s="567"/>
      <c r="MXL481" s="3"/>
      <c r="MXM481" s="428"/>
      <c r="MXN481" s="3"/>
      <c r="MXO481" s="567"/>
      <c r="MXP481" s="3"/>
      <c r="MXQ481" s="428"/>
      <c r="MXR481" s="3"/>
      <c r="MXS481" s="567"/>
      <c r="MXT481" s="3"/>
      <c r="MXU481" s="428"/>
      <c r="MXV481" s="3"/>
      <c r="MXW481" s="567"/>
      <c r="MXX481" s="3"/>
      <c r="MXY481" s="428"/>
      <c r="MXZ481" s="3"/>
      <c r="MYA481" s="567"/>
      <c r="MYB481" s="3"/>
      <c r="MYC481" s="428"/>
      <c r="MYD481" s="3"/>
      <c r="MYE481" s="567"/>
      <c r="MYF481" s="3"/>
      <c r="MYG481" s="428"/>
      <c r="MYH481" s="3"/>
      <c r="MYI481" s="567"/>
      <c r="MYJ481" s="3"/>
      <c r="MYK481" s="428"/>
      <c r="MYL481" s="3"/>
      <c r="MYM481" s="567"/>
      <c r="MYN481" s="3"/>
      <c r="MYO481" s="428"/>
      <c r="MYP481" s="3"/>
      <c r="MYQ481" s="567"/>
      <c r="MYR481" s="3"/>
      <c r="MYS481" s="428"/>
      <c r="MYT481" s="3"/>
      <c r="MYU481" s="567"/>
      <c r="MYV481" s="3"/>
      <c r="MYW481" s="428"/>
      <c r="MYX481" s="3"/>
      <c r="MYY481" s="567"/>
      <c r="MYZ481" s="3"/>
      <c r="MZA481" s="428"/>
      <c r="MZB481" s="3"/>
      <c r="MZC481" s="567"/>
      <c r="MZD481" s="3"/>
      <c r="MZE481" s="428"/>
      <c r="MZF481" s="3"/>
      <c r="MZG481" s="567"/>
      <c r="MZH481" s="3"/>
      <c r="MZI481" s="428"/>
      <c r="MZJ481" s="3"/>
      <c r="MZK481" s="567"/>
      <c r="MZL481" s="3"/>
      <c r="MZM481" s="428"/>
      <c r="MZN481" s="3"/>
      <c r="MZO481" s="567"/>
      <c r="MZP481" s="3"/>
      <c r="MZQ481" s="428"/>
      <c r="MZR481" s="3"/>
      <c r="MZS481" s="567"/>
      <c r="MZT481" s="3"/>
      <c r="MZU481" s="428"/>
      <c r="MZV481" s="3"/>
      <c r="MZW481" s="567"/>
      <c r="MZX481" s="3"/>
      <c r="MZY481" s="428"/>
      <c r="MZZ481" s="3"/>
      <c r="NAA481" s="567"/>
      <c r="NAB481" s="3"/>
      <c r="NAC481" s="428"/>
      <c r="NAD481" s="3"/>
      <c r="NAE481" s="567"/>
      <c r="NAF481" s="3"/>
      <c r="NAG481" s="428"/>
      <c r="NAH481" s="3"/>
      <c r="NAI481" s="567"/>
      <c r="NAJ481" s="3"/>
      <c r="NAK481" s="428"/>
      <c r="NAL481" s="3"/>
      <c r="NAM481" s="567"/>
      <c r="NAN481" s="3"/>
      <c r="NAO481" s="428"/>
      <c r="NAP481" s="3"/>
      <c r="NAQ481" s="567"/>
      <c r="NAR481" s="3"/>
      <c r="NAS481" s="428"/>
      <c r="NAT481" s="3"/>
      <c r="NAU481" s="567"/>
      <c r="NAV481" s="3"/>
      <c r="NAW481" s="428"/>
      <c r="NAX481" s="3"/>
      <c r="NAY481" s="567"/>
      <c r="NAZ481" s="3"/>
      <c r="NBA481" s="428"/>
      <c r="NBB481" s="3"/>
      <c r="NBC481" s="567"/>
      <c r="NBD481" s="3"/>
      <c r="NBE481" s="428"/>
      <c r="NBF481" s="3"/>
      <c r="NBG481" s="567"/>
      <c r="NBH481" s="3"/>
      <c r="NBI481" s="428"/>
      <c r="NBJ481" s="3"/>
      <c r="NBK481" s="567"/>
      <c r="NBL481" s="3"/>
      <c r="NBM481" s="428"/>
      <c r="NBN481" s="3"/>
      <c r="NBO481" s="567"/>
      <c r="NBP481" s="3"/>
      <c r="NBQ481" s="428"/>
      <c r="NBR481" s="3"/>
      <c r="NBS481" s="567"/>
      <c r="NBT481" s="3"/>
      <c r="NBU481" s="428"/>
      <c r="NBV481" s="3"/>
      <c r="NBW481" s="567"/>
      <c r="NBX481" s="3"/>
      <c r="NBY481" s="428"/>
      <c r="NBZ481" s="3"/>
      <c r="NCA481" s="567"/>
      <c r="NCB481" s="3"/>
      <c r="NCC481" s="428"/>
      <c r="NCD481" s="3"/>
      <c r="NCE481" s="567"/>
      <c r="NCF481" s="3"/>
      <c r="NCG481" s="428"/>
      <c r="NCH481" s="3"/>
      <c r="NCI481" s="567"/>
      <c r="NCJ481" s="3"/>
      <c r="NCK481" s="428"/>
      <c r="NCL481" s="3"/>
      <c r="NCM481" s="567"/>
      <c r="NCN481" s="3"/>
      <c r="NCO481" s="428"/>
      <c r="NCP481" s="3"/>
      <c r="NCQ481" s="567"/>
      <c r="NCR481" s="3"/>
      <c r="NCS481" s="428"/>
      <c r="NCT481" s="3"/>
      <c r="NCU481" s="567"/>
      <c r="NCV481" s="3"/>
      <c r="NCW481" s="428"/>
      <c r="NCX481" s="3"/>
      <c r="NCY481" s="567"/>
      <c r="NCZ481" s="3"/>
      <c r="NDA481" s="428"/>
      <c r="NDB481" s="3"/>
      <c r="NDC481" s="567"/>
      <c r="NDD481" s="3"/>
      <c r="NDE481" s="428"/>
      <c r="NDF481" s="3"/>
      <c r="NDG481" s="567"/>
      <c r="NDH481" s="3"/>
      <c r="NDI481" s="428"/>
      <c r="NDJ481" s="3"/>
      <c r="NDK481" s="567"/>
      <c r="NDL481" s="3"/>
      <c r="NDM481" s="428"/>
      <c r="NDN481" s="3"/>
      <c r="NDO481" s="567"/>
      <c r="NDP481" s="3"/>
      <c r="NDQ481" s="428"/>
      <c r="NDR481" s="3"/>
      <c r="NDS481" s="567"/>
      <c r="NDT481" s="3"/>
      <c r="NDU481" s="428"/>
      <c r="NDV481" s="3"/>
      <c r="NDW481" s="567"/>
      <c r="NDX481" s="3"/>
      <c r="NDY481" s="428"/>
      <c r="NDZ481" s="3"/>
      <c r="NEA481" s="567"/>
      <c r="NEB481" s="3"/>
      <c r="NEC481" s="428"/>
      <c r="NED481" s="3"/>
      <c r="NEE481" s="567"/>
      <c r="NEF481" s="3"/>
      <c r="NEG481" s="428"/>
      <c r="NEH481" s="3"/>
      <c r="NEI481" s="567"/>
      <c r="NEJ481" s="3"/>
      <c r="NEK481" s="428"/>
      <c r="NEL481" s="3"/>
      <c r="NEM481" s="567"/>
      <c r="NEN481" s="3"/>
      <c r="NEO481" s="428"/>
      <c r="NEP481" s="3"/>
      <c r="NEQ481" s="567"/>
      <c r="NER481" s="3"/>
      <c r="NES481" s="428"/>
      <c r="NET481" s="3"/>
      <c r="NEU481" s="567"/>
      <c r="NEV481" s="3"/>
      <c r="NEW481" s="428"/>
      <c r="NEX481" s="3"/>
      <c r="NEY481" s="567"/>
      <c r="NEZ481" s="3"/>
      <c r="NFA481" s="428"/>
      <c r="NFB481" s="3"/>
      <c r="NFC481" s="567"/>
      <c r="NFD481" s="3"/>
      <c r="NFE481" s="428"/>
      <c r="NFF481" s="3"/>
      <c r="NFG481" s="567"/>
      <c r="NFH481" s="3"/>
      <c r="NFI481" s="428"/>
      <c r="NFJ481" s="3"/>
      <c r="NFK481" s="567"/>
      <c r="NFL481" s="3"/>
      <c r="NFM481" s="428"/>
      <c r="NFN481" s="3"/>
      <c r="NFO481" s="567"/>
      <c r="NFP481" s="3"/>
      <c r="NFQ481" s="428"/>
      <c r="NFR481" s="3"/>
      <c r="NFS481" s="567"/>
      <c r="NFT481" s="3"/>
      <c r="NFU481" s="428"/>
      <c r="NFV481" s="3"/>
      <c r="NFW481" s="567"/>
      <c r="NFX481" s="3"/>
      <c r="NFY481" s="428"/>
      <c r="NFZ481" s="3"/>
      <c r="NGA481" s="567"/>
      <c r="NGB481" s="3"/>
      <c r="NGC481" s="428"/>
      <c r="NGD481" s="3"/>
      <c r="NGE481" s="567"/>
      <c r="NGF481" s="3"/>
      <c r="NGG481" s="428"/>
      <c r="NGH481" s="3"/>
      <c r="NGI481" s="567"/>
      <c r="NGJ481" s="3"/>
      <c r="NGK481" s="428"/>
      <c r="NGL481" s="3"/>
      <c r="NGM481" s="567"/>
      <c r="NGN481" s="3"/>
      <c r="NGO481" s="428"/>
      <c r="NGP481" s="3"/>
      <c r="NGQ481" s="567"/>
      <c r="NGR481" s="3"/>
      <c r="NGS481" s="428"/>
      <c r="NGT481" s="3"/>
      <c r="NGU481" s="567"/>
      <c r="NGV481" s="3"/>
      <c r="NGW481" s="428"/>
      <c r="NGX481" s="3"/>
      <c r="NGY481" s="567"/>
      <c r="NGZ481" s="3"/>
      <c r="NHA481" s="428"/>
      <c r="NHB481" s="3"/>
      <c r="NHC481" s="567"/>
      <c r="NHD481" s="3"/>
      <c r="NHE481" s="428"/>
      <c r="NHF481" s="3"/>
      <c r="NHG481" s="567"/>
      <c r="NHH481" s="3"/>
      <c r="NHI481" s="428"/>
      <c r="NHJ481" s="3"/>
      <c r="NHK481" s="567"/>
      <c r="NHL481" s="3"/>
      <c r="NHM481" s="428"/>
      <c r="NHN481" s="3"/>
      <c r="NHO481" s="567"/>
      <c r="NHP481" s="3"/>
      <c r="NHQ481" s="428"/>
      <c r="NHR481" s="3"/>
      <c r="NHS481" s="567"/>
      <c r="NHT481" s="3"/>
      <c r="NHU481" s="428"/>
      <c r="NHV481" s="3"/>
      <c r="NHW481" s="567"/>
      <c r="NHX481" s="3"/>
      <c r="NHY481" s="428"/>
      <c r="NHZ481" s="3"/>
      <c r="NIA481" s="567"/>
      <c r="NIB481" s="3"/>
      <c r="NIC481" s="428"/>
      <c r="NID481" s="3"/>
      <c r="NIE481" s="567"/>
      <c r="NIF481" s="3"/>
      <c r="NIG481" s="428"/>
      <c r="NIH481" s="3"/>
      <c r="NII481" s="567"/>
      <c r="NIJ481" s="3"/>
      <c r="NIK481" s="428"/>
      <c r="NIL481" s="3"/>
      <c r="NIM481" s="567"/>
      <c r="NIN481" s="3"/>
      <c r="NIO481" s="428"/>
      <c r="NIP481" s="3"/>
      <c r="NIQ481" s="567"/>
      <c r="NIR481" s="3"/>
      <c r="NIS481" s="428"/>
      <c r="NIT481" s="3"/>
      <c r="NIU481" s="567"/>
      <c r="NIV481" s="3"/>
      <c r="NIW481" s="428"/>
      <c r="NIX481" s="3"/>
      <c r="NIY481" s="567"/>
      <c r="NIZ481" s="3"/>
      <c r="NJA481" s="428"/>
      <c r="NJB481" s="3"/>
      <c r="NJC481" s="567"/>
      <c r="NJD481" s="3"/>
      <c r="NJE481" s="428"/>
      <c r="NJF481" s="3"/>
      <c r="NJG481" s="567"/>
      <c r="NJH481" s="3"/>
      <c r="NJI481" s="428"/>
      <c r="NJJ481" s="3"/>
      <c r="NJK481" s="567"/>
      <c r="NJL481" s="3"/>
      <c r="NJM481" s="428"/>
      <c r="NJN481" s="3"/>
      <c r="NJO481" s="567"/>
      <c r="NJP481" s="3"/>
      <c r="NJQ481" s="428"/>
      <c r="NJR481" s="3"/>
      <c r="NJS481" s="567"/>
      <c r="NJT481" s="3"/>
      <c r="NJU481" s="428"/>
      <c r="NJV481" s="3"/>
      <c r="NJW481" s="567"/>
      <c r="NJX481" s="3"/>
      <c r="NJY481" s="428"/>
      <c r="NJZ481" s="3"/>
      <c r="NKA481" s="567"/>
      <c r="NKB481" s="3"/>
      <c r="NKC481" s="428"/>
      <c r="NKD481" s="3"/>
      <c r="NKE481" s="567"/>
      <c r="NKF481" s="3"/>
      <c r="NKG481" s="428"/>
      <c r="NKH481" s="3"/>
      <c r="NKI481" s="567"/>
      <c r="NKJ481" s="3"/>
      <c r="NKK481" s="428"/>
      <c r="NKL481" s="3"/>
      <c r="NKM481" s="567"/>
      <c r="NKN481" s="3"/>
      <c r="NKO481" s="428"/>
      <c r="NKP481" s="3"/>
      <c r="NKQ481" s="567"/>
      <c r="NKR481" s="3"/>
      <c r="NKS481" s="428"/>
      <c r="NKT481" s="3"/>
      <c r="NKU481" s="567"/>
      <c r="NKV481" s="3"/>
      <c r="NKW481" s="428"/>
      <c r="NKX481" s="3"/>
      <c r="NKY481" s="567"/>
      <c r="NKZ481" s="3"/>
      <c r="NLA481" s="428"/>
      <c r="NLB481" s="3"/>
      <c r="NLC481" s="567"/>
      <c r="NLD481" s="3"/>
      <c r="NLE481" s="428"/>
      <c r="NLF481" s="3"/>
      <c r="NLG481" s="567"/>
      <c r="NLH481" s="3"/>
      <c r="NLI481" s="428"/>
      <c r="NLJ481" s="3"/>
      <c r="NLK481" s="567"/>
      <c r="NLL481" s="3"/>
      <c r="NLM481" s="428"/>
      <c r="NLN481" s="3"/>
      <c r="NLO481" s="567"/>
      <c r="NLP481" s="3"/>
      <c r="NLQ481" s="428"/>
      <c r="NLR481" s="3"/>
      <c r="NLS481" s="567"/>
      <c r="NLT481" s="3"/>
      <c r="NLU481" s="428"/>
      <c r="NLV481" s="3"/>
      <c r="NLW481" s="567"/>
      <c r="NLX481" s="3"/>
      <c r="NLY481" s="428"/>
      <c r="NLZ481" s="3"/>
      <c r="NMA481" s="567"/>
      <c r="NMB481" s="3"/>
      <c r="NMC481" s="428"/>
      <c r="NMD481" s="3"/>
      <c r="NME481" s="567"/>
      <c r="NMF481" s="3"/>
      <c r="NMG481" s="428"/>
      <c r="NMH481" s="3"/>
      <c r="NMI481" s="567"/>
      <c r="NMJ481" s="3"/>
      <c r="NMK481" s="428"/>
      <c r="NML481" s="3"/>
      <c r="NMM481" s="567"/>
      <c r="NMN481" s="3"/>
      <c r="NMO481" s="428"/>
      <c r="NMP481" s="3"/>
      <c r="NMQ481" s="567"/>
      <c r="NMR481" s="3"/>
      <c r="NMS481" s="428"/>
      <c r="NMT481" s="3"/>
      <c r="NMU481" s="567"/>
      <c r="NMV481" s="3"/>
      <c r="NMW481" s="428"/>
      <c r="NMX481" s="3"/>
      <c r="NMY481" s="567"/>
      <c r="NMZ481" s="3"/>
      <c r="NNA481" s="428"/>
      <c r="NNB481" s="3"/>
      <c r="NNC481" s="567"/>
      <c r="NND481" s="3"/>
      <c r="NNE481" s="428"/>
      <c r="NNF481" s="3"/>
      <c r="NNG481" s="567"/>
      <c r="NNH481" s="3"/>
      <c r="NNI481" s="428"/>
      <c r="NNJ481" s="3"/>
      <c r="NNK481" s="567"/>
      <c r="NNL481" s="3"/>
      <c r="NNM481" s="428"/>
      <c r="NNN481" s="3"/>
      <c r="NNO481" s="567"/>
      <c r="NNP481" s="3"/>
      <c r="NNQ481" s="428"/>
      <c r="NNR481" s="3"/>
      <c r="NNS481" s="567"/>
      <c r="NNT481" s="3"/>
      <c r="NNU481" s="428"/>
      <c r="NNV481" s="3"/>
      <c r="NNW481" s="567"/>
      <c r="NNX481" s="3"/>
      <c r="NNY481" s="428"/>
      <c r="NNZ481" s="3"/>
      <c r="NOA481" s="567"/>
      <c r="NOB481" s="3"/>
      <c r="NOC481" s="428"/>
      <c r="NOD481" s="3"/>
      <c r="NOE481" s="567"/>
      <c r="NOF481" s="3"/>
      <c r="NOG481" s="428"/>
      <c r="NOH481" s="3"/>
      <c r="NOI481" s="567"/>
      <c r="NOJ481" s="3"/>
      <c r="NOK481" s="428"/>
      <c r="NOL481" s="3"/>
      <c r="NOM481" s="567"/>
      <c r="NON481" s="3"/>
      <c r="NOO481" s="428"/>
      <c r="NOP481" s="3"/>
      <c r="NOQ481" s="567"/>
      <c r="NOR481" s="3"/>
      <c r="NOS481" s="428"/>
      <c r="NOT481" s="3"/>
      <c r="NOU481" s="567"/>
      <c r="NOV481" s="3"/>
      <c r="NOW481" s="428"/>
      <c r="NOX481" s="3"/>
      <c r="NOY481" s="567"/>
      <c r="NOZ481" s="3"/>
      <c r="NPA481" s="428"/>
      <c r="NPB481" s="3"/>
      <c r="NPC481" s="567"/>
      <c r="NPD481" s="3"/>
      <c r="NPE481" s="428"/>
      <c r="NPF481" s="3"/>
      <c r="NPG481" s="567"/>
      <c r="NPH481" s="3"/>
      <c r="NPI481" s="428"/>
      <c r="NPJ481" s="3"/>
      <c r="NPK481" s="567"/>
      <c r="NPL481" s="3"/>
      <c r="NPM481" s="428"/>
      <c r="NPN481" s="3"/>
      <c r="NPO481" s="567"/>
      <c r="NPP481" s="3"/>
      <c r="NPQ481" s="428"/>
      <c r="NPR481" s="3"/>
      <c r="NPS481" s="567"/>
      <c r="NPT481" s="3"/>
      <c r="NPU481" s="428"/>
      <c r="NPV481" s="3"/>
      <c r="NPW481" s="567"/>
      <c r="NPX481" s="3"/>
      <c r="NPY481" s="428"/>
      <c r="NPZ481" s="3"/>
      <c r="NQA481" s="567"/>
      <c r="NQB481" s="3"/>
      <c r="NQC481" s="428"/>
      <c r="NQD481" s="3"/>
      <c r="NQE481" s="567"/>
      <c r="NQF481" s="3"/>
      <c r="NQG481" s="428"/>
      <c r="NQH481" s="3"/>
      <c r="NQI481" s="567"/>
      <c r="NQJ481" s="3"/>
      <c r="NQK481" s="428"/>
      <c r="NQL481" s="3"/>
      <c r="NQM481" s="567"/>
      <c r="NQN481" s="3"/>
      <c r="NQO481" s="428"/>
      <c r="NQP481" s="3"/>
      <c r="NQQ481" s="567"/>
      <c r="NQR481" s="3"/>
      <c r="NQS481" s="428"/>
      <c r="NQT481" s="3"/>
      <c r="NQU481" s="567"/>
      <c r="NQV481" s="3"/>
      <c r="NQW481" s="428"/>
      <c r="NQX481" s="3"/>
      <c r="NQY481" s="567"/>
      <c r="NQZ481" s="3"/>
      <c r="NRA481" s="428"/>
      <c r="NRB481" s="3"/>
      <c r="NRC481" s="567"/>
      <c r="NRD481" s="3"/>
      <c r="NRE481" s="428"/>
      <c r="NRF481" s="3"/>
      <c r="NRG481" s="567"/>
      <c r="NRH481" s="3"/>
      <c r="NRI481" s="428"/>
      <c r="NRJ481" s="3"/>
      <c r="NRK481" s="567"/>
      <c r="NRL481" s="3"/>
      <c r="NRM481" s="428"/>
      <c r="NRN481" s="3"/>
      <c r="NRO481" s="567"/>
      <c r="NRP481" s="3"/>
      <c r="NRQ481" s="428"/>
      <c r="NRR481" s="3"/>
      <c r="NRS481" s="567"/>
      <c r="NRT481" s="3"/>
      <c r="NRU481" s="428"/>
      <c r="NRV481" s="3"/>
      <c r="NRW481" s="567"/>
      <c r="NRX481" s="3"/>
      <c r="NRY481" s="428"/>
      <c r="NRZ481" s="3"/>
      <c r="NSA481" s="567"/>
      <c r="NSB481" s="3"/>
      <c r="NSC481" s="428"/>
      <c r="NSD481" s="3"/>
      <c r="NSE481" s="567"/>
      <c r="NSF481" s="3"/>
      <c r="NSG481" s="428"/>
      <c r="NSH481" s="3"/>
      <c r="NSI481" s="567"/>
      <c r="NSJ481" s="3"/>
      <c r="NSK481" s="428"/>
      <c r="NSL481" s="3"/>
      <c r="NSM481" s="567"/>
      <c r="NSN481" s="3"/>
      <c r="NSO481" s="428"/>
      <c r="NSP481" s="3"/>
      <c r="NSQ481" s="567"/>
      <c r="NSR481" s="3"/>
      <c r="NSS481" s="428"/>
      <c r="NST481" s="3"/>
      <c r="NSU481" s="567"/>
      <c r="NSV481" s="3"/>
      <c r="NSW481" s="428"/>
      <c r="NSX481" s="3"/>
      <c r="NSY481" s="567"/>
      <c r="NSZ481" s="3"/>
      <c r="NTA481" s="428"/>
      <c r="NTB481" s="3"/>
      <c r="NTC481" s="567"/>
      <c r="NTD481" s="3"/>
      <c r="NTE481" s="428"/>
      <c r="NTF481" s="3"/>
      <c r="NTG481" s="567"/>
      <c r="NTH481" s="3"/>
      <c r="NTI481" s="428"/>
      <c r="NTJ481" s="3"/>
      <c r="NTK481" s="567"/>
      <c r="NTL481" s="3"/>
      <c r="NTM481" s="428"/>
      <c r="NTN481" s="3"/>
      <c r="NTO481" s="567"/>
      <c r="NTP481" s="3"/>
      <c r="NTQ481" s="428"/>
      <c r="NTR481" s="3"/>
      <c r="NTS481" s="567"/>
      <c r="NTT481" s="3"/>
      <c r="NTU481" s="428"/>
      <c r="NTV481" s="3"/>
      <c r="NTW481" s="567"/>
      <c r="NTX481" s="3"/>
      <c r="NTY481" s="428"/>
      <c r="NTZ481" s="3"/>
      <c r="NUA481" s="567"/>
      <c r="NUB481" s="3"/>
      <c r="NUC481" s="428"/>
      <c r="NUD481" s="3"/>
      <c r="NUE481" s="567"/>
      <c r="NUF481" s="3"/>
      <c r="NUG481" s="428"/>
      <c r="NUH481" s="3"/>
      <c r="NUI481" s="567"/>
      <c r="NUJ481" s="3"/>
      <c r="NUK481" s="428"/>
      <c r="NUL481" s="3"/>
      <c r="NUM481" s="567"/>
      <c r="NUN481" s="3"/>
      <c r="NUO481" s="428"/>
      <c r="NUP481" s="3"/>
      <c r="NUQ481" s="567"/>
      <c r="NUR481" s="3"/>
      <c r="NUS481" s="428"/>
      <c r="NUT481" s="3"/>
      <c r="NUU481" s="567"/>
      <c r="NUV481" s="3"/>
      <c r="NUW481" s="428"/>
      <c r="NUX481" s="3"/>
      <c r="NUY481" s="567"/>
      <c r="NUZ481" s="3"/>
      <c r="NVA481" s="428"/>
      <c r="NVB481" s="3"/>
      <c r="NVC481" s="567"/>
      <c r="NVD481" s="3"/>
      <c r="NVE481" s="428"/>
      <c r="NVF481" s="3"/>
      <c r="NVG481" s="567"/>
      <c r="NVH481" s="3"/>
      <c r="NVI481" s="428"/>
      <c r="NVJ481" s="3"/>
      <c r="NVK481" s="567"/>
      <c r="NVL481" s="3"/>
      <c r="NVM481" s="428"/>
      <c r="NVN481" s="3"/>
      <c r="NVO481" s="567"/>
      <c r="NVP481" s="3"/>
      <c r="NVQ481" s="428"/>
      <c r="NVR481" s="3"/>
      <c r="NVS481" s="567"/>
      <c r="NVT481" s="3"/>
      <c r="NVU481" s="428"/>
      <c r="NVV481" s="3"/>
      <c r="NVW481" s="567"/>
      <c r="NVX481" s="3"/>
      <c r="NVY481" s="428"/>
      <c r="NVZ481" s="3"/>
      <c r="NWA481" s="567"/>
      <c r="NWB481" s="3"/>
      <c r="NWC481" s="428"/>
      <c r="NWD481" s="3"/>
      <c r="NWE481" s="567"/>
      <c r="NWF481" s="3"/>
      <c r="NWG481" s="428"/>
      <c r="NWH481" s="3"/>
      <c r="NWI481" s="567"/>
      <c r="NWJ481" s="3"/>
      <c r="NWK481" s="428"/>
      <c r="NWL481" s="3"/>
      <c r="NWM481" s="567"/>
      <c r="NWN481" s="3"/>
      <c r="NWO481" s="428"/>
      <c r="NWP481" s="3"/>
      <c r="NWQ481" s="567"/>
      <c r="NWR481" s="3"/>
      <c r="NWS481" s="428"/>
      <c r="NWT481" s="3"/>
      <c r="NWU481" s="567"/>
      <c r="NWV481" s="3"/>
      <c r="NWW481" s="428"/>
      <c r="NWX481" s="3"/>
      <c r="NWY481" s="567"/>
      <c r="NWZ481" s="3"/>
      <c r="NXA481" s="428"/>
      <c r="NXB481" s="3"/>
      <c r="NXC481" s="567"/>
      <c r="NXD481" s="3"/>
      <c r="NXE481" s="428"/>
      <c r="NXF481" s="3"/>
      <c r="NXG481" s="567"/>
      <c r="NXH481" s="3"/>
      <c r="NXI481" s="428"/>
      <c r="NXJ481" s="3"/>
      <c r="NXK481" s="567"/>
      <c r="NXL481" s="3"/>
      <c r="NXM481" s="428"/>
      <c r="NXN481" s="3"/>
      <c r="NXO481" s="567"/>
      <c r="NXP481" s="3"/>
      <c r="NXQ481" s="428"/>
      <c r="NXR481" s="3"/>
      <c r="NXS481" s="567"/>
      <c r="NXT481" s="3"/>
      <c r="NXU481" s="428"/>
      <c r="NXV481" s="3"/>
      <c r="NXW481" s="567"/>
      <c r="NXX481" s="3"/>
      <c r="NXY481" s="428"/>
      <c r="NXZ481" s="3"/>
      <c r="NYA481" s="567"/>
      <c r="NYB481" s="3"/>
      <c r="NYC481" s="428"/>
      <c r="NYD481" s="3"/>
      <c r="NYE481" s="567"/>
      <c r="NYF481" s="3"/>
      <c r="NYG481" s="428"/>
      <c r="NYH481" s="3"/>
      <c r="NYI481" s="567"/>
      <c r="NYJ481" s="3"/>
      <c r="NYK481" s="428"/>
      <c r="NYL481" s="3"/>
      <c r="NYM481" s="567"/>
      <c r="NYN481" s="3"/>
      <c r="NYO481" s="428"/>
      <c r="NYP481" s="3"/>
      <c r="NYQ481" s="567"/>
      <c r="NYR481" s="3"/>
      <c r="NYS481" s="428"/>
      <c r="NYT481" s="3"/>
      <c r="NYU481" s="567"/>
      <c r="NYV481" s="3"/>
      <c r="NYW481" s="428"/>
      <c r="NYX481" s="3"/>
      <c r="NYY481" s="567"/>
      <c r="NYZ481" s="3"/>
      <c r="NZA481" s="428"/>
      <c r="NZB481" s="3"/>
      <c r="NZC481" s="567"/>
      <c r="NZD481" s="3"/>
      <c r="NZE481" s="428"/>
      <c r="NZF481" s="3"/>
      <c r="NZG481" s="567"/>
      <c r="NZH481" s="3"/>
      <c r="NZI481" s="428"/>
      <c r="NZJ481" s="3"/>
      <c r="NZK481" s="567"/>
      <c r="NZL481" s="3"/>
      <c r="NZM481" s="428"/>
      <c r="NZN481" s="3"/>
      <c r="NZO481" s="567"/>
      <c r="NZP481" s="3"/>
      <c r="NZQ481" s="428"/>
      <c r="NZR481" s="3"/>
      <c r="NZS481" s="567"/>
      <c r="NZT481" s="3"/>
      <c r="NZU481" s="428"/>
      <c r="NZV481" s="3"/>
      <c r="NZW481" s="567"/>
      <c r="NZX481" s="3"/>
      <c r="NZY481" s="428"/>
      <c r="NZZ481" s="3"/>
      <c r="OAA481" s="567"/>
      <c r="OAB481" s="3"/>
      <c r="OAC481" s="428"/>
      <c r="OAD481" s="3"/>
      <c r="OAE481" s="567"/>
      <c r="OAF481" s="3"/>
      <c r="OAG481" s="428"/>
      <c r="OAH481" s="3"/>
      <c r="OAI481" s="567"/>
      <c r="OAJ481" s="3"/>
      <c r="OAK481" s="428"/>
      <c r="OAL481" s="3"/>
      <c r="OAM481" s="567"/>
      <c r="OAN481" s="3"/>
      <c r="OAO481" s="428"/>
      <c r="OAP481" s="3"/>
      <c r="OAQ481" s="567"/>
      <c r="OAR481" s="3"/>
      <c r="OAS481" s="428"/>
      <c r="OAT481" s="3"/>
      <c r="OAU481" s="567"/>
      <c r="OAV481" s="3"/>
      <c r="OAW481" s="428"/>
      <c r="OAX481" s="3"/>
      <c r="OAY481" s="567"/>
      <c r="OAZ481" s="3"/>
      <c r="OBA481" s="428"/>
      <c r="OBB481" s="3"/>
      <c r="OBC481" s="567"/>
      <c r="OBD481" s="3"/>
      <c r="OBE481" s="428"/>
      <c r="OBF481" s="3"/>
      <c r="OBG481" s="567"/>
      <c r="OBH481" s="3"/>
      <c r="OBI481" s="428"/>
      <c r="OBJ481" s="3"/>
      <c r="OBK481" s="567"/>
      <c r="OBL481" s="3"/>
      <c r="OBM481" s="428"/>
      <c r="OBN481" s="3"/>
      <c r="OBO481" s="567"/>
      <c r="OBP481" s="3"/>
      <c r="OBQ481" s="428"/>
      <c r="OBR481" s="3"/>
      <c r="OBS481" s="567"/>
      <c r="OBT481" s="3"/>
      <c r="OBU481" s="428"/>
      <c r="OBV481" s="3"/>
      <c r="OBW481" s="567"/>
      <c r="OBX481" s="3"/>
      <c r="OBY481" s="428"/>
      <c r="OBZ481" s="3"/>
      <c r="OCA481" s="567"/>
      <c r="OCB481" s="3"/>
      <c r="OCC481" s="428"/>
      <c r="OCD481" s="3"/>
      <c r="OCE481" s="567"/>
      <c r="OCF481" s="3"/>
      <c r="OCG481" s="428"/>
      <c r="OCH481" s="3"/>
      <c r="OCI481" s="567"/>
      <c r="OCJ481" s="3"/>
      <c r="OCK481" s="428"/>
      <c r="OCL481" s="3"/>
      <c r="OCM481" s="567"/>
      <c r="OCN481" s="3"/>
      <c r="OCO481" s="428"/>
      <c r="OCP481" s="3"/>
      <c r="OCQ481" s="567"/>
      <c r="OCR481" s="3"/>
      <c r="OCS481" s="428"/>
      <c r="OCT481" s="3"/>
      <c r="OCU481" s="567"/>
      <c r="OCV481" s="3"/>
      <c r="OCW481" s="428"/>
      <c r="OCX481" s="3"/>
      <c r="OCY481" s="567"/>
      <c r="OCZ481" s="3"/>
      <c r="ODA481" s="428"/>
      <c r="ODB481" s="3"/>
      <c r="ODC481" s="567"/>
      <c r="ODD481" s="3"/>
      <c r="ODE481" s="428"/>
      <c r="ODF481" s="3"/>
      <c r="ODG481" s="567"/>
      <c r="ODH481" s="3"/>
      <c r="ODI481" s="428"/>
      <c r="ODJ481" s="3"/>
      <c r="ODK481" s="567"/>
      <c r="ODL481" s="3"/>
      <c r="ODM481" s="428"/>
      <c r="ODN481" s="3"/>
      <c r="ODO481" s="567"/>
      <c r="ODP481" s="3"/>
      <c r="ODQ481" s="428"/>
      <c r="ODR481" s="3"/>
      <c r="ODS481" s="567"/>
      <c r="ODT481" s="3"/>
      <c r="ODU481" s="428"/>
      <c r="ODV481" s="3"/>
      <c r="ODW481" s="567"/>
      <c r="ODX481" s="3"/>
      <c r="ODY481" s="428"/>
      <c r="ODZ481" s="3"/>
      <c r="OEA481" s="567"/>
      <c r="OEB481" s="3"/>
      <c r="OEC481" s="428"/>
      <c r="OED481" s="3"/>
      <c r="OEE481" s="567"/>
      <c r="OEF481" s="3"/>
      <c r="OEG481" s="428"/>
      <c r="OEH481" s="3"/>
      <c r="OEI481" s="567"/>
      <c r="OEJ481" s="3"/>
      <c r="OEK481" s="428"/>
      <c r="OEL481" s="3"/>
      <c r="OEM481" s="567"/>
      <c r="OEN481" s="3"/>
      <c r="OEO481" s="428"/>
      <c r="OEP481" s="3"/>
      <c r="OEQ481" s="567"/>
      <c r="OER481" s="3"/>
      <c r="OES481" s="428"/>
      <c r="OET481" s="3"/>
      <c r="OEU481" s="567"/>
      <c r="OEV481" s="3"/>
      <c r="OEW481" s="428"/>
      <c r="OEX481" s="3"/>
      <c r="OEY481" s="567"/>
      <c r="OEZ481" s="3"/>
      <c r="OFA481" s="428"/>
      <c r="OFB481" s="3"/>
      <c r="OFC481" s="567"/>
      <c r="OFD481" s="3"/>
      <c r="OFE481" s="428"/>
      <c r="OFF481" s="3"/>
      <c r="OFG481" s="567"/>
      <c r="OFH481" s="3"/>
      <c r="OFI481" s="428"/>
      <c r="OFJ481" s="3"/>
      <c r="OFK481" s="567"/>
      <c r="OFL481" s="3"/>
      <c r="OFM481" s="428"/>
      <c r="OFN481" s="3"/>
      <c r="OFO481" s="567"/>
      <c r="OFP481" s="3"/>
      <c r="OFQ481" s="428"/>
      <c r="OFR481" s="3"/>
      <c r="OFS481" s="567"/>
      <c r="OFT481" s="3"/>
      <c r="OFU481" s="428"/>
      <c r="OFV481" s="3"/>
      <c r="OFW481" s="567"/>
      <c r="OFX481" s="3"/>
      <c r="OFY481" s="428"/>
      <c r="OFZ481" s="3"/>
      <c r="OGA481" s="567"/>
      <c r="OGB481" s="3"/>
      <c r="OGC481" s="428"/>
      <c r="OGD481" s="3"/>
      <c r="OGE481" s="567"/>
      <c r="OGF481" s="3"/>
      <c r="OGG481" s="428"/>
      <c r="OGH481" s="3"/>
      <c r="OGI481" s="567"/>
      <c r="OGJ481" s="3"/>
      <c r="OGK481" s="428"/>
      <c r="OGL481" s="3"/>
      <c r="OGM481" s="567"/>
      <c r="OGN481" s="3"/>
      <c r="OGO481" s="428"/>
      <c r="OGP481" s="3"/>
      <c r="OGQ481" s="567"/>
      <c r="OGR481" s="3"/>
      <c r="OGS481" s="428"/>
      <c r="OGT481" s="3"/>
      <c r="OGU481" s="567"/>
      <c r="OGV481" s="3"/>
      <c r="OGW481" s="428"/>
      <c r="OGX481" s="3"/>
      <c r="OGY481" s="567"/>
      <c r="OGZ481" s="3"/>
      <c r="OHA481" s="428"/>
      <c r="OHB481" s="3"/>
      <c r="OHC481" s="567"/>
      <c r="OHD481" s="3"/>
      <c r="OHE481" s="428"/>
      <c r="OHF481" s="3"/>
      <c r="OHG481" s="567"/>
      <c r="OHH481" s="3"/>
      <c r="OHI481" s="428"/>
      <c r="OHJ481" s="3"/>
      <c r="OHK481" s="567"/>
      <c r="OHL481" s="3"/>
      <c r="OHM481" s="428"/>
      <c r="OHN481" s="3"/>
      <c r="OHO481" s="567"/>
      <c r="OHP481" s="3"/>
      <c r="OHQ481" s="428"/>
      <c r="OHR481" s="3"/>
      <c r="OHS481" s="567"/>
      <c r="OHT481" s="3"/>
      <c r="OHU481" s="428"/>
      <c r="OHV481" s="3"/>
      <c r="OHW481" s="567"/>
      <c r="OHX481" s="3"/>
      <c r="OHY481" s="428"/>
      <c r="OHZ481" s="3"/>
      <c r="OIA481" s="567"/>
      <c r="OIB481" s="3"/>
      <c r="OIC481" s="428"/>
      <c r="OID481" s="3"/>
      <c r="OIE481" s="567"/>
      <c r="OIF481" s="3"/>
      <c r="OIG481" s="428"/>
      <c r="OIH481" s="3"/>
      <c r="OII481" s="567"/>
      <c r="OIJ481" s="3"/>
      <c r="OIK481" s="428"/>
      <c r="OIL481" s="3"/>
      <c r="OIM481" s="567"/>
      <c r="OIN481" s="3"/>
      <c r="OIO481" s="428"/>
      <c r="OIP481" s="3"/>
      <c r="OIQ481" s="567"/>
      <c r="OIR481" s="3"/>
      <c r="OIS481" s="428"/>
      <c r="OIT481" s="3"/>
      <c r="OIU481" s="567"/>
      <c r="OIV481" s="3"/>
      <c r="OIW481" s="428"/>
      <c r="OIX481" s="3"/>
      <c r="OIY481" s="567"/>
      <c r="OIZ481" s="3"/>
      <c r="OJA481" s="428"/>
      <c r="OJB481" s="3"/>
      <c r="OJC481" s="567"/>
      <c r="OJD481" s="3"/>
      <c r="OJE481" s="428"/>
      <c r="OJF481" s="3"/>
      <c r="OJG481" s="567"/>
      <c r="OJH481" s="3"/>
      <c r="OJI481" s="428"/>
      <c r="OJJ481" s="3"/>
      <c r="OJK481" s="567"/>
      <c r="OJL481" s="3"/>
      <c r="OJM481" s="428"/>
      <c r="OJN481" s="3"/>
      <c r="OJO481" s="567"/>
      <c r="OJP481" s="3"/>
      <c r="OJQ481" s="428"/>
      <c r="OJR481" s="3"/>
      <c r="OJS481" s="567"/>
      <c r="OJT481" s="3"/>
      <c r="OJU481" s="428"/>
      <c r="OJV481" s="3"/>
      <c r="OJW481" s="567"/>
      <c r="OJX481" s="3"/>
      <c r="OJY481" s="428"/>
      <c r="OJZ481" s="3"/>
      <c r="OKA481" s="567"/>
      <c r="OKB481" s="3"/>
      <c r="OKC481" s="428"/>
      <c r="OKD481" s="3"/>
      <c r="OKE481" s="567"/>
      <c r="OKF481" s="3"/>
      <c r="OKG481" s="428"/>
      <c r="OKH481" s="3"/>
      <c r="OKI481" s="567"/>
      <c r="OKJ481" s="3"/>
      <c r="OKK481" s="428"/>
      <c r="OKL481" s="3"/>
      <c r="OKM481" s="567"/>
      <c r="OKN481" s="3"/>
      <c r="OKO481" s="428"/>
      <c r="OKP481" s="3"/>
      <c r="OKQ481" s="567"/>
      <c r="OKR481" s="3"/>
      <c r="OKS481" s="428"/>
      <c r="OKT481" s="3"/>
      <c r="OKU481" s="567"/>
      <c r="OKV481" s="3"/>
      <c r="OKW481" s="428"/>
      <c r="OKX481" s="3"/>
      <c r="OKY481" s="567"/>
      <c r="OKZ481" s="3"/>
      <c r="OLA481" s="428"/>
      <c r="OLB481" s="3"/>
      <c r="OLC481" s="567"/>
      <c r="OLD481" s="3"/>
      <c r="OLE481" s="428"/>
      <c r="OLF481" s="3"/>
      <c r="OLG481" s="567"/>
      <c r="OLH481" s="3"/>
      <c r="OLI481" s="428"/>
      <c r="OLJ481" s="3"/>
      <c r="OLK481" s="567"/>
      <c r="OLL481" s="3"/>
      <c r="OLM481" s="428"/>
      <c r="OLN481" s="3"/>
      <c r="OLO481" s="567"/>
      <c r="OLP481" s="3"/>
      <c r="OLQ481" s="428"/>
      <c r="OLR481" s="3"/>
      <c r="OLS481" s="567"/>
      <c r="OLT481" s="3"/>
      <c r="OLU481" s="428"/>
      <c r="OLV481" s="3"/>
      <c r="OLW481" s="567"/>
      <c r="OLX481" s="3"/>
      <c r="OLY481" s="428"/>
      <c r="OLZ481" s="3"/>
      <c r="OMA481" s="567"/>
      <c r="OMB481" s="3"/>
      <c r="OMC481" s="428"/>
      <c r="OMD481" s="3"/>
      <c r="OME481" s="567"/>
      <c r="OMF481" s="3"/>
      <c r="OMG481" s="428"/>
      <c r="OMH481" s="3"/>
      <c r="OMI481" s="567"/>
      <c r="OMJ481" s="3"/>
      <c r="OMK481" s="428"/>
      <c r="OML481" s="3"/>
      <c r="OMM481" s="567"/>
      <c r="OMN481" s="3"/>
      <c r="OMO481" s="428"/>
      <c r="OMP481" s="3"/>
      <c r="OMQ481" s="567"/>
      <c r="OMR481" s="3"/>
      <c r="OMS481" s="428"/>
      <c r="OMT481" s="3"/>
      <c r="OMU481" s="567"/>
      <c r="OMV481" s="3"/>
      <c r="OMW481" s="428"/>
      <c r="OMX481" s="3"/>
      <c r="OMY481" s="567"/>
      <c r="OMZ481" s="3"/>
      <c r="ONA481" s="428"/>
      <c r="ONB481" s="3"/>
      <c r="ONC481" s="567"/>
      <c r="OND481" s="3"/>
      <c r="ONE481" s="428"/>
      <c r="ONF481" s="3"/>
      <c r="ONG481" s="567"/>
      <c r="ONH481" s="3"/>
      <c r="ONI481" s="428"/>
      <c r="ONJ481" s="3"/>
      <c r="ONK481" s="567"/>
      <c r="ONL481" s="3"/>
      <c r="ONM481" s="428"/>
      <c r="ONN481" s="3"/>
      <c r="ONO481" s="567"/>
      <c r="ONP481" s="3"/>
      <c r="ONQ481" s="428"/>
      <c r="ONR481" s="3"/>
      <c r="ONS481" s="567"/>
      <c r="ONT481" s="3"/>
      <c r="ONU481" s="428"/>
      <c r="ONV481" s="3"/>
      <c r="ONW481" s="567"/>
      <c r="ONX481" s="3"/>
      <c r="ONY481" s="428"/>
      <c r="ONZ481" s="3"/>
      <c r="OOA481" s="567"/>
      <c r="OOB481" s="3"/>
      <c r="OOC481" s="428"/>
      <c r="OOD481" s="3"/>
      <c r="OOE481" s="567"/>
      <c r="OOF481" s="3"/>
      <c r="OOG481" s="428"/>
      <c r="OOH481" s="3"/>
      <c r="OOI481" s="567"/>
      <c r="OOJ481" s="3"/>
      <c r="OOK481" s="428"/>
      <c r="OOL481" s="3"/>
      <c r="OOM481" s="567"/>
      <c r="OON481" s="3"/>
      <c r="OOO481" s="428"/>
      <c r="OOP481" s="3"/>
      <c r="OOQ481" s="567"/>
      <c r="OOR481" s="3"/>
      <c r="OOS481" s="428"/>
      <c r="OOT481" s="3"/>
      <c r="OOU481" s="567"/>
      <c r="OOV481" s="3"/>
      <c r="OOW481" s="428"/>
      <c r="OOX481" s="3"/>
      <c r="OOY481" s="567"/>
      <c r="OOZ481" s="3"/>
      <c r="OPA481" s="428"/>
      <c r="OPB481" s="3"/>
      <c r="OPC481" s="567"/>
      <c r="OPD481" s="3"/>
      <c r="OPE481" s="428"/>
      <c r="OPF481" s="3"/>
      <c r="OPG481" s="567"/>
      <c r="OPH481" s="3"/>
      <c r="OPI481" s="428"/>
      <c r="OPJ481" s="3"/>
      <c r="OPK481" s="567"/>
      <c r="OPL481" s="3"/>
      <c r="OPM481" s="428"/>
      <c r="OPN481" s="3"/>
      <c r="OPO481" s="567"/>
      <c r="OPP481" s="3"/>
      <c r="OPQ481" s="428"/>
      <c r="OPR481" s="3"/>
      <c r="OPS481" s="567"/>
      <c r="OPT481" s="3"/>
      <c r="OPU481" s="428"/>
      <c r="OPV481" s="3"/>
      <c r="OPW481" s="567"/>
      <c r="OPX481" s="3"/>
      <c r="OPY481" s="428"/>
      <c r="OPZ481" s="3"/>
      <c r="OQA481" s="567"/>
      <c r="OQB481" s="3"/>
      <c r="OQC481" s="428"/>
      <c r="OQD481" s="3"/>
      <c r="OQE481" s="567"/>
      <c r="OQF481" s="3"/>
      <c r="OQG481" s="428"/>
      <c r="OQH481" s="3"/>
      <c r="OQI481" s="567"/>
      <c r="OQJ481" s="3"/>
      <c r="OQK481" s="428"/>
      <c r="OQL481" s="3"/>
      <c r="OQM481" s="567"/>
      <c r="OQN481" s="3"/>
      <c r="OQO481" s="428"/>
      <c r="OQP481" s="3"/>
      <c r="OQQ481" s="567"/>
      <c r="OQR481" s="3"/>
      <c r="OQS481" s="428"/>
      <c r="OQT481" s="3"/>
      <c r="OQU481" s="567"/>
      <c r="OQV481" s="3"/>
      <c r="OQW481" s="428"/>
      <c r="OQX481" s="3"/>
      <c r="OQY481" s="567"/>
      <c r="OQZ481" s="3"/>
      <c r="ORA481" s="428"/>
      <c r="ORB481" s="3"/>
      <c r="ORC481" s="567"/>
      <c r="ORD481" s="3"/>
      <c r="ORE481" s="428"/>
      <c r="ORF481" s="3"/>
      <c r="ORG481" s="567"/>
      <c r="ORH481" s="3"/>
      <c r="ORI481" s="428"/>
      <c r="ORJ481" s="3"/>
      <c r="ORK481" s="567"/>
      <c r="ORL481" s="3"/>
      <c r="ORM481" s="428"/>
      <c r="ORN481" s="3"/>
      <c r="ORO481" s="567"/>
      <c r="ORP481" s="3"/>
      <c r="ORQ481" s="428"/>
      <c r="ORR481" s="3"/>
      <c r="ORS481" s="567"/>
      <c r="ORT481" s="3"/>
      <c r="ORU481" s="428"/>
      <c r="ORV481" s="3"/>
      <c r="ORW481" s="567"/>
      <c r="ORX481" s="3"/>
      <c r="ORY481" s="428"/>
      <c r="ORZ481" s="3"/>
      <c r="OSA481" s="567"/>
      <c r="OSB481" s="3"/>
      <c r="OSC481" s="428"/>
      <c r="OSD481" s="3"/>
      <c r="OSE481" s="567"/>
      <c r="OSF481" s="3"/>
      <c r="OSG481" s="428"/>
      <c r="OSH481" s="3"/>
      <c r="OSI481" s="567"/>
      <c r="OSJ481" s="3"/>
      <c r="OSK481" s="428"/>
      <c r="OSL481" s="3"/>
      <c r="OSM481" s="567"/>
      <c r="OSN481" s="3"/>
      <c r="OSO481" s="428"/>
      <c r="OSP481" s="3"/>
      <c r="OSQ481" s="567"/>
      <c r="OSR481" s="3"/>
      <c r="OSS481" s="428"/>
      <c r="OST481" s="3"/>
      <c r="OSU481" s="567"/>
      <c r="OSV481" s="3"/>
      <c r="OSW481" s="428"/>
      <c r="OSX481" s="3"/>
      <c r="OSY481" s="567"/>
      <c r="OSZ481" s="3"/>
      <c r="OTA481" s="428"/>
      <c r="OTB481" s="3"/>
      <c r="OTC481" s="567"/>
      <c r="OTD481" s="3"/>
      <c r="OTE481" s="428"/>
      <c r="OTF481" s="3"/>
      <c r="OTG481" s="567"/>
      <c r="OTH481" s="3"/>
      <c r="OTI481" s="428"/>
      <c r="OTJ481" s="3"/>
      <c r="OTK481" s="567"/>
      <c r="OTL481" s="3"/>
      <c r="OTM481" s="428"/>
      <c r="OTN481" s="3"/>
      <c r="OTO481" s="567"/>
      <c r="OTP481" s="3"/>
      <c r="OTQ481" s="428"/>
      <c r="OTR481" s="3"/>
      <c r="OTS481" s="567"/>
      <c r="OTT481" s="3"/>
      <c r="OTU481" s="428"/>
      <c r="OTV481" s="3"/>
      <c r="OTW481" s="567"/>
      <c r="OTX481" s="3"/>
      <c r="OTY481" s="428"/>
      <c r="OTZ481" s="3"/>
      <c r="OUA481" s="567"/>
      <c r="OUB481" s="3"/>
      <c r="OUC481" s="428"/>
      <c r="OUD481" s="3"/>
      <c r="OUE481" s="567"/>
      <c r="OUF481" s="3"/>
      <c r="OUG481" s="428"/>
      <c r="OUH481" s="3"/>
      <c r="OUI481" s="567"/>
      <c r="OUJ481" s="3"/>
      <c r="OUK481" s="428"/>
      <c r="OUL481" s="3"/>
      <c r="OUM481" s="567"/>
      <c r="OUN481" s="3"/>
      <c r="OUO481" s="428"/>
      <c r="OUP481" s="3"/>
      <c r="OUQ481" s="567"/>
      <c r="OUR481" s="3"/>
      <c r="OUS481" s="428"/>
      <c r="OUT481" s="3"/>
      <c r="OUU481" s="567"/>
      <c r="OUV481" s="3"/>
      <c r="OUW481" s="428"/>
      <c r="OUX481" s="3"/>
      <c r="OUY481" s="567"/>
      <c r="OUZ481" s="3"/>
      <c r="OVA481" s="428"/>
      <c r="OVB481" s="3"/>
      <c r="OVC481" s="567"/>
      <c r="OVD481" s="3"/>
      <c r="OVE481" s="428"/>
      <c r="OVF481" s="3"/>
      <c r="OVG481" s="567"/>
      <c r="OVH481" s="3"/>
      <c r="OVI481" s="428"/>
      <c r="OVJ481" s="3"/>
      <c r="OVK481" s="567"/>
      <c r="OVL481" s="3"/>
      <c r="OVM481" s="428"/>
      <c r="OVN481" s="3"/>
      <c r="OVO481" s="567"/>
      <c r="OVP481" s="3"/>
      <c r="OVQ481" s="428"/>
      <c r="OVR481" s="3"/>
      <c r="OVS481" s="567"/>
      <c r="OVT481" s="3"/>
      <c r="OVU481" s="428"/>
      <c r="OVV481" s="3"/>
      <c r="OVW481" s="567"/>
      <c r="OVX481" s="3"/>
      <c r="OVY481" s="428"/>
      <c r="OVZ481" s="3"/>
      <c r="OWA481" s="567"/>
      <c r="OWB481" s="3"/>
      <c r="OWC481" s="428"/>
      <c r="OWD481" s="3"/>
      <c r="OWE481" s="567"/>
      <c r="OWF481" s="3"/>
      <c r="OWG481" s="428"/>
      <c r="OWH481" s="3"/>
      <c r="OWI481" s="567"/>
      <c r="OWJ481" s="3"/>
      <c r="OWK481" s="428"/>
      <c r="OWL481" s="3"/>
      <c r="OWM481" s="567"/>
      <c r="OWN481" s="3"/>
      <c r="OWO481" s="428"/>
      <c r="OWP481" s="3"/>
      <c r="OWQ481" s="567"/>
      <c r="OWR481" s="3"/>
      <c r="OWS481" s="428"/>
      <c r="OWT481" s="3"/>
      <c r="OWU481" s="567"/>
      <c r="OWV481" s="3"/>
      <c r="OWW481" s="428"/>
      <c r="OWX481" s="3"/>
      <c r="OWY481" s="567"/>
      <c r="OWZ481" s="3"/>
      <c r="OXA481" s="428"/>
      <c r="OXB481" s="3"/>
      <c r="OXC481" s="567"/>
      <c r="OXD481" s="3"/>
      <c r="OXE481" s="428"/>
      <c r="OXF481" s="3"/>
      <c r="OXG481" s="567"/>
      <c r="OXH481" s="3"/>
      <c r="OXI481" s="428"/>
      <c r="OXJ481" s="3"/>
      <c r="OXK481" s="567"/>
      <c r="OXL481" s="3"/>
      <c r="OXM481" s="428"/>
      <c r="OXN481" s="3"/>
      <c r="OXO481" s="567"/>
      <c r="OXP481" s="3"/>
      <c r="OXQ481" s="428"/>
      <c r="OXR481" s="3"/>
      <c r="OXS481" s="567"/>
      <c r="OXT481" s="3"/>
      <c r="OXU481" s="428"/>
      <c r="OXV481" s="3"/>
      <c r="OXW481" s="567"/>
      <c r="OXX481" s="3"/>
      <c r="OXY481" s="428"/>
      <c r="OXZ481" s="3"/>
      <c r="OYA481" s="567"/>
      <c r="OYB481" s="3"/>
      <c r="OYC481" s="428"/>
      <c r="OYD481" s="3"/>
      <c r="OYE481" s="567"/>
      <c r="OYF481" s="3"/>
      <c r="OYG481" s="428"/>
      <c r="OYH481" s="3"/>
      <c r="OYI481" s="567"/>
      <c r="OYJ481" s="3"/>
      <c r="OYK481" s="428"/>
      <c r="OYL481" s="3"/>
      <c r="OYM481" s="567"/>
      <c r="OYN481" s="3"/>
      <c r="OYO481" s="428"/>
      <c r="OYP481" s="3"/>
      <c r="OYQ481" s="567"/>
      <c r="OYR481" s="3"/>
      <c r="OYS481" s="428"/>
      <c r="OYT481" s="3"/>
      <c r="OYU481" s="567"/>
      <c r="OYV481" s="3"/>
      <c r="OYW481" s="428"/>
      <c r="OYX481" s="3"/>
      <c r="OYY481" s="567"/>
      <c r="OYZ481" s="3"/>
      <c r="OZA481" s="428"/>
      <c r="OZB481" s="3"/>
      <c r="OZC481" s="567"/>
      <c r="OZD481" s="3"/>
      <c r="OZE481" s="428"/>
      <c r="OZF481" s="3"/>
      <c r="OZG481" s="567"/>
      <c r="OZH481" s="3"/>
      <c r="OZI481" s="428"/>
      <c r="OZJ481" s="3"/>
      <c r="OZK481" s="567"/>
      <c r="OZL481" s="3"/>
      <c r="OZM481" s="428"/>
      <c r="OZN481" s="3"/>
      <c r="OZO481" s="567"/>
      <c r="OZP481" s="3"/>
      <c r="OZQ481" s="428"/>
      <c r="OZR481" s="3"/>
      <c r="OZS481" s="567"/>
      <c r="OZT481" s="3"/>
      <c r="OZU481" s="428"/>
      <c r="OZV481" s="3"/>
      <c r="OZW481" s="567"/>
      <c r="OZX481" s="3"/>
      <c r="OZY481" s="428"/>
      <c r="OZZ481" s="3"/>
      <c r="PAA481" s="567"/>
      <c r="PAB481" s="3"/>
      <c r="PAC481" s="428"/>
      <c r="PAD481" s="3"/>
      <c r="PAE481" s="567"/>
      <c r="PAF481" s="3"/>
      <c r="PAG481" s="428"/>
      <c r="PAH481" s="3"/>
      <c r="PAI481" s="567"/>
      <c r="PAJ481" s="3"/>
      <c r="PAK481" s="428"/>
      <c r="PAL481" s="3"/>
      <c r="PAM481" s="567"/>
      <c r="PAN481" s="3"/>
      <c r="PAO481" s="428"/>
      <c r="PAP481" s="3"/>
      <c r="PAQ481" s="567"/>
      <c r="PAR481" s="3"/>
      <c r="PAS481" s="428"/>
      <c r="PAT481" s="3"/>
      <c r="PAU481" s="567"/>
      <c r="PAV481" s="3"/>
      <c r="PAW481" s="428"/>
      <c r="PAX481" s="3"/>
      <c r="PAY481" s="567"/>
      <c r="PAZ481" s="3"/>
      <c r="PBA481" s="428"/>
      <c r="PBB481" s="3"/>
      <c r="PBC481" s="567"/>
      <c r="PBD481" s="3"/>
      <c r="PBE481" s="428"/>
      <c r="PBF481" s="3"/>
      <c r="PBG481" s="567"/>
      <c r="PBH481" s="3"/>
      <c r="PBI481" s="428"/>
      <c r="PBJ481" s="3"/>
      <c r="PBK481" s="567"/>
      <c r="PBL481" s="3"/>
      <c r="PBM481" s="428"/>
      <c r="PBN481" s="3"/>
      <c r="PBO481" s="567"/>
      <c r="PBP481" s="3"/>
      <c r="PBQ481" s="428"/>
      <c r="PBR481" s="3"/>
      <c r="PBS481" s="567"/>
      <c r="PBT481" s="3"/>
      <c r="PBU481" s="428"/>
      <c r="PBV481" s="3"/>
      <c r="PBW481" s="567"/>
      <c r="PBX481" s="3"/>
      <c r="PBY481" s="428"/>
      <c r="PBZ481" s="3"/>
      <c r="PCA481" s="567"/>
      <c r="PCB481" s="3"/>
      <c r="PCC481" s="428"/>
      <c r="PCD481" s="3"/>
      <c r="PCE481" s="567"/>
      <c r="PCF481" s="3"/>
      <c r="PCG481" s="428"/>
      <c r="PCH481" s="3"/>
      <c r="PCI481" s="567"/>
      <c r="PCJ481" s="3"/>
      <c r="PCK481" s="428"/>
      <c r="PCL481" s="3"/>
      <c r="PCM481" s="567"/>
      <c r="PCN481" s="3"/>
      <c r="PCO481" s="428"/>
      <c r="PCP481" s="3"/>
      <c r="PCQ481" s="567"/>
      <c r="PCR481" s="3"/>
      <c r="PCS481" s="428"/>
      <c r="PCT481" s="3"/>
      <c r="PCU481" s="567"/>
      <c r="PCV481" s="3"/>
      <c r="PCW481" s="428"/>
      <c r="PCX481" s="3"/>
      <c r="PCY481" s="567"/>
      <c r="PCZ481" s="3"/>
      <c r="PDA481" s="428"/>
      <c r="PDB481" s="3"/>
      <c r="PDC481" s="567"/>
      <c r="PDD481" s="3"/>
      <c r="PDE481" s="428"/>
      <c r="PDF481" s="3"/>
      <c r="PDG481" s="567"/>
      <c r="PDH481" s="3"/>
      <c r="PDI481" s="428"/>
      <c r="PDJ481" s="3"/>
      <c r="PDK481" s="567"/>
      <c r="PDL481" s="3"/>
      <c r="PDM481" s="428"/>
      <c r="PDN481" s="3"/>
      <c r="PDO481" s="567"/>
      <c r="PDP481" s="3"/>
      <c r="PDQ481" s="428"/>
      <c r="PDR481" s="3"/>
      <c r="PDS481" s="567"/>
      <c r="PDT481" s="3"/>
      <c r="PDU481" s="428"/>
      <c r="PDV481" s="3"/>
      <c r="PDW481" s="567"/>
      <c r="PDX481" s="3"/>
      <c r="PDY481" s="428"/>
      <c r="PDZ481" s="3"/>
      <c r="PEA481" s="567"/>
      <c r="PEB481" s="3"/>
      <c r="PEC481" s="428"/>
      <c r="PED481" s="3"/>
      <c r="PEE481" s="567"/>
      <c r="PEF481" s="3"/>
      <c r="PEG481" s="428"/>
      <c r="PEH481" s="3"/>
      <c r="PEI481" s="567"/>
      <c r="PEJ481" s="3"/>
      <c r="PEK481" s="428"/>
      <c r="PEL481" s="3"/>
      <c r="PEM481" s="567"/>
      <c r="PEN481" s="3"/>
      <c r="PEO481" s="428"/>
      <c r="PEP481" s="3"/>
      <c r="PEQ481" s="567"/>
      <c r="PER481" s="3"/>
      <c r="PES481" s="428"/>
      <c r="PET481" s="3"/>
      <c r="PEU481" s="567"/>
      <c r="PEV481" s="3"/>
      <c r="PEW481" s="428"/>
      <c r="PEX481" s="3"/>
      <c r="PEY481" s="567"/>
      <c r="PEZ481" s="3"/>
      <c r="PFA481" s="428"/>
      <c r="PFB481" s="3"/>
      <c r="PFC481" s="567"/>
      <c r="PFD481" s="3"/>
      <c r="PFE481" s="428"/>
      <c r="PFF481" s="3"/>
      <c r="PFG481" s="567"/>
      <c r="PFH481" s="3"/>
      <c r="PFI481" s="428"/>
      <c r="PFJ481" s="3"/>
      <c r="PFK481" s="567"/>
      <c r="PFL481" s="3"/>
      <c r="PFM481" s="428"/>
      <c r="PFN481" s="3"/>
      <c r="PFO481" s="567"/>
      <c r="PFP481" s="3"/>
      <c r="PFQ481" s="428"/>
      <c r="PFR481" s="3"/>
      <c r="PFS481" s="567"/>
      <c r="PFT481" s="3"/>
      <c r="PFU481" s="428"/>
      <c r="PFV481" s="3"/>
      <c r="PFW481" s="567"/>
      <c r="PFX481" s="3"/>
      <c r="PFY481" s="428"/>
      <c r="PFZ481" s="3"/>
      <c r="PGA481" s="567"/>
      <c r="PGB481" s="3"/>
      <c r="PGC481" s="428"/>
      <c r="PGD481" s="3"/>
      <c r="PGE481" s="567"/>
      <c r="PGF481" s="3"/>
      <c r="PGG481" s="428"/>
      <c r="PGH481" s="3"/>
      <c r="PGI481" s="567"/>
      <c r="PGJ481" s="3"/>
      <c r="PGK481" s="428"/>
      <c r="PGL481" s="3"/>
      <c r="PGM481" s="567"/>
      <c r="PGN481" s="3"/>
      <c r="PGO481" s="428"/>
      <c r="PGP481" s="3"/>
      <c r="PGQ481" s="567"/>
      <c r="PGR481" s="3"/>
      <c r="PGS481" s="428"/>
      <c r="PGT481" s="3"/>
      <c r="PGU481" s="567"/>
      <c r="PGV481" s="3"/>
      <c r="PGW481" s="428"/>
      <c r="PGX481" s="3"/>
      <c r="PGY481" s="567"/>
      <c r="PGZ481" s="3"/>
      <c r="PHA481" s="428"/>
      <c r="PHB481" s="3"/>
      <c r="PHC481" s="567"/>
      <c r="PHD481" s="3"/>
      <c r="PHE481" s="428"/>
      <c r="PHF481" s="3"/>
      <c r="PHG481" s="567"/>
      <c r="PHH481" s="3"/>
      <c r="PHI481" s="428"/>
      <c r="PHJ481" s="3"/>
      <c r="PHK481" s="567"/>
      <c r="PHL481" s="3"/>
      <c r="PHM481" s="428"/>
      <c r="PHN481" s="3"/>
      <c r="PHO481" s="567"/>
      <c r="PHP481" s="3"/>
      <c r="PHQ481" s="428"/>
      <c r="PHR481" s="3"/>
      <c r="PHS481" s="567"/>
      <c r="PHT481" s="3"/>
      <c r="PHU481" s="428"/>
      <c r="PHV481" s="3"/>
      <c r="PHW481" s="567"/>
      <c r="PHX481" s="3"/>
      <c r="PHY481" s="428"/>
      <c r="PHZ481" s="3"/>
      <c r="PIA481" s="567"/>
      <c r="PIB481" s="3"/>
      <c r="PIC481" s="428"/>
      <c r="PID481" s="3"/>
      <c r="PIE481" s="567"/>
      <c r="PIF481" s="3"/>
      <c r="PIG481" s="428"/>
      <c r="PIH481" s="3"/>
      <c r="PII481" s="567"/>
      <c r="PIJ481" s="3"/>
      <c r="PIK481" s="428"/>
      <c r="PIL481" s="3"/>
      <c r="PIM481" s="567"/>
      <c r="PIN481" s="3"/>
      <c r="PIO481" s="428"/>
      <c r="PIP481" s="3"/>
      <c r="PIQ481" s="567"/>
      <c r="PIR481" s="3"/>
      <c r="PIS481" s="428"/>
      <c r="PIT481" s="3"/>
      <c r="PIU481" s="567"/>
      <c r="PIV481" s="3"/>
      <c r="PIW481" s="428"/>
      <c r="PIX481" s="3"/>
      <c r="PIY481" s="567"/>
      <c r="PIZ481" s="3"/>
      <c r="PJA481" s="428"/>
      <c r="PJB481" s="3"/>
      <c r="PJC481" s="567"/>
      <c r="PJD481" s="3"/>
      <c r="PJE481" s="428"/>
      <c r="PJF481" s="3"/>
      <c r="PJG481" s="567"/>
      <c r="PJH481" s="3"/>
      <c r="PJI481" s="428"/>
      <c r="PJJ481" s="3"/>
      <c r="PJK481" s="567"/>
      <c r="PJL481" s="3"/>
      <c r="PJM481" s="428"/>
      <c r="PJN481" s="3"/>
      <c r="PJO481" s="567"/>
      <c r="PJP481" s="3"/>
      <c r="PJQ481" s="428"/>
      <c r="PJR481" s="3"/>
      <c r="PJS481" s="567"/>
      <c r="PJT481" s="3"/>
      <c r="PJU481" s="428"/>
      <c r="PJV481" s="3"/>
      <c r="PJW481" s="567"/>
      <c r="PJX481" s="3"/>
      <c r="PJY481" s="428"/>
      <c r="PJZ481" s="3"/>
      <c r="PKA481" s="567"/>
      <c r="PKB481" s="3"/>
      <c r="PKC481" s="428"/>
      <c r="PKD481" s="3"/>
      <c r="PKE481" s="567"/>
      <c r="PKF481" s="3"/>
      <c r="PKG481" s="428"/>
      <c r="PKH481" s="3"/>
      <c r="PKI481" s="567"/>
      <c r="PKJ481" s="3"/>
      <c r="PKK481" s="428"/>
      <c r="PKL481" s="3"/>
      <c r="PKM481" s="567"/>
      <c r="PKN481" s="3"/>
      <c r="PKO481" s="428"/>
      <c r="PKP481" s="3"/>
      <c r="PKQ481" s="567"/>
      <c r="PKR481" s="3"/>
      <c r="PKS481" s="428"/>
      <c r="PKT481" s="3"/>
      <c r="PKU481" s="567"/>
      <c r="PKV481" s="3"/>
      <c r="PKW481" s="428"/>
      <c r="PKX481" s="3"/>
      <c r="PKY481" s="567"/>
      <c r="PKZ481" s="3"/>
      <c r="PLA481" s="428"/>
      <c r="PLB481" s="3"/>
      <c r="PLC481" s="567"/>
      <c r="PLD481" s="3"/>
      <c r="PLE481" s="428"/>
      <c r="PLF481" s="3"/>
      <c r="PLG481" s="567"/>
      <c r="PLH481" s="3"/>
      <c r="PLI481" s="428"/>
      <c r="PLJ481" s="3"/>
      <c r="PLK481" s="567"/>
      <c r="PLL481" s="3"/>
      <c r="PLM481" s="428"/>
      <c r="PLN481" s="3"/>
      <c r="PLO481" s="567"/>
      <c r="PLP481" s="3"/>
      <c r="PLQ481" s="428"/>
      <c r="PLR481" s="3"/>
      <c r="PLS481" s="567"/>
      <c r="PLT481" s="3"/>
      <c r="PLU481" s="428"/>
      <c r="PLV481" s="3"/>
      <c r="PLW481" s="567"/>
      <c r="PLX481" s="3"/>
      <c r="PLY481" s="428"/>
      <c r="PLZ481" s="3"/>
      <c r="PMA481" s="567"/>
      <c r="PMB481" s="3"/>
      <c r="PMC481" s="428"/>
      <c r="PMD481" s="3"/>
      <c r="PME481" s="567"/>
      <c r="PMF481" s="3"/>
      <c r="PMG481" s="428"/>
      <c r="PMH481" s="3"/>
      <c r="PMI481" s="567"/>
      <c r="PMJ481" s="3"/>
      <c r="PMK481" s="428"/>
      <c r="PML481" s="3"/>
      <c r="PMM481" s="567"/>
      <c r="PMN481" s="3"/>
      <c r="PMO481" s="428"/>
      <c r="PMP481" s="3"/>
      <c r="PMQ481" s="567"/>
      <c r="PMR481" s="3"/>
      <c r="PMS481" s="428"/>
      <c r="PMT481" s="3"/>
      <c r="PMU481" s="567"/>
      <c r="PMV481" s="3"/>
      <c r="PMW481" s="428"/>
      <c r="PMX481" s="3"/>
      <c r="PMY481" s="567"/>
      <c r="PMZ481" s="3"/>
      <c r="PNA481" s="428"/>
      <c r="PNB481" s="3"/>
      <c r="PNC481" s="567"/>
      <c r="PND481" s="3"/>
      <c r="PNE481" s="428"/>
      <c r="PNF481" s="3"/>
      <c r="PNG481" s="567"/>
      <c r="PNH481" s="3"/>
      <c r="PNI481" s="428"/>
      <c r="PNJ481" s="3"/>
      <c r="PNK481" s="567"/>
      <c r="PNL481" s="3"/>
      <c r="PNM481" s="428"/>
      <c r="PNN481" s="3"/>
      <c r="PNO481" s="567"/>
      <c r="PNP481" s="3"/>
      <c r="PNQ481" s="428"/>
      <c r="PNR481" s="3"/>
      <c r="PNS481" s="567"/>
      <c r="PNT481" s="3"/>
      <c r="PNU481" s="428"/>
      <c r="PNV481" s="3"/>
      <c r="PNW481" s="567"/>
      <c r="PNX481" s="3"/>
      <c r="PNY481" s="428"/>
      <c r="PNZ481" s="3"/>
      <c r="POA481" s="567"/>
      <c r="POB481" s="3"/>
      <c r="POC481" s="428"/>
      <c r="POD481" s="3"/>
      <c r="POE481" s="567"/>
      <c r="POF481" s="3"/>
      <c r="POG481" s="428"/>
      <c r="POH481" s="3"/>
      <c r="POI481" s="567"/>
      <c r="POJ481" s="3"/>
      <c r="POK481" s="428"/>
      <c r="POL481" s="3"/>
      <c r="POM481" s="567"/>
      <c r="PON481" s="3"/>
      <c r="POO481" s="428"/>
      <c r="POP481" s="3"/>
      <c r="POQ481" s="567"/>
      <c r="POR481" s="3"/>
      <c r="POS481" s="428"/>
      <c r="POT481" s="3"/>
      <c r="POU481" s="567"/>
      <c r="POV481" s="3"/>
      <c r="POW481" s="428"/>
      <c r="POX481" s="3"/>
      <c r="POY481" s="567"/>
      <c r="POZ481" s="3"/>
      <c r="PPA481" s="428"/>
      <c r="PPB481" s="3"/>
      <c r="PPC481" s="567"/>
      <c r="PPD481" s="3"/>
      <c r="PPE481" s="428"/>
      <c r="PPF481" s="3"/>
      <c r="PPG481" s="567"/>
      <c r="PPH481" s="3"/>
      <c r="PPI481" s="428"/>
      <c r="PPJ481" s="3"/>
      <c r="PPK481" s="567"/>
      <c r="PPL481" s="3"/>
      <c r="PPM481" s="428"/>
      <c r="PPN481" s="3"/>
      <c r="PPO481" s="567"/>
      <c r="PPP481" s="3"/>
      <c r="PPQ481" s="428"/>
      <c r="PPR481" s="3"/>
      <c r="PPS481" s="567"/>
      <c r="PPT481" s="3"/>
      <c r="PPU481" s="428"/>
      <c r="PPV481" s="3"/>
      <c r="PPW481" s="567"/>
      <c r="PPX481" s="3"/>
      <c r="PPY481" s="428"/>
      <c r="PPZ481" s="3"/>
      <c r="PQA481" s="567"/>
      <c r="PQB481" s="3"/>
      <c r="PQC481" s="428"/>
      <c r="PQD481" s="3"/>
      <c r="PQE481" s="567"/>
      <c r="PQF481" s="3"/>
      <c r="PQG481" s="428"/>
      <c r="PQH481" s="3"/>
      <c r="PQI481" s="567"/>
      <c r="PQJ481" s="3"/>
      <c r="PQK481" s="428"/>
      <c r="PQL481" s="3"/>
      <c r="PQM481" s="567"/>
      <c r="PQN481" s="3"/>
      <c r="PQO481" s="428"/>
      <c r="PQP481" s="3"/>
      <c r="PQQ481" s="567"/>
      <c r="PQR481" s="3"/>
      <c r="PQS481" s="428"/>
      <c r="PQT481" s="3"/>
      <c r="PQU481" s="567"/>
      <c r="PQV481" s="3"/>
      <c r="PQW481" s="428"/>
      <c r="PQX481" s="3"/>
      <c r="PQY481" s="567"/>
      <c r="PQZ481" s="3"/>
      <c r="PRA481" s="428"/>
      <c r="PRB481" s="3"/>
      <c r="PRC481" s="567"/>
      <c r="PRD481" s="3"/>
      <c r="PRE481" s="428"/>
      <c r="PRF481" s="3"/>
      <c r="PRG481" s="567"/>
      <c r="PRH481" s="3"/>
      <c r="PRI481" s="428"/>
      <c r="PRJ481" s="3"/>
      <c r="PRK481" s="567"/>
      <c r="PRL481" s="3"/>
      <c r="PRM481" s="428"/>
      <c r="PRN481" s="3"/>
      <c r="PRO481" s="567"/>
      <c r="PRP481" s="3"/>
      <c r="PRQ481" s="428"/>
      <c r="PRR481" s="3"/>
      <c r="PRS481" s="567"/>
      <c r="PRT481" s="3"/>
      <c r="PRU481" s="428"/>
      <c r="PRV481" s="3"/>
      <c r="PRW481" s="567"/>
      <c r="PRX481" s="3"/>
      <c r="PRY481" s="428"/>
      <c r="PRZ481" s="3"/>
      <c r="PSA481" s="567"/>
      <c r="PSB481" s="3"/>
      <c r="PSC481" s="428"/>
      <c r="PSD481" s="3"/>
      <c r="PSE481" s="567"/>
      <c r="PSF481" s="3"/>
      <c r="PSG481" s="428"/>
      <c r="PSH481" s="3"/>
      <c r="PSI481" s="567"/>
      <c r="PSJ481" s="3"/>
      <c r="PSK481" s="428"/>
      <c r="PSL481" s="3"/>
      <c r="PSM481" s="567"/>
      <c r="PSN481" s="3"/>
      <c r="PSO481" s="428"/>
      <c r="PSP481" s="3"/>
      <c r="PSQ481" s="567"/>
      <c r="PSR481" s="3"/>
      <c r="PSS481" s="428"/>
      <c r="PST481" s="3"/>
      <c r="PSU481" s="567"/>
      <c r="PSV481" s="3"/>
      <c r="PSW481" s="428"/>
      <c r="PSX481" s="3"/>
      <c r="PSY481" s="567"/>
      <c r="PSZ481" s="3"/>
      <c r="PTA481" s="428"/>
      <c r="PTB481" s="3"/>
      <c r="PTC481" s="567"/>
      <c r="PTD481" s="3"/>
      <c r="PTE481" s="428"/>
      <c r="PTF481" s="3"/>
      <c r="PTG481" s="567"/>
      <c r="PTH481" s="3"/>
      <c r="PTI481" s="428"/>
      <c r="PTJ481" s="3"/>
      <c r="PTK481" s="567"/>
      <c r="PTL481" s="3"/>
      <c r="PTM481" s="428"/>
      <c r="PTN481" s="3"/>
      <c r="PTO481" s="567"/>
      <c r="PTP481" s="3"/>
      <c r="PTQ481" s="428"/>
      <c r="PTR481" s="3"/>
      <c r="PTS481" s="567"/>
      <c r="PTT481" s="3"/>
      <c r="PTU481" s="428"/>
      <c r="PTV481" s="3"/>
      <c r="PTW481" s="567"/>
      <c r="PTX481" s="3"/>
      <c r="PTY481" s="428"/>
      <c r="PTZ481" s="3"/>
      <c r="PUA481" s="567"/>
      <c r="PUB481" s="3"/>
      <c r="PUC481" s="428"/>
      <c r="PUD481" s="3"/>
      <c r="PUE481" s="567"/>
      <c r="PUF481" s="3"/>
      <c r="PUG481" s="428"/>
      <c r="PUH481" s="3"/>
      <c r="PUI481" s="567"/>
      <c r="PUJ481" s="3"/>
      <c r="PUK481" s="428"/>
      <c r="PUL481" s="3"/>
      <c r="PUM481" s="567"/>
      <c r="PUN481" s="3"/>
      <c r="PUO481" s="428"/>
      <c r="PUP481" s="3"/>
      <c r="PUQ481" s="567"/>
      <c r="PUR481" s="3"/>
      <c r="PUS481" s="428"/>
      <c r="PUT481" s="3"/>
      <c r="PUU481" s="567"/>
      <c r="PUV481" s="3"/>
      <c r="PUW481" s="428"/>
      <c r="PUX481" s="3"/>
      <c r="PUY481" s="567"/>
      <c r="PUZ481" s="3"/>
      <c r="PVA481" s="428"/>
      <c r="PVB481" s="3"/>
      <c r="PVC481" s="567"/>
      <c r="PVD481" s="3"/>
      <c r="PVE481" s="428"/>
      <c r="PVF481" s="3"/>
      <c r="PVG481" s="567"/>
      <c r="PVH481" s="3"/>
      <c r="PVI481" s="428"/>
      <c r="PVJ481" s="3"/>
      <c r="PVK481" s="567"/>
      <c r="PVL481" s="3"/>
      <c r="PVM481" s="428"/>
      <c r="PVN481" s="3"/>
      <c r="PVO481" s="567"/>
      <c r="PVP481" s="3"/>
      <c r="PVQ481" s="428"/>
      <c r="PVR481" s="3"/>
      <c r="PVS481" s="567"/>
      <c r="PVT481" s="3"/>
      <c r="PVU481" s="428"/>
      <c r="PVV481" s="3"/>
      <c r="PVW481" s="567"/>
      <c r="PVX481" s="3"/>
      <c r="PVY481" s="428"/>
      <c r="PVZ481" s="3"/>
      <c r="PWA481" s="567"/>
      <c r="PWB481" s="3"/>
      <c r="PWC481" s="428"/>
      <c r="PWD481" s="3"/>
      <c r="PWE481" s="567"/>
      <c r="PWF481" s="3"/>
      <c r="PWG481" s="428"/>
      <c r="PWH481" s="3"/>
      <c r="PWI481" s="567"/>
      <c r="PWJ481" s="3"/>
      <c r="PWK481" s="428"/>
      <c r="PWL481" s="3"/>
      <c r="PWM481" s="567"/>
      <c r="PWN481" s="3"/>
      <c r="PWO481" s="428"/>
      <c r="PWP481" s="3"/>
      <c r="PWQ481" s="567"/>
      <c r="PWR481" s="3"/>
      <c r="PWS481" s="428"/>
      <c r="PWT481" s="3"/>
      <c r="PWU481" s="567"/>
      <c r="PWV481" s="3"/>
      <c r="PWW481" s="428"/>
      <c r="PWX481" s="3"/>
      <c r="PWY481" s="567"/>
      <c r="PWZ481" s="3"/>
      <c r="PXA481" s="428"/>
      <c r="PXB481" s="3"/>
      <c r="PXC481" s="567"/>
      <c r="PXD481" s="3"/>
      <c r="PXE481" s="428"/>
      <c r="PXF481" s="3"/>
      <c r="PXG481" s="567"/>
      <c r="PXH481" s="3"/>
      <c r="PXI481" s="428"/>
      <c r="PXJ481" s="3"/>
      <c r="PXK481" s="567"/>
      <c r="PXL481" s="3"/>
      <c r="PXM481" s="428"/>
      <c r="PXN481" s="3"/>
      <c r="PXO481" s="567"/>
      <c r="PXP481" s="3"/>
      <c r="PXQ481" s="428"/>
      <c r="PXR481" s="3"/>
      <c r="PXS481" s="567"/>
      <c r="PXT481" s="3"/>
      <c r="PXU481" s="428"/>
      <c r="PXV481" s="3"/>
      <c r="PXW481" s="567"/>
      <c r="PXX481" s="3"/>
      <c r="PXY481" s="428"/>
      <c r="PXZ481" s="3"/>
      <c r="PYA481" s="567"/>
      <c r="PYB481" s="3"/>
      <c r="PYC481" s="428"/>
      <c r="PYD481" s="3"/>
      <c r="PYE481" s="567"/>
      <c r="PYF481" s="3"/>
      <c r="PYG481" s="428"/>
      <c r="PYH481" s="3"/>
      <c r="PYI481" s="567"/>
      <c r="PYJ481" s="3"/>
      <c r="PYK481" s="428"/>
      <c r="PYL481" s="3"/>
      <c r="PYM481" s="567"/>
      <c r="PYN481" s="3"/>
      <c r="PYO481" s="428"/>
      <c r="PYP481" s="3"/>
      <c r="PYQ481" s="567"/>
      <c r="PYR481" s="3"/>
      <c r="PYS481" s="428"/>
      <c r="PYT481" s="3"/>
      <c r="PYU481" s="567"/>
      <c r="PYV481" s="3"/>
      <c r="PYW481" s="428"/>
      <c r="PYX481" s="3"/>
      <c r="PYY481" s="567"/>
      <c r="PYZ481" s="3"/>
      <c r="PZA481" s="428"/>
      <c r="PZB481" s="3"/>
      <c r="PZC481" s="567"/>
      <c r="PZD481" s="3"/>
      <c r="PZE481" s="428"/>
      <c r="PZF481" s="3"/>
      <c r="PZG481" s="567"/>
      <c r="PZH481" s="3"/>
      <c r="PZI481" s="428"/>
      <c r="PZJ481" s="3"/>
      <c r="PZK481" s="567"/>
      <c r="PZL481" s="3"/>
      <c r="PZM481" s="428"/>
      <c r="PZN481" s="3"/>
      <c r="PZO481" s="567"/>
      <c r="PZP481" s="3"/>
      <c r="PZQ481" s="428"/>
      <c r="PZR481" s="3"/>
      <c r="PZS481" s="567"/>
      <c r="PZT481" s="3"/>
      <c r="PZU481" s="428"/>
      <c r="PZV481" s="3"/>
      <c r="PZW481" s="567"/>
      <c r="PZX481" s="3"/>
      <c r="PZY481" s="428"/>
      <c r="PZZ481" s="3"/>
      <c r="QAA481" s="567"/>
      <c r="QAB481" s="3"/>
      <c r="QAC481" s="428"/>
      <c r="QAD481" s="3"/>
      <c r="QAE481" s="567"/>
      <c r="QAF481" s="3"/>
      <c r="QAG481" s="428"/>
      <c r="QAH481" s="3"/>
      <c r="QAI481" s="567"/>
      <c r="QAJ481" s="3"/>
      <c r="QAK481" s="428"/>
      <c r="QAL481" s="3"/>
      <c r="QAM481" s="567"/>
      <c r="QAN481" s="3"/>
      <c r="QAO481" s="428"/>
      <c r="QAP481" s="3"/>
      <c r="QAQ481" s="567"/>
      <c r="QAR481" s="3"/>
      <c r="QAS481" s="428"/>
      <c r="QAT481" s="3"/>
      <c r="QAU481" s="567"/>
      <c r="QAV481" s="3"/>
      <c r="QAW481" s="428"/>
      <c r="QAX481" s="3"/>
      <c r="QAY481" s="567"/>
      <c r="QAZ481" s="3"/>
      <c r="QBA481" s="428"/>
      <c r="QBB481" s="3"/>
      <c r="QBC481" s="567"/>
      <c r="QBD481" s="3"/>
      <c r="QBE481" s="428"/>
      <c r="QBF481" s="3"/>
      <c r="QBG481" s="567"/>
      <c r="QBH481" s="3"/>
      <c r="QBI481" s="428"/>
      <c r="QBJ481" s="3"/>
      <c r="QBK481" s="567"/>
      <c r="QBL481" s="3"/>
      <c r="QBM481" s="428"/>
      <c r="QBN481" s="3"/>
      <c r="QBO481" s="567"/>
      <c r="QBP481" s="3"/>
      <c r="QBQ481" s="428"/>
      <c r="QBR481" s="3"/>
      <c r="QBS481" s="567"/>
      <c r="QBT481" s="3"/>
      <c r="QBU481" s="428"/>
      <c r="QBV481" s="3"/>
      <c r="QBW481" s="567"/>
      <c r="QBX481" s="3"/>
      <c r="QBY481" s="428"/>
      <c r="QBZ481" s="3"/>
      <c r="QCA481" s="567"/>
      <c r="QCB481" s="3"/>
      <c r="QCC481" s="428"/>
      <c r="QCD481" s="3"/>
      <c r="QCE481" s="567"/>
      <c r="QCF481" s="3"/>
      <c r="QCG481" s="428"/>
      <c r="QCH481" s="3"/>
      <c r="QCI481" s="567"/>
      <c r="QCJ481" s="3"/>
      <c r="QCK481" s="428"/>
      <c r="QCL481" s="3"/>
      <c r="QCM481" s="567"/>
      <c r="QCN481" s="3"/>
      <c r="QCO481" s="428"/>
      <c r="QCP481" s="3"/>
      <c r="QCQ481" s="567"/>
      <c r="QCR481" s="3"/>
      <c r="QCS481" s="428"/>
      <c r="QCT481" s="3"/>
      <c r="QCU481" s="567"/>
      <c r="QCV481" s="3"/>
      <c r="QCW481" s="428"/>
      <c r="QCX481" s="3"/>
      <c r="QCY481" s="567"/>
      <c r="QCZ481" s="3"/>
      <c r="QDA481" s="428"/>
      <c r="QDB481" s="3"/>
      <c r="QDC481" s="567"/>
      <c r="QDD481" s="3"/>
      <c r="QDE481" s="428"/>
      <c r="QDF481" s="3"/>
      <c r="QDG481" s="567"/>
      <c r="QDH481" s="3"/>
      <c r="QDI481" s="428"/>
      <c r="QDJ481" s="3"/>
      <c r="QDK481" s="567"/>
      <c r="QDL481" s="3"/>
      <c r="QDM481" s="428"/>
      <c r="QDN481" s="3"/>
      <c r="QDO481" s="567"/>
      <c r="QDP481" s="3"/>
      <c r="QDQ481" s="428"/>
      <c r="QDR481" s="3"/>
      <c r="QDS481" s="567"/>
      <c r="QDT481" s="3"/>
      <c r="QDU481" s="428"/>
      <c r="QDV481" s="3"/>
      <c r="QDW481" s="567"/>
      <c r="QDX481" s="3"/>
      <c r="QDY481" s="428"/>
      <c r="QDZ481" s="3"/>
      <c r="QEA481" s="567"/>
      <c r="QEB481" s="3"/>
      <c r="QEC481" s="428"/>
      <c r="QED481" s="3"/>
      <c r="QEE481" s="567"/>
      <c r="QEF481" s="3"/>
      <c r="QEG481" s="428"/>
      <c r="QEH481" s="3"/>
      <c r="QEI481" s="567"/>
      <c r="QEJ481" s="3"/>
      <c r="QEK481" s="428"/>
      <c r="QEL481" s="3"/>
      <c r="QEM481" s="567"/>
      <c r="QEN481" s="3"/>
      <c r="QEO481" s="428"/>
      <c r="QEP481" s="3"/>
      <c r="QEQ481" s="567"/>
      <c r="QER481" s="3"/>
      <c r="QES481" s="428"/>
      <c r="QET481" s="3"/>
      <c r="QEU481" s="567"/>
      <c r="QEV481" s="3"/>
      <c r="QEW481" s="428"/>
      <c r="QEX481" s="3"/>
      <c r="QEY481" s="567"/>
      <c r="QEZ481" s="3"/>
      <c r="QFA481" s="428"/>
      <c r="QFB481" s="3"/>
      <c r="QFC481" s="567"/>
      <c r="QFD481" s="3"/>
      <c r="QFE481" s="428"/>
      <c r="QFF481" s="3"/>
      <c r="QFG481" s="567"/>
      <c r="QFH481" s="3"/>
      <c r="QFI481" s="428"/>
      <c r="QFJ481" s="3"/>
      <c r="QFK481" s="567"/>
      <c r="QFL481" s="3"/>
      <c r="QFM481" s="428"/>
      <c r="QFN481" s="3"/>
      <c r="QFO481" s="567"/>
      <c r="QFP481" s="3"/>
      <c r="QFQ481" s="428"/>
      <c r="QFR481" s="3"/>
      <c r="QFS481" s="567"/>
      <c r="QFT481" s="3"/>
      <c r="QFU481" s="428"/>
      <c r="QFV481" s="3"/>
      <c r="QFW481" s="567"/>
      <c r="QFX481" s="3"/>
      <c r="QFY481" s="428"/>
      <c r="QFZ481" s="3"/>
      <c r="QGA481" s="567"/>
      <c r="QGB481" s="3"/>
      <c r="QGC481" s="428"/>
      <c r="QGD481" s="3"/>
      <c r="QGE481" s="567"/>
      <c r="QGF481" s="3"/>
      <c r="QGG481" s="428"/>
      <c r="QGH481" s="3"/>
      <c r="QGI481" s="567"/>
      <c r="QGJ481" s="3"/>
      <c r="QGK481" s="428"/>
      <c r="QGL481" s="3"/>
      <c r="QGM481" s="567"/>
      <c r="QGN481" s="3"/>
      <c r="QGO481" s="428"/>
      <c r="QGP481" s="3"/>
      <c r="QGQ481" s="567"/>
      <c r="QGR481" s="3"/>
      <c r="QGS481" s="428"/>
      <c r="QGT481" s="3"/>
      <c r="QGU481" s="567"/>
      <c r="QGV481" s="3"/>
      <c r="QGW481" s="428"/>
      <c r="QGX481" s="3"/>
      <c r="QGY481" s="567"/>
      <c r="QGZ481" s="3"/>
      <c r="QHA481" s="428"/>
      <c r="QHB481" s="3"/>
      <c r="QHC481" s="567"/>
      <c r="QHD481" s="3"/>
      <c r="QHE481" s="428"/>
      <c r="QHF481" s="3"/>
      <c r="QHG481" s="567"/>
      <c r="QHH481" s="3"/>
      <c r="QHI481" s="428"/>
      <c r="QHJ481" s="3"/>
      <c r="QHK481" s="567"/>
      <c r="QHL481" s="3"/>
      <c r="QHM481" s="428"/>
      <c r="QHN481" s="3"/>
      <c r="QHO481" s="567"/>
      <c r="QHP481" s="3"/>
      <c r="QHQ481" s="428"/>
      <c r="QHR481" s="3"/>
      <c r="QHS481" s="567"/>
      <c r="QHT481" s="3"/>
      <c r="QHU481" s="428"/>
      <c r="QHV481" s="3"/>
      <c r="QHW481" s="567"/>
      <c r="QHX481" s="3"/>
      <c r="QHY481" s="428"/>
      <c r="QHZ481" s="3"/>
      <c r="QIA481" s="567"/>
      <c r="QIB481" s="3"/>
      <c r="QIC481" s="428"/>
      <c r="QID481" s="3"/>
      <c r="QIE481" s="567"/>
      <c r="QIF481" s="3"/>
      <c r="QIG481" s="428"/>
      <c r="QIH481" s="3"/>
      <c r="QII481" s="567"/>
      <c r="QIJ481" s="3"/>
      <c r="QIK481" s="428"/>
      <c r="QIL481" s="3"/>
      <c r="QIM481" s="567"/>
      <c r="QIN481" s="3"/>
      <c r="QIO481" s="428"/>
      <c r="QIP481" s="3"/>
      <c r="QIQ481" s="567"/>
      <c r="QIR481" s="3"/>
      <c r="QIS481" s="428"/>
      <c r="QIT481" s="3"/>
      <c r="QIU481" s="567"/>
      <c r="QIV481" s="3"/>
      <c r="QIW481" s="428"/>
      <c r="QIX481" s="3"/>
      <c r="QIY481" s="567"/>
      <c r="QIZ481" s="3"/>
      <c r="QJA481" s="428"/>
      <c r="QJB481" s="3"/>
      <c r="QJC481" s="567"/>
      <c r="QJD481" s="3"/>
      <c r="QJE481" s="428"/>
      <c r="QJF481" s="3"/>
      <c r="QJG481" s="567"/>
      <c r="QJH481" s="3"/>
      <c r="QJI481" s="428"/>
      <c r="QJJ481" s="3"/>
      <c r="QJK481" s="567"/>
      <c r="QJL481" s="3"/>
      <c r="QJM481" s="428"/>
      <c r="QJN481" s="3"/>
      <c r="QJO481" s="567"/>
      <c r="QJP481" s="3"/>
      <c r="QJQ481" s="428"/>
      <c r="QJR481" s="3"/>
      <c r="QJS481" s="567"/>
      <c r="QJT481" s="3"/>
      <c r="QJU481" s="428"/>
      <c r="QJV481" s="3"/>
      <c r="QJW481" s="567"/>
      <c r="QJX481" s="3"/>
      <c r="QJY481" s="428"/>
      <c r="QJZ481" s="3"/>
      <c r="QKA481" s="567"/>
      <c r="QKB481" s="3"/>
      <c r="QKC481" s="428"/>
      <c r="QKD481" s="3"/>
      <c r="QKE481" s="567"/>
      <c r="QKF481" s="3"/>
      <c r="QKG481" s="428"/>
      <c r="QKH481" s="3"/>
      <c r="QKI481" s="567"/>
      <c r="QKJ481" s="3"/>
      <c r="QKK481" s="428"/>
      <c r="QKL481" s="3"/>
      <c r="QKM481" s="567"/>
      <c r="QKN481" s="3"/>
      <c r="QKO481" s="428"/>
      <c r="QKP481" s="3"/>
      <c r="QKQ481" s="567"/>
      <c r="QKR481" s="3"/>
      <c r="QKS481" s="428"/>
      <c r="QKT481" s="3"/>
      <c r="QKU481" s="567"/>
      <c r="QKV481" s="3"/>
      <c r="QKW481" s="428"/>
      <c r="QKX481" s="3"/>
      <c r="QKY481" s="567"/>
      <c r="QKZ481" s="3"/>
      <c r="QLA481" s="428"/>
      <c r="QLB481" s="3"/>
      <c r="QLC481" s="567"/>
      <c r="QLD481" s="3"/>
      <c r="QLE481" s="428"/>
      <c r="QLF481" s="3"/>
      <c r="QLG481" s="567"/>
      <c r="QLH481" s="3"/>
      <c r="QLI481" s="428"/>
      <c r="QLJ481" s="3"/>
      <c r="QLK481" s="567"/>
      <c r="QLL481" s="3"/>
      <c r="QLM481" s="428"/>
      <c r="QLN481" s="3"/>
      <c r="QLO481" s="567"/>
      <c r="QLP481" s="3"/>
      <c r="QLQ481" s="428"/>
      <c r="QLR481" s="3"/>
      <c r="QLS481" s="567"/>
      <c r="QLT481" s="3"/>
      <c r="QLU481" s="428"/>
      <c r="QLV481" s="3"/>
      <c r="QLW481" s="567"/>
      <c r="QLX481" s="3"/>
      <c r="QLY481" s="428"/>
      <c r="QLZ481" s="3"/>
      <c r="QMA481" s="567"/>
      <c r="QMB481" s="3"/>
      <c r="QMC481" s="428"/>
      <c r="QMD481" s="3"/>
      <c r="QME481" s="567"/>
      <c r="QMF481" s="3"/>
      <c r="QMG481" s="428"/>
      <c r="QMH481" s="3"/>
      <c r="QMI481" s="567"/>
      <c r="QMJ481" s="3"/>
      <c r="QMK481" s="428"/>
      <c r="QML481" s="3"/>
      <c r="QMM481" s="567"/>
      <c r="QMN481" s="3"/>
      <c r="QMO481" s="428"/>
      <c r="QMP481" s="3"/>
      <c r="QMQ481" s="567"/>
      <c r="QMR481" s="3"/>
      <c r="QMS481" s="428"/>
      <c r="QMT481" s="3"/>
      <c r="QMU481" s="567"/>
      <c r="QMV481" s="3"/>
      <c r="QMW481" s="428"/>
      <c r="QMX481" s="3"/>
      <c r="QMY481" s="567"/>
      <c r="QMZ481" s="3"/>
      <c r="QNA481" s="428"/>
      <c r="QNB481" s="3"/>
      <c r="QNC481" s="567"/>
      <c r="QND481" s="3"/>
      <c r="QNE481" s="428"/>
      <c r="QNF481" s="3"/>
      <c r="QNG481" s="567"/>
      <c r="QNH481" s="3"/>
      <c r="QNI481" s="428"/>
      <c r="QNJ481" s="3"/>
      <c r="QNK481" s="567"/>
      <c r="QNL481" s="3"/>
      <c r="QNM481" s="428"/>
      <c r="QNN481" s="3"/>
      <c r="QNO481" s="567"/>
      <c r="QNP481" s="3"/>
      <c r="QNQ481" s="428"/>
      <c r="QNR481" s="3"/>
      <c r="QNS481" s="567"/>
      <c r="QNT481" s="3"/>
      <c r="QNU481" s="428"/>
      <c r="QNV481" s="3"/>
      <c r="QNW481" s="567"/>
      <c r="QNX481" s="3"/>
      <c r="QNY481" s="428"/>
      <c r="QNZ481" s="3"/>
      <c r="QOA481" s="567"/>
      <c r="QOB481" s="3"/>
      <c r="QOC481" s="428"/>
      <c r="QOD481" s="3"/>
      <c r="QOE481" s="567"/>
      <c r="QOF481" s="3"/>
      <c r="QOG481" s="428"/>
      <c r="QOH481" s="3"/>
      <c r="QOI481" s="567"/>
      <c r="QOJ481" s="3"/>
      <c r="QOK481" s="428"/>
      <c r="QOL481" s="3"/>
      <c r="QOM481" s="567"/>
      <c r="QON481" s="3"/>
      <c r="QOO481" s="428"/>
      <c r="QOP481" s="3"/>
      <c r="QOQ481" s="567"/>
      <c r="QOR481" s="3"/>
      <c r="QOS481" s="428"/>
      <c r="QOT481" s="3"/>
      <c r="QOU481" s="567"/>
      <c r="QOV481" s="3"/>
      <c r="QOW481" s="428"/>
      <c r="QOX481" s="3"/>
      <c r="QOY481" s="567"/>
      <c r="QOZ481" s="3"/>
      <c r="QPA481" s="428"/>
      <c r="QPB481" s="3"/>
      <c r="QPC481" s="567"/>
      <c r="QPD481" s="3"/>
      <c r="QPE481" s="428"/>
      <c r="QPF481" s="3"/>
      <c r="QPG481" s="567"/>
      <c r="QPH481" s="3"/>
      <c r="QPI481" s="428"/>
      <c r="QPJ481" s="3"/>
      <c r="QPK481" s="567"/>
      <c r="QPL481" s="3"/>
      <c r="QPM481" s="428"/>
      <c r="QPN481" s="3"/>
      <c r="QPO481" s="567"/>
      <c r="QPP481" s="3"/>
      <c r="QPQ481" s="428"/>
      <c r="QPR481" s="3"/>
      <c r="QPS481" s="567"/>
      <c r="QPT481" s="3"/>
      <c r="QPU481" s="428"/>
      <c r="QPV481" s="3"/>
      <c r="QPW481" s="567"/>
      <c r="QPX481" s="3"/>
      <c r="QPY481" s="428"/>
      <c r="QPZ481" s="3"/>
      <c r="QQA481" s="567"/>
      <c r="QQB481" s="3"/>
      <c r="QQC481" s="428"/>
      <c r="QQD481" s="3"/>
      <c r="QQE481" s="567"/>
      <c r="QQF481" s="3"/>
      <c r="QQG481" s="428"/>
      <c r="QQH481" s="3"/>
      <c r="QQI481" s="567"/>
      <c r="QQJ481" s="3"/>
      <c r="QQK481" s="428"/>
      <c r="QQL481" s="3"/>
      <c r="QQM481" s="567"/>
      <c r="QQN481" s="3"/>
      <c r="QQO481" s="428"/>
      <c r="QQP481" s="3"/>
      <c r="QQQ481" s="567"/>
      <c r="QQR481" s="3"/>
      <c r="QQS481" s="428"/>
      <c r="QQT481" s="3"/>
      <c r="QQU481" s="567"/>
      <c r="QQV481" s="3"/>
      <c r="QQW481" s="428"/>
      <c r="QQX481" s="3"/>
      <c r="QQY481" s="567"/>
      <c r="QQZ481" s="3"/>
      <c r="QRA481" s="428"/>
      <c r="QRB481" s="3"/>
      <c r="QRC481" s="567"/>
      <c r="QRD481" s="3"/>
      <c r="QRE481" s="428"/>
      <c r="QRF481" s="3"/>
      <c r="QRG481" s="567"/>
      <c r="QRH481" s="3"/>
      <c r="QRI481" s="428"/>
      <c r="QRJ481" s="3"/>
      <c r="QRK481" s="567"/>
      <c r="QRL481" s="3"/>
      <c r="QRM481" s="428"/>
      <c r="QRN481" s="3"/>
      <c r="QRO481" s="567"/>
      <c r="QRP481" s="3"/>
      <c r="QRQ481" s="428"/>
      <c r="QRR481" s="3"/>
      <c r="QRS481" s="567"/>
      <c r="QRT481" s="3"/>
      <c r="QRU481" s="428"/>
      <c r="QRV481" s="3"/>
      <c r="QRW481" s="567"/>
      <c r="QRX481" s="3"/>
      <c r="QRY481" s="428"/>
      <c r="QRZ481" s="3"/>
      <c r="QSA481" s="567"/>
      <c r="QSB481" s="3"/>
      <c r="QSC481" s="428"/>
      <c r="QSD481" s="3"/>
      <c r="QSE481" s="567"/>
      <c r="QSF481" s="3"/>
      <c r="QSG481" s="428"/>
      <c r="QSH481" s="3"/>
      <c r="QSI481" s="567"/>
      <c r="QSJ481" s="3"/>
      <c r="QSK481" s="428"/>
      <c r="QSL481" s="3"/>
      <c r="QSM481" s="567"/>
      <c r="QSN481" s="3"/>
      <c r="QSO481" s="428"/>
      <c r="QSP481" s="3"/>
      <c r="QSQ481" s="567"/>
      <c r="QSR481" s="3"/>
      <c r="QSS481" s="428"/>
      <c r="QST481" s="3"/>
      <c r="QSU481" s="567"/>
      <c r="QSV481" s="3"/>
      <c r="QSW481" s="428"/>
      <c r="QSX481" s="3"/>
      <c r="QSY481" s="567"/>
      <c r="QSZ481" s="3"/>
      <c r="QTA481" s="428"/>
      <c r="QTB481" s="3"/>
      <c r="QTC481" s="567"/>
      <c r="QTD481" s="3"/>
      <c r="QTE481" s="428"/>
      <c r="QTF481" s="3"/>
      <c r="QTG481" s="567"/>
      <c r="QTH481" s="3"/>
      <c r="QTI481" s="428"/>
      <c r="QTJ481" s="3"/>
      <c r="QTK481" s="567"/>
      <c r="QTL481" s="3"/>
      <c r="QTM481" s="428"/>
      <c r="QTN481" s="3"/>
      <c r="QTO481" s="567"/>
      <c r="QTP481" s="3"/>
      <c r="QTQ481" s="428"/>
      <c r="QTR481" s="3"/>
      <c r="QTS481" s="567"/>
      <c r="QTT481" s="3"/>
      <c r="QTU481" s="428"/>
      <c r="QTV481" s="3"/>
      <c r="QTW481" s="567"/>
      <c r="QTX481" s="3"/>
      <c r="QTY481" s="428"/>
      <c r="QTZ481" s="3"/>
      <c r="QUA481" s="567"/>
      <c r="QUB481" s="3"/>
      <c r="QUC481" s="428"/>
      <c r="QUD481" s="3"/>
      <c r="QUE481" s="567"/>
      <c r="QUF481" s="3"/>
      <c r="QUG481" s="428"/>
      <c r="QUH481" s="3"/>
      <c r="QUI481" s="567"/>
      <c r="QUJ481" s="3"/>
      <c r="QUK481" s="428"/>
      <c r="QUL481" s="3"/>
      <c r="QUM481" s="567"/>
      <c r="QUN481" s="3"/>
      <c r="QUO481" s="428"/>
      <c r="QUP481" s="3"/>
      <c r="QUQ481" s="567"/>
      <c r="QUR481" s="3"/>
      <c r="QUS481" s="428"/>
      <c r="QUT481" s="3"/>
      <c r="QUU481" s="567"/>
      <c r="QUV481" s="3"/>
      <c r="QUW481" s="428"/>
      <c r="QUX481" s="3"/>
      <c r="QUY481" s="567"/>
      <c r="QUZ481" s="3"/>
      <c r="QVA481" s="428"/>
      <c r="QVB481" s="3"/>
      <c r="QVC481" s="567"/>
      <c r="QVD481" s="3"/>
      <c r="QVE481" s="428"/>
      <c r="QVF481" s="3"/>
      <c r="QVG481" s="567"/>
      <c r="QVH481" s="3"/>
      <c r="QVI481" s="428"/>
      <c r="QVJ481" s="3"/>
      <c r="QVK481" s="567"/>
      <c r="QVL481" s="3"/>
      <c r="QVM481" s="428"/>
      <c r="QVN481" s="3"/>
      <c r="QVO481" s="567"/>
      <c r="QVP481" s="3"/>
      <c r="QVQ481" s="428"/>
      <c r="QVR481" s="3"/>
      <c r="QVS481" s="567"/>
      <c r="QVT481" s="3"/>
      <c r="QVU481" s="428"/>
      <c r="QVV481" s="3"/>
      <c r="QVW481" s="567"/>
      <c r="QVX481" s="3"/>
      <c r="QVY481" s="428"/>
      <c r="QVZ481" s="3"/>
      <c r="QWA481" s="567"/>
      <c r="QWB481" s="3"/>
      <c r="QWC481" s="428"/>
      <c r="QWD481" s="3"/>
      <c r="QWE481" s="567"/>
      <c r="QWF481" s="3"/>
      <c r="QWG481" s="428"/>
      <c r="QWH481" s="3"/>
      <c r="QWI481" s="567"/>
      <c r="QWJ481" s="3"/>
      <c r="QWK481" s="428"/>
      <c r="QWL481" s="3"/>
      <c r="QWM481" s="567"/>
      <c r="QWN481" s="3"/>
      <c r="QWO481" s="428"/>
      <c r="QWP481" s="3"/>
      <c r="QWQ481" s="567"/>
      <c r="QWR481" s="3"/>
      <c r="QWS481" s="428"/>
      <c r="QWT481" s="3"/>
      <c r="QWU481" s="567"/>
      <c r="QWV481" s="3"/>
      <c r="QWW481" s="428"/>
      <c r="QWX481" s="3"/>
      <c r="QWY481" s="567"/>
      <c r="QWZ481" s="3"/>
      <c r="QXA481" s="428"/>
      <c r="QXB481" s="3"/>
      <c r="QXC481" s="567"/>
      <c r="QXD481" s="3"/>
      <c r="QXE481" s="428"/>
      <c r="QXF481" s="3"/>
      <c r="QXG481" s="567"/>
      <c r="QXH481" s="3"/>
      <c r="QXI481" s="428"/>
      <c r="QXJ481" s="3"/>
      <c r="QXK481" s="567"/>
      <c r="QXL481" s="3"/>
      <c r="QXM481" s="428"/>
      <c r="QXN481" s="3"/>
      <c r="QXO481" s="567"/>
      <c r="QXP481" s="3"/>
      <c r="QXQ481" s="428"/>
      <c r="QXR481" s="3"/>
      <c r="QXS481" s="567"/>
      <c r="QXT481" s="3"/>
      <c r="QXU481" s="428"/>
      <c r="QXV481" s="3"/>
      <c r="QXW481" s="567"/>
      <c r="QXX481" s="3"/>
      <c r="QXY481" s="428"/>
      <c r="QXZ481" s="3"/>
      <c r="QYA481" s="567"/>
      <c r="QYB481" s="3"/>
      <c r="QYC481" s="428"/>
      <c r="QYD481" s="3"/>
      <c r="QYE481" s="567"/>
      <c r="QYF481" s="3"/>
      <c r="QYG481" s="428"/>
      <c r="QYH481" s="3"/>
      <c r="QYI481" s="567"/>
      <c r="QYJ481" s="3"/>
      <c r="QYK481" s="428"/>
      <c r="QYL481" s="3"/>
      <c r="QYM481" s="567"/>
      <c r="QYN481" s="3"/>
      <c r="QYO481" s="428"/>
      <c r="QYP481" s="3"/>
      <c r="QYQ481" s="567"/>
      <c r="QYR481" s="3"/>
      <c r="QYS481" s="428"/>
      <c r="QYT481" s="3"/>
      <c r="QYU481" s="567"/>
      <c r="QYV481" s="3"/>
      <c r="QYW481" s="428"/>
      <c r="QYX481" s="3"/>
      <c r="QYY481" s="567"/>
      <c r="QYZ481" s="3"/>
      <c r="QZA481" s="428"/>
      <c r="QZB481" s="3"/>
      <c r="QZC481" s="567"/>
      <c r="QZD481" s="3"/>
      <c r="QZE481" s="428"/>
      <c r="QZF481" s="3"/>
      <c r="QZG481" s="567"/>
      <c r="QZH481" s="3"/>
      <c r="QZI481" s="428"/>
      <c r="QZJ481" s="3"/>
      <c r="QZK481" s="567"/>
      <c r="QZL481" s="3"/>
      <c r="QZM481" s="428"/>
      <c r="QZN481" s="3"/>
      <c r="QZO481" s="567"/>
      <c r="QZP481" s="3"/>
      <c r="QZQ481" s="428"/>
      <c r="QZR481" s="3"/>
      <c r="QZS481" s="567"/>
      <c r="QZT481" s="3"/>
      <c r="QZU481" s="428"/>
      <c r="QZV481" s="3"/>
      <c r="QZW481" s="567"/>
      <c r="QZX481" s="3"/>
      <c r="QZY481" s="428"/>
      <c r="QZZ481" s="3"/>
      <c r="RAA481" s="567"/>
      <c r="RAB481" s="3"/>
      <c r="RAC481" s="428"/>
      <c r="RAD481" s="3"/>
      <c r="RAE481" s="567"/>
      <c r="RAF481" s="3"/>
      <c r="RAG481" s="428"/>
      <c r="RAH481" s="3"/>
      <c r="RAI481" s="567"/>
      <c r="RAJ481" s="3"/>
      <c r="RAK481" s="428"/>
      <c r="RAL481" s="3"/>
      <c r="RAM481" s="567"/>
      <c r="RAN481" s="3"/>
      <c r="RAO481" s="428"/>
      <c r="RAP481" s="3"/>
      <c r="RAQ481" s="567"/>
      <c r="RAR481" s="3"/>
      <c r="RAS481" s="428"/>
      <c r="RAT481" s="3"/>
      <c r="RAU481" s="567"/>
      <c r="RAV481" s="3"/>
      <c r="RAW481" s="428"/>
      <c r="RAX481" s="3"/>
      <c r="RAY481" s="567"/>
      <c r="RAZ481" s="3"/>
      <c r="RBA481" s="428"/>
      <c r="RBB481" s="3"/>
      <c r="RBC481" s="567"/>
      <c r="RBD481" s="3"/>
      <c r="RBE481" s="428"/>
      <c r="RBF481" s="3"/>
      <c r="RBG481" s="567"/>
      <c r="RBH481" s="3"/>
      <c r="RBI481" s="428"/>
      <c r="RBJ481" s="3"/>
      <c r="RBK481" s="567"/>
      <c r="RBL481" s="3"/>
      <c r="RBM481" s="428"/>
      <c r="RBN481" s="3"/>
      <c r="RBO481" s="567"/>
      <c r="RBP481" s="3"/>
      <c r="RBQ481" s="428"/>
      <c r="RBR481" s="3"/>
      <c r="RBS481" s="567"/>
      <c r="RBT481" s="3"/>
      <c r="RBU481" s="428"/>
      <c r="RBV481" s="3"/>
      <c r="RBW481" s="567"/>
      <c r="RBX481" s="3"/>
      <c r="RBY481" s="428"/>
      <c r="RBZ481" s="3"/>
      <c r="RCA481" s="567"/>
      <c r="RCB481" s="3"/>
      <c r="RCC481" s="428"/>
      <c r="RCD481" s="3"/>
      <c r="RCE481" s="567"/>
      <c r="RCF481" s="3"/>
      <c r="RCG481" s="428"/>
      <c r="RCH481" s="3"/>
      <c r="RCI481" s="567"/>
      <c r="RCJ481" s="3"/>
      <c r="RCK481" s="428"/>
      <c r="RCL481" s="3"/>
      <c r="RCM481" s="567"/>
      <c r="RCN481" s="3"/>
      <c r="RCO481" s="428"/>
      <c r="RCP481" s="3"/>
      <c r="RCQ481" s="567"/>
      <c r="RCR481" s="3"/>
      <c r="RCS481" s="428"/>
      <c r="RCT481" s="3"/>
      <c r="RCU481" s="567"/>
      <c r="RCV481" s="3"/>
      <c r="RCW481" s="428"/>
      <c r="RCX481" s="3"/>
      <c r="RCY481" s="567"/>
      <c r="RCZ481" s="3"/>
      <c r="RDA481" s="428"/>
      <c r="RDB481" s="3"/>
      <c r="RDC481" s="567"/>
      <c r="RDD481" s="3"/>
      <c r="RDE481" s="428"/>
      <c r="RDF481" s="3"/>
      <c r="RDG481" s="567"/>
      <c r="RDH481" s="3"/>
      <c r="RDI481" s="428"/>
      <c r="RDJ481" s="3"/>
      <c r="RDK481" s="567"/>
      <c r="RDL481" s="3"/>
      <c r="RDM481" s="428"/>
      <c r="RDN481" s="3"/>
      <c r="RDO481" s="567"/>
      <c r="RDP481" s="3"/>
      <c r="RDQ481" s="428"/>
      <c r="RDR481" s="3"/>
      <c r="RDS481" s="567"/>
      <c r="RDT481" s="3"/>
      <c r="RDU481" s="428"/>
      <c r="RDV481" s="3"/>
      <c r="RDW481" s="567"/>
      <c r="RDX481" s="3"/>
      <c r="RDY481" s="428"/>
      <c r="RDZ481" s="3"/>
      <c r="REA481" s="567"/>
      <c r="REB481" s="3"/>
      <c r="REC481" s="428"/>
      <c r="RED481" s="3"/>
      <c r="REE481" s="567"/>
      <c r="REF481" s="3"/>
      <c r="REG481" s="428"/>
      <c r="REH481" s="3"/>
      <c r="REI481" s="567"/>
      <c r="REJ481" s="3"/>
      <c r="REK481" s="428"/>
      <c r="REL481" s="3"/>
      <c r="REM481" s="567"/>
      <c r="REN481" s="3"/>
      <c r="REO481" s="428"/>
      <c r="REP481" s="3"/>
      <c r="REQ481" s="567"/>
      <c r="RER481" s="3"/>
      <c r="RES481" s="428"/>
      <c r="RET481" s="3"/>
      <c r="REU481" s="567"/>
      <c r="REV481" s="3"/>
      <c r="REW481" s="428"/>
      <c r="REX481" s="3"/>
      <c r="REY481" s="567"/>
      <c r="REZ481" s="3"/>
      <c r="RFA481" s="428"/>
      <c r="RFB481" s="3"/>
      <c r="RFC481" s="567"/>
      <c r="RFD481" s="3"/>
      <c r="RFE481" s="428"/>
      <c r="RFF481" s="3"/>
      <c r="RFG481" s="567"/>
      <c r="RFH481" s="3"/>
      <c r="RFI481" s="428"/>
      <c r="RFJ481" s="3"/>
      <c r="RFK481" s="567"/>
      <c r="RFL481" s="3"/>
      <c r="RFM481" s="428"/>
      <c r="RFN481" s="3"/>
      <c r="RFO481" s="567"/>
      <c r="RFP481" s="3"/>
      <c r="RFQ481" s="428"/>
      <c r="RFR481" s="3"/>
      <c r="RFS481" s="567"/>
      <c r="RFT481" s="3"/>
      <c r="RFU481" s="428"/>
      <c r="RFV481" s="3"/>
      <c r="RFW481" s="567"/>
      <c r="RFX481" s="3"/>
      <c r="RFY481" s="428"/>
      <c r="RFZ481" s="3"/>
      <c r="RGA481" s="567"/>
      <c r="RGB481" s="3"/>
      <c r="RGC481" s="428"/>
      <c r="RGD481" s="3"/>
      <c r="RGE481" s="567"/>
      <c r="RGF481" s="3"/>
      <c r="RGG481" s="428"/>
      <c r="RGH481" s="3"/>
      <c r="RGI481" s="567"/>
      <c r="RGJ481" s="3"/>
      <c r="RGK481" s="428"/>
      <c r="RGL481" s="3"/>
      <c r="RGM481" s="567"/>
      <c r="RGN481" s="3"/>
      <c r="RGO481" s="428"/>
      <c r="RGP481" s="3"/>
      <c r="RGQ481" s="567"/>
      <c r="RGR481" s="3"/>
      <c r="RGS481" s="428"/>
      <c r="RGT481" s="3"/>
      <c r="RGU481" s="567"/>
      <c r="RGV481" s="3"/>
      <c r="RGW481" s="428"/>
      <c r="RGX481" s="3"/>
      <c r="RGY481" s="567"/>
      <c r="RGZ481" s="3"/>
      <c r="RHA481" s="428"/>
      <c r="RHB481" s="3"/>
      <c r="RHC481" s="567"/>
      <c r="RHD481" s="3"/>
      <c r="RHE481" s="428"/>
      <c r="RHF481" s="3"/>
      <c r="RHG481" s="567"/>
      <c r="RHH481" s="3"/>
      <c r="RHI481" s="428"/>
      <c r="RHJ481" s="3"/>
      <c r="RHK481" s="567"/>
      <c r="RHL481" s="3"/>
      <c r="RHM481" s="428"/>
      <c r="RHN481" s="3"/>
      <c r="RHO481" s="567"/>
      <c r="RHP481" s="3"/>
      <c r="RHQ481" s="428"/>
      <c r="RHR481" s="3"/>
      <c r="RHS481" s="567"/>
      <c r="RHT481" s="3"/>
      <c r="RHU481" s="428"/>
      <c r="RHV481" s="3"/>
      <c r="RHW481" s="567"/>
      <c r="RHX481" s="3"/>
      <c r="RHY481" s="428"/>
      <c r="RHZ481" s="3"/>
      <c r="RIA481" s="567"/>
      <c r="RIB481" s="3"/>
      <c r="RIC481" s="428"/>
      <c r="RID481" s="3"/>
      <c r="RIE481" s="567"/>
      <c r="RIF481" s="3"/>
      <c r="RIG481" s="428"/>
      <c r="RIH481" s="3"/>
      <c r="RII481" s="567"/>
      <c r="RIJ481" s="3"/>
      <c r="RIK481" s="428"/>
      <c r="RIL481" s="3"/>
      <c r="RIM481" s="567"/>
      <c r="RIN481" s="3"/>
      <c r="RIO481" s="428"/>
      <c r="RIP481" s="3"/>
      <c r="RIQ481" s="567"/>
      <c r="RIR481" s="3"/>
      <c r="RIS481" s="428"/>
      <c r="RIT481" s="3"/>
      <c r="RIU481" s="567"/>
      <c r="RIV481" s="3"/>
      <c r="RIW481" s="428"/>
      <c r="RIX481" s="3"/>
      <c r="RIY481" s="567"/>
      <c r="RIZ481" s="3"/>
      <c r="RJA481" s="428"/>
      <c r="RJB481" s="3"/>
      <c r="RJC481" s="567"/>
      <c r="RJD481" s="3"/>
      <c r="RJE481" s="428"/>
      <c r="RJF481" s="3"/>
      <c r="RJG481" s="567"/>
      <c r="RJH481" s="3"/>
      <c r="RJI481" s="428"/>
      <c r="RJJ481" s="3"/>
      <c r="RJK481" s="567"/>
      <c r="RJL481" s="3"/>
      <c r="RJM481" s="428"/>
      <c r="RJN481" s="3"/>
      <c r="RJO481" s="567"/>
      <c r="RJP481" s="3"/>
      <c r="RJQ481" s="428"/>
      <c r="RJR481" s="3"/>
      <c r="RJS481" s="567"/>
      <c r="RJT481" s="3"/>
      <c r="RJU481" s="428"/>
      <c r="RJV481" s="3"/>
      <c r="RJW481" s="567"/>
      <c r="RJX481" s="3"/>
      <c r="RJY481" s="428"/>
      <c r="RJZ481" s="3"/>
      <c r="RKA481" s="567"/>
      <c r="RKB481" s="3"/>
      <c r="RKC481" s="428"/>
      <c r="RKD481" s="3"/>
      <c r="RKE481" s="567"/>
      <c r="RKF481" s="3"/>
      <c r="RKG481" s="428"/>
      <c r="RKH481" s="3"/>
      <c r="RKI481" s="567"/>
      <c r="RKJ481" s="3"/>
      <c r="RKK481" s="428"/>
      <c r="RKL481" s="3"/>
      <c r="RKM481" s="567"/>
      <c r="RKN481" s="3"/>
      <c r="RKO481" s="428"/>
      <c r="RKP481" s="3"/>
      <c r="RKQ481" s="567"/>
      <c r="RKR481" s="3"/>
      <c r="RKS481" s="428"/>
      <c r="RKT481" s="3"/>
      <c r="RKU481" s="567"/>
      <c r="RKV481" s="3"/>
      <c r="RKW481" s="428"/>
      <c r="RKX481" s="3"/>
      <c r="RKY481" s="567"/>
      <c r="RKZ481" s="3"/>
      <c r="RLA481" s="428"/>
      <c r="RLB481" s="3"/>
      <c r="RLC481" s="567"/>
      <c r="RLD481" s="3"/>
      <c r="RLE481" s="428"/>
      <c r="RLF481" s="3"/>
      <c r="RLG481" s="567"/>
      <c r="RLH481" s="3"/>
      <c r="RLI481" s="428"/>
      <c r="RLJ481" s="3"/>
      <c r="RLK481" s="567"/>
      <c r="RLL481" s="3"/>
      <c r="RLM481" s="428"/>
      <c r="RLN481" s="3"/>
      <c r="RLO481" s="567"/>
      <c r="RLP481" s="3"/>
      <c r="RLQ481" s="428"/>
      <c r="RLR481" s="3"/>
      <c r="RLS481" s="567"/>
      <c r="RLT481" s="3"/>
      <c r="RLU481" s="428"/>
      <c r="RLV481" s="3"/>
      <c r="RLW481" s="567"/>
      <c r="RLX481" s="3"/>
      <c r="RLY481" s="428"/>
      <c r="RLZ481" s="3"/>
      <c r="RMA481" s="567"/>
      <c r="RMB481" s="3"/>
      <c r="RMC481" s="428"/>
      <c r="RMD481" s="3"/>
      <c r="RME481" s="567"/>
      <c r="RMF481" s="3"/>
      <c r="RMG481" s="428"/>
      <c r="RMH481" s="3"/>
      <c r="RMI481" s="567"/>
      <c r="RMJ481" s="3"/>
      <c r="RMK481" s="428"/>
      <c r="RML481" s="3"/>
      <c r="RMM481" s="567"/>
      <c r="RMN481" s="3"/>
      <c r="RMO481" s="428"/>
      <c r="RMP481" s="3"/>
      <c r="RMQ481" s="567"/>
      <c r="RMR481" s="3"/>
      <c r="RMS481" s="428"/>
      <c r="RMT481" s="3"/>
      <c r="RMU481" s="567"/>
      <c r="RMV481" s="3"/>
      <c r="RMW481" s="428"/>
      <c r="RMX481" s="3"/>
      <c r="RMY481" s="567"/>
      <c r="RMZ481" s="3"/>
      <c r="RNA481" s="428"/>
      <c r="RNB481" s="3"/>
      <c r="RNC481" s="567"/>
      <c r="RND481" s="3"/>
      <c r="RNE481" s="428"/>
      <c r="RNF481" s="3"/>
      <c r="RNG481" s="567"/>
      <c r="RNH481" s="3"/>
      <c r="RNI481" s="428"/>
      <c r="RNJ481" s="3"/>
      <c r="RNK481" s="567"/>
      <c r="RNL481" s="3"/>
      <c r="RNM481" s="428"/>
      <c r="RNN481" s="3"/>
      <c r="RNO481" s="567"/>
      <c r="RNP481" s="3"/>
      <c r="RNQ481" s="428"/>
      <c r="RNR481" s="3"/>
      <c r="RNS481" s="567"/>
      <c r="RNT481" s="3"/>
      <c r="RNU481" s="428"/>
      <c r="RNV481" s="3"/>
      <c r="RNW481" s="567"/>
      <c r="RNX481" s="3"/>
      <c r="RNY481" s="428"/>
      <c r="RNZ481" s="3"/>
      <c r="ROA481" s="567"/>
      <c r="ROB481" s="3"/>
      <c r="ROC481" s="428"/>
      <c r="ROD481" s="3"/>
      <c r="ROE481" s="567"/>
      <c r="ROF481" s="3"/>
      <c r="ROG481" s="428"/>
      <c r="ROH481" s="3"/>
      <c r="ROI481" s="567"/>
      <c r="ROJ481" s="3"/>
      <c r="ROK481" s="428"/>
      <c r="ROL481" s="3"/>
      <c r="ROM481" s="567"/>
      <c r="RON481" s="3"/>
      <c r="ROO481" s="428"/>
      <c r="ROP481" s="3"/>
      <c r="ROQ481" s="567"/>
      <c r="ROR481" s="3"/>
      <c r="ROS481" s="428"/>
      <c r="ROT481" s="3"/>
      <c r="ROU481" s="567"/>
      <c r="ROV481" s="3"/>
      <c r="ROW481" s="428"/>
      <c r="ROX481" s="3"/>
      <c r="ROY481" s="567"/>
      <c r="ROZ481" s="3"/>
      <c r="RPA481" s="428"/>
      <c r="RPB481" s="3"/>
      <c r="RPC481" s="567"/>
      <c r="RPD481" s="3"/>
      <c r="RPE481" s="428"/>
      <c r="RPF481" s="3"/>
      <c r="RPG481" s="567"/>
      <c r="RPH481" s="3"/>
      <c r="RPI481" s="428"/>
      <c r="RPJ481" s="3"/>
      <c r="RPK481" s="567"/>
      <c r="RPL481" s="3"/>
      <c r="RPM481" s="428"/>
      <c r="RPN481" s="3"/>
      <c r="RPO481" s="567"/>
      <c r="RPP481" s="3"/>
      <c r="RPQ481" s="428"/>
      <c r="RPR481" s="3"/>
      <c r="RPS481" s="567"/>
      <c r="RPT481" s="3"/>
      <c r="RPU481" s="428"/>
      <c r="RPV481" s="3"/>
      <c r="RPW481" s="567"/>
      <c r="RPX481" s="3"/>
      <c r="RPY481" s="428"/>
      <c r="RPZ481" s="3"/>
      <c r="RQA481" s="567"/>
      <c r="RQB481" s="3"/>
      <c r="RQC481" s="428"/>
      <c r="RQD481" s="3"/>
      <c r="RQE481" s="567"/>
      <c r="RQF481" s="3"/>
      <c r="RQG481" s="428"/>
      <c r="RQH481" s="3"/>
      <c r="RQI481" s="567"/>
      <c r="RQJ481" s="3"/>
      <c r="RQK481" s="428"/>
      <c r="RQL481" s="3"/>
      <c r="RQM481" s="567"/>
      <c r="RQN481" s="3"/>
      <c r="RQO481" s="428"/>
      <c r="RQP481" s="3"/>
      <c r="RQQ481" s="567"/>
      <c r="RQR481" s="3"/>
      <c r="RQS481" s="428"/>
      <c r="RQT481" s="3"/>
      <c r="RQU481" s="567"/>
      <c r="RQV481" s="3"/>
      <c r="RQW481" s="428"/>
      <c r="RQX481" s="3"/>
      <c r="RQY481" s="567"/>
      <c r="RQZ481" s="3"/>
      <c r="RRA481" s="428"/>
      <c r="RRB481" s="3"/>
      <c r="RRC481" s="567"/>
      <c r="RRD481" s="3"/>
      <c r="RRE481" s="428"/>
      <c r="RRF481" s="3"/>
      <c r="RRG481" s="567"/>
      <c r="RRH481" s="3"/>
      <c r="RRI481" s="428"/>
      <c r="RRJ481" s="3"/>
      <c r="RRK481" s="567"/>
      <c r="RRL481" s="3"/>
      <c r="RRM481" s="428"/>
      <c r="RRN481" s="3"/>
      <c r="RRO481" s="567"/>
      <c r="RRP481" s="3"/>
      <c r="RRQ481" s="428"/>
      <c r="RRR481" s="3"/>
      <c r="RRS481" s="567"/>
      <c r="RRT481" s="3"/>
      <c r="RRU481" s="428"/>
      <c r="RRV481" s="3"/>
      <c r="RRW481" s="567"/>
      <c r="RRX481" s="3"/>
      <c r="RRY481" s="428"/>
      <c r="RRZ481" s="3"/>
      <c r="RSA481" s="567"/>
      <c r="RSB481" s="3"/>
      <c r="RSC481" s="428"/>
      <c r="RSD481" s="3"/>
      <c r="RSE481" s="567"/>
      <c r="RSF481" s="3"/>
      <c r="RSG481" s="428"/>
      <c r="RSH481" s="3"/>
      <c r="RSI481" s="567"/>
      <c r="RSJ481" s="3"/>
      <c r="RSK481" s="428"/>
      <c r="RSL481" s="3"/>
      <c r="RSM481" s="567"/>
      <c r="RSN481" s="3"/>
      <c r="RSO481" s="428"/>
      <c r="RSP481" s="3"/>
      <c r="RSQ481" s="567"/>
      <c r="RSR481" s="3"/>
      <c r="RSS481" s="428"/>
      <c r="RST481" s="3"/>
      <c r="RSU481" s="567"/>
      <c r="RSV481" s="3"/>
      <c r="RSW481" s="428"/>
      <c r="RSX481" s="3"/>
      <c r="RSY481" s="567"/>
      <c r="RSZ481" s="3"/>
      <c r="RTA481" s="428"/>
      <c r="RTB481" s="3"/>
      <c r="RTC481" s="567"/>
      <c r="RTD481" s="3"/>
      <c r="RTE481" s="428"/>
      <c r="RTF481" s="3"/>
      <c r="RTG481" s="567"/>
      <c r="RTH481" s="3"/>
      <c r="RTI481" s="428"/>
      <c r="RTJ481" s="3"/>
      <c r="RTK481" s="567"/>
      <c r="RTL481" s="3"/>
      <c r="RTM481" s="428"/>
      <c r="RTN481" s="3"/>
      <c r="RTO481" s="567"/>
      <c r="RTP481" s="3"/>
      <c r="RTQ481" s="428"/>
      <c r="RTR481" s="3"/>
      <c r="RTS481" s="567"/>
      <c r="RTT481" s="3"/>
      <c r="RTU481" s="428"/>
      <c r="RTV481" s="3"/>
      <c r="RTW481" s="567"/>
      <c r="RTX481" s="3"/>
      <c r="RTY481" s="428"/>
      <c r="RTZ481" s="3"/>
      <c r="RUA481" s="567"/>
      <c r="RUB481" s="3"/>
      <c r="RUC481" s="428"/>
      <c r="RUD481" s="3"/>
      <c r="RUE481" s="567"/>
      <c r="RUF481" s="3"/>
      <c r="RUG481" s="428"/>
      <c r="RUH481" s="3"/>
      <c r="RUI481" s="567"/>
      <c r="RUJ481" s="3"/>
      <c r="RUK481" s="428"/>
      <c r="RUL481" s="3"/>
      <c r="RUM481" s="567"/>
      <c r="RUN481" s="3"/>
      <c r="RUO481" s="428"/>
      <c r="RUP481" s="3"/>
      <c r="RUQ481" s="567"/>
      <c r="RUR481" s="3"/>
      <c r="RUS481" s="428"/>
      <c r="RUT481" s="3"/>
      <c r="RUU481" s="567"/>
      <c r="RUV481" s="3"/>
      <c r="RUW481" s="428"/>
      <c r="RUX481" s="3"/>
      <c r="RUY481" s="567"/>
      <c r="RUZ481" s="3"/>
      <c r="RVA481" s="428"/>
      <c r="RVB481" s="3"/>
      <c r="RVC481" s="567"/>
      <c r="RVD481" s="3"/>
      <c r="RVE481" s="428"/>
      <c r="RVF481" s="3"/>
      <c r="RVG481" s="567"/>
      <c r="RVH481" s="3"/>
      <c r="RVI481" s="428"/>
      <c r="RVJ481" s="3"/>
      <c r="RVK481" s="567"/>
      <c r="RVL481" s="3"/>
      <c r="RVM481" s="428"/>
      <c r="RVN481" s="3"/>
      <c r="RVO481" s="567"/>
      <c r="RVP481" s="3"/>
      <c r="RVQ481" s="428"/>
      <c r="RVR481" s="3"/>
      <c r="RVS481" s="567"/>
      <c r="RVT481" s="3"/>
      <c r="RVU481" s="428"/>
      <c r="RVV481" s="3"/>
      <c r="RVW481" s="567"/>
      <c r="RVX481" s="3"/>
      <c r="RVY481" s="428"/>
      <c r="RVZ481" s="3"/>
      <c r="RWA481" s="567"/>
      <c r="RWB481" s="3"/>
      <c r="RWC481" s="428"/>
      <c r="RWD481" s="3"/>
      <c r="RWE481" s="567"/>
      <c r="RWF481" s="3"/>
      <c r="RWG481" s="428"/>
      <c r="RWH481" s="3"/>
      <c r="RWI481" s="567"/>
      <c r="RWJ481" s="3"/>
      <c r="RWK481" s="428"/>
      <c r="RWL481" s="3"/>
      <c r="RWM481" s="567"/>
      <c r="RWN481" s="3"/>
      <c r="RWO481" s="428"/>
      <c r="RWP481" s="3"/>
      <c r="RWQ481" s="567"/>
      <c r="RWR481" s="3"/>
      <c r="RWS481" s="428"/>
      <c r="RWT481" s="3"/>
      <c r="RWU481" s="567"/>
      <c r="RWV481" s="3"/>
      <c r="RWW481" s="428"/>
      <c r="RWX481" s="3"/>
      <c r="RWY481" s="567"/>
      <c r="RWZ481" s="3"/>
      <c r="RXA481" s="428"/>
      <c r="RXB481" s="3"/>
      <c r="RXC481" s="567"/>
      <c r="RXD481" s="3"/>
      <c r="RXE481" s="428"/>
      <c r="RXF481" s="3"/>
      <c r="RXG481" s="567"/>
      <c r="RXH481" s="3"/>
      <c r="RXI481" s="428"/>
      <c r="RXJ481" s="3"/>
      <c r="RXK481" s="567"/>
      <c r="RXL481" s="3"/>
      <c r="RXM481" s="428"/>
      <c r="RXN481" s="3"/>
      <c r="RXO481" s="567"/>
      <c r="RXP481" s="3"/>
      <c r="RXQ481" s="428"/>
      <c r="RXR481" s="3"/>
      <c r="RXS481" s="567"/>
      <c r="RXT481" s="3"/>
      <c r="RXU481" s="428"/>
      <c r="RXV481" s="3"/>
      <c r="RXW481" s="567"/>
      <c r="RXX481" s="3"/>
      <c r="RXY481" s="428"/>
      <c r="RXZ481" s="3"/>
      <c r="RYA481" s="567"/>
      <c r="RYB481" s="3"/>
      <c r="RYC481" s="428"/>
      <c r="RYD481" s="3"/>
      <c r="RYE481" s="567"/>
      <c r="RYF481" s="3"/>
      <c r="RYG481" s="428"/>
      <c r="RYH481" s="3"/>
      <c r="RYI481" s="567"/>
      <c r="RYJ481" s="3"/>
      <c r="RYK481" s="428"/>
      <c r="RYL481" s="3"/>
      <c r="RYM481" s="567"/>
      <c r="RYN481" s="3"/>
      <c r="RYO481" s="428"/>
      <c r="RYP481" s="3"/>
      <c r="RYQ481" s="567"/>
      <c r="RYR481" s="3"/>
      <c r="RYS481" s="428"/>
      <c r="RYT481" s="3"/>
      <c r="RYU481" s="567"/>
      <c r="RYV481" s="3"/>
      <c r="RYW481" s="428"/>
      <c r="RYX481" s="3"/>
      <c r="RYY481" s="567"/>
      <c r="RYZ481" s="3"/>
      <c r="RZA481" s="428"/>
      <c r="RZB481" s="3"/>
      <c r="RZC481" s="567"/>
      <c r="RZD481" s="3"/>
      <c r="RZE481" s="428"/>
      <c r="RZF481" s="3"/>
      <c r="RZG481" s="567"/>
      <c r="RZH481" s="3"/>
      <c r="RZI481" s="428"/>
      <c r="RZJ481" s="3"/>
      <c r="RZK481" s="567"/>
      <c r="RZL481" s="3"/>
      <c r="RZM481" s="428"/>
      <c r="RZN481" s="3"/>
      <c r="RZO481" s="567"/>
      <c r="RZP481" s="3"/>
      <c r="RZQ481" s="428"/>
      <c r="RZR481" s="3"/>
      <c r="RZS481" s="567"/>
      <c r="RZT481" s="3"/>
      <c r="RZU481" s="428"/>
      <c r="RZV481" s="3"/>
      <c r="RZW481" s="567"/>
      <c r="RZX481" s="3"/>
      <c r="RZY481" s="428"/>
      <c r="RZZ481" s="3"/>
      <c r="SAA481" s="567"/>
      <c r="SAB481" s="3"/>
      <c r="SAC481" s="428"/>
      <c r="SAD481" s="3"/>
      <c r="SAE481" s="567"/>
      <c r="SAF481" s="3"/>
      <c r="SAG481" s="428"/>
      <c r="SAH481" s="3"/>
      <c r="SAI481" s="567"/>
      <c r="SAJ481" s="3"/>
      <c r="SAK481" s="428"/>
      <c r="SAL481" s="3"/>
      <c r="SAM481" s="567"/>
      <c r="SAN481" s="3"/>
      <c r="SAO481" s="428"/>
      <c r="SAP481" s="3"/>
      <c r="SAQ481" s="567"/>
      <c r="SAR481" s="3"/>
      <c r="SAS481" s="428"/>
      <c r="SAT481" s="3"/>
      <c r="SAU481" s="567"/>
      <c r="SAV481" s="3"/>
      <c r="SAW481" s="428"/>
      <c r="SAX481" s="3"/>
      <c r="SAY481" s="567"/>
      <c r="SAZ481" s="3"/>
      <c r="SBA481" s="428"/>
      <c r="SBB481" s="3"/>
      <c r="SBC481" s="567"/>
      <c r="SBD481" s="3"/>
      <c r="SBE481" s="428"/>
      <c r="SBF481" s="3"/>
      <c r="SBG481" s="567"/>
      <c r="SBH481" s="3"/>
      <c r="SBI481" s="428"/>
      <c r="SBJ481" s="3"/>
      <c r="SBK481" s="567"/>
      <c r="SBL481" s="3"/>
      <c r="SBM481" s="428"/>
      <c r="SBN481" s="3"/>
      <c r="SBO481" s="567"/>
      <c r="SBP481" s="3"/>
      <c r="SBQ481" s="428"/>
      <c r="SBR481" s="3"/>
      <c r="SBS481" s="567"/>
      <c r="SBT481" s="3"/>
      <c r="SBU481" s="428"/>
      <c r="SBV481" s="3"/>
      <c r="SBW481" s="567"/>
      <c r="SBX481" s="3"/>
      <c r="SBY481" s="428"/>
      <c r="SBZ481" s="3"/>
      <c r="SCA481" s="567"/>
      <c r="SCB481" s="3"/>
      <c r="SCC481" s="428"/>
      <c r="SCD481" s="3"/>
      <c r="SCE481" s="567"/>
      <c r="SCF481" s="3"/>
      <c r="SCG481" s="428"/>
      <c r="SCH481" s="3"/>
      <c r="SCI481" s="567"/>
      <c r="SCJ481" s="3"/>
      <c r="SCK481" s="428"/>
      <c r="SCL481" s="3"/>
      <c r="SCM481" s="567"/>
      <c r="SCN481" s="3"/>
      <c r="SCO481" s="428"/>
      <c r="SCP481" s="3"/>
      <c r="SCQ481" s="567"/>
      <c r="SCR481" s="3"/>
      <c r="SCS481" s="428"/>
      <c r="SCT481" s="3"/>
      <c r="SCU481" s="567"/>
      <c r="SCV481" s="3"/>
      <c r="SCW481" s="428"/>
      <c r="SCX481" s="3"/>
      <c r="SCY481" s="567"/>
      <c r="SCZ481" s="3"/>
      <c r="SDA481" s="428"/>
      <c r="SDB481" s="3"/>
      <c r="SDC481" s="567"/>
      <c r="SDD481" s="3"/>
      <c r="SDE481" s="428"/>
      <c r="SDF481" s="3"/>
      <c r="SDG481" s="567"/>
      <c r="SDH481" s="3"/>
      <c r="SDI481" s="428"/>
      <c r="SDJ481" s="3"/>
      <c r="SDK481" s="567"/>
      <c r="SDL481" s="3"/>
      <c r="SDM481" s="428"/>
      <c r="SDN481" s="3"/>
      <c r="SDO481" s="567"/>
      <c r="SDP481" s="3"/>
      <c r="SDQ481" s="428"/>
      <c r="SDR481" s="3"/>
      <c r="SDS481" s="567"/>
      <c r="SDT481" s="3"/>
      <c r="SDU481" s="428"/>
      <c r="SDV481" s="3"/>
      <c r="SDW481" s="567"/>
      <c r="SDX481" s="3"/>
      <c r="SDY481" s="428"/>
      <c r="SDZ481" s="3"/>
      <c r="SEA481" s="567"/>
      <c r="SEB481" s="3"/>
      <c r="SEC481" s="428"/>
      <c r="SED481" s="3"/>
      <c r="SEE481" s="567"/>
      <c r="SEF481" s="3"/>
      <c r="SEG481" s="428"/>
      <c r="SEH481" s="3"/>
      <c r="SEI481" s="567"/>
      <c r="SEJ481" s="3"/>
      <c r="SEK481" s="428"/>
      <c r="SEL481" s="3"/>
      <c r="SEM481" s="567"/>
      <c r="SEN481" s="3"/>
      <c r="SEO481" s="428"/>
      <c r="SEP481" s="3"/>
      <c r="SEQ481" s="567"/>
      <c r="SER481" s="3"/>
      <c r="SES481" s="428"/>
      <c r="SET481" s="3"/>
      <c r="SEU481" s="567"/>
      <c r="SEV481" s="3"/>
      <c r="SEW481" s="428"/>
      <c r="SEX481" s="3"/>
      <c r="SEY481" s="567"/>
      <c r="SEZ481" s="3"/>
      <c r="SFA481" s="428"/>
      <c r="SFB481" s="3"/>
      <c r="SFC481" s="567"/>
      <c r="SFD481" s="3"/>
      <c r="SFE481" s="428"/>
      <c r="SFF481" s="3"/>
      <c r="SFG481" s="567"/>
      <c r="SFH481" s="3"/>
      <c r="SFI481" s="428"/>
      <c r="SFJ481" s="3"/>
      <c r="SFK481" s="567"/>
      <c r="SFL481" s="3"/>
      <c r="SFM481" s="428"/>
      <c r="SFN481" s="3"/>
      <c r="SFO481" s="567"/>
      <c r="SFP481" s="3"/>
      <c r="SFQ481" s="428"/>
      <c r="SFR481" s="3"/>
      <c r="SFS481" s="567"/>
      <c r="SFT481" s="3"/>
      <c r="SFU481" s="428"/>
      <c r="SFV481" s="3"/>
      <c r="SFW481" s="567"/>
      <c r="SFX481" s="3"/>
      <c r="SFY481" s="428"/>
      <c r="SFZ481" s="3"/>
      <c r="SGA481" s="567"/>
      <c r="SGB481" s="3"/>
      <c r="SGC481" s="428"/>
      <c r="SGD481" s="3"/>
      <c r="SGE481" s="567"/>
      <c r="SGF481" s="3"/>
      <c r="SGG481" s="428"/>
      <c r="SGH481" s="3"/>
      <c r="SGI481" s="567"/>
      <c r="SGJ481" s="3"/>
      <c r="SGK481" s="428"/>
      <c r="SGL481" s="3"/>
      <c r="SGM481" s="567"/>
      <c r="SGN481" s="3"/>
      <c r="SGO481" s="428"/>
      <c r="SGP481" s="3"/>
      <c r="SGQ481" s="567"/>
      <c r="SGR481" s="3"/>
      <c r="SGS481" s="428"/>
      <c r="SGT481" s="3"/>
      <c r="SGU481" s="567"/>
      <c r="SGV481" s="3"/>
      <c r="SGW481" s="428"/>
      <c r="SGX481" s="3"/>
      <c r="SGY481" s="567"/>
      <c r="SGZ481" s="3"/>
      <c r="SHA481" s="428"/>
      <c r="SHB481" s="3"/>
      <c r="SHC481" s="567"/>
      <c r="SHD481" s="3"/>
      <c r="SHE481" s="428"/>
      <c r="SHF481" s="3"/>
      <c r="SHG481" s="567"/>
      <c r="SHH481" s="3"/>
      <c r="SHI481" s="428"/>
      <c r="SHJ481" s="3"/>
      <c r="SHK481" s="567"/>
      <c r="SHL481" s="3"/>
      <c r="SHM481" s="428"/>
      <c r="SHN481" s="3"/>
      <c r="SHO481" s="567"/>
      <c r="SHP481" s="3"/>
      <c r="SHQ481" s="428"/>
      <c r="SHR481" s="3"/>
      <c r="SHS481" s="567"/>
      <c r="SHT481" s="3"/>
      <c r="SHU481" s="428"/>
      <c r="SHV481" s="3"/>
      <c r="SHW481" s="567"/>
      <c r="SHX481" s="3"/>
      <c r="SHY481" s="428"/>
      <c r="SHZ481" s="3"/>
      <c r="SIA481" s="567"/>
      <c r="SIB481" s="3"/>
      <c r="SIC481" s="428"/>
      <c r="SID481" s="3"/>
      <c r="SIE481" s="567"/>
      <c r="SIF481" s="3"/>
      <c r="SIG481" s="428"/>
      <c r="SIH481" s="3"/>
      <c r="SII481" s="567"/>
      <c r="SIJ481" s="3"/>
      <c r="SIK481" s="428"/>
      <c r="SIL481" s="3"/>
      <c r="SIM481" s="567"/>
      <c r="SIN481" s="3"/>
      <c r="SIO481" s="428"/>
      <c r="SIP481" s="3"/>
      <c r="SIQ481" s="567"/>
      <c r="SIR481" s="3"/>
      <c r="SIS481" s="428"/>
      <c r="SIT481" s="3"/>
      <c r="SIU481" s="567"/>
      <c r="SIV481" s="3"/>
      <c r="SIW481" s="428"/>
      <c r="SIX481" s="3"/>
      <c r="SIY481" s="567"/>
      <c r="SIZ481" s="3"/>
      <c r="SJA481" s="428"/>
      <c r="SJB481" s="3"/>
      <c r="SJC481" s="567"/>
      <c r="SJD481" s="3"/>
      <c r="SJE481" s="428"/>
      <c r="SJF481" s="3"/>
      <c r="SJG481" s="567"/>
      <c r="SJH481" s="3"/>
      <c r="SJI481" s="428"/>
      <c r="SJJ481" s="3"/>
      <c r="SJK481" s="567"/>
      <c r="SJL481" s="3"/>
      <c r="SJM481" s="428"/>
      <c r="SJN481" s="3"/>
      <c r="SJO481" s="567"/>
      <c r="SJP481" s="3"/>
      <c r="SJQ481" s="428"/>
      <c r="SJR481" s="3"/>
      <c r="SJS481" s="567"/>
      <c r="SJT481" s="3"/>
      <c r="SJU481" s="428"/>
      <c r="SJV481" s="3"/>
      <c r="SJW481" s="567"/>
      <c r="SJX481" s="3"/>
      <c r="SJY481" s="428"/>
      <c r="SJZ481" s="3"/>
      <c r="SKA481" s="567"/>
      <c r="SKB481" s="3"/>
      <c r="SKC481" s="428"/>
      <c r="SKD481" s="3"/>
      <c r="SKE481" s="567"/>
      <c r="SKF481" s="3"/>
      <c r="SKG481" s="428"/>
      <c r="SKH481" s="3"/>
      <c r="SKI481" s="567"/>
      <c r="SKJ481" s="3"/>
      <c r="SKK481" s="428"/>
      <c r="SKL481" s="3"/>
      <c r="SKM481" s="567"/>
      <c r="SKN481" s="3"/>
      <c r="SKO481" s="428"/>
      <c r="SKP481" s="3"/>
      <c r="SKQ481" s="567"/>
      <c r="SKR481" s="3"/>
      <c r="SKS481" s="428"/>
      <c r="SKT481" s="3"/>
      <c r="SKU481" s="567"/>
      <c r="SKV481" s="3"/>
      <c r="SKW481" s="428"/>
      <c r="SKX481" s="3"/>
      <c r="SKY481" s="567"/>
      <c r="SKZ481" s="3"/>
      <c r="SLA481" s="428"/>
      <c r="SLB481" s="3"/>
      <c r="SLC481" s="567"/>
      <c r="SLD481" s="3"/>
      <c r="SLE481" s="428"/>
      <c r="SLF481" s="3"/>
      <c r="SLG481" s="567"/>
      <c r="SLH481" s="3"/>
      <c r="SLI481" s="428"/>
      <c r="SLJ481" s="3"/>
      <c r="SLK481" s="567"/>
      <c r="SLL481" s="3"/>
      <c r="SLM481" s="428"/>
      <c r="SLN481" s="3"/>
      <c r="SLO481" s="567"/>
      <c r="SLP481" s="3"/>
      <c r="SLQ481" s="428"/>
      <c r="SLR481" s="3"/>
      <c r="SLS481" s="567"/>
      <c r="SLT481" s="3"/>
      <c r="SLU481" s="428"/>
      <c r="SLV481" s="3"/>
      <c r="SLW481" s="567"/>
      <c r="SLX481" s="3"/>
      <c r="SLY481" s="428"/>
      <c r="SLZ481" s="3"/>
      <c r="SMA481" s="567"/>
      <c r="SMB481" s="3"/>
      <c r="SMC481" s="428"/>
      <c r="SMD481" s="3"/>
      <c r="SME481" s="567"/>
      <c r="SMF481" s="3"/>
      <c r="SMG481" s="428"/>
      <c r="SMH481" s="3"/>
      <c r="SMI481" s="567"/>
      <c r="SMJ481" s="3"/>
      <c r="SMK481" s="428"/>
      <c r="SML481" s="3"/>
      <c r="SMM481" s="567"/>
      <c r="SMN481" s="3"/>
      <c r="SMO481" s="428"/>
      <c r="SMP481" s="3"/>
      <c r="SMQ481" s="567"/>
      <c r="SMR481" s="3"/>
      <c r="SMS481" s="428"/>
      <c r="SMT481" s="3"/>
      <c r="SMU481" s="567"/>
      <c r="SMV481" s="3"/>
      <c r="SMW481" s="428"/>
      <c r="SMX481" s="3"/>
      <c r="SMY481" s="567"/>
      <c r="SMZ481" s="3"/>
      <c r="SNA481" s="428"/>
      <c r="SNB481" s="3"/>
      <c r="SNC481" s="567"/>
      <c r="SND481" s="3"/>
      <c r="SNE481" s="428"/>
      <c r="SNF481" s="3"/>
      <c r="SNG481" s="567"/>
      <c r="SNH481" s="3"/>
      <c r="SNI481" s="428"/>
      <c r="SNJ481" s="3"/>
      <c r="SNK481" s="567"/>
      <c r="SNL481" s="3"/>
      <c r="SNM481" s="428"/>
      <c r="SNN481" s="3"/>
      <c r="SNO481" s="567"/>
      <c r="SNP481" s="3"/>
      <c r="SNQ481" s="428"/>
      <c r="SNR481" s="3"/>
      <c r="SNS481" s="567"/>
      <c r="SNT481" s="3"/>
      <c r="SNU481" s="428"/>
      <c r="SNV481" s="3"/>
      <c r="SNW481" s="567"/>
      <c r="SNX481" s="3"/>
      <c r="SNY481" s="428"/>
      <c r="SNZ481" s="3"/>
      <c r="SOA481" s="567"/>
      <c r="SOB481" s="3"/>
      <c r="SOC481" s="428"/>
      <c r="SOD481" s="3"/>
      <c r="SOE481" s="567"/>
      <c r="SOF481" s="3"/>
      <c r="SOG481" s="428"/>
      <c r="SOH481" s="3"/>
      <c r="SOI481" s="567"/>
      <c r="SOJ481" s="3"/>
      <c r="SOK481" s="428"/>
      <c r="SOL481" s="3"/>
      <c r="SOM481" s="567"/>
      <c r="SON481" s="3"/>
      <c r="SOO481" s="428"/>
      <c r="SOP481" s="3"/>
      <c r="SOQ481" s="567"/>
      <c r="SOR481" s="3"/>
      <c r="SOS481" s="428"/>
      <c r="SOT481" s="3"/>
      <c r="SOU481" s="567"/>
      <c r="SOV481" s="3"/>
      <c r="SOW481" s="428"/>
      <c r="SOX481" s="3"/>
      <c r="SOY481" s="567"/>
      <c r="SOZ481" s="3"/>
      <c r="SPA481" s="428"/>
      <c r="SPB481" s="3"/>
      <c r="SPC481" s="567"/>
      <c r="SPD481" s="3"/>
      <c r="SPE481" s="428"/>
      <c r="SPF481" s="3"/>
      <c r="SPG481" s="567"/>
      <c r="SPH481" s="3"/>
      <c r="SPI481" s="428"/>
      <c r="SPJ481" s="3"/>
      <c r="SPK481" s="567"/>
      <c r="SPL481" s="3"/>
      <c r="SPM481" s="428"/>
      <c r="SPN481" s="3"/>
      <c r="SPO481" s="567"/>
      <c r="SPP481" s="3"/>
      <c r="SPQ481" s="428"/>
      <c r="SPR481" s="3"/>
      <c r="SPS481" s="567"/>
      <c r="SPT481" s="3"/>
      <c r="SPU481" s="428"/>
      <c r="SPV481" s="3"/>
      <c r="SPW481" s="567"/>
      <c r="SPX481" s="3"/>
      <c r="SPY481" s="428"/>
      <c r="SPZ481" s="3"/>
      <c r="SQA481" s="567"/>
      <c r="SQB481" s="3"/>
      <c r="SQC481" s="428"/>
      <c r="SQD481" s="3"/>
      <c r="SQE481" s="567"/>
      <c r="SQF481" s="3"/>
      <c r="SQG481" s="428"/>
      <c r="SQH481" s="3"/>
      <c r="SQI481" s="567"/>
      <c r="SQJ481" s="3"/>
      <c r="SQK481" s="428"/>
      <c r="SQL481" s="3"/>
      <c r="SQM481" s="567"/>
      <c r="SQN481" s="3"/>
      <c r="SQO481" s="428"/>
      <c r="SQP481" s="3"/>
      <c r="SQQ481" s="567"/>
      <c r="SQR481" s="3"/>
      <c r="SQS481" s="428"/>
      <c r="SQT481" s="3"/>
      <c r="SQU481" s="567"/>
      <c r="SQV481" s="3"/>
      <c r="SQW481" s="428"/>
      <c r="SQX481" s="3"/>
      <c r="SQY481" s="567"/>
      <c r="SQZ481" s="3"/>
      <c r="SRA481" s="428"/>
      <c r="SRB481" s="3"/>
      <c r="SRC481" s="567"/>
      <c r="SRD481" s="3"/>
      <c r="SRE481" s="428"/>
      <c r="SRF481" s="3"/>
      <c r="SRG481" s="567"/>
      <c r="SRH481" s="3"/>
      <c r="SRI481" s="428"/>
      <c r="SRJ481" s="3"/>
      <c r="SRK481" s="567"/>
      <c r="SRL481" s="3"/>
      <c r="SRM481" s="428"/>
      <c r="SRN481" s="3"/>
      <c r="SRO481" s="567"/>
      <c r="SRP481" s="3"/>
      <c r="SRQ481" s="428"/>
      <c r="SRR481" s="3"/>
      <c r="SRS481" s="567"/>
      <c r="SRT481" s="3"/>
      <c r="SRU481" s="428"/>
      <c r="SRV481" s="3"/>
      <c r="SRW481" s="567"/>
      <c r="SRX481" s="3"/>
      <c r="SRY481" s="428"/>
      <c r="SRZ481" s="3"/>
      <c r="SSA481" s="567"/>
      <c r="SSB481" s="3"/>
      <c r="SSC481" s="428"/>
      <c r="SSD481" s="3"/>
      <c r="SSE481" s="567"/>
      <c r="SSF481" s="3"/>
      <c r="SSG481" s="428"/>
      <c r="SSH481" s="3"/>
      <c r="SSI481" s="567"/>
      <c r="SSJ481" s="3"/>
      <c r="SSK481" s="428"/>
      <c r="SSL481" s="3"/>
      <c r="SSM481" s="567"/>
      <c r="SSN481" s="3"/>
      <c r="SSO481" s="428"/>
      <c r="SSP481" s="3"/>
      <c r="SSQ481" s="567"/>
      <c r="SSR481" s="3"/>
      <c r="SSS481" s="428"/>
      <c r="SST481" s="3"/>
      <c r="SSU481" s="567"/>
      <c r="SSV481" s="3"/>
      <c r="SSW481" s="428"/>
      <c r="SSX481" s="3"/>
      <c r="SSY481" s="567"/>
      <c r="SSZ481" s="3"/>
      <c r="STA481" s="428"/>
      <c r="STB481" s="3"/>
      <c r="STC481" s="567"/>
      <c r="STD481" s="3"/>
      <c r="STE481" s="428"/>
      <c r="STF481" s="3"/>
      <c r="STG481" s="567"/>
      <c r="STH481" s="3"/>
      <c r="STI481" s="428"/>
      <c r="STJ481" s="3"/>
      <c r="STK481" s="567"/>
      <c r="STL481" s="3"/>
      <c r="STM481" s="428"/>
      <c r="STN481" s="3"/>
      <c r="STO481" s="567"/>
      <c r="STP481" s="3"/>
      <c r="STQ481" s="428"/>
      <c r="STR481" s="3"/>
      <c r="STS481" s="567"/>
      <c r="STT481" s="3"/>
      <c r="STU481" s="428"/>
      <c r="STV481" s="3"/>
      <c r="STW481" s="567"/>
      <c r="STX481" s="3"/>
      <c r="STY481" s="428"/>
      <c r="STZ481" s="3"/>
      <c r="SUA481" s="567"/>
      <c r="SUB481" s="3"/>
      <c r="SUC481" s="428"/>
      <c r="SUD481" s="3"/>
      <c r="SUE481" s="567"/>
      <c r="SUF481" s="3"/>
      <c r="SUG481" s="428"/>
      <c r="SUH481" s="3"/>
      <c r="SUI481" s="567"/>
      <c r="SUJ481" s="3"/>
      <c r="SUK481" s="428"/>
      <c r="SUL481" s="3"/>
      <c r="SUM481" s="567"/>
      <c r="SUN481" s="3"/>
      <c r="SUO481" s="428"/>
      <c r="SUP481" s="3"/>
      <c r="SUQ481" s="567"/>
      <c r="SUR481" s="3"/>
      <c r="SUS481" s="428"/>
      <c r="SUT481" s="3"/>
      <c r="SUU481" s="567"/>
      <c r="SUV481" s="3"/>
      <c r="SUW481" s="428"/>
      <c r="SUX481" s="3"/>
      <c r="SUY481" s="567"/>
      <c r="SUZ481" s="3"/>
      <c r="SVA481" s="428"/>
      <c r="SVB481" s="3"/>
      <c r="SVC481" s="567"/>
      <c r="SVD481" s="3"/>
      <c r="SVE481" s="428"/>
      <c r="SVF481" s="3"/>
      <c r="SVG481" s="567"/>
      <c r="SVH481" s="3"/>
      <c r="SVI481" s="428"/>
      <c r="SVJ481" s="3"/>
      <c r="SVK481" s="567"/>
      <c r="SVL481" s="3"/>
      <c r="SVM481" s="428"/>
      <c r="SVN481" s="3"/>
      <c r="SVO481" s="567"/>
      <c r="SVP481" s="3"/>
      <c r="SVQ481" s="428"/>
      <c r="SVR481" s="3"/>
      <c r="SVS481" s="567"/>
      <c r="SVT481" s="3"/>
      <c r="SVU481" s="428"/>
      <c r="SVV481" s="3"/>
      <c r="SVW481" s="567"/>
      <c r="SVX481" s="3"/>
      <c r="SVY481" s="428"/>
      <c r="SVZ481" s="3"/>
      <c r="SWA481" s="567"/>
      <c r="SWB481" s="3"/>
      <c r="SWC481" s="428"/>
      <c r="SWD481" s="3"/>
      <c r="SWE481" s="567"/>
      <c r="SWF481" s="3"/>
      <c r="SWG481" s="428"/>
      <c r="SWH481" s="3"/>
      <c r="SWI481" s="567"/>
      <c r="SWJ481" s="3"/>
      <c r="SWK481" s="428"/>
      <c r="SWL481" s="3"/>
      <c r="SWM481" s="567"/>
      <c r="SWN481" s="3"/>
      <c r="SWO481" s="428"/>
      <c r="SWP481" s="3"/>
      <c r="SWQ481" s="567"/>
      <c r="SWR481" s="3"/>
      <c r="SWS481" s="428"/>
      <c r="SWT481" s="3"/>
      <c r="SWU481" s="567"/>
      <c r="SWV481" s="3"/>
      <c r="SWW481" s="428"/>
      <c r="SWX481" s="3"/>
      <c r="SWY481" s="567"/>
      <c r="SWZ481" s="3"/>
      <c r="SXA481" s="428"/>
      <c r="SXB481" s="3"/>
      <c r="SXC481" s="567"/>
      <c r="SXD481" s="3"/>
      <c r="SXE481" s="428"/>
      <c r="SXF481" s="3"/>
      <c r="SXG481" s="567"/>
      <c r="SXH481" s="3"/>
      <c r="SXI481" s="428"/>
      <c r="SXJ481" s="3"/>
      <c r="SXK481" s="567"/>
      <c r="SXL481" s="3"/>
      <c r="SXM481" s="428"/>
      <c r="SXN481" s="3"/>
      <c r="SXO481" s="567"/>
      <c r="SXP481" s="3"/>
      <c r="SXQ481" s="428"/>
      <c r="SXR481" s="3"/>
      <c r="SXS481" s="567"/>
      <c r="SXT481" s="3"/>
      <c r="SXU481" s="428"/>
      <c r="SXV481" s="3"/>
      <c r="SXW481" s="567"/>
      <c r="SXX481" s="3"/>
      <c r="SXY481" s="428"/>
      <c r="SXZ481" s="3"/>
      <c r="SYA481" s="567"/>
      <c r="SYB481" s="3"/>
      <c r="SYC481" s="428"/>
      <c r="SYD481" s="3"/>
      <c r="SYE481" s="567"/>
      <c r="SYF481" s="3"/>
      <c r="SYG481" s="428"/>
      <c r="SYH481" s="3"/>
      <c r="SYI481" s="567"/>
      <c r="SYJ481" s="3"/>
      <c r="SYK481" s="428"/>
      <c r="SYL481" s="3"/>
      <c r="SYM481" s="567"/>
      <c r="SYN481" s="3"/>
      <c r="SYO481" s="428"/>
      <c r="SYP481" s="3"/>
      <c r="SYQ481" s="567"/>
      <c r="SYR481" s="3"/>
      <c r="SYS481" s="428"/>
      <c r="SYT481" s="3"/>
      <c r="SYU481" s="567"/>
      <c r="SYV481" s="3"/>
      <c r="SYW481" s="428"/>
      <c r="SYX481" s="3"/>
      <c r="SYY481" s="567"/>
      <c r="SYZ481" s="3"/>
      <c r="SZA481" s="428"/>
      <c r="SZB481" s="3"/>
      <c r="SZC481" s="567"/>
      <c r="SZD481" s="3"/>
      <c r="SZE481" s="428"/>
      <c r="SZF481" s="3"/>
      <c r="SZG481" s="567"/>
      <c r="SZH481" s="3"/>
      <c r="SZI481" s="428"/>
      <c r="SZJ481" s="3"/>
      <c r="SZK481" s="567"/>
      <c r="SZL481" s="3"/>
      <c r="SZM481" s="428"/>
      <c r="SZN481" s="3"/>
      <c r="SZO481" s="567"/>
      <c r="SZP481" s="3"/>
      <c r="SZQ481" s="428"/>
      <c r="SZR481" s="3"/>
      <c r="SZS481" s="567"/>
      <c r="SZT481" s="3"/>
      <c r="SZU481" s="428"/>
      <c r="SZV481" s="3"/>
      <c r="SZW481" s="567"/>
      <c r="SZX481" s="3"/>
      <c r="SZY481" s="428"/>
      <c r="SZZ481" s="3"/>
      <c r="TAA481" s="567"/>
      <c r="TAB481" s="3"/>
      <c r="TAC481" s="428"/>
      <c r="TAD481" s="3"/>
      <c r="TAE481" s="567"/>
      <c r="TAF481" s="3"/>
      <c r="TAG481" s="428"/>
      <c r="TAH481" s="3"/>
      <c r="TAI481" s="567"/>
      <c r="TAJ481" s="3"/>
      <c r="TAK481" s="428"/>
      <c r="TAL481" s="3"/>
      <c r="TAM481" s="567"/>
      <c r="TAN481" s="3"/>
      <c r="TAO481" s="428"/>
      <c r="TAP481" s="3"/>
      <c r="TAQ481" s="567"/>
      <c r="TAR481" s="3"/>
      <c r="TAS481" s="428"/>
      <c r="TAT481" s="3"/>
      <c r="TAU481" s="567"/>
      <c r="TAV481" s="3"/>
      <c r="TAW481" s="428"/>
      <c r="TAX481" s="3"/>
      <c r="TAY481" s="567"/>
      <c r="TAZ481" s="3"/>
      <c r="TBA481" s="428"/>
      <c r="TBB481" s="3"/>
      <c r="TBC481" s="567"/>
      <c r="TBD481" s="3"/>
      <c r="TBE481" s="428"/>
      <c r="TBF481" s="3"/>
      <c r="TBG481" s="567"/>
      <c r="TBH481" s="3"/>
      <c r="TBI481" s="428"/>
      <c r="TBJ481" s="3"/>
      <c r="TBK481" s="567"/>
      <c r="TBL481" s="3"/>
      <c r="TBM481" s="428"/>
      <c r="TBN481" s="3"/>
      <c r="TBO481" s="567"/>
      <c r="TBP481" s="3"/>
      <c r="TBQ481" s="428"/>
      <c r="TBR481" s="3"/>
      <c r="TBS481" s="567"/>
      <c r="TBT481" s="3"/>
      <c r="TBU481" s="428"/>
      <c r="TBV481" s="3"/>
      <c r="TBW481" s="567"/>
      <c r="TBX481" s="3"/>
      <c r="TBY481" s="428"/>
      <c r="TBZ481" s="3"/>
      <c r="TCA481" s="567"/>
      <c r="TCB481" s="3"/>
      <c r="TCC481" s="428"/>
      <c r="TCD481" s="3"/>
      <c r="TCE481" s="567"/>
      <c r="TCF481" s="3"/>
      <c r="TCG481" s="428"/>
      <c r="TCH481" s="3"/>
      <c r="TCI481" s="567"/>
      <c r="TCJ481" s="3"/>
      <c r="TCK481" s="428"/>
      <c r="TCL481" s="3"/>
      <c r="TCM481" s="567"/>
      <c r="TCN481" s="3"/>
      <c r="TCO481" s="428"/>
      <c r="TCP481" s="3"/>
      <c r="TCQ481" s="567"/>
      <c r="TCR481" s="3"/>
      <c r="TCS481" s="428"/>
      <c r="TCT481" s="3"/>
      <c r="TCU481" s="567"/>
      <c r="TCV481" s="3"/>
      <c r="TCW481" s="428"/>
      <c r="TCX481" s="3"/>
      <c r="TCY481" s="567"/>
      <c r="TCZ481" s="3"/>
      <c r="TDA481" s="428"/>
      <c r="TDB481" s="3"/>
      <c r="TDC481" s="567"/>
      <c r="TDD481" s="3"/>
      <c r="TDE481" s="428"/>
      <c r="TDF481" s="3"/>
      <c r="TDG481" s="567"/>
      <c r="TDH481" s="3"/>
      <c r="TDI481" s="428"/>
      <c r="TDJ481" s="3"/>
      <c r="TDK481" s="567"/>
      <c r="TDL481" s="3"/>
      <c r="TDM481" s="428"/>
      <c r="TDN481" s="3"/>
      <c r="TDO481" s="567"/>
      <c r="TDP481" s="3"/>
      <c r="TDQ481" s="428"/>
      <c r="TDR481" s="3"/>
      <c r="TDS481" s="567"/>
      <c r="TDT481" s="3"/>
      <c r="TDU481" s="428"/>
      <c r="TDV481" s="3"/>
      <c r="TDW481" s="567"/>
      <c r="TDX481" s="3"/>
      <c r="TDY481" s="428"/>
      <c r="TDZ481" s="3"/>
      <c r="TEA481" s="567"/>
      <c r="TEB481" s="3"/>
      <c r="TEC481" s="428"/>
      <c r="TED481" s="3"/>
      <c r="TEE481" s="567"/>
      <c r="TEF481" s="3"/>
      <c r="TEG481" s="428"/>
      <c r="TEH481" s="3"/>
      <c r="TEI481" s="567"/>
      <c r="TEJ481" s="3"/>
      <c r="TEK481" s="428"/>
      <c r="TEL481" s="3"/>
      <c r="TEM481" s="567"/>
      <c r="TEN481" s="3"/>
      <c r="TEO481" s="428"/>
      <c r="TEP481" s="3"/>
      <c r="TEQ481" s="567"/>
      <c r="TER481" s="3"/>
      <c r="TES481" s="428"/>
      <c r="TET481" s="3"/>
      <c r="TEU481" s="567"/>
      <c r="TEV481" s="3"/>
      <c r="TEW481" s="428"/>
      <c r="TEX481" s="3"/>
      <c r="TEY481" s="567"/>
      <c r="TEZ481" s="3"/>
      <c r="TFA481" s="428"/>
      <c r="TFB481" s="3"/>
      <c r="TFC481" s="567"/>
      <c r="TFD481" s="3"/>
      <c r="TFE481" s="428"/>
      <c r="TFF481" s="3"/>
      <c r="TFG481" s="567"/>
      <c r="TFH481" s="3"/>
      <c r="TFI481" s="428"/>
      <c r="TFJ481" s="3"/>
      <c r="TFK481" s="567"/>
      <c r="TFL481" s="3"/>
      <c r="TFM481" s="428"/>
      <c r="TFN481" s="3"/>
      <c r="TFO481" s="567"/>
      <c r="TFP481" s="3"/>
      <c r="TFQ481" s="428"/>
      <c r="TFR481" s="3"/>
      <c r="TFS481" s="567"/>
      <c r="TFT481" s="3"/>
      <c r="TFU481" s="428"/>
      <c r="TFV481" s="3"/>
      <c r="TFW481" s="567"/>
      <c r="TFX481" s="3"/>
      <c r="TFY481" s="428"/>
      <c r="TFZ481" s="3"/>
      <c r="TGA481" s="567"/>
      <c r="TGB481" s="3"/>
      <c r="TGC481" s="428"/>
      <c r="TGD481" s="3"/>
      <c r="TGE481" s="567"/>
      <c r="TGF481" s="3"/>
      <c r="TGG481" s="428"/>
      <c r="TGH481" s="3"/>
      <c r="TGI481" s="567"/>
      <c r="TGJ481" s="3"/>
      <c r="TGK481" s="428"/>
      <c r="TGL481" s="3"/>
      <c r="TGM481" s="567"/>
      <c r="TGN481" s="3"/>
      <c r="TGO481" s="428"/>
      <c r="TGP481" s="3"/>
      <c r="TGQ481" s="567"/>
      <c r="TGR481" s="3"/>
      <c r="TGS481" s="428"/>
      <c r="TGT481" s="3"/>
      <c r="TGU481" s="567"/>
      <c r="TGV481" s="3"/>
      <c r="TGW481" s="428"/>
      <c r="TGX481" s="3"/>
      <c r="TGY481" s="567"/>
      <c r="TGZ481" s="3"/>
      <c r="THA481" s="428"/>
      <c r="THB481" s="3"/>
      <c r="THC481" s="567"/>
      <c r="THD481" s="3"/>
      <c r="THE481" s="428"/>
      <c r="THF481" s="3"/>
      <c r="THG481" s="567"/>
      <c r="THH481" s="3"/>
      <c r="THI481" s="428"/>
      <c r="THJ481" s="3"/>
      <c r="THK481" s="567"/>
      <c r="THL481" s="3"/>
      <c r="THM481" s="428"/>
      <c r="THN481" s="3"/>
      <c r="THO481" s="567"/>
      <c r="THP481" s="3"/>
      <c r="THQ481" s="428"/>
      <c r="THR481" s="3"/>
      <c r="THS481" s="567"/>
      <c r="THT481" s="3"/>
      <c r="THU481" s="428"/>
      <c r="THV481" s="3"/>
      <c r="THW481" s="567"/>
      <c r="THX481" s="3"/>
      <c r="THY481" s="428"/>
      <c r="THZ481" s="3"/>
      <c r="TIA481" s="567"/>
      <c r="TIB481" s="3"/>
      <c r="TIC481" s="428"/>
      <c r="TID481" s="3"/>
      <c r="TIE481" s="567"/>
      <c r="TIF481" s="3"/>
      <c r="TIG481" s="428"/>
      <c r="TIH481" s="3"/>
      <c r="TII481" s="567"/>
      <c r="TIJ481" s="3"/>
      <c r="TIK481" s="428"/>
      <c r="TIL481" s="3"/>
      <c r="TIM481" s="567"/>
      <c r="TIN481" s="3"/>
      <c r="TIO481" s="428"/>
      <c r="TIP481" s="3"/>
      <c r="TIQ481" s="567"/>
      <c r="TIR481" s="3"/>
      <c r="TIS481" s="428"/>
      <c r="TIT481" s="3"/>
      <c r="TIU481" s="567"/>
      <c r="TIV481" s="3"/>
      <c r="TIW481" s="428"/>
      <c r="TIX481" s="3"/>
      <c r="TIY481" s="567"/>
      <c r="TIZ481" s="3"/>
      <c r="TJA481" s="428"/>
      <c r="TJB481" s="3"/>
      <c r="TJC481" s="567"/>
      <c r="TJD481" s="3"/>
      <c r="TJE481" s="428"/>
      <c r="TJF481" s="3"/>
      <c r="TJG481" s="567"/>
      <c r="TJH481" s="3"/>
      <c r="TJI481" s="428"/>
      <c r="TJJ481" s="3"/>
      <c r="TJK481" s="567"/>
      <c r="TJL481" s="3"/>
      <c r="TJM481" s="428"/>
      <c r="TJN481" s="3"/>
      <c r="TJO481" s="567"/>
      <c r="TJP481" s="3"/>
      <c r="TJQ481" s="428"/>
      <c r="TJR481" s="3"/>
      <c r="TJS481" s="567"/>
      <c r="TJT481" s="3"/>
      <c r="TJU481" s="428"/>
      <c r="TJV481" s="3"/>
      <c r="TJW481" s="567"/>
      <c r="TJX481" s="3"/>
      <c r="TJY481" s="428"/>
      <c r="TJZ481" s="3"/>
      <c r="TKA481" s="567"/>
      <c r="TKB481" s="3"/>
      <c r="TKC481" s="428"/>
      <c r="TKD481" s="3"/>
      <c r="TKE481" s="567"/>
      <c r="TKF481" s="3"/>
      <c r="TKG481" s="428"/>
      <c r="TKH481" s="3"/>
      <c r="TKI481" s="567"/>
      <c r="TKJ481" s="3"/>
      <c r="TKK481" s="428"/>
      <c r="TKL481" s="3"/>
      <c r="TKM481" s="567"/>
      <c r="TKN481" s="3"/>
      <c r="TKO481" s="428"/>
      <c r="TKP481" s="3"/>
      <c r="TKQ481" s="567"/>
      <c r="TKR481" s="3"/>
      <c r="TKS481" s="428"/>
      <c r="TKT481" s="3"/>
      <c r="TKU481" s="567"/>
      <c r="TKV481" s="3"/>
      <c r="TKW481" s="428"/>
      <c r="TKX481" s="3"/>
      <c r="TKY481" s="567"/>
      <c r="TKZ481" s="3"/>
      <c r="TLA481" s="428"/>
      <c r="TLB481" s="3"/>
      <c r="TLC481" s="567"/>
      <c r="TLD481" s="3"/>
      <c r="TLE481" s="428"/>
      <c r="TLF481" s="3"/>
      <c r="TLG481" s="567"/>
      <c r="TLH481" s="3"/>
      <c r="TLI481" s="428"/>
      <c r="TLJ481" s="3"/>
      <c r="TLK481" s="567"/>
      <c r="TLL481" s="3"/>
      <c r="TLM481" s="428"/>
      <c r="TLN481" s="3"/>
      <c r="TLO481" s="567"/>
      <c r="TLP481" s="3"/>
      <c r="TLQ481" s="428"/>
      <c r="TLR481" s="3"/>
      <c r="TLS481" s="567"/>
      <c r="TLT481" s="3"/>
      <c r="TLU481" s="428"/>
      <c r="TLV481" s="3"/>
      <c r="TLW481" s="567"/>
      <c r="TLX481" s="3"/>
      <c r="TLY481" s="428"/>
      <c r="TLZ481" s="3"/>
      <c r="TMA481" s="567"/>
      <c r="TMB481" s="3"/>
      <c r="TMC481" s="428"/>
      <c r="TMD481" s="3"/>
      <c r="TME481" s="567"/>
      <c r="TMF481" s="3"/>
      <c r="TMG481" s="428"/>
      <c r="TMH481" s="3"/>
      <c r="TMI481" s="567"/>
      <c r="TMJ481" s="3"/>
      <c r="TMK481" s="428"/>
      <c r="TML481" s="3"/>
      <c r="TMM481" s="567"/>
      <c r="TMN481" s="3"/>
      <c r="TMO481" s="428"/>
      <c r="TMP481" s="3"/>
      <c r="TMQ481" s="567"/>
      <c r="TMR481" s="3"/>
      <c r="TMS481" s="428"/>
      <c r="TMT481" s="3"/>
      <c r="TMU481" s="567"/>
      <c r="TMV481" s="3"/>
      <c r="TMW481" s="428"/>
      <c r="TMX481" s="3"/>
      <c r="TMY481" s="567"/>
      <c r="TMZ481" s="3"/>
      <c r="TNA481" s="428"/>
      <c r="TNB481" s="3"/>
      <c r="TNC481" s="567"/>
      <c r="TND481" s="3"/>
      <c r="TNE481" s="428"/>
      <c r="TNF481" s="3"/>
      <c r="TNG481" s="567"/>
      <c r="TNH481" s="3"/>
      <c r="TNI481" s="428"/>
      <c r="TNJ481" s="3"/>
      <c r="TNK481" s="567"/>
      <c r="TNL481" s="3"/>
      <c r="TNM481" s="428"/>
      <c r="TNN481" s="3"/>
      <c r="TNO481" s="567"/>
      <c r="TNP481" s="3"/>
      <c r="TNQ481" s="428"/>
      <c r="TNR481" s="3"/>
      <c r="TNS481" s="567"/>
      <c r="TNT481" s="3"/>
      <c r="TNU481" s="428"/>
      <c r="TNV481" s="3"/>
      <c r="TNW481" s="567"/>
      <c r="TNX481" s="3"/>
      <c r="TNY481" s="428"/>
      <c r="TNZ481" s="3"/>
      <c r="TOA481" s="567"/>
      <c r="TOB481" s="3"/>
      <c r="TOC481" s="428"/>
      <c r="TOD481" s="3"/>
      <c r="TOE481" s="567"/>
      <c r="TOF481" s="3"/>
      <c r="TOG481" s="428"/>
      <c r="TOH481" s="3"/>
      <c r="TOI481" s="567"/>
      <c r="TOJ481" s="3"/>
      <c r="TOK481" s="428"/>
      <c r="TOL481" s="3"/>
      <c r="TOM481" s="567"/>
      <c r="TON481" s="3"/>
      <c r="TOO481" s="428"/>
      <c r="TOP481" s="3"/>
      <c r="TOQ481" s="567"/>
      <c r="TOR481" s="3"/>
      <c r="TOS481" s="428"/>
      <c r="TOT481" s="3"/>
      <c r="TOU481" s="567"/>
      <c r="TOV481" s="3"/>
      <c r="TOW481" s="428"/>
      <c r="TOX481" s="3"/>
      <c r="TOY481" s="567"/>
      <c r="TOZ481" s="3"/>
      <c r="TPA481" s="428"/>
      <c r="TPB481" s="3"/>
      <c r="TPC481" s="567"/>
      <c r="TPD481" s="3"/>
      <c r="TPE481" s="428"/>
      <c r="TPF481" s="3"/>
      <c r="TPG481" s="567"/>
      <c r="TPH481" s="3"/>
      <c r="TPI481" s="428"/>
      <c r="TPJ481" s="3"/>
      <c r="TPK481" s="567"/>
      <c r="TPL481" s="3"/>
      <c r="TPM481" s="428"/>
      <c r="TPN481" s="3"/>
      <c r="TPO481" s="567"/>
      <c r="TPP481" s="3"/>
      <c r="TPQ481" s="428"/>
      <c r="TPR481" s="3"/>
      <c r="TPS481" s="567"/>
      <c r="TPT481" s="3"/>
      <c r="TPU481" s="428"/>
      <c r="TPV481" s="3"/>
      <c r="TPW481" s="567"/>
      <c r="TPX481" s="3"/>
      <c r="TPY481" s="428"/>
      <c r="TPZ481" s="3"/>
      <c r="TQA481" s="567"/>
      <c r="TQB481" s="3"/>
      <c r="TQC481" s="428"/>
      <c r="TQD481" s="3"/>
      <c r="TQE481" s="567"/>
      <c r="TQF481" s="3"/>
      <c r="TQG481" s="428"/>
      <c r="TQH481" s="3"/>
      <c r="TQI481" s="567"/>
      <c r="TQJ481" s="3"/>
      <c r="TQK481" s="428"/>
      <c r="TQL481" s="3"/>
      <c r="TQM481" s="567"/>
      <c r="TQN481" s="3"/>
      <c r="TQO481" s="428"/>
      <c r="TQP481" s="3"/>
      <c r="TQQ481" s="567"/>
      <c r="TQR481" s="3"/>
      <c r="TQS481" s="428"/>
      <c r="TQT481" s="3"/>
      <c r="TQU481" s="567"/>
      <c r="TQV481" s="3"/>
      <c r="TQW481" s="428"/>
      <c r="TQX481" s="3"/>
      <c r="TQY481" s="567"/>
      <c r="TQZ481" s="3"/>
      <c r="TRA481" s="428"/>
      <c r="TRB481" s="3"/>
      <c r="TRC481" s="567"/>
      <c r="TRD481" s="3"/>
      <c r="TRE481" s="428"/>
      <c r="TRF481" s="3"/>
      <c r="TRG481" s="567"/>
      <c r="TRH481" s="3"/>
      <c r="TRI481" s="428"/>
      <c r="TRJ481" s="3"/>
      <c r="TRK481" s="567"/>
      <c r="TRL481" s="3"/>
      <c r="TRM481" s="428"/>
      <c r="TRN481" s="3"/>
      <c r="TRO481" s="567"/>
      <c r="TRP481" s="3"/>
      <c r="TRQ481" s="428"/>
      <c r="TRR481" s="3"/>
      <c r="TRS481" s="567"/>
      <c r="TRT481" s="3"/>
      <c r="TRU481" s="428"/>
      <c r="TRV481" s="3"/>
      <c r="TRW481" s="567"/>
      <c r="TRX481" s="3"/>
      <c r="TRY481" s="428"/>
      <c r="TRZ481" s="3"/>
      <c r="TSA481" s="567"/>
      <c r="TSB481" s="3"/>
      <c r="TSC481" s="428"/>
      <c r="TSD481" s="3"/>
      <c r="TSE481" s="567"/>
      <c r="TSF481" s="3"/>
      <c r="TSG481" s="428"/>
      <c r="TSH481" s="3"/>
      <c r="TSI481" s="567"/>
      <c r="TSJ481" s="3"/>
      <c r="TSK481" s="428"/>
      <c r="TSL481" s="3"/>
      <c r="TSM481" s="567"/>
      <c r="TSN481" s="3"/>
      <c r="TSO481" s="428"/>
      <c r="TSP481" s="3"/>
      <c r="TSQ481" s="567"/>
      <c r="TSR481" s="3"/>
      <c r="TSS481" s="428"/>
      <c r="TST481" s="3"/>
      <c r="TSU481" s="567"/>
      <c r="TSV481" s="3"/>
      <c r="TSW481" s="428"/>
      <c r="TSX481" s="3"/>
      <c r="TSY481" s="567"/>
      <c r="TSZ481" s="3"/>
      <c r="TTA481" s="428"/>
      <c r="TTB481" s="3"/>
      <c r="TTC481" s="567"/>
      <c r="TTD481" s="3"/>
      <c r="TTE481" s="428"/>
      <c r="TTF481" s="3"/>
      <c r="TTG481" s="567"/>
      <c r="TTH481" s="3"/>
      <c r="TTI481" s="428"/>
      <c r="TTJ481" s="3"/>
      <c r="TTK481" s="567"/>
      <c r="TTL481" s="3"/>
      <c r="TTM481" s="428"/>
      <c r="TTN481" s="3"/>
      <c r="TTO481" s="567"/>
      <c r="TTP481" s="3"/>
      <c r="TTQ481" s="428"/>
      <c r="TTR481" s="3"/>
      <c r="TTS481" s="567"/>
      <c r="TTT481" s="3"/>
      <c r="TTU481" s="428"/>
      <c r="TTV481" s="3"/>
      <c r="TTW481" s="567"/>
      <c r="TTX481" s="3"/>
      <c r="TTY481" s="428"/>
      <c r="TTZ481" s="3"/>
      <c r="TUA481" s="567"/>
      <c r="TUB481" s="3"/>
      <c r="TUC481" s="428"/>
      <c r="TUD481" s="3"/>
      <c r="TUE481" s="567"/>
      <c r="TUF481" s="3"/>
      <c r="TUG481" s="428"/>
      <c r="TUH481" s="3"/>
      <c r="TUI481" s="567"/>
      <c r="TUJ481" s="3"/>
      <c r="TUK481" s="428"/>
      <c r="TUL481" s="3"/>
      <c r="TUM481" s="567"/>
      <c r="TUN481" s="3"/>
      <c r="TUO481" s="428"/>
      <c r="TUP481" s="3"/>
      <c r="TUQ481" s="567"/>
      <c r="TUR481" s="3"/>
      <c r="TUS481" s="428"/>
      <c r="TUT481" s="3"/>
      <c r="TUU481" s="567"/>
      <c r="TUV481" s="3"/>
      <c r="TUW481" s="428"/>
      <c r="TUX481" s="3"/>
      <c r="TUY481" s="567"/>
      <c r="TUZ481" s="3"/>
      <c r="TVA481" s="428"/>
      <c r="TVB481" s="3"/>
      <c r="TVC481" s="567"/>
      <c r="TVD481" s="3"/>
      <c r="TVE481" s="428"/>
      <c r="TVF481" s="3"/>
      <c r="TVG481" s="567"/>
      <c r="TVH481" s="3"/>
      <c r="TVI481" s="428"/>
      <c r="TVJ481" s="3"/>
      <c r="TVK481" s="567"/>
      <c r="TVL481" s="3"/>
      <c r="TVM481" s="428"/>
      <c r="TVN481" s="3"/>
      <c r="TVO481" s="567"/>
      <c r="TVP481" s="3"/>
      <c r="TVQ481" s="428"/>
      <c r="TVR481" s="3"/>
      <c r="TVS481" s="567"/>
      <c r="TVT481" s="3"/>
      <c r="TVU481" s="428"/>
      <c r="TVV481" s="3"/>
      <c r="TVW481" s="567"/>
      <c r="TVX481" s="3"/>
      <c r="TVY481" s="428"/>
      <c r="TVZ481" s="3"/>
      <c r="TWA481" s="567"/>
      <c r="TWB481" s="3"/>
      <c r="TWC481" s="428"/>
      <c r="TWD481" s="3"/>
      <c r="TWE481" s="567"/>
      <c r="TWF481" s="3"/>
      <c r="TWG481" s="428"/>
      <c r="TWH481" s="3"/>
      <c r="TWI481" s="567"/>
      <c r="TWJ481" s="3"/>
      <c r="TWK481" s="428"/>
      <c r="TWL481" s="3"/>
      <c r="TWM481" s="567"/>
      <c r="TWN481" s="3"/>
      <c r="TWO481" s="428"/>
      <c r="TWP481" s="3"/>
      <c r="TWQ481" s="567"/>
      <c r="TWR481" s="3"/>
      <c r="TWS481" s="428"/>
      <c r="TWT481" s="3"/>
      <c r="TWU481" s="567"/>
      <c r="TWV481" s="3"/>
      <c r="TWW481" s="428"/>
      <c r="TWX481" s="3"/>
      <c r="TWY481" s="567"/>
      <c r="TWZ481" s="3"/>
      <c r="TXA481" s="428"/>
      <c r="TXB481" s="3"/>
      <c r="TXC481" s="567"/>
      <c r="TXD481" s="3"/>
      <c r="TXE481" s="428"/>
      <c r="TXF481" s="3"/>
      <c r="TXG481" s="567"/>
      <c r="TXH481" s="3"/>
      <c r="TXI481" s="428"/>
      <c r="TXJ481" s="3"/>
      <c r="TXK481" s="567"/>
      <c r="TXL481" s="3"/>
      <c r="TXM481" s="428"/>
      <c r="TXN481" s="3"/>
      <c r="TXO481" s="567"/>
      <c r="TXP481" s="3"/>
      <c r="TXQ481" s="428"/>
      <c r="TXR481" s="3"/>
      <c r="TXS481" s="567"/>
      <c r="TXT481" s="3"/>
      <c r="TXU481" s="428"/>
      <c r="TXV481" s="3"/>
      <c r="TXW481" s="567"/>
      <c r="TXX481" s="3"/>
      <c r="TXY481" s="428"/>
      <c r="TXZ481" s="3"/>
      <c r="TYA481" s="567"/>
      <c r="TYB481" s="3"/>
      <c r="TYC481" s="428"/>
      <c r="TYD481" s="3"/>
      <c r="TYE481" s="567"/>
      <c r="TYF481" s="3"/>
      <c r="TYG481" s="428"/>
      <c r="TYH481" s="3"/>
      <c r="TYI481" s="567"/>
      <c r="TYJ481" s="3"/>
      <c r="TYK481" s="428"/>
      <c r="TYL481" s="3"/>
      <c r="TYM481" s="567"/>
      <c r="TYN481" s="3"/>
      <c r="TYO481" s="428"/>
      <c r="TYP481" s="3"/>
      <c r="TYQ481" s="567"/>
      <c r="TYR481" s="3"/>
      <c r="TYS481" s="428"/>
      <c r="TYT481" s="3"/>
      <c r="TYU481" s="567"/>
      <c r="TYV481" s="3"/>
      <c r="TYW481" s="428"/>
      <c r="TYX481" s="3"/>
      <c r="TYY481" s="567"/>
      <c r="TYZ481" s="3"/>
      <c r="TZA481" s="428"/>
      <c r="TZB481" s="3"/>
      <c r="TZC481" s="567"/>
      <c r="TZD481" s="3"/>
      <c r="TZE481" s="428"/>
      <c r="TZF481" s="3"/>
      <c r="TZG481" s="567"/>
      <c r="TZH481" s="3"/>
      <c r="TZI481" s="428"/>
      <c r="TZJ481" s="3"/>
      <c r="TZK481" s="567"/>
      <c r="TZL481" s="3"/>
      <c r="TZM481" s="428"/>
      <c r="TZN481" s="3"/>
      <c r="TZO481" s="567"/>
      <c r="TZP481" s="3"/>
      <c r="TZQ481" s="428"/>
      <c r="TZR481" s="3"/>
      <c r="TZS481" s="567"/>
      <c r="TZT481" s="3"/>
      <c r="TZU481" s="428"/>
      <c r="TZV481" s="3"/>
      <c r="TZW481" s="567"/>
      <c r="TZX481" s="3"/>
      <c r="TZY481" s="428"/>
      <c r="TZZ481" s="3"/>
      <c r="UAA481" s="567"/>
      <c r="UAB481" s="3"/>
      <c r="UAC481" s="428"/>
      <c r="UAD481" s="3"/>
      <c r="UAE481" s="567"/>
      <c r="UAF481" s="3"/>
      <c r="UAG481" s="428"/>
      <c r="UAH481" s="3"/>
      <c r="UAI481" s="567"/>
      <c r="UAJ481" s="3"/>
      <c r="UAK481" s="428"/>
      <c r="UAL481" s="3"/>
      <c r="UAM481" s="567"/>
      <c r="UAN481" s="3"/>
      <c r="UAO481" s="428"/>
      <c r="UAP481" s="3"/>
      <c r="UAQ481" s="567"/>
      <c r="UAR481" s="3"/>
      <c r="UAS481" s="428"/>
      <c r="UAT481" s="3"/>
      <c r="UAU481" s="567"/>
      <c r="UAV481" s="3"/>
      <c r="UAW481" s="428"/>
      <c r="UAX481" s="3"/>
      <c r="UAY481" s="567"/>
      <c r="UAZ481" s="3"/>
      <c r="UBA481" s="428"/>
      <c r="UBB481" s="3"/>
      <c r="UBC481" s="567"/>
      <c r="UBD481" s="3"/>
      <c r="UBE481" s="428"/>
      <c r="UBF481" s="3"/>
      <c r="UBG481" s="567"/>
      <c r="UBH481" s="3"/>
      <c r="UBI481" s="428"/>
      <c r="UBJ481" s="3"/>
      <c r="UBK481" s="567"/>
      <c r="UBL481" s="3"/>
      <c r="UBM481" s="428"/>
      <c r="UBN481" s="3"/>
      <c r="UBO481" s="567"/>
      <c r="UBP481" s="3"/>
      <c r="UBQ481" s="428"/>
      <c r="UBR481" s="3"/>
      <c r="UBS481" s="567"/>
      <c r="UBT481" s="3"/>
      <c r="UBU481" s="428"/>
      <c r="UBV481" s="3"/>
      <c r="UBW481" s="567"/>
      <c r="UBX481" s="3"/>
      <c r="UBY481" s="428"/>
      <c r="UBZ481" s="3"/>
      <c r="UCA481" s="567"/>
      <c r="UCB481" s="3"/>
      <c r="UCC481" s="428"/>
      <c r="UCD481" s="3"/>
      <c r="UCE481" s="567"/>
      <c r="UCF481" s="3"/>
      <c r="UCG481" s="428"/>
      <c r="UCH481" s="3"/>
      <c r="UCI481" s="567"/>
      <c r="UCJ481" s="3"/>
      <c r="UCK481" s="428"/>
      <c r="UCL481" s="3"/>
      <c r="UCM481" s="567"/>
      <c r="UCN481" s="3"/>
      <c r="UCO481" s="428"/>
      <c r="UCP481" s="3"/>
      <c r="UCQ481" s="567"/>
      <c r="UCR481" s="3"/>
      <c r="UCS481" s="428"/>
      <c r="UCT481" s="3"/>
      <c r="UCU481" s="567"/>
      <c r="UCV481" s="3"/>
      <c r="UCW481" s="428"/>
      <c r="UCX481" s="3"/>
      <c r="UCY481" s="567"/>
      <c r="UCZ481" s="3"/>
      <c r="UDA481" s="428"/>
      <c r="UDB481" s="3"/>
      <c r="UDC481" s="567"/>
      <c r="UDD481" s="3"/>
      <c r="UDE481" s="428"/>
      <c r="UDF481" s="3"/>
      <c r="UDG481" s="567"/>
      <c r="UDH481" s="3"/>
      <c r="UDI481" s="428"/>
      <c r="UDJ481" s="3"/>
      <c r="UDK481" s="567"/>
      <c r="UDL481" s="3"/>
      <c r="UDM481" s="428"/>
      <c r="UDN481" s="3"/>
      <c r="UDO481" s="567"/>
      <c r="UDP481" s="3"/>
      <c r="UDQ481" s="428"/>
      <c r="UDR481" s="3"/>
      <c r="UDS481" s="567"/>
      <c r="UDT481" s="3"/>
      <c r="UDU481" s="428"/>
      <c r="UDV481" s="3"/>
      <c r="UDW481" s="567"/>
      <c r="UDX481" s="3"/>
      <c r="UDY481" s="428"/>
      <c r="UDZ481" s="3"/>
      <c r="UEA481" s="567"/>
      <c r="UEB481" s="3"/>
      <c r="UEC481" s="428"/>
      <c r="UED481" s="3"/>
      <c r="UEE481" s="567"/>
      <c r="UEF481" s="3"/>
      <c r="UEG481" s="428"/>
      <c r="UEH481" s="3"/>
      <c r="UEI481" s="567"/>
      <c r="UEJ481" s="3"/>
      <c r="UEK481" s="428"/>
      <c r="UEL481" s="3"/>
      <c r="UEM481" s="567"/>
      <c r="UEN481" s="3"/>
      <c r="UEO481" s="428"/>
      <c r="UEP481" s="3"/>
      <c r="UEQ481" s="567"/>
      <c r="UER481" s="3"/>
      <c r="UES481" s="428"/>
      <c r="UET481" s="3"/>
      <c r="UEU481" s="567"/>
      <c r="UEV481" s="3"/>
      <c r="UEW481" s="428"/>
      <c r="UEX481" s="3"/>
      <c r="UEY481" s="567"/>
      <c r="UEZ481" s="3"/>
      <c r="UFA481" s="428"/>
      <c r="UFB481" s="3"/>
      <c r="UFC481" s="567"/>
      <c r="UFD481" s="3"/>
      <c r="UFE481" s="428"/>
      <c r="UFF481" s="3"/>
      <c r="UFG481" s="567"/>
      <c r="UFH481" s="3"/>
      <c r="UFI481" s="428"/>
      <c r="UFJ481" s="3"/>
      <c r="UFK481" s="567"/>
      <c r="UFL481" s="3"/>
      <c r="UFM481" s="428"/>
      <c r="UFN481" s="3"/>
      <c r="UFO481" s="567"/>
      <c r="UFP481" s="3"/>
      <c r="UFQ481" s="428"/>
      <c r="UFR481" s="3"/>
      <c r="UFS481" s="567"/>
      <c r="UFT481" s="3"/>
      <c r="UFU481" s="428"/>
      <c r="UFV481" s="3"/>
      <c r="UFW481" s="567"/>
      <c r="UFX481" s="3"/>
      <c r="UFY481" s="428"/>
      <c r="UFZ481" s="3"/>
      <c r="UGA481" s="567"/>
      <c r="UGB481" s="3"/>
      <c r="UGC481" s="428"/>
      <c r="UGD481" s="3"/>
      <c r="UGE481" s="567"/>
      <c r="UGF481" s="3"/>
      <c r="UGG481" s="428"/>
      <c r="UGH481" s="3"/>
      <c r="UGI481" s="567"/>
      <c r="UGJ481" s="3"/>
      <c r="UGK481" s="428"/>
      <c r="UGL481" s="3"/>
      <c r="UGM481" s="567"/>
      <c r="UGN481" s="3"/>
      <c r="UGO481" s="428"/>
      <c r="UGP481" s="3"/>
      <c r="UGQ481" s="567"/>
      <c r="UGR481" s="3"/>
      <c r="UGS481" s="428"/>
      <c r="UGT481" s="3"/>
      <c r="UGU481" s="567"/>
      <c r="UGV481" s="3"/>
      <c r="UGW481" s="428"/>
      <c r="UGX481" s="3"/>
      <c r="UGY481" s="567"/>
      <c r="UGZ481" s="3"/>
      <c r="UHA481" s="428"/>
      <c r="UHB481" s="3"/>
      <c r="UHC481" s="567"/>
      <c r="UHD481" s="3"/>
      <c r="UHE481" s="428"/>
      <c r="UHF481" s="3"/>
      <c r="UHG481" s="567"/>
      <c r="UHH481" s="3"/>
      <c r="UHI481" s="428"/>
      <c r="UHJ481" s="3"/>
      <c r="UHK481" s="567"/>
      <c r="UHL481" s="3"/>
      <c r="UHM481" s="428"/>
      <c r="UHN481" s="3"/>
      <c r="UHO481" s="567"/>
      <c r="UHP481" s="3"/>
      <c r="UHQ481" s="428"/>
      <c r="UHR481" s="3"/>
      <c r="UHS481" s="567"/>
      <c r="UHT481" s="3"/>
      <c r="UHU481" s="428"/>
      <c r="UHV481" s="3"/>
      <c r="UHW481" s="567"/>
      <c r="UHX481" s="3"/>
      <c r="UHY481" s="428"/>
      <c r="UHZ481" s="3"/>
      <c r="UIA481" s="567"/>
      <c r="UIB481" s="3"/>
      <c r="UIC481" s="428"/>
      <c r="UID481" s="3"/>
      <c r="UIE481" s="567"/>
      <c r="UIF481" s="3"/>
      <c r="UIG481" s="428"/>
      <c r="UIH481" s="3"/>
      <c r="UII481" s="567"/>
      <c r="UIJ481" s="3"/>
      <c r="UIK481" s="428"/>
      <c r="UIL481" s="3"/>
      <c r="UIM481" s="567"/>
      <c r="UIN481" s="3"/>
      <c r="UIO481" s="428"/>
      <c r="UIP481" s="3"/>
      <c r="UIQ481" s="567"/>
      <c r="UIR481" s="3"/>
      <c r="UIS481" s="428"/>
      <c r="UIT481" s="3"/>
      <c r="UIU481" s="567"/>
      <c r="UIV481" s="3"/>
      <c r="UIW481" s="428"/>
      <c r="UIX481" s="3"/>
      <c r="UIY481" s="567"/>
      <c r="UIZ481" s="3"/>
      <c r="UJA481" s="428"/>
      <c r="UJB481" s="3"/>
      <c r="UJC481" s="567"/>
      <c r="UJD481" s="3"/>
      <c r="UJE481" s="428"/>
      <c r="UJF481" s="3"/>
      <c r="UJG481" s="567"/>
      <c r="UJH481" s="3"/>
      <c r="UJI481" s="428"/>
      <c r="UJJ481" s="3"/>
      <c r="UJK481" s="567"/>
      <c r="UJL481" s="3"/>
      <c r="UJM481" s="428"/>
      <c r="UJN481" s="3"/>
      <c r="UJO481" s="567"/>
      <c r="UJP481" s="3"/>
      <c r="UJQ481" s="428"/>
      <c r="UJR481" s="3"/>
      <c r="UJS481" s="567"/>
      <c r="UJT481" s="3"/>
      <c r="UJU481" s="428"/>
      <c r="UJV481" s="3"/>
      <c r="UJW481" s="567"/>
      <c r="UJX481" s="3"/>
      <c r="UJY481" s="428"/>
      <c r="UJZ481" s="3"/>
      <c r="UKA481" s="567"/>
      <c r="UKB481" s="3"/>
      <c r="UKC481" s="428"/>
      <c r="UKD481" s="3"/>
      <c r="UKE481" s="567"/>
      <c r="UKF481" s="3"/>
      <c r="UKG481" s="428"/>
      <c r="UKH481" s="3"/>
      <c r="UKI481" s="567"/>
      <c r="UKJ481" s="3"/>
      <c r="UKK481" s="428"/>
      <c r="UKL481" s="3"/>
      <c r="UKM481" s="567"/>
      <c r="UKN481" s="3"/>
      <c r="UKO481" s="428"/>
      <c r="UKP481" s="3"/>
      <c r="UKQ481" s="567"/>
      <c r="UKR481" s="3"/>
      <c r="UKS481" s="428"/>
      <c r="UKT481" s="3"/>
      <c r="UKU481" s="567"/>
      <c r="UKV481" s="3"/>
      <c r="UKW481" s="428"/>
      <c r="UKX481" s="3"/>
      <c r="UKY481" s="567"/>
      <c r="UKZ481" s="3"/>
      <c r="ULA481" s="428"/>
      <c r="ULB481" s="3"/>
      <c r="ULC481" s="567"/>
      <c r="ULD481" s="3"/>
      <c r="ULE481" s="428"/>
      <c r="ULF481" s="3"/>
      <c r="ULG481" s="567"/>
      <c r="ULH481" s="3"/>
      <c r="ULI481" s="428"/>
      <c r="ULJ481" s="3"/>
      <c r="ULK481" s="567"/>
      <c r="ULL481" s="3"/>
      <c r="ULM481" s="428"/>
      <c r="ULN481" s="3"/>
      <c r="ULO481" s="567"/>
      <c r="ULP481" s="3"/>
      <c r="ULQ481" s="428"/>
      <c r="ULR481" s="3"/>
      <c r="ULS481" s="567"/>
      <c r="ULT481" s="3"/>
      <c r="ULU481" s="428"/>
      <c r="ULV481" s="3"/>
      <c r="ULW481" s="567"/>
      <c r="ULX481" s="3"/>
      <c r="ULY481" s="428"/>
      <c r="ULZ481" s="3"/>
      <c r="UMA481" s="567"/>
      <c r="UMB481" s="3"/>
      <c r="UMC481" s="428"/>
      <c r="UMD481" s="3"/>
      <c r="UME481" s="567"/>
      <c r="UMF481" s="3"/>
      <c r="UMG481" s="428"/>
      <c r="UMH481" s="3"/>
      <c r="UMI481" s="567"/>
      <c r="UMJ481" s="3"/>
      <c r="UMK481" s="428"/>
      <c r="UML481" s="3"/>
      <c r="UMM481" s="567"/>
      <c r="UMN481" s="3"/>
      <c r="UMO481" s="428"/>
      <c r="UMP481" s="3"/>
      <c r="UMQ481" s="567"/>
      <c r="UMR481" s="3"/>
      <c r="UMS481" s="428"/>
      <c r="UMT481" s="3"/>
      <c r="UMU481" s="567"/>
      <c r="UMV481" s="3"/>
      <c r="UMW481" s="428"/>
      <c r="UMX481" s="3"/>
      <c r="UMY481" s="567"/>
      <c r="UMZ481" s="3"/>
      <c r="UNA481" s="428"/>
      <c r="UNB481" s="3"/>
      <c r="UNC481" s="567"/>
      <c r="UND481" s="3"/>
      <c r="UNE481" s="428"/>
      <c r="UNF481" s="3"/>
      <c r="UNG481" s="567"/>
      <c r="UNH481" s="3"/>
      <c r="UNI481" s="428"/>
      <c r="UNJ481" s="3"/>
      <c r="UNK481" s="567"/>
      <c r="UNL481" s="3"/>
      <c r="UNM481" s="428"/>
      <c r="UNN481" s="3"/>
      <c r="UNO481" s="567"/>
      <c r="UNP481" s="3"/>
      <c r="UNQ481" s="428"/>
      <c r="UNR481" s="3"/>
      <c r="UNS481" s="567"/>
      <c r="UNT481" s="3"/>
      <c r="UNU481" s="428"/>
      <c r="UNV481" s="3"/>
      <c r="UNW481" s="567"/>
      <c r="UNX481" s="3"/>
      <c r="UNY481" s="428"/>
      <c r="UNZ481" s="3"/>
      <c r="UOA481" s="567"/>
      <c r="UOB481" s="3"/>
      <c r="UOC481" s="428"/>
      <c r="UOD481" s="3"/>
      <c r="UOE481" s="567"/>
      <c r="UOF481" s="3"/>
      <c r="UOG481" s="428"/>
      <c r="UOH481" s="3"/>
      <c r="UOI481" s="567"/>
      <c r="UOJ481" s="3"/>
      <c r="UOK481" s="428"/>
      <c r="UOL481" s="3"/>
      <c r="UOM481" s="567"/>
      <c r="UON481" s="3"/>
      <c r="UOO481" s="428"/>
      <c r="UOP481" s="3"/>
      <c r="UOQ481" s="567"/>
      <c r="UOR481" s="3"/>
      <c r="UOS481" s="428"/>
      <c r="UOT481" s="3"/>
      <c r="UOU481" s="567"/>
      <c r="UOV481" s="3"/>
      <c r="UOW481" s="428"/>
      <c r="UOX481" s="3"/>
      <c r="UOY481" s="567"/>
      <c r="UOZ481" s="3"/>
      <c r="UPA481" s="428"/>
      <c r="UPB481" s="3"/>
      <c r="UPC481" s="567"/>
      <c r="UPD481" s="3"/>
      <c r="UPE481" s="428"/>
      <c r="UPF481" s="3"/>
      <c r="UPG481" s="567"/>
      <c r="UPH481" s="3"/>
      <c r="UPI481" s="428"/>
      <c r="UPJ481" s="3"/>
      <c r="UPK481" s="567"/>
      <c r="UPL481" s="3"/>
      <c r="UPM481" s="428"/>
      <c r="UPN481" s="3"/>
      <c r="UPO481" s="567"/>
      <c r="UPP481" s="3"/>
      <c r="UPQ481" s="428"/>
      <c r="UPR481" s="3"/>
      <c r="UPS481" s="567"/>
      <c r="UPT481" s="3"/>
      <c r="UPU481" s="428"/>
      <c r="UPV481" s="3"/>
      <c r="UPW481" s="567"/>
      <c r="UPX481" s="3"/>
      <c r="UPY481" s="428"/>
      <c r="UPZ481" s="3"/>
      <c r="UQA481" s="567"/>
      <c r="UQB481" s="3"/>
      <c r="UQC481" s="428"/>
      <c r="UQD481" s="3"/>
      <c r="UQE481" s="567"/>
      <c r="UQF481" s="3"/>
      <c r="UQG481" s="428"/>
      <c r="UQH481" s="3"/>
      <c r="UQI481" s="567"/>
      <c r="UQJ481" s="3"/>
      <c r="UQK481" s="428"/>
      <c r="UQL481" s="3"/>
      <c r="UQM481" s="567"/>
      <c r="UQN481" s="3"/>
      <c r="UQO481" s="428"/>
      <c r="UQP481" s="3"/>
      <c r="UQQ481" s="567"/>
      <c r="UQR481" s="3"/>
      <c r="UQS481" s="428"/>
      <c r="UQT481" s="3"/>
      <c r="UQU481" s="567"/>
      <c r="UQV481" s="3"/>
      <c r="UQW481" s="428"/>
      <c r="UQX481" s="3"/>
      <c r="UQY481" s="567"/>
      <c r="UQZ481" s="3"/>
      <c r="URA481" s="428"/>
      <c r="URB481" s="3"/>
      <c r="URC481" s="567"/>
      <c r="URD481" s="3"/>
      <c r="URE481" s="428"/>
      <c r="URF481" s="3"/>
      <c r="URG481" s="567"/>
      <c r="URH481" s="3"/>
      <c r="URI481" s="428"/>
      <c r="URJ481" s="3"/>
      <c r="URK481" s="567"/>
      <c r="URL481" s="3"/>
      <c r="URM481" s="428"/>
      <c r="URN481" s="3"/>
      <c r="URO481" s="567"/>
      <c r="URP481" s="3"/>
      <c r="URQ481" s="428"/>
      <c r="URR481" s="3"/>
      <c r="URS481" s="567"/>
      <c r="URT481" s="3"/>
      <c r="URU481" s="428"/>
      <c r="URV481" s="3"/>
      <c r="URW481" s="567"/>
      <c r="URX481" s="3"/>
      <c r="URY481" s="428"/>
      <c r="URZ481" s="3"/>
      <c r="USA481" s="567"/>
      <c r="USB481" s="3"/>
      <c r="USC481" s="428"/>
      <c r="USD481" s="3"/>
      <c r="USE481" s="567"/>
      <c r="USF481" s="3"/>
      <c r="USG481" s="428"/>
      <c r="USH481" s="3"/>
      <c r="USI481" s="567"/>
      <c r="USJ481" s="3"/>
      <c r="USK481" s="428"/>
      <c r="USL481" s="3"/>
      <c r="USM481" s="567"/>
      <c r="USN481" s="3"/>
      <c r="USO481" s="428"/>
      <c r="USP481" s="3"/>
      <c r="USQ481" s="567"/>
      <c r="USR481" s="3"/>
      <c r="USS481" s="428"/>
      <c r="UST481" s="3"/>
      <c r="USU481" s="567"/>
      <c r="USV481" s="3"/>
      <c r="USW481" s="428"/>
      <c r="USX481" s="3"/>
      <c r="USY481" s="567"/>
      <c r="USZ481" s="3"/>
      <c r="UTA481" s="428"/>
      <c r="UTB481" s="3"/>
      <c r="UTC481" s="567"/>
      <c r="UTD481" s="3"/>
      <c r="UTE481" s="428"/>
      <c r="UTF481" s="3"/>
      <c r="UTG481" s="567"/>
      <c r="UTH481" s="3"/>
      <c r="UTI481" s="428"/>
      <c r="UTJ481" s="3"/>
      <c r="UTK481" s="567"/>
      <c r="UTL481" s="3"/>
      <c r="UTM481" s="428"/>
      <c r="UTN481" s="3"/>
      <c r="UTO481" s="567"/>
      <c r="UTP481" s="3"/>
      <c r="UTQ481" s="428"/>
      <c r="UTR481" s="3"/>
      <c r="UTS481" s="567"/>
      <c r="UTT481" s="3"/>
      <c r="UTU481" s="428"/>
      <c r="UTV481" s="3"/>
      <c r="UTW481" s="567"/>
      <c r="UTX481" s="3"/>
      <c r="UTY481" s="428"/>
      <c r="UTZ481" s="3"/>
      <c r="UUA481" s="567"/>
      <c r="UUB481" s="3"/>
      <c r="UUC481" s="428"/>
      <c r="UUD481" s="3"/>
      <c r="UUE481" s="567"/>
      <c r="UUF481" s="3"/>
      <c r="UUG481" s="428"/>
      <c r="UUH481" s="3"/>
      <c r="UUI481" s="567"/>
      <c r="UUJ481" s="3"/>
      <c r="UUK481" s="428"/>
      <c r="UUL481" s="3"/>
      <c r="UUM481" s="567"/>
      <c r="UUN481" s="3"/>
      <c r="UUO481" s="428"/>
      <c r="UUP481" s="3"/>
      <c r="UUQ481" s="567"/>
      <c r="UUR481" s="3"/>
      <c r="UUS481" s="428"/>
      <c r="UUT481" s="3"/>
      <c r="UUU481" s="567"/>
      <c r="UUV481" s="3"/>
      <c r="UUW481" s="428"/>
      <c r="UUX481" s="3"/>
      <c r="UUY481" s="567"/>
      <c r="UUZ481" s="3"/>
      <c r="UVA481" s="428"/>
      <c r="UVB481" s="3"/>
      <c r="UVC481" s="567"/>
      <c r="UVD481" s="3"/>
      <c r="UVE481" s="428"/>
      <c r="UVF481" s="3"/>
      <c r="UVG481" s="567"/>
      <c r="UVH481" s="3"/>
      <c r="UVI481" s="428"/>
      <c r="UVJ481" s="3"/>
      <c r="UVK481" s="567"/>
      <c r="UVL481" s="3"/>
      <c r="UVM481" s="428"/>
      <c r="UVN481" s="3"/>
      <c r="UVO481" s="567"/>
      <c r="UVP481" s="3"/>
      <c r="UVQ481" s="428"/>
      <c r="UVR481" s="3"/>
      <c r="UVS481" s="567"/>
      <c r="UVT481" s="3"/>
      <c r="UVU481" s="428"/>
      <c r="UVV481" s="3"/>
      <c r="UVW481" s="567"/>
      <c r="UVX481" s="3"/>
      <c r="UVY481" s="428"/>
      <c r="UVZ481" s="3"/>
      <c r="UWA481" s="567"/>
      <c r="UWB481" s="3"/>
      <c r="UWC481" s="428"/>
      <c r="UWD481" s="3"/>
      <c r="UWE481" s="567"/>
      <c r="UWF481" s="3"/>
      <c r="UWG481" s="428"/>
      <c r="UWH481" s="3"/>
      <c r="UWI481" s="567"/>
      <c r="UWJ481" s="3"/>
      <c r="UWK481" s="428"/>
      <c r="UWL481" s="3"/>
      <c r="UWM481" s="567"/>
      <c r="UWN481" s="3"/>
      <c r="UWO481" s="428"/>
      <c r="UWP481" s="3"/>
      <c r="UWQ481" s="567"/>
      <c r="UWR481" s="3"/>
      <c r="UWS481" s="428"/>
      <c r="UWT481" s="3"/>
      <c r="UWU481" s="567"/>
      <c r="UWV481" s="3"/>
      <c r="UWW481" s="428"/>
      <c r="UWX481" s="3"/>
      <c r="UWY481" s="567"/>
      <c r="UWZ481" s="3"/>
      <c r="UXA481" s="428"/>
      <c r="UXB481" s="3"/>
      <c r="UXC481" s="567"/>
      <c r="UXD481" s="3"/>
      <c r="UXE481" s="428"/>
      <c r="UXF481" s="3"/>
      <c r="UXG481" s="567"/>
      <c r="UXH481" s="3"/>
      <c r="UXI481" s="428"/>
      <c r="UXJ481" s="3"/>
      <c r="UXK481" s="567"/>
      <c r="UXL481" s="3"/>
      <c r="UXM481" s="428"/>
      <c r="UXN481" s="3"/>
      <c r="UXO481" s="567"/>
      <c r="UXP481" s="3"/>
      <c r="UXQ481" s="428"/>
      <c r="UXR481" s="3"/>
      <c r="UXS481" s="567"/>
      <c r="UXT481" s="3"/>
      <c r="UXU481" s="428"/>
      <c r="UXV481" s="3"/>
      <c r="UXW481" s="567"/>
      <c r="UXX481" s="3"/>
      <c r="UXY481" s="428"/>
      <c r="UXZ481" s="3"/>
      <c r="UYA481" s="567"/>
      <c r="UYB481" s="3"/>
      <c r="UYC481" s="428"/>
      <c r="UYD481" s="3"/>
      <c r="UYE481" s="567"/>
      <c r="UYF481" s="3"/>
      <c r="UYG481" s="428"/>
      <c r="UYH481" s="3"/>
      <c r="UYI481" s="567"/>
      <c r="UYJ481" s="3"/>
      <c r="UYK481" s="428"/>
      <c r="UYL481" s="3"/>
      <c r="UYM481" s="567"/>
      <c r="UYN481" s="3"/>
      <c r="UYO481" s="428"/>
      <c r="UYP481" s="3"/>
      <c r="UYQ481" s="567"/>
      <c r="UYR481" s="3"/>
      <c r="UYS481" s="428"/>
      <c r="UYT481" s="3"/>
      <c r="UYU481" s="567"/>
      <c r="UYV481" s="3"/>
      <c r="UYW481" s="428"/>
      <c r="UYX481" s="3"/>
      <c r="UYY481" s="567"/>
      <c r="UYZ481" s="3"/>
      <c r="UZA481" s="428"/>
      <c r="UZB481" s="3"/>
      <c r="UZC481" s="567"/>
      <c r="UZD481" s="3"/>
      <c r="UZE481" s="428"/>
      <c r="UZF481" s="3"/>
      <c r="UZG481" s="567"/>
      <c r="UZH481" s="3"/>
      <c r="UZI481" s="428"/>
      <c r="UZJ481" s="3"/>
      <c r="UZK481" s="567"/>
      <c r="UZL481" s="3"/>
      <c r="UZM481" s="428"/>
      <c r="UZN481" s="3"/>
      <c r="UZO481" s="567"/>
      <c r="UZP481" s="3"/>
      <c r="UZQ481" s="428"/>
      <c r="UZR481" s="3"/>
      <c r="UZS481" s="567"/>
      <c r="UZT481" s="3"/>
      <c r="UZU481" s="428"/>
      <c r="UZV481" s="3"/>
      <c r="UZW481" s="567"/>
      <c r="UZX481" s="3"/>
      <c r="UZY481" s="428"/>
      <c r="UZZ481" s="3"/>
      <c r="VAA481" s="567"/>
      <c r="VAB481" s="3"/>
      <c r="VAC481" s="428"/>
      <c r="VAD481" s="3"/>
      <c r="VAE481" s="567"/>
      <c r="VAF481" s="3"/>
      <c r="VAG481" s="428"/>
      <c r="VAH481" s="3"/>
      <c r="VAI481" s="567"/>
      <c r="VAJ481" s="3"/>
      <c r="VAK481" s="428"/>
      <c r="VAL481" s="3"/>
      <c r="VAM481" s="567"/>
      <c r="VAN481" s="3"/>
      <c r="VAO481" s="428"/>
      <c r="VAP481" s="3"/>
      <c r="VAQ481" s="567"/>
      <c r="VAR481" s="3"/>
      <c r="VAS481" s="428"/>
      <c r="VAT481" s="3"/>
      <c r="VAU481" s="567"/>
      <c r="VAV481" s="3"/>
      <c r="VAW481" s="428"/>
      <c r="VAX481" s="3"/>
      <c r="VAY481" s="567"/>
      <c r="VAZ481" s="3"/>
      <c r="VBA481" s="428"/>
      <c r="VBB481" s="3"/>
      <c r="VBC481" s="567"/>
      <c r="VBD481" s="3"/>
      <c r="VBE481" s="428"/>
      <c r="VBF481" s="3"/>
      <c r="VBG481" s="567"/>
      <c r="VBH481" s="3"/>
      <c r="VBI481" s="428"/>
      <c r="VBJ481" s="3"/>
      <c r="VBK481" s="567"/>
      <c r="VBL481" s="3"/>
      <c r="VBM481" s="428"/>
      <c r="VBN481" s="3"/>
      <c r="VBO481" s="567"/>
      <c r="VBP481" s="3"/>
      <c r="VBQ481" s="428"/>
      <c r="VBR481" s="3"/>
      <c r="VBS481" s="567"/>
      <c r="VBT481" s="3"/>
      <c r="VBU481" s="428"/>
      <c r="VBV481" s="3"/>
      <c r="VBW481" s="567"/>
      <c r="VBX481" s="3"/>
      <c r="VBY481" s="428"/>
      <c r="VBZ481" s="3"/>
      <c r="VCA481" s="567"/>
      <c r="VCB481" s="3"/>
      <c r="VCC481" s="428"/>
      <c r="VCD481" s="3"/>
      <c r="VCE481" s="567"/>
      <c r="VCF481" s="3"/>
      <c r="VCG481" s="428"/>
      <c r="VCH481" s="3"/>
      <c r="VCI481" s="567"/>
      <c r="VCJ481" s="3"/>
      <c r="VCK481" s="428"/>
      <c r="VCL481" s="3"/>
      <c r="VCM481" s="567"/>
      <c r="VCN481" s="3"/>
      <c r="VCO481" s="428"/>
      <c r="VCP481" s="3"/>
      <c r="VCQ481" s="567"/>
      <c r="VCR481" s="3"/>
      <c r="VCS481" s="428"/>
      <c r="VCT481" s="3"/>
      <c r="VCU481" s="567"/>
      <c r="VCV481" s="3"/>
      <c r="VCW481" s="428"/>
      <c r="VCX481" s="3"/>
      <c r="VCY481" s="567"/>
      <c r="VCZ481" s="3"/>
      <c r="VDA481" s="428"/>
      <c r="VDB481" s="3"/>
      <c r="VDC481" s="567"/>
      <c r="VDD481" s="3"/>
      <c r="VDE481" s="428"/>
      <c r="VDF481" s="3"/>
      <c r="VDG481" s="567"/>
      <c r="VDH481" s="3"/>
      <c r="VDI481" s="428"/>
      <c r="VDJ481" s="3"/>
      <c r="VDK481" s="567"/>
      <c r="VDL481" s="3"/>
      <c r="VDM481" s="428"/>
      <c r="VDN481" s="3"/>
      <c r="VDO481" s="567"/>
      <c r="VDP481" s="3"/>
      <c r="VDQ481" s="428"/>
      <c r="VDR481" s="3"/>
      <c r="VDS481" s="567"/>
      <c r="VDT481" s="3"/>
      <c r="VDU481" s="428"/>
      <c r="VDV481" s="3"/>
      <c r="VDW481" s="567"/>
      <c r="VDX481" s="3"/>
      <c r="VDY481" s="428"/>
      <c r="VDZ481" s="3"/>
      <c r="VEA481" s="567"/>
      <c r="VEB481" s="3"/>
      <c r="VEC481" s="428"/>
      <c r="VED481" s="3"/>
      <c r="VEE481" s="567"/>
      <c r="VEF481" s="3"/>
      <c r="VEG481" s="428"/>
      <c r="VEH481" s="3"/>
      <c r="VEI481" s="567"/>
      <c r="VEJ481" s="3"/>
      <c r="VEK481" s="428"/>
      <c r="VEL481" s="3"/>
      <c r="VEM481" s="567"/>
      <c r="VEN481" s="3"/>
      <c r="VEO481" s="428"/>
      <c r="VEP481" s="3"/>
      <c r="VEQ481" s="567"/>
      <c r="VER481" s="3"/>
      <c r="VES481" s="428"/>
      <c r="VET481" s="3"/>
      <c r="VEU481" s="567"/>
      <c r="VEV481" s="3"/>
      <c r="VEW481" s="428"/>
      <c r="VEX481" s="3"/>
      <c r="VEY481" s="567"/>
      <c r="VEZ481" s="3"/>
      <c r="VFA481" s="428"/>
      <c r="VFB481" s="3"/>
      <c r="VFC481" s="567"/>
      <c r="VFD481" s="3"/>
      <c r="VFE481" s="428"/>
      <c r="VFF481" s="3"/>
      <c r="VFG481" s="567"/>
      <c r="VFH481" s="3"/>
      <c r="VFI481" s="428"/>
      <c r="VFJ481" s="3"/>
      <c r="VFK481" s="567"/>
      <c r="VFL481" s="3"/>
      <c r="VFM481" s="428"/>
      <c r="VFN481" s="3"/>
      <c r="VFO481" s="567"/>
      <c r="VFP481" s="3"/>
      <c r="VFQ481" s="428"/>
      <c r="VFR481" s="3"/>
      <c r="VFS481" s="567"/>
      <c r="VFT481" s="3"/>
      <c r="VFU481" s="428"/>
      <c r="VFV481" s="3"/>
      <c r="VFW481" s="567"/>
      <c r="VFX481" s="3"/>
      <c r="VFY481" s="428"/>
      <c r="VFZ481" s="3"/>
      <c r="VGA481" s="567"/>
      <c r="VGB481" s="3"/>
      <c r="VGC481" s="428"/>
      <c r="VGD481" s="3"/>
      <c r="VGE481" s="567"/>
      <c r="VGF481" s="3"/>
      <c r="VGG481" s="428"/>
      <c r="VGH481" s="3"/>
      <c r="VGI481" s="567"/>
      <c r="VGJ481" s="3"/>
      <c r="VGK481" s="428"/>
      <c r="VGL481" s="3"/>
      <c r="VGM481" s="567"/>
      <c r="VGN481" s="3"/>
      <c r="VGO481" s="428"/>
      <c r="VGP481" s="3"/>
      <c r="VGQ481" s="567"/>
      <c r="VGR481" s="3"/>
      <c r="VGS481" s="428"/>
      <c r="VGT481" s="3"/>
      <c r="VGU481" s="567"/>
      <c r="VGV481" s="3"/>
      <c r="VGW481" s="428"/>
      <c r="VGX481" s="3"/>
      <c r="VGY481" s="567"/>
      <c r="VGZ481" s="3"/>
      <c r="VHA481" s="428"/>
      <c r="VHB481" s="3"/>
      <c r="VHC481" s="567"/>
      <c r="VHD481" s="3"/>
      <c r="VHE481" s="428"/>
      <c r="VHF481" s="3"/>
      <c r="VHG481" s="567"/>
      <c r="VHH481" s="3"/>
      <c r="VHI481" s="428"/>
      <c r="VHJ481" s="3"/>
      <c r="VHK481" s="567"/>
      <c r="VHL481" s="3"/>
      <c r="VHM481" s="428"/>
      <c r="VHN481" s="3"/>
      <c r="VHO481" s="567"/>
      <c r="VHP481" s="3"/>
      <c r="VHQ481" s="428"/>
      <c r="VHR481" s="3"/>
      <c r="VHS481" s="567"/>
      <c r="VHT481" s="3"/>
      <c r="VHU481" s="428"/>
      <c r="VHV481" s="3"/>
      <c r="VHW481" s="567"/>
      <c r="VHX481" s="3"/>
      <c r="VHY481" s="428"/>
      <c r="VHZ481" s="3"/>
      <c r="VIA481" s="567"/>
      <c r="VIB481" s="3"/>
      <c r="VIC481" s="428"/>
      <c r="VID481" s="3"/>
      <c r="VIE481" s="567"/>
      <c r="VIF481" s="3"/>
      <c r="VIG481" s="428"/>
      <c r="VIH481" s="3"/>
      <c r="VII481" s="567"/>
      <c r="VIJ481" s="3"/>
      <c r="VIK481" s="428"/>
      <c r="VIL481" s="3"/>
      <c r="VIM481" s="567"/>
      <c r="VIN481" s="3"/>
      <c r="VIO481" s="428"/>
      <c r="VIP481" s="3"/>
      <c r="VIQ481" s="567"/>
      <c r="VIR481" s="3"/>
      <c r="VIS481" s="428"/>
      <c r="VIT481" s="3"/>
      <c r="VIU481" s="567"/>
      <c r="VIV481" s="3"/>
      <c r="VIW481" s="428"/>
      <c r="VIX481" s="3"/>
      <c r="VIY481" s="567"/>
      <c r="VIZ481" s="3"/>
      <c r="VJA481" s="428"/>
      <c r="VJB481" s="3"/>
      <c r="VJC481" s="567"/>
      <c r="VJD481" s="3"/>
      <c r="VJE481" s="428"/>
      <c r="VJF481" s="3"/>
      <c r="VJG481" s="567"/>
      <c r="VJH481" s="3"/>
      <c r="VJI481" s="428"/>
      <c r="VJJ481" s="3"/>
      <c r="VJK481" s="567"/>
      <c r="VJL481" s="3"/>
      <c r="VJM481" s="428"/>
      <c r="VJN481" s="3"/>
      <c r="VJO481" s="567"/>
      <c r="VJP481" s="3"/>
      <c r="VJQ481" s="428"/>
      <c r="VJR481" s="3"/>
      <c r="VJS481" s="567"/>
      <c r="VJT481" s="3"/>
      <c r="VJU481" s="428"/>
      <c r="VJV481" s="3"/>
      <c r="VJW481" s="567"/>
      <c r="VJX481" s="3"/>
      <c r="VJY481" s="428"/>
      <c r="VJZ481" s="3"/>
      <c r="VKA481" s="567"/>
      <c r="VKB481" s="3"/>
      <c r="VKC481" s="428"/>
      <c r="VKD481" s="3"/>
      <c r="VKE481" s="567"/>
      <c r="VKF481" s="3"/>
      <c r="VKG481" s="428"/>
      <c r="VKH481" s="3"/>
      <c r="VKI481" s="567"/>
      <c r="VKJ481" s="3"/>
      <c r="VKK481" s="428"/>
      <c r="VKL481" s="3"/>
      <c r="VKM481" s="567"/>
      <c r="VKN481" s="3"/>
      <c r="VKO481" s="428"/>
      <c r="VKP481" s="3"/>
      <c r="VKQ481" s="567"/>
      <c r="VKR481" s="3"/>
      <c r="VKS481" s="428"/>
      <c r="VKT481" s="3"/>
      <c r="VKU481" s="567"/>
      <c r="VKV481" s="3"/>
      <c r="VKW481" s="428"/>
      <c r="VKX481" s="3"/>
      <c r="VKY481" s="567"/>
      <c r="VKZ481" s="3"/>
      <c r="VLA481" s="428"/>
      <c r="VLB481" s="3"/>
      <c r="VLC481" s="567"/>
      <c r="VLD481" s="3"/>
      <c r="VLE481" s="428"/>
      <c r="VLF481" s="3"/>
      <c r="VLG481" s="567"/>
      <c r="VLH481" s="3"/>
      <c r="VLI481" s="428"/>
      <c r="VLJ481" s="3"/>
      <c r="VLK481" s="567"/>
      <c r="VLL481" s="3"/>
      <c r="VLM481" s="428"/>
      <c r="VLN481" s="3"/>
      <c r="VLO481" s="567"/>
      <c r="VLP481" s="3"/>
      <c r="VLQ481" s="428"/>
      <c r="VLR481" s="3"/>
      <c r="VLS481" s="567"/>
      <c r="VLT481" s="3"/>
      <c r="VLU481" s="428"/>
      <c r="VLV481" s="3"/>
      <c r="VLW481" s="567"/>
      <c r="VLX481" s="3"/>
      <c r="VLY481" s="428"/>
      <c r="VLZ481" s="3"/>
      <c r="VMA481" s="567"/>
      <c r="VMB481" s="3"/>
      <c r="VMC481" s="428"/>
      <c r="VMD481" s="3"/>
      <c r="VME481" s="567"/>
      <c r="VMF481" s="3"/>
      <c r="VMG481" s="428"/>
      <c r="VMH481" s="3"/>
      <c r="VMI481" s="567"/>
      <c r="VMJ481" s="3"/>
      <c r="VMK481" s="428"/>
      <c r="VML481" s="3"/>
      <c r="VMM481" s="567"/>
      <c r="VMN481" s="3"/>
      <c r="VMO481" s="428"/>
      <c r="VMP481" s="3"/>
      <c r="VMQ481" s="567"/>
      <c r="VMR481" s="3"/>
      <c r="VMS481" s="428"/>
      <c r="VMT481" s="3"/>
      <c r="VMU481" s="567"/>
      <c r="VMV481" s="3"/>
      <c r="VMW481" s="428"/>
      <c r="VMX481" s="3"/>
      <c r="VMY481" s="567"/>
      <c r="VMZ481" s="3"/>
      <c r="VNA481" s="428"/>
      <c r="VNB481" s="3"/>
      <c r="VNC481" s="567"/>
      <c r="VND481" s="3"/>
      <c r="VNE481" s="428"/>
      <c r="VNF481" s="3"/>
      <c r="VNG481" s="567"/>
      <c r="VNH481" s="3"/>
      <c r="VNI481" s="428"/>
      <c r="VNJ481" s="3"/>
      <c r="VNK481" s="567"/>
      <c r="VNL481" s="3"/>
      <c r="VNM481" s="428"/>
      <c r="VNN481" s="3"/>
      <c r="VNO481" s="567"/>
      <c r="VNP481" s="3"/>
      <c r="VNQ481" s="428"/>
      <c r="VNR481" s="3"/>
      <c r="VNS481" s="567"/>
      <c r="VNT481" s="3"/>
      <c r="VNU481" s="428"/>
      <c r="VNV481" s="3"/>
      <c r="VNW481" s="567"/>
      <c r="VNX481" s="3"/>
      <c r="VNY481" s="428"/>
      <c r="VNZ481" s="3"/>
      <c r="VOA481" s="567"/>
      <c r="VOB481" s="3"/>
      <c r="VOC481" s="428"/>
      <c r="VOD481" s="3"/>
      <c r="VOE481" s="567"/>
      <c r="VOF481" s="3"/>
      <c r="VOG481" s="428"/>
      <c r="VOH481" s="3"/>
      <c r="VOI481" s="567"/>
      <c r="VOJ481" s="3"/>
      <c r="VOK481" s="428"/>
      <c r="VOL481" s="3"/>
      <c r="VOM481" s="567"/>
      <c r="VON481" s="3"/>
      <c r="VOO481" s="428"/>
      <c r="VOP481" s="3"/>
      <c r="VOQ481" s="567"/>
      <c r="VOR481" s="3"/>
      <c r="VOS481" s="428"/>
      <c r="VOT481" s="3"/>
      <c r="VOU481" s="567"/>
      <c r="VOV481" s="3"/>
      <c r="VOW481" s="428"/>
      <c r="VOX481" s="3"/>
      <c r="VOY481" s="567"/>
      <c r="VOZ481" s="3"/>
      <c r="VPA481" s="428"/>
      <c r="VPB481" s="3"/>
      <c r="VPC481" s="567"/>
      <c r="VPD481" s="3"/>
      <c r="VPE481" s="428"/>
      <c r="VPF481" s="3"/>
      <c r="VPG481" s="567"/>
      <c r="VPH481" s="3"/>
      <c r="VPI481" s="428"/>
      <c r="VPJ481" s="3"/>
      <c r="VPK481" s="567"/>
      <c r="VPL481" s="3"/>
      <c r="VPM481" s="428"/>
      <c r="VPN481" s="3"/>
      <c r="VPO481" s="567"/>
      <c r="VPP481" s="3"/>
      <c r="VPQ481" s="428"/>
      <c r="VPR481" s="3"/>
      <c r="VPS481" s="567"/>
      <c r="VPT481" s="3"/>
      <c r="VPU481" s="428"/>
      <c r="VPV481" s="3"/>
      <c r="VPW481" s="567"/>
      <c r="VPX481" s="3"/>
      <c r="VPY481" s="428"/>
      <c r="VPZ481" s="3"/>
      <c r="VQA481" s="567"/>
      <c r="VQB481" s="3"/>
      <c r="VQC481" s="428"/>
      <c r="VQD481" s="3"/>
      <c r="VQE481" s="567"/>
      <c r="VQF481" s="3"/>
      <c r="VQG481" s="428"/>
      <c r="VQH481" s="3"/>
      <c r="VQI481" s="567"/>
      <c r="VQJ481" s="3"/>
      <c r="VQK481" s="428"/>
      <c r="VQL481" s="3"/>
      <c r="VQM481" s="567"/>
      <c r="VQN481" s="3"/>
      <c r="VQO481" s="428"/>
      <c r="VQP481" s="3"/>
      <c r="VQQ481" s="567"/>
      <c r="VQR481" s="3"/>
      <c r="VQS481" s="428"/>
      <c r="VQT481" s="3"/>
      <c r="VQU481" s="567"/>
      <c r="VQV481" s="3"/>
      <c r="VQW481" s="428"/>
      <c r="VQX481" s="3"/>
      <c r="VQY481" s="567"/>
      <c r="VQZ481" s="3"/>
      <c r="VRA481" s="428"/>
      <c r="VRB481" s="3"/>
      <c r="VRC481" s="567"/>
      <c r="VRD481" s="3"/>
      <c r="VRE481" s="428"/>
      <c r="VRF481" s="3"/>
      <c r="VRG481" s="567"/>
      <c r="VRH481" s="3"/>
      <c r="VRI481" s="428"/>
      <c r="VRJ481" s="3"/>
      <c r="VRK481" s="567"/>
      <c r="VRL481" s="3"/>
      <c r="VRM481" s="428"/>
      <c r="VRN481" s="3"/>
      <c r="VRO481" s="567"/>
      <c r="VRP481" s="3"/>
      <c r="VRQ481" s="428"/>
      <c r="VRR481" s="3"/>
      <c r="VRS481" s="567"/>
      <c r="VRT481" s="3"/>
      <c r="VRU481" s="428"/>
      <c r="VRV481" s="3"/>
      <c r="VRW481" s="567"/>
      <c r="VRX481" s="3"/>
      <c r="VRY481" s="428"/>
      <c r="VRZ481" s="3"/>
      <c r="VSA481" s="567"/>
      <c r="VSB481" s="3"/>
      <c r="VSC481" s="428"/>
      <c r="VSD481" s="3"/>
      <c r="VSE481" s="567"/>
      <c r="VSF481" s="3"/>
      <c r="VSG481" s="428"/>
      <c r="VSH481" s="3"/>
      <c r="VSI481" s="567"/>
      <c r="VSJ481" s="3"/>
      <c r="VSK481" s="428"/>
      <c r="VSL481" s="3"/>
      <c r="VSM481" s="567"/>
      <c r="VSN481" s="3"/>
      <c r="VSO481" s="428"/>
      <c r="VSP481" s="3"/>
      <c r="VSQ481" s="567"/>
      <c r="VSR481" s="3"/>
      <c r="VSS481" s="428"/>
      <c r="VST481" s="3"/>
      <c r="VSU481" s="567"/>
      <c r="VSV481" s="3"/>
      <c r="VSW481" s="428"/>
      <c r="VSX481" s="3"/>
      <c r="VSY481" s="567"/>
      <c r="VSZ481" s="3"/>
      <c r="VTA481" s="428"/>
      <c r="VTB481" s="3"/>
      <c r="VTC481" s="567"/>
      <c r="VTD481" s="3"/>
      <c r="VTE481" s="428"/>
      <c r="VTF481" s="3"/>
      <c r="VTG481" s="567"/>
      <c r="VTH481" s="3"/>
      <c r="VTI481" s="428"/>
      <c r="VTJ481" s="3"/>
      <c r="VTK481" s="567"/>
      <c r="VTL481" s="3"/>
      <c r="VTM481" s="428"/>
      <c r="VTN481" s="3"/>
      <c r="VTO481" s="567"/>
      <c r="VTP481" s="3"/>
      <c r="VTQ481" s="428"/>
      <c r="VTR481" s="3"/>
      <c r="VTS481" s="567"/>
      <c r="VTT481" s="3"/>
      <c r="VTU481" s="428"/>
      <c r="VTV481" s="3"/>
      <c r="VTW481" s="567"/>
      <c r="VTX481" s="3"/>
      <c r="VTY481" s="428"/>
      <c r="VTZ481" s="3"/>
      <c r="VUA481" s="567"/>
      <c r="VUB481" s="3"/>
      <c r="VUC481" s="428"/>
      <c r="VUD481" s="3"/>
      <c r="VUE481" s="567"/>
      <c r="VUF481" s="3"/>
      <c r="VUG481" s="428"/>
      <c r="VUH481" s="3"/>
      <c r="VUI481" s="567"/>
      <c r="VUJ481" s="3"/>
      <c r="VUK481" s="428"/>
      <c r="VUL481" s="3"/>
      <c r="VUM481" s="567"/>
      <c r="VUN481" s="3"/>
      <c r="VUO481" s="428"/>
      <c r="VUP481" s="3"/>
      <c r="VUQ481" s="567"/>
      <c r="VUR481" s="3"/>
      <c r="VUS481" s="428"/>
      <c r="VUT481" s="3"/>
      <c r="VUU481" s="567"/>
      <c r="VUV481" s="3"/>
      <c r="VUW481" s="428"/>
      <c r="VUX481" s="3"/>
      <c r="VUY481" s="567"/>
      <c r="VUZ481" s="3"/>
      <c r="VVA481" s="428"/>
      <c r="VVB481" s="3"/>
      <c r="VVC481" s="567"/>
      <c r="VVD481" s="3"/>
      <c r="VVE481" s="428"/>
      <c r="VVF481" s="3"/>
      <c r="VVG481" s="567"/>
      <c r="VVH481" s="3"/>
      <c r="VVI481" s="428"/>
      <c r="VVJ481" s="3"/>
      <c r="VVK481" s="567"/>
      <c r="VVL481" s="3"/>
      <c r="VVM481" s="428"/>
      <c r="VVN481" s="3"/>
      <c r="VVO481" s="567"/>
      <c r="VVP481" s="3"/>
      <c r="VVQ481" s="428"/>
      <c r="VVR481" s="3"/>
      <c r="VVS481" s="567"/>
      <c r="VVT481" s="3"/>
      <c r="VVU481" s="428"/>
      <c r="VVV481" s="3"/>
      <c r="VVW481" s="567"/>
      <c r="VVX481" s="3"/>
      <c r="VVY481" s="428"/>
      <c r="VVZ481" s="3"/>
      <c r="VWA481" s="567"/>
      <c r="VWB481" s="3"/>
      <c r="VWC481" s="428"/>
      <c r="VWD481" s="3"/>
      <c r="VWE481" s="567"/>
      <c r="VWF481" s="3"/>
      <c r="VWG481" s="428"/>
      <c r="VWH481" s="3"/>
      <c r="VWI481" s="567"/>
      <c r="VWJ481" s="3"/>
      <c r="VWK481" s="428"/>
      <c r="VWL481" s="3"/>
      <c r="VWM481" s="567"/>
      <c r="VWN481" s="3"/>
      <c r="VWO481" s="428"/>
      <c r="VWP481" s="3"/>
      <c r="VWQ481" s="567"/>
      <c r="VWR481" s="3"/>
      <c r="VWS481" s="428"/>
      <c r="VWT481" s="3"/>
      <c r="VWU481" s="567"/>
      <c r="VWV481" s="3"/>
      <c r="VWW481" s="428"/>
      <c r="VWX481" s="3"/>
      <c r="VWY481" s="567"/>
      <c r="VWZ481" s="3"/>
      <c r="VXA481" s="428"/>
      <c r="VXB481" s="3"/>
      <c r="VXC481" s="567"/>
      <c r="VXD481" s="3"/>
      <c r="VXE481" s="428"/>
      <c r="VXF481" s="3"/>
      <c r="VXG481" s="567"/>
      <c r="VXH481" s="3"/>
      <c r="VXI481" s="428"/>
      <c r="VXJ481" s="3"/>
      <c r="VXK481" s="567"/>
      <c r="VXL481" s="3"/>
      <c r="VXM481" s="428"/>
      <c r="VXN481" s="3"/>
      <c r="VXO481" s="567"/>
      <c r="VXP481" s="3"/>
      <c r="VXQ481" s="428"/>
      <c r="VXR481" s="3"/>
      <c r="VXS481" s="567"/>
      <c r="VXT481" s="3"/>
      <c r="VXU481" s="428"/>
      <c r="VXV481" s="3"/>
      <c r="VXW481" s="567"/>
      <c r="VXX481" s="3"/>
      <c r="VXY481" s="428"/>
      <c r="VXZ481" s="3"/>
      <c r="VYA481" s="567"/>
      <c r="VYB481" s="3"/>
      <c r="VYC481" s="428"/>
      <c r="VYD481" s="3"/>
      <c r="VYE481" s="567"/>
      <c r="VYF481" s="3"/>
      <c r="VYG481" s="428"/>
      <c r="VYH481" s="3"/>
      <c r="VYI481" s="567"/>
      <c r="VYJ481" s="3"/>
      <c r="VYK481" s="428"/>
      <c r="VYL481" s="3"/>
      <c r="VYM481" s="567"/>
      <c r="VYN481" s="3"/>
      <c r="VYO481" s="428"/>
      <c r="VYP481" s="3"/>
      <c r="VYQ481" s="567"/>
      <c r="VYR481" s="3"/>
      <c r="VYS481" s="428"/>
      <c r="VYT481" s="3"/>
      <c r="VYU481" s="567"/>
      <c r="VYV481" s="3"/>
      <c r="VYW481" s="428"/>
      <c r="VYX481" s="3"/>
      <c r="VYY481" s="567"/>
      <c r="VYZ481" s="3"/>
      <c r="VZA481" s="428"/>
      <c r="VZB481" s="3"/>
      <c r="VZC481" s="567"/>
      <c r="VZD481" s="3"/>
      <c r="VZE481" s="428"/>
      <c r="VZF481" s="3"/>
      <c r="VZG481" s="567"/>
      <c r="VZH481" s="3"/>
      <c r="VZI481" s="428"/>
      <c r="VZJ481" s="3"/>
      <c r="VZK481" s="567"/>
      <c r="VZL481" s="3"/>
      <c r="VZM481" s="428"/>
      <c r="VZN481" s="3"/>
      <c r="VZO481" s="567"/>
      <c r="VZP481" s="3"/>
      <c r="VZQ481" s="428"/>
      <c r="VZR481" s="3"/>
      <c r="VZS481" s="567"/>
      <c r="VZT481" s="3"/>
      <c r="VZU481" s="428"/>
      <c r="VZV481" s="3"/>
      <c r="VZW481" s="567"/>
      <c r="VZX481" s="3"/>
      <c r="VZY481" s="428"/>
      <c r="VZZ481" s="3"/>
      <c r="WAA481" s="567"/>
      <c r="WAB481" s="3"/>
      <c r="WAC481" s="428"/>
      <c r="WAD481" s="3"/>
      <c r="WAE481" s="567"/>
      <c r="WAF481" s="3"/>
      <c r="WAG481" s="428"/>
      <c r="WAH481" s="3"/>
      <c r="WAI481" s="567"/>
      <c r="WAJ481" s="3"/>
      <c r="WAK481" s="428"/>
      <c r="WAL481" s="3"/>
      <c r="WAM481" s="567"/>
      <c r="WAN481" s="3"/>
      <c r="WAO481" s="428"/>
      <c r="WAP481" s="3"/>
      <c r="WAQ481" s="567"/>
      <c r="WAR481" s="3"/>
      <c r="WAS481" s="428"/>
      <c r="WAT481" s="3"/>
      <c r="WAU481" s="567"/>
      <c r="WAV481" s="3"/>
      <c r="WAW481" s="428"/>
      <c r="WAX481" s="3"/>
      <c r="WAY481" s="567"/>
      <c r="WAZ481" s="3"/>
      <c r="WBA481" s="428"/>
      <c r="WBB481" s="3"/>
      <c r="WBC481" s="567"/>
      <c r="WBD481" s="3"/>
      <c r="WBE481" s="428"/>
      <c r="WBF481" s="3"/>
      <c r="WBG481" s="567"/>
      <c r="WBH481" s="3"/>
      <c r="WBI481" s="428"/>
      <c r="WBJ481" s="3"/>
      <c r="WBK481" s="567"/>
      <c r="WBL481" s="3"/>
      <c r="WBM481" s="428"/>
      <c r="WBN481" s="3"/>
      <c r="WBO481" s="567"/>
      <c r="WBP481" s="3"/>
      <c r="WBQ481" s="428"/>
      <c r="WBR481" s="3"/>
      <c r="WBS481" s="567"/>
      <c r="WBT481" s="3"/>
      <c r="WBU481" s="428"/>
      <c r="WBV481" s="3"/>
      <c r="WBW481" s="567"/>
      <c r="WBX481" s="3"/>
      <c r="WBY481" s="428"/>
      <c r="WBZ481" s="3"/>
      <c r="WCA481" s="567"/>
      <c r="WCB481" s="3"/>
      <c r="WCC481" s="428"/>
      <c r="WCD481" s="3"/>
      <c r="WCE481" s="567"/>
      <c r="WCF481" s="3"/>
      <c r="WCG481" s="428"/>
      <c r="WCH481" s="3"/>
      <c r="WCI481" s="567"/>
      <c r="WCJ481" s="3"/>
      <c r="WCK481" s="428"/>
      <c r="WCL481" s="3"/>
      <c r="WCM481" s="567"/>
      <c r="WCN481" s="3"/>
      <c r="WCO481" s="428"/>
      <c r="WCP481" s="3"/>
      <c r="WCQ481" s="567"/>
      <c r="WCR481" s="3"/>
      <c r="WCS481" s="428"/>
      <c r="WCT481" s="3"/>
      <c r="WCU481" s="567"/>
      <c r="WCV481" s="3"/>
      <c r="WCW481" s="428"/>
      <c r="WCX481" s="3"/>
      <c r="WCY481" s="567"/>
      <c r="WCZ481" s="3"/>
      <c r="WDA481" s="428"/>
      <c r="WDB481" s="3"/>
      <c r="WDC481" s="567"/>
      <c r="WDD481" s="3"/>
      <c r="WDE481" s="428"/>
      <c r="WDF481" s="3"/>
      <c r="WDG481" s="567"/>
      <c r="WDH481" s="3"/>
      <c r="WDI481" s="428"/>
      <c r="WDJ481" s="3"/>
      <c r="WDK481" s="567"/>
      <c r="WDL481" s="3"/>
      <c r="WDM481" s="428"/>
      <c r="WDN481" s="3"/>
      <c r="WDO481" s="567"/>
      <c r="WDP481" s="3"/>
      <c r="WDQ481" s="428"/>
      <c r="WDR481" s="3"/>
      <c r="WDS481" s="567"/>
      <c r="WDT481" s="3"/>
      <c r="WDU481" s="428"/>
      <c r="WDV481" s="3"/>
      <c r="WDW481" s="567"/>
      <c r="WDX481" s="3"/>
      <c r="WDY481" s="428"/>
      <c r="WDZ481" s="3"/>
      <c r="WEA481" s="567"/>
      <c r="WEB481" s="3"/>
      <c r="WEC481" s="428"/>
      <c r="WED481" s="3"/>
      <c r="WEE481" s="567"/>
      <c r="WEF481" s="3"/>
      <c r="WEG481" s="428"/>
      <c r="WEH481" s="3"/>
      <c r="WEI481" s="567"/>
      <c r="WEJ481" s="3"/>
      <c r="WEK481" s="428"/>
      <c r="WEL481" s="3"/>
      <c r="WEM481" s="567"/>
      <c r="WEN481" s="3"/>
      <c r="WEO481" s="428"/>
      <c r="WEP481" s="3"/>
      <c r="WEQ481" s="567"/>
      <c r="WER481" s="3"/>
      <c r="WES481" s="428"/>
      <c r="WET481" s="3"/>
      <c r="WEU481" s="567"/>
      <c r="WEV481" s="3"/>
      <c r="WEW481" s="428"/>
      <c r="WEX481" s="3"/>
      <c r="WEY481" s="567"/>
      <c r="WEZ481" s="3"/>
      <c r="WFA481" s="428"/>
      <c r="WFB481" s="3"/>
      <c r="WFC481" s="567"/>
      <c r="WFD481" s="3"/>
      <c r="WFE481" s="428"/>
      <c r="WFF481" s="3"/>
      <c r="WFG481" s="567"/>
      <c r="WFH481" s="3"/>
      <c r="WFI481" s="428"/>
      <c r="WFJ481" s="3"/>
      <c r="WFK481" s="567"/>
      <c r="WFL481" s="3"/>
      <c r="WFM481" s="428"/>
      <c r="WFN481" s="3"/>
      <c r="WFO481" s="567"/>
      <c r="WFP481" s="3"/>
      <c r="WFQ481" s="428"/>
      <c r="WFR481" s="3"/>
      <c r="WFS481" s="567"/>
      <c r="WFT481" s="3"/>
      <c r="WFU481" s="428"/>
      <c r="WFV481" s="3"/>
      <c r="WFW481" s="567"/>
      <c r="WFX481" s="3"/>
      <c r="WFY481" s="428"/>
      <c r="WFZ481" s="3"/>
      <c r="WGA481" s="567"/>
      <c r="WGB481" s="3"/>
      <c r="WGC481" s="428"/>
      <c r="WGD481" s="3"/>
      <c r="WGE481" s="567"/>
      <c r="WGF481" s="3"/>
      <c r="WGG481" s="428"/>
      <c r="WGH481" s="3"/>
      <c r="WGI481" s="567"/>
      <c r="WGJ481" s="3"/>
      <c r="WGK481" s="428"/>
      <c r="WGL481" s="3"/>
      <c r="WGM481" s="567"/>
      <c r="WGN481" s="3"/>
      <c r="WGO481" s="428"/>
      <c r="WGP481" s="3"/>
      <c r="WGQ481" s="567"/>
      <c r="WGR481" s="3"/>
      <c r="WGS481" s="428"/>
      <c r="WGT481" s="3"/>
      <c r="WGU481" s="567"/>
      <c r="WGV481" s="3"/>
      <c r="WGW481" s="428"/>
      <c r="WGX481" s="3"/>
      <c r="WGY481" s="567"/>
      <c r="WGZ481" s="3"/>
      <c r="WHA481" s="428"/>
      <c r="WHB481" s="3"/>
      <c r="WHC481" s="567"/>
      <c r="WHD481" s="3"/>
      <c r="WHE481" s="428"/>
      <c r="WHF481" s="3"/>
      <c r="WHG481" s="567"/>
      <c r="WHH481" s="3"/>
      <c r="WHI481" s="428"/>
      <c r="WHJ481" s="3"/>
      <c r="WHK481" s="567"/>
      <c r="WHL481" s="3"/>
      <c r="WHM481" s="428"/>
      <c r="WHN481" s="3"/>
      <c r="WHO481" s="567"/>
      <c r="WHP481" s="3"/>
      <c r="WHQ481" s="428"/>
      <c r="WHR481" s="3"/>
      <c r="WHS481" s="567"/>
      <c r="WHT481" s="3"/>
      <c r="WHU481" s="428"/>
      <c r="WHV481" s="3"/>
      <c r="WHW481" s="567"/>
      <c r="WHX481" s="3"/>
      <c r="WHY481" s="428"/>
      <c r="WHZ481" s="3"/>
      <c r="WIA481" s="567"/>
      <c r="WIB481" s="3"/>
      <c r="WIC481" s="428"/>
      <c r="WID481" s="3"/>
      <c r="WIE481" s="567"/>
      <c r="WIF481" s="3"/>
      <c r="WIG481" s="428"/>
      <c r="WIH481" s="3"/>
      <c r="WII481" s="567"/>
      <c r="WIJ481" s="3"/>
      <c r="WIK481" s="428"/>
      <c r="WIL481" s="3"/>
      <c r="WIM481" s="567"/>
      <c r="WIN481" s="3"/>
      <c r="WIO481" s="428"/>
      <c r="WIP481" s="3"/>
      <c r="WIQ481" s="567"/>
      <c r="WIR481" s="3"/>
      <c r="WIS481" s="428"/>
      <c r="WIT481" s="3"/>
      <c r="WIU481" s="567"/>
      <c r="WIV481" s="3"/>
      <c r="WIW481" s="428"/>
      <c r="WIX481" s="3"/>
      <c r="WIY481" s="567"/>
      <c r="WIZ481" s="3"/>
      <c r="WJA481" s="428"/>
      <c r="WJB481" s="3"/>
      <c r="WJC481" s="567"/>
      <c r="WJD481" s="3"/>
      <c r="WJE481" s="428"/>
      <c r="WJF481" s="3"/>
      <c r="WJG481" s="567"/>
      <c r="WJH481" s="3"/>
      <c r="WJI481" s="428"/>
      <c r="WJJ481" s="3"/>
      <c r="WJK481" s="567"/>
      <c r="WJL481" s="3"/>
      <c r="WJM481" s="428"/>
      <c r="WJN481" s="3"/>
      <c r="WJO481" s="567"/>
      <c r="WJP481" s="3"/>
      <c r="WJQ481" s="428"/>
      <c r="WJR481" s="3"/>
      <c r="WJS481" s="567"/>
      <c r="WJT481" s="3"/>
      <c r="WJU481" s="428"/>
      <c r="WJV481" s="3"/>
      <c r="WJW481" s="567"/>
      <c r="WJX481" s="3"/>
      <c r="WJY481" s="428"/>
      <c r="WJZ481" s="3"/>
      <c r="WKA481" s="567"/>
      <c r="WKB481" s="3"/>
      <c r="WKC481" s="428"/>
      <c r="WKD481" s="3"/>
      <c r="WKE481" s="567"/>
      <c r="WKF481" s="3"/>
      <c r="WKG481" s="428"/>
      <c r="WKH481" s="3"/>
      <c r="WKI481" s="567"/>
      <c r="WKJ481" s="3"/>
      <c r="WKK481" s="428"/>
      <c r="WKL481" s="3"/>
      <c r="WKM481" s="567"/>
      <c r="WKN481" s="3"/>
      <c r="WKO481" s="428"/>
      <c r="WKP481" s="3"/>
      <c r="WKQ481" s="567"/>
      <c r="WKR481" s="3"/>
      <c r="WKS481" s="428"/>
      <c r="WKT481" s="3"/>
      <c r="WKU481" s="567"/>
      <c r="WKV481" s="3"/>
      <c r="WKW481" s="428"/>
      <c r="WKX481" s="3"/>
      <c r="WKY481" s="567"/>
      <c r="WKZ481" s="3"/>
      <c r="WLA481" s="428"/>
      <c r="WLB481" s="3"/>
      <c r="WLC481" s="567"/>
      <c r="WLD481" s="3"/>
      <c r="WLE481" s="428"/>
      <c r="WLF481" s="3"/>
      <c r="WLG481" s="567"/>
      <c r="WLH481" s="3"/>
      <c r="WLI481" s="428"/>
      <c r="WLJ481" s="3"/>
      <c r="WLK481" s="567"/>
      <c r="WLL481" s="3"/>
      <c r="WLM481" s="428"/>
      <c r="WLN481" s="3"/>
      <c r="WLO481" s="567"/>
      <c r="WLP481" s="3"/>
      <c r="WLQ481" s="428"/>
      <c r="WLR481" s="3"/>
      <c r="WLS481" s="567"/>
      <c r="WLT481" s="3"/>
      <c r="WLU481" s="428"/>
      <c r="WLV481" s="3"/>
      <c r="WLW481" s="567"/>
      <c r="WLX481" s="3"/>
      <c r="WLY481" s="428"/>
      <c r="WLZ481" s="3"/>
      <c r="WMA481" s="567"/>
      <c r="WMB481" s="3"/>
      <c r="WMC481" s="428"/>
      <c r="WMD481" s="3"/>
      <c r="WME481" s="567"/>
      <c r="WMF481" s="3"/>
      <c r="WMG481" s="428"/>
      <c r="WMH481" s="3"/>
      <c r="WMI481" s="567"/>
      <c r="WMJ481" s="3"/>
      <c r="WMK481" s="428"/>
      <c r="WML481" s="3"/>
      <c r="WMM481" s="567"/>
      <c r="WMN481" s="3"/>
      <c r="WMO481" s="428"/>
      <c r="WMP481" s="3"/>
      <c r="WMQ481" s="567"/>
      <c r="WMR481" s="3"/>
      <c r="WMS481" s="428"/>
      <c r="WMT481" s="3"/>
      <c r="WMU481" s="567"/>
      <c r="WMV481" s="3"/>
      <c r="WMW481" s="428"/>
      <c r="WMX481" s="3"/>
      <c r="WMY481" s="567"/>
      <c r="WMZ481" s="3"/>
      <c r="WNA481" s="428"/>
      <c r="WNB481" s="3"/>
      <c r="WNC481" s="567"/>
      <c r="WND481" s="3"/>
      <c r="WNE481" s="428"/>
      <c r="WNF481" s="3"/>
      <c r="WNG481" s="567"/>
      <c r="WNH481" s="3"/>
      <c r="WNI481" s="428"/>
      <c r="WNJ481" s="3"/>
      <c r="WNK481" s="567"/>
      <c r="WNL481" s="3"/>
      <c r="WNM481" s="428"/>
      <c r="WNN481" s="3"/>
      <c r="WNO481" s="567"/>
      <c r="WNP481" s="3"/>
      <c r="WNQ481" s="428"/>
      <c r="WNR481" s="3"/>
      <c r="WNS481" s="567"/>
      <c r="WNT481" s="3"/>
      <c r="WNU481" s="428"/>
      <c r="WNV481" s="3"/>
      <c r="WNW481" s="567"/>
      <c r="WNX481" s="3"/>
      <c r="WNY481" s="428"/>
      <c r="WNZ481" s="3"/>
      <c r="WOA481" s="567"/>
      <c r="WOB481" s="3"/>
      <c r="WOC481" s="428"/>
      <c r="WOD481" s="3"/>
      <c r="WOE481" s="567"/>
      <c r="WOF481" s="3"/>
      <c r="WOG481" s="428"/>
      <c r="WOH481" s="3"/>
      <c r="WOI481" s="567"/>
      <c r="WOJ481" s="3"/>
      <c r="WOK481" s="428"/>
      <c r="WOL481" s="3"/>
      <c r="WOM481" s="567"/>
      <c r="WON481" s="3"/>
      <c r="WOO481" s="428"/>
      <c r="WOP481" s="3"/>
      <c r="WOQ481" s="567"/>
      <c r="WOR481" s="3"/>
      <c r="WOS481" s="428"/>
      <c r="WOT481" s="3"/>
      <c r="WOU481" s="567"/>
      <c r="WOV481" s="3"/>
      <c r="WOW481" s="428"/>
      <c r="WOX481" s="3"/>
      <c r="WOY481" s="567"/>
      <c r="WOZ481" s="3"/>
      <c r="WPA481" s="428"/>
      <c r="WPB481" s="3"/>
      <c r="WPC481" s="567"/>
      <c r="WPD481" s="3"/>
      <c r="WPE481" s="428"/>
      <c r="WPF481" s="3"/>
      <c r="WPG481" s="567"/>
      <c r="WPH481" s="3"/>
      <c r="WPI481" s="428"/>
      <c r="WPJ481" s="3"/>
      <c r="WPK481" s="567"/>
      <c r="WPL481" s="3"/>
      <c r="WPM481" s="428"/>
      <c r="WPN481" s="3"/>
      <c r="WPO481" s="567"/>
      <c r="WPP481" s="3"/>
      <c r="WPQ481" s="428"/>
      <c r="WPR481" s="3"/>
      <c r="WPS481" s="567"/>
      <c r="WPT481" s="3"/>
      <c r="WPU481" s="428"/>
      <c r="WPV481" s="3"/>
      <c r="WPW481" s="567"/>
      <c r="WPX481" s="3"/>
      <c r="WPY481" s="428"/>
      <c r="WPZ481" s="3"/>
      <c r="WQA481" s="567"/>
      <c r="WQB481" s="3"/>
      <c r="WQC481" s="428"/>
      <c r="WQD481" s="3"/>
      <c r="WQE481" s="567"/>
      <c r="WQF481" s="3"/>
      <c r="WQG481" s="428"/>
      <c r="WQH481" s="3"/>
      <c r="WQI481" s="567"/>
      <c r="WQJ481" s="3"/>
      <c r="WQK481" s="428"/>
      <c r="WQL481" s="3"/>
      <c r="WQM481" s="567"/>
      <c r="WQN481" s="3"/>
      <c r="WQO481" s="428"/>
      <c r="WQP481" s="3"/>
      <c r="WQQ481" s="567"/>
      <c r="WQR481" s="3"/>
      <c r="WQS481" s="428"/>
      <c r="WQT481" s="3"/>
      <c r="WQU481" s="567"/>
      <c r="WQV481" s="3"/>
      <c r="WQW481" s="428"/>
      <c r="WQX481" s="3"/>
      <c r="WQY481" s="567"/>
      <c r="WQZ481" s="3"/>
      <c r="WRA481" s="428"/>
      <c r="WRB481" s="3"/>
      <c r="WRC481" s="567"/>
      <c r="WRD481" s="3"/>
      <c r="WRE481" s="428"/>
      <c r="WRF481" s="3"/>
      <c r="WRG481" s="567"/>
      <c r="WRH481" s="3"/>
      <c r="WRI481" s="428"/>
      <c r="WRJ481" s="3"/>
      <c r="WRK481" s="567"/>
      <c r="WRL481" s="3"/>
      <c r="WRM481" s="428"/>
      <c r="WRN481" s="3"/>
      <c r="WRO481" s="567"/>
      <c r="WRP481" s="3"/>
      <c r="WRQ481" s="428"/>
      <c r="WRR481" s="3"/>
      <c r="WRS481" s="567"/>
      <c r="WRT481" s="3"/>
      <c r="WRU481" s="428"/>
      <c r="WRV481" s="3"/>
      <c r="WRW481" s="567"/>
      <c r="WRX481" s="3"/>
      <c r="WRY481" s="428"/>
      <c r="WRZ481" s="3"/>
      <c r="WSA481" s="567"/>
      <c r="WSB481" s="3"/>
      <c r="WSC481" s="428"/>
      <c r="WSD481" s="3"/>
      <c r="WSE481" s="567"/>
      <c r="WSF481" s="3"/>
      <c r="WSG481" s="428"/>
      <c r="WSH481" s="3"/>
      <c r="WSI481" s="567"/>
      <c r="WSJ481" s="3"/>
      <c r="WSK481" s="428"/>
      <c r="WSL481" s="3"/>
      <c r="WSM481" s="567"/>
      <c r="WSN481" s="3"/>
      <c r="WSO481" s="428"/>
      <c r="WSP481" s="3"/>
      <c r="WSQ481" s="567"/>
      <c r="WSR481" s="3"/>
      <c r="WSS481" s="428"/>
      <c r="WST481" s="3"/>
      <c r="WSU481" s="567"/>
      <c r="WSV481" s="3"/>
      <c r="WSW481" s="428"/>
      <c r="WSX481" s="3"/>
      <c r="WSY481" s="567"/>
      <c r="WSZ481" s="3"/>
      <c r="WTA481" s="428"/>
      <c r="WTB481" s="3"/>
      <c r="WTC481" s="567"/>
      <c r="WTD481" s="3"/>
      <c r="WTE481" s="428"/>
      <c r="WTF481" s="3"/>
      <c r="WTG481" s="567"/>
      <c r="WTH481" s="3"/>
      <c r="WTI481" s="428"/>
      <c r="WTJ481" s="3"/>
      <c r="WTK481" s="567"/>
      <c r="WTL481" s="3"/>
      <c r="WTM481" s="428"/>
      <c r="WTN481" s="3"/>
      <c r="WTO481" s="567"/>
      <c r="WTP481" s="3"/>
      <c r="WTQ481" s="428"/>
      <c r="WTR481" s="3"/>
      <c r="WTS481" s="567"/>
      <c r="WTT481" s="3"/>
      <c r="WTU481" s="428"/>
      <c r="WTV481" s="3"/>
      <c r="WTW481" s="567"/>
      <c r="WTX481" s="3"/>
      <c r="WTY481" s="428"/>
      <c r="WTZ481" s="3"/>
      <c r="WUA481" s="567"/>
      <c r="WUB481" s="3"/>
      <c r="WUC481" s="428"/>
      <c r="WUD481" s="3"/>
      <c r="WUE481" s="567"/>
      <c r="WUF481" s="3"/>
      <c r="WUG481" s="428"/>
      <c r="WUH481" s="3"/>
      <c r="WUI481" s="567"/>
      <c r="WUJ481" s="3"/>
      <c r="WUK481" s="428"/>
      <c r="WUL481" s="3"/>
      <c r="WUM481" s="567"/>
      <c r="WUN481" s="3"/>
      <c r="WUO481" s="428"/>
      <c r="WUP481" s="3"/>
      <c r="WUQ481" s="567"/>
      <c r="WUR481" s="3"/>
      <c r="WUS481" s="428"/>
      <c r="WUT481" s="3"/>
      <c r="WUU481" s="567"/>
      <c r="WUV481" s="3"/>
      <c r="WUW481" s="428"/>
      <c r="WUX481" s="3"/>
      <c r="WUY481" s="567"/>
      <c r="WUZ481" s="3"/>
      <c r="WVA481" s="428"/>
      <c r="WVB481" s="3"/>
      <c r="WVC481" s="567"/>
      <c r="WVD481" s="3"/>
      <c r="WVE481" s="428"/>
      <c r="WVF481" s="3"/>
      <c r="WVG481" s="567"/>
      <c r="WVH481" s="3"/>
      <c r="WVI481" s="428"/>
      <c r="WVJ481" s="3"/>
      <c r="WVK481" s="567"/>
      <c r="WVL481" s="3"/>
      <c r="WVM481" s="428"/>
      <c r="WVN481" s="3"/>
      <c r="WVO481" s="567"/>
      <c r="WVP481" s="3"/>
      <c r="WVQ481" s="428"/>
      <c r="WVR481" s="3"/>
      <c r="WVS481" s="567"/>
      <c r="WVT481" s="3"/>
      <c r="WVU481" s="428"/>
      <c r="WVV481" s="3"/>
      <c r="WVW481" s="567"/>
      <c r="WVX481" s="3"/>
      <c r="WVY481" s="428"/>
      <c r="WVZ481" s="3"/>
      <c r="WWA481" s="567"/>
      <c r="WWB481" s="3"/>
      <c r="WWC481" s="428"/>
      <c r="WWD481" s="3"/>
      <c r="WWE481" s="567"/>
      <c r="WWF481" s="3"/>
      <c r="WWG481" s="428"/>
      <c r="WWH481" s="3"/>
      <c r="WWI481" s="567"/>
      <c r="WWJ481" s="3"/>
      <c r="WWK481" s="428"/>
      <c r="WWL481" s="3"/>
      <c r="WWM481" s="567"/>
      <c r="WWN481" s="3"/>
      <c r="WWO481" s="428"/>
      <c r="WWP481" s="3"/>
      <c r="WWQ481" s="567"/>
      <c r="WWR481" s="3"/>
      <c r="WWS481" s="428"/>
      <c r="WWT481" s="3"/>
      <c r="WWU481" s="567"/>
      <c r="WWV481" s="3"/>
      <c r="WWW481" s="428"/>
      <c r="WWX481" s="3"/>
      <c r="WWY481" s="567"/>
      <c r="WWZ481" s="3"/>
      <c r="WXA481" s="428"/>
      <c r="WXB481" s="3"/>
      <c r="WXC481" s="567"/>
      <c r="WXD481" s="3"/>
      <c r="WXE481" s="428"/>
      <c r="WXF481" s="3"/>
      <c r="WXG481" s="567"/>
      <c r="WXH481" s="3"/>
      <c r="WXI481" s="428"/>
      <c r="WXJ481" s="3"/>
      <c r="WXK481" s="567"/>
      <c r="WXL481" s="3"/>
      <c r="WXM481" s="428"/>
      <c r="WXN481" s="3"/>
      <c r="WXO481" s="567"/>
      <c r="WXP481" s="3"/>
      <c r="WXQ481" s="428"/>
      <c r="WXR481" s="3"/>
      <c r="WXS481" s="567"/>
      <c r="WXT481" s="3"/>
      <c r="WXU481" s="428"/>
      <c r="WXV481" s="3"/>
      <c r="WXW481" s="567"/>
      <c r="WXX481" s="3"/>
      <c r="WXY481" s="428"/>
      <c r="WXZ481" s="3"/>
      <c r="WYA481" s="567"/>
      <c r="WYB481" s="3"/>
      <c r="WYC481" s="428"/>
      <c r="WYD481" s="3"/>
      <c r="WYE481" s="567"/>
      <c r="WYF481" s="3"/>
      <c r="WYG481" s="428"/>
      <c r="WYH481" s="3"/>
      <c r="WYI481" s="567"/>
      <c r="WYJ481" s="3"/>
      <c r="WYK481" s="428"/>
      <c r="WYL481" s="3"/>
      <c r="WYM481" s="567"/>
      <c r="WYN481" s="3"/>
      <c r="WYO481" s="428"/>
      <c r="WYP481" s="3"/>
      <c r="WYQ481" s="567"/>
      <c r="WYR481" s="3"/>
      <c r="WYS481" s="428"/>
      <c r="WYT481" s="3"/>
      <c r="WYU481" s="567"/>
      <c r="WYV481" s="3"/>
      <c r="WYW481" s="428"/>
      <c r="WYX481" s="3"/>
      <c r="WYY481" s="567"/>
      <c r="WYZ481" s="3"/>
      <c r="WZA481" s="428"/>
      <c r="WZB481" s="3"/>
      <c r="WZC481" s="567"/>
      <c r="WZD481" s="3"/>
      <c r="WZE481" s="428"/>
      <c r="WZF481" s="3"/>
      <c r="WZG481" s="567"/>
      <c r="WZH481" s="3"/>
      <c r="WZI481" s="428"/>
      <c r="WZJ481" s="3"/>
      <c r="WZK481" s="567"/>
      <c r="WZL481" s="3"/>
      <c r="WZM481" s="428"/>
      <c r="WZN481" s="3"/>
      <c r="WZO481" s="567"/>
      <c r="WZP481" s="3"/>
      <c r="WZQ481" s="428"/>
      <c r="WZR481" s="3"/>
      <c r="WZS481" s="567"/>
      <c r="WZT481" s="3"/>
      <c r="WZU481" s="428"/>
      <c r="WZV481" s="3"/>
      <c r="WZW481" s="567"/>
      <c r="WZX481" s="3"/>
      <c r="WZY481" s="428"/>
      <c r="WZZ481" s="3"/>
      <c r="XAA481" s="567"/>
      <c r="XAB481" s="3"/>
      <c r="XAC481" s="428"/>
      <c r="XAD481" s="3"/>
      <c r="XAE481" s="567"/>
      <c r="XAF481" s="3"/>
      <c r="XAG481" s="428"/>
      <c r="XAH481" s="3"/>
      <c r="XAI481" s="567"/>
      <c r="XAJ481" s="3"/>
      <c r="XAK481" s="428"/>
      <c r="XAL481" s="3"/>
      <c r="XAM481" s="567"/>
      <c r="XAN481" s="3"/>
      <c r="XAO481" s="428"/>
      <c r="XAP481" s="3"/>
      <c r="XAQ481" s="567"/>
      <c r="XAR481" s="3"/>
      <c r="XAS481" s="428"/>
      <c r="XAT481" s="3"/>
      <c r="XAU481" s="567"/>
      <c r="XAV481" s="3"/>
      <c r="XAW481" s="428"/>
      <c r="XAX481" s="3"/>
      <c r="XAY481" s="567"/>
      <c r="XAZ481" s="3"/>
      <c r="XBA481" s="428"/>
      <c r="XBB481" s="3"/>
      <c r="XBC481" s="567"/>
      <c r="XBD481" s="3"/>
      <c r="XBE481" s="428"/>
      <c r="XBF481" s="3"/>
      <c r="XBG481" s="567"/>
      <c r="XBH481" s="3"/>
      <c r="XBI481" s="428"/>
      <c r="XBJ481" s="3"/>
      <c r="XBK481" s="567"/>
      <c r="XBL481" s="3"/>
      <c r="XBM481" s="428"/>
      <c r="XBN481" s="3"/>
      <c r="XBO481" s="567"/>
      <c r="XBP481" s="3"/>
      <c r="XBQ481" s="428"/>
      <c r="XBR481" s="3"/>
      <c r="XBS481" s="567"/>
      <c r="XBT481" s="3"/>
      <c r="XBU481" s="428"/>
      <c r="XBV481" s="3"/>
      <c r="XBW481" s="567"/>
      <c r="XBX481" s="3"/>
      <c r="XBY481" s="428"/>
      <c r="XBZ481" s="3"/>
      <c r="XCA481" s="567"/>
      <c r="XCB481" s="3"/>
      <c r="XCC481" s="428"/>
      <c r="XCD481" s="3"/>
      <c r="XCE481" s="567"/>
      <c r="XCF481" s="3"/>
      <c r="XCG481" s="428"/>
      <c r="XCH481" s="3"/>
      <c r="XCI481" s="567"/>
      <c r="XCJ481" s="3"/>
      <c r="XCK481" s="428"/>
      <c r="XCL481" s="3"/>
      <c r="XCM481" s="567"/>
      <c r="XCN481" s="3"/>
      <c r="XCO481" s="428"/>
      <c r="XCP481" s="3"/>
      <c r="XCQ481" s="567"/>
      <c r="XCR481" s="3"/>
      <c r="XCS481" s="428"/>
      <c r="XCT481" s="3"/>
      <c r="XCU481" s="567"/>
      <c r="XCV481" s="3"/>
      <c r="XCW481" s="428"/>
      <c r="XCX481" s="3"/>
      <c r="XCY481" s="567"/>
      <c r="XCZ481" s="3"/>
      <c r="XDA481" s="428"/>
      <c r="XDB481" s="3"/>
      <c r="XDC481" s="567"/>
      <c r="XDD481" s="3"/>
      <c r="XDE481" s="428"/>
      <c r="XDF481" s="3"/>
      <c r="XDG481" s="567"/>
      <c r="XDH481" s="3"/>
      <c r="XDI481" s="428"/>
      <c r="XDJ481" s="3"/>
      <c r="XDK481" s="567"/>
      <c r="XDL481" s="3"/>
      <c r="XDM481" s="428"/>
      <c r="XDN481" s="3"/>
      <c r="XDO481" s="567"/>
      <c r="XDP481" s="3"/>
      <c r="XDQ481" s="428"/>
      <c r="XDR481" s="3"/>
      <c r="XDS481" s="567"/>
      <c r="XDT481" s="3"/>
      <c r="XDU481" s="428"/>
      <c r="XDV481" s="3"/>
      <c r="XDW481" s="567"/>
      <c r="XDX481" s="3"/>
      <c r="XDY481" s="428"/>
      <c r="XDZ481" s="3"/>
      <c r="XEA481" s="567"/>
      <c r="XEB481" s="3"/>
      <c r="XEC481" s="428"/>
      <c r="XED481" s="3"/>
      <c r="XEE481" s="567"/>
      <c r="XEF481" s="3"/>
      <c r="XEG481" s="428"/>
      <c r="XEH481" s="3"/>
      <c r="XEI481" s="567"/>
      <c r="XEJ481" s="3"/>
      <c r="XEK481" s="428"/>
      <c r="XEL481" s="3"/>
      <c r="XEM481" s="567"/>
      <c r="XEN481" s="3"/>
      <c r="XEO481" s="428"/>
      <c r="XEP481" s="3"/>
      <c r="XEQ481" s="567"/>
      <c r="XER481" s="3"/>
      <c r="XES481" s="428"/>
      <c r="XET481" s="3"/>
      <c r="XEU481" s="567"/>
      <c r="XEV481" s="3"/>
      <c r="XEW481" s="428"/>
      <c r="XEX481" s="3"/>
      <c r="XEY481" s="567"/>
      <c r="XEZ481" s="3"/>
      <c r="XFA481" s="428"/>
      <c r="XFB481" s="3"/>
      <c r="XFC481" s="567"/>
      <c r="XFD481" s="3"/>
    </row>
    <row r="482" spans="1:16384" s="21" customFormat="1" x14ac:dyDescent="0.3">
      <c r="A482" s="428"/>
      <c r="B482" s="3"/>
      <c r="C482" s="3"/>
      <c r="D482" s="3"/>
      <c r="E482" s="428"/>
      <c r="F482" s="3"/>
      <c r="G482" s="567"/>
      <c r="H482" s="3"/>
      <c r="I482" s="428"/>
      <c r="J482" s="3"/>
      <c r="K482" s="567"/>
      <c r="L482" s="3"/>
      <c r="M482" s="428"/>
      <c r="N482" s="3"/>
      <c r="O482" s="567"/>
      <c r="P482" s="3"/>
      <c r="Q482" s="428"/>
      <c r="R482" s="3"/>
      <c r="S482" s="567"/>
      <c r="T482" s="3"/>
      <c r="U482" s="428"/>
      <c r="V482" s="3"/>
      <c r="W482" s="567"/>
      <c r="X482" s="3"/>
      <c r="Y482" s="428"/>
      <c r="Z482" s="3"/>
      <c r="AA482" s="567"/>
      <c r="AB482" s="3"/>
      <c r="AC482" s="428"/>
      <c r="AD482" s="3"/>
      <c r="AE482" s="567"/>
      <c r="AF482" s="3"/>
      <c r="AG482" s="428"/>
      <c r="AH482" s="3"/>
      <c r="AI482" s="567"/>
      <c r="AJ482" s="3"/>
      <c r="AK482" s="428"/>
      <c r="AL482" s="3"/>
      <c r="AM482" s="567"/>
      <c r="AN482" s="3"/>
      <c r="AO482" s="428"/>
      <c r="AP482" s="3"/>
      <c r="AQ482" s="567"/>
      <c r="AR482" s="3"/>
      <c r="AS482" s="428"/>
      <c r="AT482" s="3"/>
      <c r="AU482" s="567"/>
      <c r="AV482" s="3"/>
      <c r="AW482" s="428"/>
      <c r="AX482" s="3"/>
      <c r="AY482" s="567"/>
      <c r="AZ482" s="3"/>
      <c r="BA482" s="428"/>
      <c r="BB482" s="3"/>
      <c r="BC482" s="567"/>
      <c r="BD482" s="3"/>
      <c r="BE482" s="428"/>
      <c r="BF482" s="3"/>
      <c r="BG482" s="567"/>
      <c r="BH482" s="3"/>
      <c r="BI482" s="428"/>
      <c r="BJ482" s="3"/>
      <c r="BK482" s="567"/>
      <c r="BL482" s="3"/>
      <c r="BM482" s="428"/>
      <c r="BN482" s="3"/>
      <c r="BO482" s="567"/>
      <c r="BP482" s="3"/>
      <c r="BQ482" s="428"/>
      <c r="BR482" s="3"/>
      <c r="BS482" s="567"/>
      <c r="BT482" s="3"/>
      <c r="BU482" s="428"/>
      <c r="BV482" s="3"/>
      <c r="BW482" s="567"/>
      <c r="BX482" s="3"/>
      <c r="BY482" s="428"/>
      <c r="BZ482" s="3"/>
      <c r="CA482" s="567"/>
      <c r="CB482" s="3"/>
      <c r="CC482" s="428"/>
      <c r="CD482" s="3"/>
      <c r="CE482" s="567"/>
      <c r="CF482" s="3"/>
      <c r="CG482" s="428"/>
      <c r="CH482" s="3"/>
      <c r="CI482" s="567"/>
      <c r="CJ482" s="3"/>
      <c r="CK482" s="428"/>
      <c r="CL482" s="3"/>
      <c r="CM482" s="567"/>
      <c r="CN482" s="3"/>
      <c r="CO482" s="428"/>
      <c r="CP482" s="3"/>
      <c r="CQ482" s="567"/>
      <c r="CR482" s="3"/>
      <c r="CS482" s="428"/>
      <c r="CT482" s="3"/>
      <c r="CU482" s="567"/>
      <c r="CV482" s="3"/>
      <c r="CW482" s="428"/>
      <c r="CX482" s="3"/>
      <c r="CY482" s="567"/>
      <c r="CZ482" s="3"/>
      <c r="DA482" s="428"/>
      <c r="DB482" s="3"/>
      <c r="DC482" s="567"/>
      <c r="DD482" s="3"/>
      <c r="DE482" s="428"/>
      <c r="DF482" s="3"/>
      <c r="DG482" s="567"/>
      <c r="DH482" s="3"/>
      <c r="DI482" s="428"/>
      <c r="DJ482" s="3"/>
      <c r="DK482" s="567"/>
      <c r="DL482" s="3"/>
      <c r="DM482" s="428"/>
      <c r="DN482" s="3"/>
      <c r="DO482" s="567"/>
      <c r="DP482" s="3"/>
      <c r="DQ482" s="428"/>
      <c r="DR482" s="3"/>
      <c r="DS482" s="567"/>
      <c r="DT482" s="3"/>
      <c r="DU482" s="428"/>
      <c r="DV482" s="3"/>
      <c r="DW482" s="567"/>
      <c r="DX482" s="3"/>
      <c r="DY482" s="428"/>
      <c r="DZ482" s="3"/>
      <c r="EA482" s="567"/>
      <c r="EB482" s="3"/>
      <c r="EC482" s="428"/>
      <c r="ED482" s="3"/>
      <c r="EE482" s="567"/>
      <c r="EF482" s="3"/>
      <c r="EG482" s="428"/>
      <c r="EH482" s="3"/>
      <c r="EI482" s="567"/>
      <c r="EJ482" s="3"/>
      <c r="EK482" s="428"/>
      <c r="EL482" s="3"/>
      <c r="EM482" s="567"/>
      <c r="EN482" s="3"/>
      <c r="EO482" s="428"/>
      <c r="EP482" s="3"/>
      <c r="EQ482" s="567"/>
      <c r="ER482" s="3"/>
      <c r="ES482" s="428"/>
      <c r="ET482" s="3"/>
      <c r="EU482" s="567"/>
      <c r="EV482" s="3"/>
      <c r="EW482" s="428"/>
      <c r="EX482" s="3"/>
      <c r="EY482" s="567"/>
      <c r="EZ482" s="3"/>
      <c r="FA482" s="428"/>
      <c r="FB482" s="3"/>
      <c r="FC482" s="567"/>
      <c r="FD482" s="3"/>
      <c r="FE482" s="428"/>
      <c r="FF482" s="3"/>
      <c r="FG482" s="567"/>
      <c r="FH482" s="3"/>
      <c r="FI482" s="428"/>
      <c r="FJ482" s="3"/>
      <c r="FK482" s="567"/>
      <c r="FL482" s="3"/>
      <c r="FM482" s="428"/>
      <c r="FN482" s="3"/>
      <c r="FO482" s="567"/>
      <c r="FP482" s="3"/>
      <c r="FQ482" s="428"/>
      <c r="FR482" s="3"/>
      <c r="FS482" s="567"/>
      <c r="FT482" s="3"/>
      <c r="FU482" s="428"/>
      <c r="FV482" s="3"/>
      <c r="FW482" s="567"/>
      <c r="FX482" s="3"/>
      <c r="FY482" s="428"/>
      <c r="FZ482" s="3"/>
      <c r="GA482" s="567"/>
      <c r="GB482" s="3"/>
      <c r="GC482" s="428"/>
      <c r="GD482" s="3"/>
      <c r="GE482" s="567"/>
      <c r="GF482" s="3"/>
      <c r="GG482" s="428"/>
      <c r="GH482" s="3"/>
      <c r="GI482" s="567"/>
      <c r="GJ482" s="3"/>
      <c r="GK482" s="428"/>
      <c r="GL482" s="3"/>
      <c r="GM482" s="567"/>
      <c r="GN482" s="3"/>
      <c r="GO482" s="428"/>
      <c r="GP482" s="3"/>
      <c r="GQ482" s="567"/>
      <c r="GR482" s="3"/>
      <c r="GS482" s="428"/>
      <c r="GT482" s="3"/>
      <c r="GU482" s="567"/>
      <c r="GV482" s="3"/>
      <c r="GW482" s="428"/>
      <c r="GX482" s="3"/>
      <c r="GY482" s="567"/>
      <c r="GZ482" s="3"/>
      <c r="HA482" s="428"/>
      <c r="HB482" s="3"/>
      <c r="HC482" s="567"/>
      <c r="HD482" s="3"/>
      <c r="HE482" s="428"/>
      <c r="HF482" s="3"/>
      <c r="HG482" s="567"/>
      <c r="HH482" s="3"/>
      <c r="HI482" s="428"/>
      <c r="HJ482" s="3"/>
      <c r="HK482" s="567"/>
      <c r="HL482" s="3"/>
      <c r="HM482" s="428"/>
      <c r="HN482" s="3"/>
      <c r="HO482" s="567"/>
      <c r="HP482" s="3"/>
      <c r="HQ482" s="428"/>
      <c r="HR482" s="3"/>
      <c r="HS482" s="567"/>
      <c r="HT482" s="3"/>
      <c r="HU482" s="428"/>
      <c r="HV482" s="3"/>
      <c r="HW482" s="567"/>
      <c r="HX482" s="3"/>
      <c r="HY482" s="428"/>
      <c r="HZ482" s="3"/>
      <c r="IA482" s="567"/>
      <c r="IB482" s="3"/>
      <c r="IC482" s="428"/>
      <c r="ID482" s="3"/>
      <c r="IE482" s="567"/>
      <c r="IF482" s="3"/>
      <c r="IG482" s="428"/>
      <c r="IH482" s="3"/>
      <c r="II482" s="567"/>
      <c r="IJ482" s="3"/>
      <c r="IK482" s="428"/>
      <c r="IL482" s="3"/>
      <c r="IM482" s="567"/>
      <c r="IN482" s="3"/>
      <c r="IO482" s="428"/>
      <c r="IP482" s="3"/>
      <c r="IQ482" s="567"/>
      <c r="IR482" s="3"/>
      <c r="IS482" s="428"/>
      <c r="IT482" s="3"/>
      <c r="IU482" s="567"/>
      <c r="IV482" s="3"/>
      <c r="IW482" s="428"/>
      <c r="IX482" s="3"/>
      <c r="IY482" s="567"/>
      <c r="IZ482" s="3"/>
      <c r="JA482" s="428"/>
      <c r="JB482" s="3"/>
      <c r="JC482" s="567"/>
      <c r="JD482" s="3"/>
      <c r="JE482" s="428"/>
      <c r="JF482" s="3"/>
      <c r="JG482" s="567"/>
      <c r="JH482" s="3"/>
      <c r="JI482" s="428"/>
      <c r="JJ482" s="3"/>
      <c r="JK482" s="567"/>
      <c r="JL482" s="3"/>
      <c r="JM482" s="428"/>
      <c r="JN482" s="3"/>
      <c r="JO482" s="567"/>
      <c r="JP482" s="3"/>
      <c r="JQ482" s="428"/>
      <c r="JR482" s="3"/>
      <c r="JS482" s="567"/>
      <c r="JT482" s="3"/>
      <c r="JU482" s="428"/>
      <c r="JV482" s="3"/>
      <c r="JW482" s="567"/>
      <c r="JX482" s="3"/>
      <c r="JY482" s="428"/>
      <c r="JZ482" s="3"/>
      <c r="KA482" s="567"/>
      <c r="KB482" s="3"/>
      <c r="KC482" s="428"/>
      <c r="KD482" s="3"/>
      <c r="KE482" s="567"/>
      <c r="KF482" s="3"/>
      <c r="KG482" s="428"/>
      <c r="KH482" s="3"/>
      <c r="KI482" s="567"/>
      <c r="KJ482" s="3"/>
      <c r="KK482" s="428"/>
      <c r="KL482" s="3"/>
      <c r="KM482" s="567"/>
      <c r="KN482" s="3"/>
      <c r="KO482" s="428"/>
      <c r="KP482" s="3"/>
      <c r="KQ482" s="567"/>
      <c r="KR482" s="3"/>
      <c r="KS482" s="428"/>
      <c r="KT482" s="3"/>
      <c r="KU482" s="567"/>
      <c r="KV482" s="3"/>
      <c r="KW482" s="428"/>
      <c r="KX482" s="3"/>
      <c r="KY482" s="567"/>
      <c r="KZ482" s="3"/>
      <c r="LA482" s="428"/>
      <c r="LB482" s="3"/>
      <c r="LC482" s="567"/>
      <c r="LD482" s="3"/>
      <c r="LE482" s="428"/>
      <c r="LF482" s="3"/>
      <c r="LG482" s="567"/>
      <c r="LH482" s="3"/>
      <c r="LI482" s="428"/>
      <c r="LJ482" s="3"/>
      <c r="LK482" s="567"/>
      <c r="LL482" s="3"/>
      <c r="LM482" s="428"/>
      <c r="LN482" s="3"/>
      <c r="LO482" s="567"/>
      <c r="LP482" s="3"/>
      <c r="LQ482" s="428"/>
      <c r="LR482" s="3"/>
      <c r="LS482" s="567"/>
      <c r="LT482" s="3"/>
      <c r="LU482" s="428"/>
      <c r="LV482" s="3"/>
      <c r="LW482" s="567"/>
      <c r="LX482" s="3"/>
      <c r="LY482" s="428"/>
      <c r="LZ482" s="3"/>
      <c r="MA482" s="567"/>
      <c r="MB482" s="3"/>
      <c r="MC482" s="428"/>
      <c r="MD482" s="3"/>
      <c r="ME482" s="567"/>
      <c r="MF482" s="3"/>
      <c r="MG482" s="428"/>
      <c r="MH482" s="3"/>
      <c r="MI482" s="567"/>
      <c r="MJ482" s="3"/>
      <c r="MK482" s="428"/>
      <c r="ML482" s="3"/>
      <c r="MM482" s="567"/>
      <c r="MN482" s="3"/>
      <c r="MO482" s="428"/>
      <c r="MP482" s="3"/>
      <c r="MQ482" s="567"/>
      <c r="MR482" s="3"/>
      <c r="MS482" s="428"/>
      <c r="MT482" s="3"/>
      <c r="MU482" s="567"/>
      <c r="MV482" s="3"/>
      <c r="MW482" s="428"/>
      <c r="MX482" s="3"/>
      <c r="MY482" s="567"/>
      <c r="MZ482" s="3"/>
      <c r="NA482" s="428"/>
      <c r="NB482" s="3"/>
      <c r="NC482" s="567"/>
      <c r="ND482" s="3"/>
      <c r="NE482" s="428"/>
      <c r="NF482" s="3"/>
      <c r="NG482" s="567"/>
      <c r="NH482" s="3"/>
      <c r="NI482" s="428"/>
      <c r="NJ482" s="3"/>
      <c r="NK482" s="567"/>
      <c r="NL482" s="3"/>
      <c r="NM482" s="428"/>
      <c r="NN482" s="3"/>
      <c r="NO482" s="567"/>
      <c r="NP482" s="3"/>
      <c r="NQ482" s="428"/>
      <c r="NR482" s="3"/>
      <c r="NS482" s="567"/>
      <c r="NT482" s="3"/>
      <c r="NU482" s="428"/>
      <c r="NV482" s="3"/>
      <c r="NW482" s="567"/>
      <c r="NX482" s="3"/>
      <c r="NY482" s="428"/>
      <c r="NZ482" s="3"/>
      <c r="OA482" s="567"/>
      <c r="OB482" s="3"/>
      <c r="OC482" s="428"/>
      <c r="OD482" s="3"/>
      <c r="OE482" s="567"/>
      <c r="OF482" s="3"/>
      <c r="OG482" s="428"/>
      <c r="OH482" s="3"/>
      <c r="OI482" s="567"/>
      <c r="OJ482" s="3"/>
      <c r="OK482" s="428"/>
      <c r="OL482" s="3"/>
      <c r="OM482" s="567"/>
      <c r="ON482" s="3"/>
      <c r="OO482" s="428"/>
      <c r="OP482" s="3"/>
      <c r="OQ482" s="567"/>
      <c r="OR482" s="3"/>
      <c r="OS482" s="428"/>
      <c r="OT482" s="3"/>
      <c r="OU482" s="567"/>
      <c r="OV482" s="3"/>
      <c r="OW482" s="428"/>
      <c r="OX482" s="3"/>
      <c r="OY482" s="567"/>
      <c r="OZ482" s="3"/>
      <c r="PA482" s="428"/>
      <c r="PB482" s="3"/>
      <c r="PC482" s="567"/>
      <c r="PD482" s="3"/>
      <c r="PE482" s="428"/>
      <c r="PF482" s="3"/>
      <c r="PG482" s="567"/>
      <c r="PH482" s="3"/>
      <c r="PI482" s="428"/>
      <c r="PJ482" s="3"/>
      <c r="PK482" s="567"/>
      <c r="PL482" s="3"/>
      <c r="PM482" s="428"/>
      <c r="PN482" s="3"/>
      <c r="PO482" s="567"/>
      <c r="PP482" s="3"/>
      <c r="PQ482" s="428"/>
      <c r="PR482" s="3"/>
      <c r="PS482" s="567"/>
      <c r="PT482" s="3"/>
      <c r="PU482" s="428"/>
      <c r="PV482" s="3"/>
      <c r="PW482" s="567"/>
      <c r="PX482" s="3"/>
      <c r="PY482" s="428"/>
      <c r="PZ482" s="3"/>
      <c r="QA482" s="567"/>
      <c r="QB482" s="3"/>
      <c r="QC482" s="428"/>
      <c r="QD482" s="3"/>
      <c r="QE482" s="567"/>
      <c r="QF482" s="3"/>
      <c r="QG482" s="428"/>
      <c r="QH482" s="3"/>
      <c r="QI482" s="567"/>
      <c r="QJ482" s="3"/>
      <c r="QK482" s="428"/>
      <c r="QL482" s="3"/>
      <c r="QM482" s="567"/>
      <c r="QN482" s="3"/>
      <c r="QO482" s="428"/>
      <c r="QP482" s="3"/>
      <c r="QQ482" s="567"/>
      <c r="QR482" s="3"/>
      <c r="QS482" s="428"/>
      <c r="QT482" s="3"/>
      <c r="QU482" s="567"/>
      <c r="QV482" s="3"/>
      <c r="QW482" s="428"/>
      <c r="QX482" s="3"/>
      <c r="QY482" s="567"/>
      <c r="QZ482" s="3"/>
      <c r="RA482" s="428"/>
      <c r="RB482" s="3"/>
      <c r="RC482" s="567"/>
      <c r="RD482" s="3"/>
      <c r="RE482" s="428"/>
      <c r="RF482" s="3"/>
      <c r="RG482" s="567"/>
      <c r="RH482" s="3"/>
      <c r="RI482" s="428"/>
      <c r="RJ482" s="3"/>
      <c r="RK482" s="567"/>
      <c r="RL482" s="3"/>
      <c r="RM482" s="428"/>
      <c r="RN482" s="3"/>
      <c r="RO482" s="567"/>
      <c r="RP482" s="3"/>
      <c r="RQ482" s="428"/>
      <c r="RR482" s="3"/>
      <c r="RS482" s="567"/>
      <c r="RT482" s="3"/>
      <c r="RU482" s="428"/>
      <c r="RV482" s="3"/>
      <c r="RW482" s="567"/>
      <c r="RX482" s="3"/>
      <c r="RY482" s="428"/>
      <c r="RZ482" s="3"/>
      <c r="SA482" s="567"/>
      <c r="SB482" s="3"/>
      <c r="SC482" s="428"/>
      <c r="SD482" s="3"/>
      <c r="SE482" s="567"/>
      <c r="SF482" s="3"/>
      <c r="SG482" s="428"/>
      <c r="SH482" s="3"/>
      <c r="SI482" s="567"/>
      <c r="SJ482" s="3"/>
      <c r="SK482" s="428"/>
      <c r="SL482" s="3"/>
      <c r="SM482" s="567"/>
      <c r="SN482" s="3"/>
      <c r="SO482" s="428"/>
      <c r="SP482" s="3"/>
      <c r="SQ482" s="567"/>
      <c r="SR482" s="3"/>
      <c r="SS482" s="428"/>
      <c r="ST482" s="3"/>
      <c r="SU482" s="567"/>
      <c r="SV482" s="3"/>
      <c r="SW482" s="428"/>
      <c r="SX482" s="3"/>
      <c r="SY482" s="567"/>
      <c r="SZ482" s="3"/>
      <c r="TA482" s="428"/>
      <c r="TB482" s="3"/>
      <c r="TC482" s="567"/>
      <c r="TD482" s="3"/>
      <c r="TE482" s="428"/>
      <c r="TF482" s="3"/>
      <c r="TG482" s="567"/>
      <c r="TH482" s="3"/>
      <c r="TI482" s="428"/>
      <c r="TJ482" s="3"/>
      <c r="TK482" s="567"/>
      <c r="TL482" s="3"/>
      <c r="TM482" s="428"/>
      <c r="TN482" s="3"/>
      <c r="TO482" s="567"/>
      <c r="TP482" s="3"/>
      <c r="TQ482" s="428"/>
      <c r="TR482" s="3"/>
      <c r="TS482" s="567"/>
      <c r="TT482" s="3"/>
      <c r="TU482" s="428"/>
      <c r="TV482" s="3"/>
      <c r="TW482" s="567"/>
      <c r="TX482" s="3"/>
      <c r="TY482" s="428"/>
      <c r="TZ482" s="3"/>
      <c r="UA482" s="567"/>
      <c r="UB482" s="3"/>
      <c r="UC482" s="428"/>
      <c r="UD482" s="3"/>
      <c r="UE482" s="567"/>
      <c r="UF482" s="3"/>
      <c r="UG482" s="428"/>
      <c r="UH482" s="3"/>
      <c r="UI482" s="567"/>
      <c r="UJ482" s="3"/>
      <c r="UK482" s="428"/>
      <c r="UL482" s="3"/>
      <c r="UM482" s="567"/>
      <c r="UN482" s="3"/>
      <c r="UO482" s="428"/>
      <c r="UP482" s="3"/>
      <c r="UQ482" s="567"/>
      <c r="UR482" s="3"/>
      <c r="US482" s="428"/>
      <c r="UT482" s="3"/>
      <c r="UU482" s="567"/>
      <c r="UV482" s="3"/>
      <c r="UW482" s="428"/>
      <c r="UX482" s="3"/>
      <c r="UY482" s="567"/>
      <c r="UZ482" s="3"/>
      <c r="VA482" s="428"/>
      <c r="VB482" s="3"/>
      <c r="VC482" s="567"/>
      <c r="VD482" s="3"/>
      <c r="VE482" s="428"/>
      <c r="VF482" s="3"/>
      <c r="VG482" s="567"/>
      <c r="VH482" s="3"/>
      <c r="VI482" s="428"/>
      <c r="VJ482" s="3"/>
      <c r="VK482" s="567"/>
      <c r="VL482" s="3"/>
      <c r="VM482" s="428"/>
      <c r="VN482" s="3"/>
      <c r="VO482" s="567"/>
      <c r="VP482" s="3"/>
      <c r="VQ482" s="428"/>
      <c r="VR482" s="3"/>
      <c r="VS482" s="567"/>
      <c r="VT482" s="3"/>
      <c r="VU482" s="428"/>
      <c r="VV482" s="3"/>
      <c r="VW482" s="567"/>
      <c r="VX482" s="3"/>
      <c r="VY482" s="428"/>
      <c r="VZ482" s="3"/>
      <c r="WA482" s="567"/>
      <c r="WB482" s="3"/>
      <c r="WC482" s="428"/>
      <c r="WD482" s="3"/>
      <c r="WE482" s="567"/>
      <c r="WF482" s="3"/>
      <c r="WG482" s="428"/>
      <c r="WH482" s="3"/>
      <c r="WI482" s="567"/>
      <c r="WJ482" s="3"/>
      <c r="WK482" s="428"/>
      <c r="WL482" s="3"/>
      <c r="WM482" s="567"/>
      <c r="WN482" s="3"/>
      <c r="WO482" s="428"/>
      <c r="WP482" s="3"/>
      <c r="WQ482" s="567"/>
      <c r="WR482" s="3"/>
      <c r="WS482" s="428"/>
      <c r="WT482" s="3"/>
      <c r="WU482" s="567"/>
      <c r="WV482" s="3"/>
      <c r="WW482" s="428"/>
      <c r="WX482" s="3"/>
      <c r="WY482" s="567"/>
      <c r="WZ482" s="3"/>
      <c r="XA482" s="428"/>
      <c r="XB482" s="3"/>
      <c r="XC482" s="567"/>
      <c r="XD482" s="3"/>
      <c r="XE482" s="428"/>
      <c r="XF482" s="3"/>
      <c r="XG482" s="567"/>
      <c r="XH482" s="3"/>
      <c r="XI482" s="428"/>
      <c r="XJ482" s="3"/>
      <c r="XK482" s="567"/>
      <c r="XL482" s="3"/>
      <c r="XM482" s="428"/>
      <c r="XN482" s="3"/>
      <c r="XO482" s="567"/>
      <c r="XP482" s="3"/>
      <c r="XQ482" s="428"/>
      <c r="XR482" s="3"/>
      <c r="XS482" s="567"/>
      <c r="XT482" s="3"/>
      <c r="XU482" s="428"/>
      <c r="XV482" s="3"/>
      <c r="XW482" s="567"/>
      <c r="XX482" s="3"/>
      <c r="XY482" s="428"/>
      <c r="XZ482" s="3"/>
      <c r="YA482" s="567"/>
      <c r="YB482" s="3"/>
      <c r="YC482" s="428"/>
      <c r="YD482" s="3"/>
      <c r="YE482" s="567"/>
      <c r="YF482" s="3"/>
      <c r="YG482" s="428"/>
      <c r="YH482" s="3"/>
      <c r="YI482" s="567"/>
      <c r="YJ482" s="3"/>
      <c r="YK482" s="428"/>
      <c r="YL482" s="3"/>
      <c r="YM482" s="567"/>
      <c r="YN482" s="3"/>
      <c r="YO482" s="428"/>
      <c r="YP482" s="3"/>
      <c r="YQ482" s="567"/>
      <c r="YR482" s="3"/>
      <c r="YS482" s="428"/>
      <c r="YT482" s="3"/>
      <c r="YU482" s="567"/>
      <c r="YV482" s="3"/>
      <c r="YW482" s="428"/>
      <c r="YX482" s="3"/>
      <c r="YY482" s="567"/>
      <c r="YZ482" s="3"/>
      <c r="ZA482" s="428"/>
      <c r="ZB482" s="3"/>
      <c r="ZC482" s="567"/>
      <c r="ZD482" s="3"/>
      <c r="ZE482" s="428"/>
      <c r="ZF482" s="3"/>
      <c r="ZG482" s="567"/>
      <c r="ZH482" s="3"/>
      <c r="ZI482" s="428"/>
      <c r="ZJ482" s="3"/>
      <c r="ZK482" s="567"/>
      <c r="ZL482" s="3"/>
      <c r="ZM482" s="428"/>
      <c r="ZN482" s="3"/>
      <c r="ZO482" s="567"/>
      <c r="ZP482" s="3"/>
      <c r="ZQ482" s="428"/>
      <c r="ZR482" s="3"/>
      <c r="ZS482" s="567"/>
      <c r="ZT482" s="3"/>
      <c r="ZU482" s="428"/>
      <c r="ZV482" s="3"/>
      <c r="ZW482" s="567"/>
      <c r="ZX482" s="3"/>
      <c r="ZY482" s="428"/>
      <c r="ZZ482" s="3"/>
      <c r="AAA482" s="567"/>
      <c r="AAB482" s="3"/>
      <c r="AAC482" s="428"/>
      <c r="AAD482" s="3"/>
      <c r="AAE482" s="567"/>
      <c r="AAF482" s="3"/>
      <c r="AAG482" s="428"/>
      <c r="AAH482" s="3"/>
      <c r="AAI482" s="567"/>
      <c r="AAJ482" s="3"/>
      <c r="AAK482" s="428"/>
      <c r="AAL482" s="3"/>
      <c r="AAM482" s="567"/>
      <c r="AAN482" s="3"/>
      <c r="AAO482" s="428"/>
      <c r="AAP482" s="3"/>
      <c r="AAQ482" s="567"/>
      <c r="AAR482" s="3"/>
      <c r="AAS482" s="428"/>
      <c r="AAT482" s="3"/>
      <c r="AAU482" s="567"/>
      <c r="AAV482" s="3"/>
      <c r="AAW482" s="428"/>
      <c r="AAX482" s="3"/>
      <c r="AAY482" s="567"/>
      <c r="AAZ482" s="3"/>
      <c r="ABA482" s="428"/>
      <c r="ABB482" s="3"/>
      <c r="ABC482" s="567"/>
      <c r="ABD482" s="3"/>
      <c r="ABE482" s="428"/>
      <c r="ABF482" s="3"/>
      <c r="ABG482" s="567"/>
      <c r="ABH482" s="3"/>
      <c r="ABI482" s="428"/>
      <c r="ABJ482" s="3"/>
      <c r="ABK482" s="567"/>
      <c r="ABL482" s="3"/>
      <c r="ABM482" s="428"/>
      <c r="ABN482" s="3"/>
      <c r="ABO482" s="567"/>
      <c r="ABP482" s="3"/>
      <c r="ABQ482" s="428"/>
      <c r="ABR482" s="3"/>
      <c r="ABS482" s="567"/>
      <c r="ABT482" s="3"/>
      <c r="ABU482" s="428"/>
      <c r="ABV482" s="3"/>
      <c r="ABW482" s="567"/>
      <c r="ABX482" s="3"/>
      <c r="ABY482" s="428"/>
      <c r="ABZ482" s="3"/>
      <c r="ACA482" s="567"/>
      <c r="ACB482" s="3"/>
      <c r="ACC482" s="428"/>
      <c r="ACD482" s="3"/>
      <c r="ACE482" s="567"/>
      <c r="ACF482" s="3"/>
      <c r="ACG482" s="428"/>
      <c r="ACH482" s="3"/>
      <c r="ACI482" s="567"/>
      <c r="ACJ482" s="3"/>
      <c r="ACK482" s="428"/>
      <c r="ACL482" s="3"/>
      <c r="ACM482" s="567"/>
      <c r="ACN482" s="3"/>
      <c r="ACO482" s="428"/>
      <c r="ACP482" s="3"/>
      <c r="ACQ482" s="567"/>
      <c r="ACR482" s="3"/>
      <c r="ACS482" s="428"/>
      <c r="ACT482" s="3"/>
      <c r="ACU482" s="567"/>
      <c r="ACV482" s="3"/>
      <c r="ACW482" s="428"/>
      <c r="ACX482" s="3"/>
      <c r="ACY482" s="567"/>
      <c r="ACZ482" s="3"/>
      <c r="ADA482" s="428"/>
      <c r="ADB482" s="3"/>
      <c r="ADC482" s="567"/>
      <c r="ADD482" s="3"/>
      <c r="ADE482" s="428"/>
      <c r="ADF482" s="3"/>
      <c r="ADG482" s="567"/>
      <c r="ADH482" s="3"/>
      <c r="ADI482" s="428"/>
      <c r="ADJ482" s="3"/>
      <c r="ADK482" s="567"/>
      <c r="ADL482" s="3"/>
      <c r="ADM482" s="428"/>
      <c r="ADN482" s="3"/>
      <c r="ADO482" s="567"/>
      <c r="ADP482" s="3"/>
      <c r="ADQ482" s="428"/>
      <c r="ADR482" s="3"/>
      <c r="ADS482" s="567"/>
      <c r="ADT482" s="3"/>
      <c r="ADU482" s="428"/>
      <c r="ADV482" s="3"/>
      <c r="ADW482" s="567"/>
      <c r="ADX482" s="3"/>
      <c r="ADY482" s="428"/>
      <c r="ADZ482" s="3"/>
      <c r="AEA482" s="567"/>
      <c r="AEB482" s="3"/>
      <c r="AEC482" s="428"/>
      <c r="AED482" s="3"/>
      <c r="AEE482" s="567"/>
      <c r="AEF482" s="3"/>
      <c r="AEG482" s="428"/>
      <c r="AEH482" s="3"/>
      <c r="AEI482" s="567"/>
      <c r="AEJ482" s="3"/>
      <c r="AEK482" s="428"/>
      <c r="AEL482" s="3"/>
      <c r="AEM482" s="567"/>
      <c r="AEN482" s="3"/>
      <c r="AEO482" s="428"/>
      <c r="AEP482" s="3"/>
      <c r="AEQ482" s="567"/>
      <c r="AER482" s="3"/>
      <c r="AES482" s="428"/>
      <c r="AET482" s="3"/>
      <c r="AEU482" s="567"/>
      <c r="AEV482" s="3"/>
      <c r="AEW482" s="428"/>
      <c r="AEX482" s="3"/>
      <c r="AEY482" s="567"/>
      <c r="AEZ482" s="3"/>
      <c r="AFA482" s="428"/>
      <c r="AFB482" s="3"/>
      <c r="AFC482" s="567"/>
      <c r="AFD482" s="3"/>
      <c r="AFE482" s="428"/>
      <c r="AFF482" s="3"/>
      <c r="AFG482" s="567"/>
      <c r="AFH482" s="3"/>
      <c r="AFI482" s="428"/>
      <c r="AFJ482" s="3"/>
      <c r="AFK482" s="567"/>
      <c r="AFL482" s="3"/>
      <c r="AFM482" s="428"/>
      <c r="AFN482" s="3"/>
      <c r="AFO482" s="567"/>
      <c r="AFP482" s="3"/>
      <c r="AFQ482" s="428"/>
      <c r="AFR482" s="3"/>
      <c r="AFS482" s="567"/>
      <c r="AFT482" s="3"/>
      <c r="AFU482" s="428"/>
      <c r="AFV482" s="3"/>
      <c r="AFW482" s="567"/>
      <c r="AFX482" s="3"/>
      <c r="AFY482" s="428"/>
      <c r="AFZ482" s="3"/>
      <c r="AGA482" s="567"/>
      <c r="AGB482" s="3"/>
      <c r="AGC482" s="428"/>
      <c r="AGD482" s="3"/>
      <c r="AGE482" s="567"/>
      <c r="AGF482" s="3"/>
      <c r="AGG482" s="428"/>
      <c r="AGH482" s="3"/>
      <c r="AGI482" s="567"/>
      <c r="AGJ482" s="3"/>
      <c r="AGK482" s="428"/>
      <c r="AGL482" s="3"/>
      <c r="AGM482" s="567"/>
      <c r="AGN482" s="3"/>
      <c r="AGO482" s="428"/>
      <c r="AGP482" s="3"/>
      <c r="AGQ482" s="567"/>
      <c r="AGR482" s="3"/>
      <c r="AGS482" s="428"/>
      <c r="AGT482" s="3"/>
      <c r="AGU482" s="567"/>
      <c r="AGV482" s="3"/>
      <c r="AGW482" s="428"/>
      <c r="AGX482" s="3"/>
      <c r="AGY482" s="567"/>
      <c r="AGZ482" s="3"/>
      <c r="AHA482" s="428"/>
      <c r="AHB482" s="3"/>
      <c r="AHC482" s="567"/>
      <c r="AHD482" s="3"/>
      <c r="AHE482" s="428"/>
      <c r="AHF482" s="3"/>
      <c r="AHG482" s="567"/>
      <c r="AHH482" s="3"/>
      <c r="AHI482" s="428"/>
      <c r="AHJ482" s="3"/>
      <c r="AHK482" s="567"/>
      <c r="AHL482" s="3"/>
      <c r="AHM482" s="428"/>
      <c r="AHN482" s="3"/>
      <c r="AHO482" s="567"/>
      <c r="AHP482" s="3"/>
      <c r="AHQ482" s="428"/>
      <c r="AHR482" s="3"/>
      <c r="AHS482" s="567"/>
      <c r="AHT482" s="3"/>
      <c r="AHU482" s="428"/>
      <c r="AHV482" s="3"/>
      <c r="AHW482" s="567"/>
      <c r="AHX482" s="3"/>
      <c r="AHY482" s="428"/>
      <c r="AHZ482" s="3"/>
      <c r="AIA482" s="567"/>
      <c r="AIB482" s="3"/>
      <c r="AIC482" s="428"/>
      <c r="AID482" s="3"/>
      <c r="AIE482" s="567"/>
      <c r="AIF482" s="3"/>
      <c r="AIG482" s="428"/>
      <c r="AIH482" s="3"/>
      <c r="AII482" s="567"/>
      <c r="AIJ482" s="3"/>
      <c r="AIK482" s="428"/>
      <c r="AIL482" s="3"/>
      <c r="AIM482" s="567"/>
      <c r="AIN482" s="3"/>
      <c r="AIO482" s="428"/>
      <c r="AIP482" s="3"/>
      <c r="AIQ482" s="567"/>
      <c r="AIR482" s="3"/>
      <c r="AIS482" s="428"/>
      <c r="AIT482" s="3"/>
      <c r="AIU482" s="567"/>
      <c r="AIV482" s="3"/>
      <c r="AIW482" s="428"/>
      <c r="AIX482" s="3"/>
      <c r="AIY482" s="567"/>
      <c r="AIZ482" s="3"/>
      <c r="AJA482" s="428"/>
      <c r="AJB482" s="3"/>
      <c r="AJC482" s="567"/>
      <c r="AJD482" s="3"/>
      <c r="AJE482" s="428"/>
      <c r="AJF482" s="3"/>
      <c r="AJG482" s="567"/>
      <c r="AJH482" s="3"/>
      <c r="AJI482" s="428"/>
      <c r="AJJ482" s="3"/>
      <c r="AJK482" s="567"/>
      <c r="AJL482" s="3"/>
      <c r="AJM482" s="428"/>
      <c r="AJN482" s="3"/>
      <c r="AJO482" s="567"/>
      <c r="AJP482" s="3"/>
      <c r="AJQ482" s="428"/>
      <c r="AJR482" s="3"/>
      <c r="AJS482" s="567"/>
      <c r="AJT482" s="3"/>
      <c r="AJU482" s="428"/>
      <c r="AJV482" s="3"/>
      <c r="AJW482" s="567"/>
      <c r="AJX482" s="3"/>
      <c r="AJY482" s="428"/>
      <c r="AJZ482" s="3"/>
      <c r="AKA482" s="567"/>
      <c r="AKB482" s="3"/>
      <c r="AKC482" s="428"/>
      <c r="AKD482" s="3"/>
      <c r="AKE482" s="567"/>
      <c r="AKF482" s="3"/>
      <c r="AKG482" s="428"/>
      <c r="AKH482" s="3"/>
      <c r="AKI482" s="567"/>
      <c r="AKJ482" s="3"/>
      <c r="AKK482" s="428"/>
      <c r="AKL482" s="3"/>
      <c r="AKM482" s="567"/>
      <c r="AKN482" s="3"/>
      <c r="AKO482" s="428"/>
      <c r="AKP482" s="3"/>
      <c r="AKQ482" s="567"/>
      <c r="AKR482" s="3"/>
      <c r="AKS482" s="428"/>
      <c r="AKT482" s="3"/>
      <c r="AKU482" s="567"/>
      <c r="AKV482" s="3"/>
      <c r="AKW482" s="428"/>
      <c r="AKX482" s="3"/>
      <c r="AKY482" s="567"/>
      <c r="AKZ482" s="3"/>
      <c r="ALA482" s="428"/>
      <c r="ALB482" s="3"/>
      <c r="ALC482" s="567"/>
      <c r="ALD482" s="3"/>
      <c r="ALE482" s="428"/>
      <c r="ALF482" s="3"/>
      <c r="ALG482" s="567"/>
      <c r="ALH482" s="3"/>
      <c r="ALI482" s="428"/>
      <c r="ALJ482" s="3"/>
      <c r="ALK482" s="567"/>
      <c r="ALL482" s="3"/>
      <c r="ALM482" s="428"/>
      <c r="ALN482" s="3"/>
      <c r="ALO482" s="567"/>
      <c r="ALP482" s="3"/>
      <c r="ALQ482" s="428"/>
      <c r="ALR482" s="3"/>
      <c r="ALS482" s="567"/>
      <c r="ALT482" s="3"/>
      <c r="ALU482" s="428"/>
      <c r="ALV482" s="3"/>
      <c r="ALW482" s="567"/>
      <c r="ALX482" s="3"/>
      <c r="ALY482" s="428"/>
      <c r="ALZ482" s="3"/>
      <c r="AMA482" s="567"/>
      <c r="AMB482" s="3"/>
      <c r="AMC482" s="428"/>
      <c r="AMD482" s="3"/>
      <c r="AME482" s="567"/>
      <c r="AMF482" s="3"/>
      <c r="AMG482" s="428"/>
      <c r="AMH482" s="3"/>
      <c r="AMI482" s="567"/>
      <c r="AMJ482" s="3"/>
      <c r="AMK482" s="428"/>
      <c r="AML482" s="3"/>
      <c r="AMM482" s="567"/>
      <c r="AMN482" s="3"/>
      <c r="AMO482" s="428"/>
      <c r="AMP482" s="3"/>
      <c r="AMQ482" s="567"/>
      <c r="AMR482" s="3"/>
      <c r="AMS482" s="428"/>
      <c r="AMT482" s="3"/>
      <c r="AMU482" s="567"/>
      <c r="AMV482" s="3"/>
      <c r="AMW482" s="428"/>
      <c r="AMX482" s="3"/>
      <c r="AMY482" s="567"/>
      <c r="AMZ482" s="3"/>
      <c r="ANA482" s="428"/>
      <c r="ANB482" s="3"/>
      <c r="ANC482" s="567"/>
      <c r="AND482" s="3"/>
      <c r="ANE482" s="428"/>
      <c r="ANF482" s="3"/>
      <c r="ANG482" s="567"/>
      <c r="ANH482" s="3"/>
      <c r="ANI482" s="428"/>
      <c r="ANJ482" s="3"/>
      <c r="ANK482" s="567"/>
      <c r="ANL482" s="3"/>
      <c r="ANM482" s="428"/>
      <c r="ANN482" s="3"/>
      <c r="ANO482" s="567"/>
      <c r="ANP482" s="3"/>
      <c r="ANQ482" s="428"/>
      <c r="ANR482" s="3"/>
      <c r="ANS482" s="567"/>
      <c r="ANT482" s="3"/>
      <c r="ANU482" s="428"/>
      <c r="ANV482" s="3"/>
      <c r="ANW482" s="567"/>
      <c r="ANX482" s="3"/>
      <c r="ANY482" s="428"/>
      <c r="ANZ482" s="3"/>
      <c r="AOA482" s="567"/>
      <c r="AOB482" s="3"/>
      <c r="AOC482" s="428"/>
      <c r="AOD482" s="3"/>
      <c r="AOE482" s="567"/>
      <c r="AOF482" s="3"/>
      <c r="AOG482" s="428"/>
      <c r="AOH482" s="3"/>
      <c r="AOI482" s="567"/>
      <c r="AOJ482" s="3"/>
      <c r="AOK482" s="428"/>
      <c r="AOL482" s="3"/>
      <c r="AOM482" s="567"/>
      <c r="AON482" s="3"/>
      <c r="AOO482" s="428"/>
      <c r="AOP482" s="3"/>
      <c r="AOQ482" s="567"/>
      <c r="AOR482" s="3"/>
      <c r="AOS482" s="428"/>
      <c r="AOT482" s="3"/>
      <c r="AOU482" s="567"/>
      <c r="AOV482" s="3"/>
      <c r="AOW482" s="428"/>
      <c r="AOX482" s="3"/>
      <c r="AOY482" s="567"/>
      <c r="AOZ482" s="3"/>
      <c r="APA482" s="428"/>
      <c r="APB482" s="3"/>
      <c r="APC482" s="567"/>
      <c r="APD482" s="3"/>
      <c r="APE482" s="428"/>
      <c r="APF482" s="3"/>
      <c r="APG482" s="567"/>
      <c r="APH482" s="3"/>
      <c r="API482" s="428"/>
      <c r="APJ482" s="3"/>
      <c r="APK482" s="567"/>
      <c r="APL482" s="3"/>
      <c r="APM482" s="428"/>
      <c r="APN482" s="3"/>
      <c r="APO482" s="567"/>
      <c r="APP482" s="3"/>
      <c r="APQ482" s="428"/>
      <c r="APR482" s="3"/>
      <c r="APS482" s="567"/>
      <c r="APT482" s="3"/>
      <c r="APU482" s="428"/>
      <c r="APV482" s="3"/>
      <c r="APW482" s="567"/>
      <c r="APX482" s="3"/>
      <c r="APY482" s="428"/>
      <c r="APZ482" s="3"/>
      <c r="AQA482" s="567"/>
      <c r="AQB482" s="3"/>
      <c r="AQC482" s="428"/>
      <c r="AQD482" s="3"/>
      <c r="AQE482" s="567"/>
      <c r="AQF482" s="3"/>
      <c r="AQG482" s="428"/>
      <c r="AQH482" s="3"/>
      <c r="AQI482" s="567"/>
      <c r="AQJ482" s="3"/>
      <c r="AQK482" s="428"/>
      <c r="AQL482" s="3"/>
      <c r="AQM482" s="567"/>
      <c r="AQN482" s="3"/>
      <c r="AQO482" s="428"/>
      <c r="AQP482" s="3"/>
      <c r="AQQ482" s="567"/>
      <c r="AQR482" s="3"/>
      <c r="AQS482" s="428"/>
      <c r="AQT482" s="3"/>
      <c r="AQU482" s="567"/>
      <c r="AQV482" s="3"/>
      <c r="AQW482" s="428"/>
      <c r="AQX482" s="3"/>
      <c r="AQY482" s="567"/>
      <c r="AQZ482" s="3"/>
      <c r="ARA482" s="428"/>
      <c r="ARB482" s="3"/>
      <c r="ARC482" s="567"/>
      <c r="ARD482" s="3"/>
      <c r="ARE482" s="428"/>
      <c r="ARF482" s="3"/>
      <c r="ARG482" s="567"/>
      <c r="ARH482" s="3"/>
      <c r="ARI482" s="428"/>
      <c r="ARJ482" s="3"/>
      <c r="ARK482" s="567"/>
      <c r="ARL482" s="3"/>
      <c r="ARM482" s="428"/>
      <c r="ARN482" s="3"/>
      <c r="ARO482" s="567"/>
      <c r="ARP482" s="3"/>
      <c r="ARQ482" s="428"/>
      <c r="ARR482" s="3"/>
      <c r="ARS482" s="567"/>
      <c r="ART482" s="3"/>
      <c r="ARU482" s="428"/>
      <c r="ARV482" s="3"/>
      <c r="ARW482" s="567"/>
      <c r="ARX482" s="3"/>
      <c r="ARY482" s="428"/>
      <c r="ARZ482" s="3"/>
      <c r="ASA482" s="567"/>
      <c r="ASB482" s="3"/>
      <c r="ASC482" s="428"/>
      <c r="ASD482" s="3"/>
      <c r="ASE482" s="567"/>
      <c r="ASF482" s="3"/>
      <c r="ASG482" s="428"/>
      <c r="ASH482" s="3"/>
      <c r="ASI482" s="567"/>
      <c r="ASJ482" s="3"/>
      <c r="ASK482" s="428"/>
      <c r="ASL482" s="3"/>
      <c r="ASM482" s="567"/>
      <c r="ASN482" s="3"/>
      <c r="ASO482" s="428"/>
      <c r="ASP482" s="3"/>
      <c r="ASQ482" s="567"/>
      <c r="ASR482" s="3"/>
      <c r="ASS482" s="428"/>
      <c r="AST482" s="3"/>
      <c r="ASU482" s="567"/>
      <c r="ASV482" s="3"/>
      <c r="ASW482" s="428"/>
      <c r="ASX482" s="3"/>
      <c r="ASY482" s="567"/>
      <c r="ASZ482" s="3"/>
      <c r="ATA482" s="428"/>
      <c r="ATB482" s="3"/>
      <c r="ATC482" s="567"/>
      <c r="ATD482" s="3"/>
      <c r="ATE482" s="428"/>
      <c r="ATF482" s="3"/>
      <c r="ATG482" s="567"/>
      <c r="ATH482" s="3"/>
      <c r="ATI482" s="428"/>
      <c r="ATJ482" s="3"/>
      <c r="ATK482" s="567"/>
      <c r="ATL482" s="3"/>
      <c r="ATM482" s="428"/>
      <c r="ATN482" s="3"/>
      <c r="ATO482" s="567"/>
      <c r="ATP482" s="3"/>
      <c r="ATQ482" s="428"/>
      <c r="ATR482" s="3"/>
      <c r="ATS482" s="567"/>
      <c r="ATT482" s="3"/>
      <c r="ATU482" s="428"/>
      <c r="ATV482" s="3"/>
      <c r="ATW482" s="567"/>
      <c r="ATX482" s="3"/>
      <c r="ATY482" s="428"/>
      <c r="ATZ482" s="3"/>
      <c r="AUA482" s="567"/>
      <c r="AUB482" s="3"/>
      <c r="AUC482" s="428"/>
      <c r="AUD482" s="3"/>
      <c r="AUE482" s="567"/>
      <c r="AUF482" s="3"/>
      <c r="AUG482" s="428"/>
      <c r="AUH482" s="3"/>
      <c r="AUI482" s="567"/>
      <c r="AUJ482" s="3"/>
      <c r="AUK482" s="428"/>
      <c r="AUL482" s="3"/>
      <c r="AUM482" s="567"/>
      <c r="AUN482" s="3"/>
      <c r="AUO482" s="428"/>
      <c r="AUP482" s="3"/>
      <c r="AUQ482" s="567"/>
      <c r="AUR482" s="3"/>
      <c r="AUS482" s="428"/>
      <c r="AUT482" s="3"/>
      <c r="AUU482" s="567"/>
      <c r="AUV482" s="3"/>
      <c r="AUW482" s="428"/>
      <c r="AUX482" s="3"/>
      <c r="AUY482" s="567"/>
      <c r="AUZ482" s="3"/>
      <c r="AVA482" s="428"/>
      <c r="AVB482" s="3"/>
      <c r="AVC482" s="567"/>
      <c r="AVD482" s="3"/>
      <c r="AVE482" s="428"/>
      <c r="AVF482" s="3"/>
      <c r="AVG482" s="567"/>
      <c r="AVH482" s="3"/>
      <c r="AVI482" s="428"/>
      <c r="AVJ482" s="3"/>
      <c r="AVK482" s="567"/>
      <c r="AVL482" s="3"/>
      <c r="AVM482" s="428"/>
      <c r="AVN482" s="3"/>
      <c r="AVO482" s="567"/>
      <c r="AVP482" s="3"/>
      <c r="AVQ482" s="428"/>
      <c r="AVR482" s="3"/>
      <c r="AVS482" s="567"/>
      <c r="AVT482" s="3"/>
      <c r="AVU482" s="428"/>
      <c r="AVV482" s="3"/>
      <c r="AVW482" s="567"/>
      <c r="AVX482" s="3"/>
      <c r="AVY482" s="428"/>
      <c r="AVZ482" s="3"/>
      <c r="AWA482" s="567"/>
      <c r="AWB482" s="3"/>
      <c r="AWC482" s="428"/>
      <c r="AWD482" s="3"/>
      <c r="AWE482" s="567"/>
      <c r="AWF482" s="3"/>
      <c r="AWG482" s="428"/>
      <c r="AWH482" s="3"/>
      <c r="AWI482" s="567"/>
      <c r="AWJ482" s="3"/>
      <c r="AWK482" s="428"/>
      <c r="AWL482" s="3"/>
      <c r="AWM482" s="567"/>
      <c r="AWN482" s="3"/>
      <c r="AWO482" s="428"/>
      <c r="AWP482" s="3"/>
      <c r="AWQ482" s="567"/>
      <c r="AWR482" s="3"/>
      <c r="AWS482" s="428"/>
      <c r="AWT482" s="3"/>
      <c r="AWU482" s="567"/>
      <c r="AWV482" s="3"/>
      <c r="AWW482" s="428"/>
      <c r="AWX482" s="3"/>
      <c r="AWY482" s="567"/>
      <c r="AWZ482" s="3"/>
      <c r="AXA482" s="428"/>
      <c r="AXB482" s="3"/>
      <c r="AXC482" s="567"/>
      <c r="AXD482" s="3"/>
      <c r="AXE482" s="428"/>
      <c r="AXF482" s="3"/>
      <c r="AXG482" s="567"/>
      <c r="AXH482" s="3"/>
      <c r="AXI482" s="428"/>
      <c r="AXJ482" s="3"/>
      <c r="AXK482" s="567"/>
      <c r="AXL482" s="3"/>
      <c r="AXM482" s="428"/>
      <c r="AXN482" s="3"/>
      <c r="AXO482" s="567"/>
      <c r="AXP482" s="3"/>
      <c r="AXQ482" s="428"/>
      <c r="AXR482" s="3"/>
      <c r="AXS482" s="567"/>
      <c r="AXT482" s="3"/>
      <c r="AXU482" s="428"/>
      <c r="AXV482" s="3"/>
      <c r="AXW482" s="567"/>
      <c r="AXX482" s="3"/>
      <c r="AXY482" s="428"/>
      <c r="AXZ482" s="3"/>
      <c r="AYA482" s="567"/>
      <c r="AYB482" s="3"/>
      <c r="AYC482" s="428"/>
      <c r="AYD482" s="3"/>
      <c r="AYE482" s="567"/>
      <c r="AYF482" s="3"/>
      <c r="AYG482" s="428"/>
      <c r="AYH482" s="3"/>
      <c r="AYI482" s="567"/>
      <c r="AYJ482" s="3"/>
      <c r="AYK482" s="428"/>
      <c r="AYL482" s="3"/>
      <c r="AYM482" s="567"/>
      <c r="AYN482" s="3"/>
      <c r="AYO482" s="428"/>
      <c r="AYP482" s="3"/>
      <c r="AYQ482" s="567"/>
      <c r="AYR482" s="3"/>
      <c r="AYS482" s="428"/>
      <c r="AYT482" s="3"/>
      <c r="AYU482" s="567"/>
      <c r="AYV482" s="3"/>
      <c r="AYW482" s="428"/>
      <c r="AYX482" s="3"/>
      <c r="AYY482" s="567"/>
      <c r="AYZ482" s="3"/>
      <c r="AZA482" s="428"/>
      <c r="AZB482" s="3"/>
      <c r="AZC482" s="567"/>
      <c r="AZD482" s="3"/>
      <c r="AZE482" s="428"/>
      <c r="AZF482" s="3"/>
      <c r="AZG482" s="567"/>
      <c r="AZH482" s="3"/>
      <c r="AZI482" s="428"/>
      <c r="AZJ482" s="3"/>
      <c r="AZK482" s="567"/>
      <c r="AZL482" s="3"/>
      <c r="AZM482" s="428"/>
      <c r="AZN482" s="3"/>
      <c r="AZO482" s="567"/>
      <c r="AZP482" s="3"/>
      <c r="AZQ482" s="428"/>
      <c r="AZR482" s="3"/>
      <c r="AZS482" s="567"/>
      <c r="AZT482" s="3"/>
      <c r="AZU482" s="428"/>
      <c r="AZV482" s="3"/>
      <c r="AZW482" s="567"/>
      <c r="AZX482" s="3"/>
      <c r="AZY482" s="428"/>
      <c r="AZZ482" s="3"/>
      <c r="BAA482" s="567"/>
      <c r="BAB482" s="3"/>
      <c r="BAC482" s="428"/>
      <c r="BAD482" s="3"/>
      <c r="BAE482" s="567"/>
      <c r="BAF482" s="3"/>
      <c r="BAG482" s="428"/>
      <c r="BAH482" s="3"/>
      <c r="BAI482" s="567"/>
      <c r="BAJ482" s="3"/>
      <c r="BAK482" s="428"/>
      <c r="BAL482" s="3"/>
      <c r="BAM482" s="567"/>
      <c r="BAN482" s="3"/>
      <c r="BAO482" s="428"/>
      <c r="BAP482" s="3"/>
      <c r="BAQ482" s="567"/>
      <c r="BAR482" s="3"/>
      <c r="BAS482" s="428"/>
      <c r="BAT482" s="3"/>
      <c r="BAU482" s="567"/>
      <c r="BAV482" s="3"/>
      <c r="BAW482" s="428"/>
      <c r="BAX482" s="3"/>
      <c r="BAY482" s="567"/>
      <c r="BAZ482" s="3"/>
      <c r="BBA482" s="428"/>
      <c r="BBB482" s="3"/>
      <c r="BBC482" s="567"/>
      <c r="BBD482" s="3"/>
      <c r="BBE482" s="428"/>
      <c r="BBF482" s="3"/>
      <c r="BBG482" s="567"/>
      <c r="BBH482" s="3"/>
      <c r="BBI482" s="428"/>
      <c r="BBJ482" s="3"/>
      <c r="BBK482" s="567"/>
      <c r="BBL482" s="3"/>
      <c r="BBM482" s="428"/>
      <c r="BBN482" s="3"/>
      <c r="BBO482" s="567"/>
      <c r="BBP482" s="3"/>
      <c r="BBQ482" s="428"/>
      <c r="BBR482" s="3"/>
      <c r="BBS482" s="567"/>
      <c r="BBT482" s="3"/>
      <c r="BBU482" s="428"/>
      <c r="BBV482" s="3"/>
      <c r="BBW482" s="567"/>
      <c r="BBX482" s="3"/>
      <c r="BBY482" s="428"/>
      <c r="BBZ482" s="3"/>
      <c r="BCA482" s="567"/>
      <c r="BCB482" s="3"/>
      <c r="BCC482" s="428"/>
      <c r="BCD482" s="3"/>
      <c r="BCE482" s="567"/>
      <c r="BCF482" s="3"/>
      <c r="BCG482" s="428"/>
      <c r="BCH482" s="3"/>
      <c r="BCI482" s="567"/>
      <c r="BCJ482" s="3"/>
      <c r="BCK482" s="428"/>
      <c r="BCL482" s="3"/>
      <c r="BCM482" s="567"/>
      <c r="BCN482" s="3"/>
      <c r="BCO482" s="428"/>
      <c r="BCP482" s="3"/>
      <c r="BCQ482" s="567"/>
      <c r="BCR482" s="3"/>
      <c r="BCS482" s="428"/>
      <c r="BCT482" s="3"/>
      <c r="BCU482" s="567"/>
      <c r="BCV482" s="3"/>
      <c r="BCW482" s="428"/>
      <c r="BCX482" s="3"/>
      <c r="BCY482" s="567"/>
      <c r="BCZ482" s="3"/>
      <c r="BDA482" s="428"/>
      <c r="BDB482" s="3"/>
      <c r="BDC482" s="567"/>
      <c r="BDD482" s="3"/>
      <c r="BDE482" s="428"/>
      <c r="BDF482" s="3"/>
      <c r="BDG482" s="567"/>
      <c r="BDH482" s="3"/>
      <c r="BDI482" s="428"/>
      <c r="BDJ482" s="3"/>
      <c r="BDK482" s="567"/>
      <c r="BDL482" s="3"/>
      <c r="BDM482" s="428"/>
      <c r="BDN482" s="3"/>
      <c r="BDO482" s="567"/>
      <c r="BDP482" s="3"/>
      <c r="BDQ482" s="428"/>
      <c r="BDR482" s="3"/>
      <c r="BDS482" s="567"/>
      <c r="BDT482" s="3"/>
      <c r="BDU482" s="428"/>
      <c r="BDV482" s="3"/>
      <c r="BDW482" s="567"/>
      <c r="BDX482" s="3"/>
      <c r="BDY482" s="428"/>
      <c r="BDZ482" s="3"/>
      <c r="BEA482" s="567"/>
      <c r="BEB482" s="3"/>
      <c r="BEC482" s="428"/>
      <c r="BED482" s="3"/>
      <c r="BEE482" s="567"/>
      <c r="BEF482" s="3"/>
      <c r="BEG482" s="428"/>
      <c r="BEH482" s="3"/>
      <c r="BEI482" s="567"/>
      <c r="BEJ482" s="3"/>
      <c r="BEK482" s="428"/>
      <c r="BEL482" s="3"/>
      <c r="BEM482" s="567"/>
      <c r="BEN482" s="3"/>
      <c r="BEO482" s="428"/>
      <c r="BEP482" s="3"/>
      <c r="BEQ482" s="567"/>
      <c r="BER482" s="3"/>
      <c r="BES482" s="428"/>
      <c r="BET482" s="3"/>
      <c r="BEU482" s="567"/>
      <c r="BEV482" s="3"/>
      <c r="BEW482" s="428"/>
      <c r="BEX482" s="3"/>
      <c r="BEY482" s="567"/>
      <c r="BEZ482" s="3"/>
      <c r="BFA482" s="428"/>
      <c r="BFB482" s="3"/>
      <c r="BFC482" s="567"/>
      <c r="BFD482" s="3"/>
      <c r="BFE482" s="428"/>
      <c r="BFF482" s="3"/>
      <c r="BFG482" s="567"/>
      <c r="BFH482" s="3"/>
      <c r="BFI482" s="428"/>
      <c r="BFJ482" s="3"/>
      <c r="BFK482" s="567"/>
      <c r="BFL482" s="3"/>
      <c r="BFM482" s="428"/>
      <c r="BFN482" s="3"/>
      <c r="BFO482" s="567"/>
      <c r="BFP482" s="3"/>
      <c r="BFQ482" s="428"/>
      <c r="BFR482" s="3"/>
      <c r="BFS482" s="567"/>
      <c r="BFT482" s="3"/>
      <c r="BFU482" s="428"/>
      <c r="BFV482" s="3"/>
      <c r="BFW482" s="567"/>
      <c r="BFX482" s="3"/>
      <c r="BFY482" s="428"/>
      <c r="BFZ482" s="3"/>
      <c r="BGA482" s="567"/>
      <c r="BGB482" s="3"/>
      <c r="BGC482" s="428"/>
      <c r="BGD482" s="3"/>
      <c r="BGE482" s="567"/>
      <c r="BGF482" s="3"/>
      <c r="BGG482" s="428"/>
      <c r="BGH482" s="3"/>
      <c r="BGI482" s="567"/>
      <c r="BGJ482" s="3"/>
      <c r="BGK482" s="428"/>
      <c r="BGL482" s="3"/>
      <c r="BGM482" s="567"/>
      <c r="BGN482" s="3"/>
      <c r="BGO482" s="428"/>
      <c r="BGP482" s="3"/>
      <c r="BGQ482" s="567"/>
      <c r="BGR482" s="3"/>
      <c r="BGS482" s="428"/>
      <c r="BGT482" s="3"/>
      <c r="BGU482" s="567"/>
      <c r="BGV482" s="3"/>
      <c r="BGW482" s="428"/>
      <c r="BGX482" s="3"/>
      <c r="BGY482" s="567"/>
      <c r="BGZ482" s="3"/>
      <c r="BHA482" s="428"/>
      <c r="BHB482" s="3"/>
      <c r="BHC482" s="567"/>
      <c r="BHD482" s="3"/>
      <c r="BHE482" s="428"/>
      <c r="BHF482" s="3"/>
      <c r="BHG482" s="567"/>
      <c r="BHH482" s="3"/>
      <c r="BHI482" s="428"/>
      <c r="BHJ482" s="3"/>
      <c r="BHK482" s="567"/>
      <c r="BHL482" s="3"/>
      <c r="BHM482" s="428"/>
      <c r="BHN482" s="3"/>
      <c r="BHO482" s="567"/>
      <c r="BHP482" s="3"/>
      <c r="BHQ482" s="428"/>
      <c r="BHR482" s="3"/>
      <c r="BHS482" s="567"/>
      <c r="BHT482" s="3"/>
      <c r="BHU482" s="428"/>
      <c r="BHV482" s="3"/>
      <c r="BHW482" s="567"/>
      <c r="BHX482" s="3"/>
      <c r="BHY482" s="428"/>
      <c r="BHZ482" s="3"/>
      <c r="BIA482" s="567"/>
      <c r="BIB482" s="3"/>
      <c r="BIC482" s="428"/>
      <c r="BID482" s="3"/>
      <c r="BIE482" s="567"/>
      <c r="BIF482" s="3"/>
      <c r="BIG482" s="428"/>
      <c r="BIH482" s="3"/>
      <c r="BII482" s="567"/>
      <c r="BIJ482" s="3"/>
      <c r="BIK482" s="428"/>
      <c r="BIL482" s="3"/>
      <c r="BIM482" s="567"/>
      <c r="BIN482" s="3"/>
      <c r="BIO482" s="428"/>
      <c r="BIP482" s="3"/>
      <c r="BIQ482" s="567"/>
      <c r="BIR482" s="3"/>
      <c r="BIS482" s="428"/>
      <c r="BIT482" s="3"/>
      <c r="BIU482" s="567"/>
      <c r="BIV482" s="3"/>
      <c r="BIW482" s="428"/>
      <c r="BIX482" s="3"/>
      <c r="BIY482" s="567"/>
      <c r="BIZ482" s="3"/>
      <c r="BJA482" s="428"/>
      <c r="BJB482" s="3"/>
      <c r="BJC482" s="567"/>
      <c r="BJD482" s="3"/>
      <c r="BJE482" s="428"/>
      <c r="BJF482" s="3"/>
      <c r="BJG482" s="567"/>
      <c r="BJH482" s="3"/>
      <c r="BJI482" s="428"/>
      <c r="BJJ482" s="3"/>
      <c r="BJK482" s="567"/>
      <c r="BJL482" s="3"/>
      <c r="BJM482" s="428"/>
      <c r="BJN482" s="3"/>
      <c r="BJO482" s="567"/>
      <c r="BJP482" s="3"/>
      <c r="BJQ482" s="428"/>
      <c r="BJR482" s="3"/>
      <c r="BJS482" s="567"/>
      <c r="BJT482" s="3"/>
      <c r="BJU482" s="428"/>
      <c r="BJV482" s="3"/>
      <c r="BJW482" s="567"/>
      <c r="BJX482" s="3"/>
      <c r="BJY482" s="428"/>
      <c r="BJZ482" s="3"/>
      <c r="BKA482" s="567"/>
      <c r="BKB482" s="3"/>
      <c r="BKC482" s="428"/>
      <c r="BKD482" s="3"/>
      <c r="BKE482" s="567"/>
      <c r="BKF482" s="3"/>
      <c r="BKG482" s="428"/>
      <c r="BKH482" s="3"/>
      <c r="BKI482" s="567"/>
      <c r="BKJ482" s="3"/>
      <c r="BKK482" s="428"/>
      <c r="BKL482" s="3"/>
      <c r="BKM482" s="567"/>
      <c r="BKN482" s="3"/>
      <c r="BKO482" s="428"/>
      <c r="BKP482" s="3"/>
      <c r="BKQ482" s="567"/>
      <c r="BKR482" s="3"/>
      <c r="BKS482" s="428"/>
      <c r="BKT482" s="3"/>
      <c r="BKU482" s="567"/>
      <c r="BKV482" s="3"/>
      <c r="BKW482" s="428"/>
      <c r="BKX482" s="3"/>
      <c r="BKY482" s="567"/>
      <c r="BKZ482" s="3"/>
      <c r="BLA482" s="428"/>
      <c r="BLB482" s="3"/>
      <c r="BLC482" s="567"/>
      <c r="BLD482" s="3"/>
      <c r="BLE482" s="428"/>
      <c r="BLF482" s="3"/>
      <c r="BLG482" s="567"/>
      <c r="BLH482" s="3"/>
      <c r="BLI482" s="428"/>
      <c r="BLJ482" s="3"/>
      <c r="BLK482" s="567"/>
      <c r="BLL482" s="3"/>
      <c r="BLM482" s="428"/>
      <c r="BLN482" s="3"/>
      <c r="BLO482" s="567"/>
      <c r="BLP482" s="3"/>
      <c r="BLQ482" s="428"/>
      <c r="BLR482" s="3"/>
      <c r="BLS482" s="567"/>
      <c r="BLT482" s="3"/>
      <c r="BLU482" s="428"/>
      <c r="BLV482" s="3"/>
      <c r="BLW482" s="567"/>
      <c r="BLX482" s="3"/>
      <c r="BLY482" s="428"/>
      <c r="BLZ482" s="3"/>
      <c r="BMA482" s="567"/>
      <c r="BMB482" s="3"/>
      <c r="BMC482" s="428"/>
      <c r="BMD482" s="3"/>
      <c r="BME482" s="567"/>
      <c r="BMF482" s="3"/>
      <c r="BMG482" s="428"/>
      <c r="BMH482" s="3"/>
      <c r="BMI482" s="567"/>
      <c r="BMJ482" s="3"/>
      <c r="BMK482" s="428"/>
      <c r="BML482" s="3"/>
      <c r="BMM482" s="567"/>
      <c r="BMN482" s="3"/>
      <c r="BMO482" s="428"/>
      <c r="BMP482" s="3"/>
      <c r="BMQ482" s="567"/>
      <c r="BMR482" s="3"/>
      <c r="BMS482" s="428"/>
      <c r="BMT482" s="3"/>
      <c r="BMU482" s="567"/>
      <c r="BMV482" s="3"/>
      <c r="BMW482" s="428"/>
      <c r="BMX482" s="3"/>
      <c r="BMY482" s="567"/>
      <c r="BMZ482" s="3"/>
      <c r="BNA482" s="428"/>
      <c r="BNB482" s="3"/>
      <c r="BNC482" s="567"/>
      <c r="BND482" s="3"/>
      <c r="BNE482" s="428"/>
      <c r="BNF482" s="3"/>
      <c r="BNG482" s="567"/>
      <c r="BNH482" s="3"/>
      <c r="BNI482" s="428"/>
      <c r="BNJ482" s="3"/>
      <c r="BNK482" s="567"/>
      <c r="BNL482" s="3"/>
      <c r="BNM482" s="428"/>
      <c r="BNN482" s="3"/>
      <c r="BNO482" s="567"/>
      <c r="BNP482" s="3"/>
      <c r="BNQ482" s="428"/>
      <c r="BNR482" s="3"/>
      <c r="BNS482" s="567"/>
      <c r="BNT482" s="3"/>
      <c r="BNU482" s="428"/>
      <c r="BNV482" s="3"/>
      <c r="BNW482" s="567"/>
      <c r="BNX482" s="3"/>
      <c r="BNY482" s="428"/>
      <c r="BNZ482" s="3"/>
      <c r="BOA482" s="567"/>
      <c r="BOB482" s="3"/>
      <c r="BOC482" s="428"/>
      <c r="BOD482" s="3"/>
      <c r="BOE482" s="567"/>
      <c r="BOF482" s="3"/>
      <c r="BOG482" s="428"/>
      <c r="BOH482" s="3"/>
      <c r="BOI482" s="567"/>
      <c r="BOJ482" s="3"/>
      <c r="BOK482" s="428"/>
      <c r="BOL482" s="3"/>
      <c r="BOM482" s="567"/>
      <c r="BON482" s="3"/>
      <c r="BOO482" s="428"/>
      <c r="BOP482" s="3"/>
      <c r="BOQ482" s="567"/>
      <c r="BOR482" s="3"/>
      <c r="BOS482" s="428"/>
      <c r="BOT482" s="3"/>
      <c r="BOU482" s="567"/>
      <c r="BOV482" s="3"/>
      <c r="BOW482" s="428"/>
      <c r="BOX482" s="3"/>
      <c r="BOY482" s="567"/>
      <c r="BOZ482" s="3"/>
      <c r="BPA482" s="428"/>
      <c r="BPB482" s="3"/>
      <c r="BPC482" s="567"/>
      <c r="BPD482" s="3"/>
      <c r="BPE482" s="428"/>
      <c r="BPF482" s="3"/>
      <c r="BPG482" s="567"/>
      <c r="BPH482" s="3"/>
      <c r="BPI482" s="428"/>
      <c r="BPJ482" s="3"/>
      <c r="BPK482" s="567"/>
      <c r="BPL482" s="3"/>
      <c r="BPM482" s="428"/>
      <c r="BPN482" s="3"/>
      <c r="BPO482" s="567"/>
      <c r="BPP482" s="3"/>
      <c r="BPQ482" s="428"/>
      <c r="BPR482" s="3"/>
      <c r="BPS482" s="567"/>
      <c r="BPT482" s="3"/>
      <c r="BPU482" s="428"/>
      <c r="BPV482" s="3"/>
      <c r="BPW482" s="567"/>
      <c r="BPX482" s="3"/>
      <c r="BPY482" s="428"/>
      <c r="BPZ482" s="3"/>
      <c r="BQA482" s="567"/>
      <c r="BQB482" s="3"/>
      <c r="BQC482" s="428"/>
      <c r="BQD482" s="3"/>
      <c r="BQE482" s="567"/>
      <c r="BQF482" s="3"/>
      <c r="BQG482" s="428"/>
      <c r="BQH482" s="3"/>
      <c r="BQI482" s="567"/>
      <c r="BQJ482" s="3"/>
      <c r="BQK482" s="428"/>
      <c r="BQL482" s="3"/>
      <c r="BQM482" s="567"/>
      <c r="BQN482" s="3"/>
      <c r="BQO482" s="428"/>
      <c r="BQP482" s="3"/>
      <c r="BQQ482" s="567"/>
      <c r="BQR482" s="3"/>
      <c r="BQS482" s="428"/>
      <c r="BQT482" s="3"/>
      <c r="BQU482" s="567"/>
      <c r="BQV482" s="3"/>
      <c r="BQW482" s="428"/>
      <c r="BQX482" s="3"/>
      <c r="BQY482" s="567"/>
      <c r="BQZ482" s="3"/>
      <c r="BRA482" s="428"/>
      <c r="BRB482" s="3"/>
      <c r="BRC482" s="567"/>
      <c r="BRD482" s="3"/>
      <c r="BRE482" s="428"/>
      <c r="BRF482" s="3"/>
      <c r="BRG482" s="567"/>
      <c r="BRH482" s="3"/>
      <c r="BRI482" s="428"/>
      <c r="BRJ482" s="3"/>
      <c r="BRK482" s="567"/>
      <c r="BRL482" s="3"/>
      <c r="BRM482" s="428"/>
      <c r="BRN482" s="3"/>
      <c r="BRO482" s="567"/>
      <c r="BRP482" s="3"/>
      <c r="BRQ482" s="428"/>
      <c r="BRR482" s="3"/>
      <c r="BRS482" s="567"/>
      <c r="BRT482" s="3"/>
      <c r="BRU482" s="428"/>
      <c r="BRV482" s="3"/>
      <c r="BRW482" s="567"/>
      <c r="BRX482" s="3"/>
      <c r="BRY482" s="428"/>
      <c r="BRZ482" s="3"/>
      <c r="BSA482" s="567"/>
      <c r="BSB482" s="3"/>
      <c r="BSC482" s="428"/>
      <c r="BSD482" s="3"/>
      <c r="BSE482" s="567"/>
      <c r="BSF482" s="3"/>
      <c r="BSG482" s="428"/>
      <c r="BSH482" s="3"/>
      <c r="BSI482" s="567"/>
      <c r="BSJ482" s="3"/>
      <c r="BSK482" s="428"/>
      <c r="BSL482" s="3"/>
      <c r="BSM482" s="567"/>
      <c r="BSN482" s="3"/>
      <c r="BSO482" s="428"/>
      <c r="BSP482" s="3"/>
      <c r="BSQ482" s="567"/>
      <c r="BSR482" s="3"/>
      <c r="BSS482" s="428"/>
      <c r="BST482" s="3"/>
      <c r="BSU482" s="567"/>
      <c r="BSV482" s="3"/>
      <c r="BSW482" s="428"/>
      <c r="BSX482" s="3"/>
      <c r="BSY482" s="567"/>
      <c r="BSZ482" s="3"/>
      <c r="BTA482" s="428"/>
      <c r="BTB482" s="3"/>
      <c r="BTC482" s="567"/>
      <c r="BTD482" s="3"/>
      <c r="BTE482" s="428"/>
      <c r="BTF482" s="3"/>
      <c r="BTG482" s="567"/>
      <c r="BTH482" s="3"/>
      <c r="BTI482" s="428"/>
      <c r="BTJ482" s="3"/>
      <c r="BTK482" s="567"/>
      <c r="BTL482" s="3"/>
      <c r="BTM482" s="428"/>
      <c r="BTN482" s="3"/>
      <c r="BTO482" s="567"/>
      <c r="BTP482" s="3"/>
      <c r="BTQ482" s="428"/>
      <c r="BTR482" s="3"/>
      <c r="BTS482" s="567"/>
      <c r="BTT482" s="3"/>
      <c r="BTU482" s="428"/>
      <c r="BTV482" s="3"/>
      <c r="BTW482" s="567"/>
      <c r="BTX482" s="3"/>
      <c r="BTY482" s="428"/>
      <c r="BTZ482" s="3"/>
      <c r="BUA482" s="567"/>
      <c r="BUB482" s="3"/>
      <c r="BUC482" s="428"/>
      <c r="BUD482" s="3"/>
      <c r="BUE482" s="567"/>
      <c r="BUF482" s="3"/>
      <c r="BUG482" s="428"/>
      <c r="BUH482" s="3"/>
      <c r="BUI482" s="567"/>
      <c r="BUJ482" s="3"/>
      <c r="BUK482" s="428"/>
      <c r="BUL482" s="3"/>
      <c r="BUM482" s="567"/>
      <c r="BUN482" s="3"/>
      <c r="BUO482" s="428"/>
      <c r="BUP482" s="3"/>
      <c r="BUQ482" s="567"/>
      <c r="BUR482" s="3"/>
      <c r="BUS482" s="428"/>
      <c r="BUT482" s="3"/>
      <c r="BUU482" s="567"/>
      <c r="BUV482" s="3"/>
      <c r="BUW482" s="428"/>
      <c r="BUX482" s="3"/>
      <c r="BUY482" s="567"/>
      <c r="BUZ482" s="3"/>
      <c r="BVA482" s="428"/>
      <c r="BVB482" s="3"/>
      <c r="BVC482" s="567"/>
      <c r="BVD482" s="3"/>
      <c r="BVE482" s="428"/>
      <c r="BVF482" s="3"/>
      <c r="BVG482" s="567"/>
      <c r="BVH482" s="3"/>
      <c r="BVI482" s="428"/>
      <c r="BVJ482" s="3"/>
      <c r="BVK482" s="567"/>
      <c r="BVL482" s="3"/>
      <c r="BVM482" s="428"/>
      <c r="BVN482" s="3"/>
      <c r="BVO482" s="567"/>
      <c r="BVP482" s="3"/>
      <c r="BVQ482" s="428"/>
      <c r="BVR482" s="3"/>
      <c r="BVS482" s="567"/>
      <c r="BVT482" s="3"/>
      <c r="BVU482" s="428"/>
      <c r="BVV482" s="3"/>
      <c r="BVW482" s="567"/>
      <c r="BVX482" s="3"/>
      <c r="BVY482" s="428"/>
      <c r="BVZ482" s="3"/>
      <c r="BWA482" s="567"/>
      <c r="BWB482" s="3"/>
      <c r="BWC482" s="428"/>
      <c r="BWD482" s="3"/>
      <c r="BWE482" s="567"/>
      <c r="BWF482" s="3"/>
      <c r="BWG482" s="428"/>
      <c r="BWH482" s="3"/>
      <c r="BWI482" s="567"/>
      <c r="BWJ482" s="3"/>
      <c r="BWK482" s="428"/>
      <c r="BWL482" s="3"/>
      <c r="BWM482" s="567"/>
      <c r="BWN482" s="3"/>
      <c r="BWO482" s="428"/>
      <c r="BWP482" s="3"/>
      <c r="BWQ482" s="567"/>
      <c r="BWR482" s="3"/>
      <c r="BWS482" s="428"/>
      <c r="BWT482" s="3"/>
      <c r="BWU482" s="567"/>
      <c r="BWV482" s="3"/>
      <c r="BWW482" s="428"/>
      <c r="BWX482" s="3"/>
      <c r="BWY482" s="567"/>
      <c r="BWZ482" s="3"/>
      <c r="BXA482" s="428"/>
      <c r="BXB482" s="3"/>
      <c r="BXC482" s="567"/>
      <c r="BXD482" s="3"/>
      <c r="BXE482" s="428"/>
      <c r="BXF482" s="3"/>
      <c r="BXG482" s="567"/>
      <c r="BXH482" s="3"/>
      <c r="BXI482" s="428"/>
      <c r="BXJ482" s="3"/>
      <c r="BXK482" s="567"/>
      <c r="BXL482" s="3"/>
      <c r="BXM482" s="428"/>
      <c r="BXN482" s="3"/>
      <c r="BXO482" s="567"/>
      <c r="BXP482" s="3"/>
      <c r="BXQ482" s="428"/>
      <c r="BXR482" s="3"/>
      <c r="BXS482" s="567"/>
      <c r="BXT482" s="3"/>
      <c r="BXU482" s="428"/>
      <c r="BXV482" s="3"/>
      <c r="BXW482" s="567"/>
      <c r="BXX482" s="3"/>
      <c r="BXY482" s="428"/>
      <c r="BXZ482" s="3"/>
      <c r="BYA482" s="567"/>
      <c r="BYB482" s="3"/>
      <c r="BYC482" s="428"/>
      <c r="BYD482" s="3"/>
      <c r="BYE482" s="567"/>
      <c r="BYF482" s="3"/>
      <c r="BYG482" s="428"/>
      <c r="BYH482" s="3"/>
      <c r="BYI482" s="567"/>
      <c r="BYJ482" s="3"/>
      <c r="BYK482" s="428"/>
      <c r="BYL482" s="3"/>
      <c r="BYM482" s="567"/>
      <c r="BYN482" s="3"/>
      <c r="BYO482" s="428"/>
      <c r="BYP482" s="3"/>
      <c r="BYQ482" s="567"/>
      <c r="BYR482" s="3"/>
      <c r="BYS482" s="428"/>
      <c r="BYT482" s="3"/>
      <c r="BYU482" s="567"/>
      <c r="BYV482" s="3"/>
      <c r="BYW482" s="428"/>
      <c r="BYX482" s="3"/>
      <c r="BYY482" s="567"/>
      <c r="BYZ482" s="3"/>
      <c r="BZA482" s="428"/>
      <c r="BZB482" s="3"/>
      <c r="BZC482" s="567"/>
      <c r="BZD482" s="3"/>
      <c r="BZE482" s="428"/>
      <c r="BZF482" s="3"/>
      <c r="BZG482" s="567"/>
      <c r="BZH482" s="3"/>
      <c r="BZI482" s="428"/>
      <c r="BZJ482" s="3"/>
      <c r="BZK482" s="567"/>
      <c r="BZL482" s="3"/>
      <c r="BZM482" s="428"/>
      <c r="BZN482" s="3"/>
      <c r="BZO482" s="567"/>
      <c r="BZP482" s="3"/>
      <c r="BZQ482" s="428"/>
      <c r="BZR482" s="3"/>
      <c r="BZS482" s="567"/>
      <c r="BZT482" s="3"/>
      <c r="BZU482" s="428"/>
      <c r="BZV482" s="3"/>
      <c r="BZW482" s="567"/>
      <c r="BZX482" s="3"/>
      <c r="BZY482" s="428"/>
      <c r="BZZ482" s="3"/>
      <c r="CAA482" s="567"/>
      <c r="CAB482" s="3"/>
      <c r="CAC482" s="428"/>
      <c r="CAD482" s="3"/>
      <c r="CAE482" s="567"/>
      <c r="CAF482" s="3"/>
      <c r="CAG482" s="428"/>
      <c r="CAH482" s="3"/>
      <c r="CAI482" s="567"/>
      <c r="CAJ482" s="3"/>
      <c r="CAK482" s="428"/>
      <c r="CAL482" s="3"/>
      <c r="CAM482" s="567"/>
      <c r="CAN482" s="3"/>
      <c r="CAO482" s="428"/>
      <c r="CAP482" s="3"/>
      <c r="CAQ482" s="567"/>
      <c r="CAR482" s="3"/>
      <c r="CAS482" s="428"/>
      <c r="CAT482" s="3"/>
      <c r="CAU482" s="567"/>
      <c r="CAV482" s="3"/>
      <c r="CAW482" s="428"/>
      <c r="CAX482" s="3"/>
      <c r="CAY482" s="567"/>
      <c r="CAZ482" s="3"/>
      <c r="CBA482" s="428"/>
      <c r="CBB482" s="3"/>
      <c r="CBC482" s="567"/>
      <c r="CBD482" s="3"/>
      <c r="CBE482" s="428"/>
      <c r="CBF482" s="3"/>
      <c r="CBG482" s="567"/>
      <c r="CBH482" s="3"/>
      <c r="CBI482" s="428"/>
      <c r="CBJ482" s="3"/>
      <c r="CBK482" s="567"/>
      <c r="CBL482" s="3"/>
      <c r="CBM482" s="428"/>
      <c r="CBN482" s="3"/>
      <c r="CBO482" s="567"/>
      <c r="CBP482" s="3"/>
      <c r="CBQ482" s="428"/>
      <c r="CBR482" s="3"/>
      <c r="CBS482" s="567"/>
      <c r="CBT482" s="3"/>
      <c r="CBU482" s="428"/>
      <c r="CBV482" s="3"/>
      <c r="CBW482" s="567"/>
      <c r="CBX482" s="3"/>
      <c r="CBY482" s="428"/>
      <c r="CBZ482" s="3"/>
      <c r="CCA482" s="567"/>
      <c r="CCB482" s="3"/>
      <c r="CCC482" s="428"/>
      <c r="CCD482" s="3"/>
      <c r="CCE482" s="567"/>
      <c r="CCF482" s="3"/>
      <c r="CCG482" s="428"/>
      <c r="CCH482" s="3"/>
      <c r="CCI482" s="567"/>
      <c r="CCJ482" s="3"/>
      <c r="CCK482" s="428"/>
      <c r="CCL482" s="3"/>
      <c r="CCM482" s="567"/>
      <c r="CCN482" s="3"/>
      <c r="CCO482" s="428"/>
      <c r="CCP482" s="3"/>
      <c r="CCQ482" s="567"/>
      <c r="CCR482" s="3"/>
      <c r="CCS482" s="428"/>
      <c r="CCT482" s="3"/>
      <c r="CCU482" s="567"/>
      <c r="CCV482" s="3"/>
      <c r="CCW482" s="428"/>
      <c r="CCX482" s="3"/>
      <c r="CCY482" s="567"/>
      <c r="CCZ482" s="3"/>
      <c r="CDA482" s="428"/>
      <c r="CDB482" s="3"/>
      <c r="CDC482" s="567"/>
      <c r="CDD482" s="3"/>
      <c r="CDE482" s="428"/>
      <c r="CDF482" s="3"/>
      <c r="CDG482" s="567"/>
      <c r="CDH482" s="3"/>
      <c r="CDI482" s="428"/>
      <c r="CDJ482" s="3"/>
      <c r="CDK482" s="567"/>
      <c r="CDL482" s="3"/>
      <c r="CDM482" s="428"/>
      <c r="CDN482" s="3"/>
      <c r="CDO482" s="567"/>
      <c r="CDP482" s="3"/>
      <c r="CDQ482" s="428"/>
      <c r="CDR482" s="3"/>
      <c r="CDS482" s="567"/>
      <c r="CDT482" s="3"/>
      <c r="CDU482" s="428"/>
      <c r="CDV482" s="3"/>
      <c r="CDW482" s="567"/>
      <c r="CDX482" s="3"/>
      <c r="CDY482" s="428"/>
      <c r="CDZ482" s="3"/>
      <c r="CEA482" s="567"/>
      <c r="CEB482" s="3"/>
      <c r="CEC482" s="428"/>
      <c r="CED482" s="3"/>
      <c r="CEE482" s="567"/>
      <c r="CEF482" s="3"/>
      <c r="CEG482" s="428"/>
      <c r="CEH482" s="3"/>
      <c r="CEI482" s="567"/>
      <c r="CEJ482" s="3"/>
      <c r="CEK482" s="428"/>
      <c r="CEL482" s="3"/>
      <c r="CEM482" s="567"/>
      <c r="CEN482" s="3"/>
      <c r="CEO482" s="428"/>
      <c r="CEP482" s="3"/>
      <c r="CEQ482" s="567"/>
      <c r="CER482" s="3"/>
      <c r="CES482" s="428"/>
      <c r="CET482" s="3"/>
      <c r="CEU482" s="567"/>
      <c r="CEV482" s="3"/>
      <c r="CEW482" s="428"/>
      <c r="CEX482" s="3"/>
      <c r="CEY482" s="567"/>
      <c r="CEZ482" s="3"/>
      <c r="CFA482" s="428"/>
      <c r="CFB482" s="3"/>
      <c r="CFC482" s="567"/>
      <c r="CFD482" s="3"/>
      <c r="CFE482" s="428"/>
      <c r="CFF482" s="3"/>
      <c r="CFG482" s="567"/>
      <c r="CFH482" s="3"/>
      <c r="CFI482" s="428"/>
      <c r="CFJ482" s="3"/>
      <c r="CFK482" s="567"/>
      <c r="CFL482" s="3"/>
      <c r="CFM482" s="428"/>
      <c r="CFN482" s="3"/>
      <c r="CFO482" s="567"/>
      <c r="CFP482" s="3"/>
      <c r="CFQ482" s="428"/>
      <c r="CFR482" s="3"/>
      <c r="CFS482" s="567"/>
      <c r="CFT482" s="3"/>
      <c r="CFU482" s="428"/>
      <c r="CFV482" s="3"/>
      <c r="CFW482" s="567"/>
      <c r="CFX482" s="3"/>
      <c r="CFY482" s="428"/>
      <c r="CFZ482" s="3"/>
      <c r="CGA482" s="567"/>
      <c r="CGB482" s="3"/>
      <c r="CGC482" s="428"/>
      <c r="CGD482" s="3"/>
      <c r="CGE482" s="567"/>
      <c r="CGF482" s="3"/>
      <c r="CGG482" s="428"/>
      <c r="CGH482" s="3"/>
      <c r="CGI482" s="567"/>
      <c r="CGJ482" s="3"/>
      <c r="CGK482" s="428"/>
      <c r="CGL482" s="3"/>
      <c r="CGM482" s="567"/>
      <c r="CGN482" s="3"/>
      <c r="CGO482" s="428"/>
      <c r="CGP482" s="3"/>
      <c r="CGQ482" s="567"/>
      <c r="CGR482" s="3"/>
      <c r="CGS482" s="428"/>
      <c r="CGT482" s="3"/>
      <c r="CGU482" s="567"/>
      <c r="CGV482" s="3"/>
      <c r="CGW482" s="428"/>
      <c r="CGX482" s="3"/>
      <c r="CGY482" s="567"/>
      <c r="CGZ482" s="3"/>
      <c r="CHA482" s="428"/>
      <c r="CHB482" s="3"/>
      <c r="CHC482" s="567"/>
      <c r="CHD482" s="3"/>
      <c r="CHE482" s="428"/>
      <c r="CHF482" s="3"/>
      <c r="CHG482" s="567"/>
      <c r="CHH482" s="3"/>
      <c r="CHI482" s="428"/>
      <c r="CHJ482" s="3"/>
      <c r="CHK482" s="567"/>
      <c r="CHL482" s="3"/>
      <c r="CHM482" s="428"/>
      <c r="CHN482" s="3"/>
      <c r="CHO482" s="567"/>
      <c r="CHP482" s="3"/>
      <c r="CHQ482" s="428"/>
      <c r="CHR482" s="3"/>
      <c r="CHS482" s="567"/>
      <c r="CHT482" s="3"/>
      <c r="CHU482" s="428"/>
      <c r="CHV482" s="3"/>
      <c r="CHW482" s="567"/>
      <c r="CHX482" s="3"/>
      <c r="CHY482" s="428"/>
      <c r="CHZ482" s="3"/>
      <c r="CIA482" s="567"/>
      <c r="CIB482" s="3"/>
      <c r="CIC482" s="428"/>
      <c r="CID482" s="3"/>
      <c r="CIE482" s="567"/>
      <c r="CIF482" s="3"/>
      <c r="CIG482" s="428"/>
      <c r="CIH482" s="3"/>
      <c r="CII482" s="567"/>
      <c r="CIJ482" s="3"/>
      <c r="CIK482" s="428"/>
      <c r="CIL482" s="3"/>
      <c r="CIM482" s="567"/>
      <c r="CIN482" s="3"/>
      <c r="CIO482" s="428"/>
      <c r="CIP482" s="3"/>
      <c r="CIQ482" s="567"/>
      <c r="CIR482" s="3"/>
      <c r="CIS482" s="428"/>
      <c r="CIT482" s="3"/>
      <c r="CIU482" s="567"/>
      <c r="CIV482" s="3"/>
      <c r="CIW482" s="428"/>
      <c r="CIX482" s="3"/>
      <c r="CIY482" s="567"/>
      <c r="CIZ482" s="3"/>
      <c r="CJA482" s="428"/>
      <c r="CJB482" s="3"/>
      <c r="CJC482" s="567"/>
      <c r="CJD482" s="3"/>
      <c r="CJE482" s="428"/>
      <c r="CJF482" s="3"/>
      <c r="CJG482" s="567"/>
      <c r="CJH482" s="3"/>
      <c r="CJI482" s="428"/>
      <c r="CJJ482" s="3"/>
      <c r="CJK482" s="567"/>
      <c r="CJL482" s="3"/>
      <c r="CJM482" s="428"/>
      <c r="CJN482" s="3"/>
      <c r="CJO482" s="567"/>
      <c r="CJP482" s="3"/>
      <c r="CJQ482" s="428"/>
      <c r="CJR482" s="3"/>
      <c r="CJS482" s="567"/>
      <c r="CJT482" s="3"/>
      <c r="CJU482" s="428"/>
      <c r="CJV482" s="3"/>
      <c r="CJW482" s="567"/>
      <c r="CJX482" s="3"/>
      <c r="CJY482" s="428"/>
      <c r="CJZ482" s="3"/>
      <c r="CKA482" s="567"/>
      <c r="CKB482" s="3"/>
      <c r="CKC482" s="428"/>
      <c r="CKD482" s="3"/>
      <c r="CKE482" s="567"/>
      <c r="CKF482" s="3"/>
      <c r="CKG482" s="428"/>
      <c r="CKH482" s="3"/>
      <c r="CKI482" s="567"/>
      <c r="CKJ482" s="3"/>
      <c r="CKK482" s="428"/>
      <c r="CKL482" s="3"/>
      <c r="CKM482" s="567"/>
      <c r="CKN482" s="3"/>
      <c r="CKO482" s="428"/>
      <c r="CKP482" s="3"/>
      <c r="CKQ482" s="567"/>
      <c r="CKR482" s="3"/>
      <c r="CKS482" s="428"/>
      <c r="CKT482" s="3"/>
      <c r="CKU482" s="567"/>
      <c r="CKV482" s="3"/>
      <c r="CKW482" s="428"/>
      <c r="CKX482" s="3"/>
      <c r="CKY482" s="567"/>
      <c r="CKZ482" s="3"/>
      <c r="CLA482" s="428"/>
      <c r="CLB482" s="3"/>
      <c r="CLC482" s="567"/>
      <c r="CLD482" s="3"/>
      <c r="CLE482" s="428"/>
      <c r="CLF482" s="3"/>
      <c r="CLG482" s="567"/>
      <c r="CLH482" s="3"/>
      <c r="CLI482" s="428"/>
      <c r="CLJ482" s="3"/>
      <c r="CLK482" s="567"/>
      <c r="CLL482" s="3"/>
      <c r="CLM482" s="428"/>
      <c r="CLN482" s="3"/>
      <c r="CLO482" s="567"/>
      <c r="CLP482" s="3"/>
      <c r="CLQ482" s="428"/>
      <c r="CLR482" s="3"/>
      <c r="CLS482" s="567"/>
      <c r="CLT482" s="3"/>
      <c r="CLU482" s="428"/>
      <c r="CLV482" s="3"/>
      <c r="CLW482" s="567"/>
      <c r="CLX482" s="3"/>
      <c r="CLY482" s="428"/>
      <c r="CLZ482" s="3"/>
      <c r="CMA482" s="567"/>
      <c r="CMB482" s="3"/>
      <c r="CMC482" s="428"/>
      <c r="CMD482" s="3"/>
      <c r="CME482" s="567"/>
      <c r="CMF482" s="3"/>
      <c r="CMG482" s="428"/>
      <c r="CMH482" s="3"/>
      <c r="CMI482" s="567"/>
      <c r="CMJ482" s="3"/>
      <c r="CMK482" s="428"/>
      <c r="CML482" s="3"/>
      <c r="CMM482" s="567"/>
      <c r="CMN482" s="3"/>
      <c r="CMO482" s="428"/>
      <c r="CMP482" s="3"/>
      <c r="CMQ482" s="567"/>
      <c r="CMR482" s="3"/>
      <c r="CMS482" s="428"/>
      <c r="CMT482" s="3"/>
      <c r="CMU482" s="567"/>
      <c r="CMV482" s="3"/>
      <c r="CMW482" s="428"/>
      <c r="CMX482" s="3"/>
      <c r="CMY482" s="567"/>
      <c r="CMZ482" s="3"/>
      <c r="CNA482" s="428"/>
      <c r="CNB482" s="3"/>
      <c r="CNC482" s="567"/>
      <c r="CND482" s="3"/>
      <c r="CNE482" s="428"/>
      <c r="CNF482" s="3"/>
      <c r="CNG482" s="567"/>
      <c r="CNH482" s="3"/>
      <c r="CNI482" s="428"/>
      <c r="CNJ482" s="3"/>
      <c r="CNK482" s="567"/>
      <c r="CNL482" s="3"/>
      <c r="CNM482" s="428"/>
      <c r="CNN482" s="3"/>
      <c r="CNO482" s="567"/>
      <c r="CNP482" s="3"/>
      <c r="CNQ482" s="428"/>
      <c r="CNR482" s="3"/>
      <c r="CNS482" s="567"/>
      <c r="CNT482" s="3"/>
      <c r="CNU482" s="428"/>
      <c r="CNV482" s="3"/>
      <c r="CNW482" s="567"/>
      <c r="CNX482" s="3"/>
      <c r="CNY482" s="428"/>
      <c r="CNZ482" s="3"/>
      <c r="COA482" s="567"/>
      <c r="COB482" s="3"/>
      <c r="COC482" s="428"/>
      <c r="COD482" s="3"/>
      <c r="COE482" s="567"/>
      <c r="COF482" s="3"/>
      <c r="COG482" s="428"/>
      <c r="COH482" s="3"/>
      <c r="COI482" s="567"/>
      <c r="COJ482" s="3"/>
      <c r="COK482" s="428"/>
      <c r="COL482" s="3"/>
      <c r="COM482" s="567"/>
      <c r="CON482" s="3"/>
      <c r="COO482" s="428"/>
      <c r="COP482" s="3"/>
      <c r="COQ482" s="567"/>
      <c r="COR482" s="3"/>
      <c r="COS482" s="428"/>
      <c r="COT482" s="3"/>
      <c r="COU482" s="567"/>
      <c r="COV482" s="3"/>
      <c r="COW482" s="428"/>
      <c r="COX482" s="3"/>
      <c r="COY482" s="567"/>
      <c r="COZ482" s="3"/>
      <c r="CPA482" s="428"/>
      <c r="CPB482" s="3"/>
      <c r="CPC482" s="567"/>
      <c r="CPD482" s="3"/>
      <c r="CPE482" s="428"/>
      <c r="CPF482" s="3"/>
      <c r="CPG482" s="567"/>
      <c r="CPH482" s="3"/>
      <c r="CPI482" s="428"/>
      <c r="CPJ482" s="3"/>
      <c r="CPK482" s="567"/>
      <c r="CPL482" s="3"/>
      <c r="CPM482" s="428"/>
      <c r="CPN482" s="3"/>
      <c r="CPO482" s="567"/>
      <c r="CPP482" s="3"/>
      <c r="CPQ482" s="428"/>
      <c r="CPR482" s="3"/>
      <c r="CPS482" s="567"/>
      <c r="CPT482" s="3"/>
      <c r="CPU482" s="428"/>
      <c r="CPV482" s="3"/>
      <c r="CPW482" s="567"/>
      <c r="CPX482" s="3"/>
      <c r="CPY482" s="428"/>
      <c r="CPZ482" s="3"/>
      <c r="CQA482" s="567"/>
      <c r="CQB482" s="3"/>
      <c r="CQC482" s="428"/>
      <c r="CQD482" s="3"/>
      <c r="CQE482" s="567"/>
      <c r="CQF482" s="3"/>
      <c r="CQG482" s="428"/>
      <c r="CQH482" s="3"/>
      <c r="CQI482" s="567"/>
      <c r="CQJ482" s="3"/>
      <c r="CQK482" s="428"/>
      <c r="CQL482" s="3"/>
      <c r="CQM482" s="567"/>
      <c r="CQN482" s="3"/>
      <c r="CQO482" s="428"/>
      <c r="CQP482" s="3"/>
      <c r="CQQ482" s="567"/>
      <c r="CQR482" s="3"/>
      <c r="CQS482" s="428"/>
      <c r="CQT482" s="3"/>
      <c r="CQU482" s="567"/>
      <c r="CQV482" s="3"/>
      <c r="CQW482" s="428"/>
      <c r="CQX482" s="3"/>
      <c r="CQY482" s="567"/>
      <c r="CQZ482" s="3"/>
      <c r="CRA482" s="428"/>
      <c r="CRB482" s="3"/>
      <c r="CRC482" s="567"/>
      <c r="CRD482" s="3"/>
      <c r="CRE482" s="428"/>
      <c r="CRF482" s="3"/>
      <c r="CRG482" s="567"/>
      <c r="CRH482" s="3"/>
      <c r="CRI482" s="428"/>
      <c r="CRJ482" s="3"/>
      <c r="CRK482" s="567"/>
      <c r="CRL482" s="3"/>
      <c r="CRM482" s="428"/>
      <c r="CRN482" s="3"/>
      <c r="CRO482" s="567"/>
      <c r="CRP482" s="3"/>
      <c r="CRQ482" s="428"/>
      <c r="CRR482" s="3"/>
      <c r="CRS482" s="567"/>
      <c r="CRT482" s="3"/>
      <c r="CRU482" s="428"/>
      <c r="CRV482" s="3"/>
      <c r="CRW482" s="567"/>
      <c r="CRX482" s="3"/>
      <c r="CRY482" s="428"/>
      <c r="CRZ482" s="3"/>
      <c r="CSA482" s="567"/>
      <c r="CSB482" s="3"/>
      <c r="CSC482" s="428"/>
      <c r="CSD482" s="3"/>
      <c r="CSE482" s="567"/>
      <c r="CSF482" s="3"/>
      <c r="CSG482" s="428"/>
      <c r="CSH482" s="3"/>
      <c r="CSI482" s="567"/>
      <c r="CSJ482" s="3"/>
      <c r="CSK482" s="428"/>
      <c r="CSL482" s="3"/>
      <c r="CSM482" s="567"/>
      <c r="CSN482" s="3"/>
      <c r="CSO482" s="428"/>
      <c r="CSP482" s="3"/>
      <c r="CSQ482" s="567"/>
      <c r="CSR482" s="3"/>
      <c r="CSS482" s="428"/>
      <c r="CST482" s="3"/>
      <c r="CSU482" s="567"/>
      <c r="CSV482" s="3"/>
      <c r="CSW482" s="428"/>
      <c r="CSX482" s="3"/>
      <c r="CSY482" s="567"/>
      <c r="CSZ482" s="3"/>
      <c r="CTA482" s="428"/>
      <c r="CTB482" s="3"/>
      <c r="CTC482" s="567"/>
      <c r="CTD482" s="3"/>
      <c r="CTE482" s="428"/>
      <c r="CTF482" s="3"/>
      <c r="CTG482" s="567"/>
      <c r="CTH482" s="3"/>
      <c r="CTI482" s="428"/>
      <c r="CTJ482" s="3"/>
      <c r="CTK482" s="567"/>
      <c r="CTL482" s="3"/>
      <c r="CTM482" s="428"/>
      <c r="CTN482" s="3"/>
      <c r="CTO482" s="567"/>
      <c r="CTP482" s="3"/>
      <c r="CTQ482" s="428"/>
      <c r="CTR482" s="3"/>
      <c r="CTS482" s="567"/>
      <c r="CTT482" s="3"/>
      <c r="CTU482" s="428"/>
      <c r="CTV482" s="3"/>
      <c r="CTW482" s="567"/>
      <c r="CTX482" s="3"/>
      <c r="CTY482" s="428"/>
      <c r="CTZ482" s="3"/>
      <c r="CUA482" s="567"/>
      <c r="CUB482" s="3"/>
      <c r="CUC482" s="428"/>
      <c r="CUD482" s="3"/>
      <c r="CUE482" s="567"/>
      <c r="CUF482" s="3"/>
      <c r="CUG482" s="428"/>
      <c r="CUH482" s="3"/>
      <c r="CUI482" s="567"/>
      <c r="CUJ482" s="3"/>
      <c r="CUK482" s="428"/>
      <c r="CUL482" s="3"/>
      <c r="CUM482" s="567"/>
      <c r="CUN482" s="3"/>
      <c r="CUO482" s="428"/>
      <c r="CUP482" s="3"/>
      <c r="CUQ482" s="567"/>
      <c r="CUR482" s="3"/>
      <c r="CUS482" s="428"/>
      <c r="CUT482" s="3"/>
      <c r="CUU482" s="567"/>
      <c r="CUV482" s="3"/>
      <c r="CUW482" s="428"/>
      <c r="CUX482" s="3"/>
      <c r="CUY482" s="567"/>
      <c r="CUZ482" s="3"/>
      <c r="CVA482" s="428"/>
      <c r="CVB482" s="3"/>
      <c r="CVC482" s="567"/>
      <c r="CVD482" s="3"/>
      <c r="CVE482" s="428"/>
      <c r="CVF482" s="3"/>
      <c r="CVG482" s="567"/>
      <c r="CVH482" s="3"/>
      <c r="CVI482" s="428"/>
      <c r="CVJ482" s="3"/>
      <c r="CVK482" s="567"/>
      <c r="CVL482" s="3"/>
      <c r="CVM482" s="428"/>
      <c r="CVN482" s="3"/>
      <c r="CVO482" s="567"/>
      <c r="CVP482" s="3"/>
      <c r="CVQ482" s="428"/>
      <c r="CVR482" s="3"/>
      <c r="CVS482" s="567"/>
      <c r="CVT482" s="3"/>
      <c r="CVU482" s="428"/>
      <c r="CVV482" s="3"/>
      <c r="CVW482" s="567"/>
      <c r="CVX482" s="3"/>
      <c r="CVY482" s="428"/>
      <c r="CVZ482" s="3"/>
      <c r="CWA482" s="567"/>
      <c r="CWB482" s="3"/>
      <c r="CWC482" s="428"/>
      <c r="CWD482" s="3"/>
      <c r="CWE482" s="567"/>
      <c r="CWF482" s="3"/>
      <c r="CWG482" s="428"/>
      <c r="CWH482" s="3"/>
      <c r="CWI482" s="567"/>
      <c r="CWJ482" s="3"/>
      <c r="CWK482" s="428"/>
      <c r="CWL482" s="3"/>
      <c r="CWM482" s="567"/>
      <c r="CWN482" s="3"/>
      <c r="CWO482" s="428"/>
      <c r="CWP482" s="3"/>
      <c r="CWQ482" s="567"/>
      <c r="CWR482" s="3"/>
      <c r="CWS482" s="428"/>
      <c r="CWT482" s="3"/>
      <c r="CWU482" s="567"/>
      <c r="CWV482" s="3"/>
      <c r="CWW482" s="428"/>
      <c r="CWX482" s="3"/>
      <c r="CWY482" s="567"/>
      <c r="CWZ482" s="3"/>
      <c r="CXA482" s="428"/>
      <c r="CXB482" s="3"/>
      <c r="CXC482" s="567"/>
      <c r="CXD482" s="3"/>
      <c r="CXE482" s="428"/>
      <c r="CXF482" s="3"/>
      <c r="CXG482" s="567"/>
      <c r="CXH482" s="3"/>
      <c r="CXI482" s="428"/>
      <c r="CXJ482" s="3"/>
      <c r="CXK482" s="567"/>
      <c r="CXL482" s="3"/>
      <c r="CXM482" s="428"/>
      <c r="CXN482" s="3"/>
      <c r="CXO482" s="567"/>
      <c r="CXP482" s="3"/>
      <c r="CXQ482" s="428"/>
      <c r="CXR482" s="3"/>
      <c r="CXS482" s="567"/>
      <c r="CXT482" s="3"/>
      <c r="CXU482" s="428"/>
      <c r="CXV482" s="3"/>
      <c r="CXW482" s="567"/>
      <c r="CXX482" s="3"/>
      <c r="CXY482" s="428"/>
      <c r="CXZ482" s="3"/>
      <c r="CYA482" s="567"/>
      <c r="CYB482" s="3"/>
      <c r="CYC482" s="428"/>
      <c r="CYD482" s="3"/>
      <c r="CYE482" s="567"/>
      <c r="CYF482" s="3"/>
      <c r="CYG482" s="428"/>
      <c r="CYH482" s="3"/>
      <c r="CYI482" s="567"/>
      <c r="CYJ482" s="3"/>
      <c r="CYK482" s="428"/>
      <c r="CYL482" s="3"/>
      <c r="CYM482" s="567"/>
      <c r="CYN482" s="3"/>
      <c r="CYO482" s="428"/>
      <c r="CYP482" s="3"/>
      <c r="CYQ482" s="567"/>
      <c r="CYR482" s="3"/>
      <c r="CYS482" s="428"/>
      <c r="CYT482" s="3"/>
      <c r="CYU482" s="567"/>
      <c r="CYV482" s="3"/>
      <c r="CYW482" s="428"/>
      <c r="CYX482" s="3"/>
      <c r="CYY482" s="567"/>
      <c r="CYZ482" s="3"/>
      <c r="CZA482" s="428"/>
      <c r="CZB482" s="3"/>
      <c r="CZC482" s="567"/>
      <c r="CZD482" s="3"/>
      <c r="CZE482" s="428"/>
      <c r="CZF482" s="3"/>
      <c r="CZG482" s="567"/>
      <c r="CZH482" s="3"/>
      <c r="CZI482" s="428"/>
      <c r="CZJ482" s="3"/>
      <c r="CZK482" s="567"/>
      <c r="CZL482" s="3"/>
      <c r="CZM482" s="428"/>
      <c r="CZN482" s="3"/>
      <c r="CZO482" s="567"/>
      <c r="CZP482" s="3"/>
      <c r="CZQ482" s="428"/>
      <c r="CZR482" s="3"/>
      <c r="CZS482" s="567"/>
      <c r="CZT482" s="3"/>
      <c r="CZU482" s="428"/>
      <c r="CZV482" s="3"/>
      <c r="CZW482" s="567"/>
      <c r="CZX482" s="3"/>
      <c r="CZY482" s="428"/>
      <c r="CZZ482" s="3"/>
      <c r="DAA482" s="567"/>
      <c r="DAB482" s="3"/>
      <c r="DAC482" s="428"/>
      <c r="DAD482" s="3"/>
      <c r="DAE482" s="567"/>
      <c r="DAF482" s="3"/>
      <c r="DAG482" s="428"/>
      <c r="DAH482" s="3"/>
      <c r="DAI482" s="567"/>
      <c r="DAJ482" s="3"/>
      <c r="DAK482" s="428"/>
      <c r="DAL482" s="3"/>
      <c r="DAM482" s="567"/>
      <c r="DAN482" s="3"/>
      <c r="DAO482" s="428"/>
      <c r="DAP482" s="3"/>
      <c r="DAQ482" s="567"/>
      <c r="DAR482" s="3"/>
      <c r="DAS482" s="428"/>
      <c r="DAT482" s="3"/>
      <c r="DAU482" s="567"/>
      <c r="DAV482" s="3"/>
      <c r="DAW482" s="428"/>
      <c r="DAX482" s="3"/>
      <c r="DAY482" s="567"/>
      <c r="DAZ482" s="3"/>
      <c r="DBA482" s="428"/>
      <c r="DBB482" s="3"/>
      <c r="DBC482" s="567"/>
      <c r="DBD482" s="3"/>
      <c r="DBE482" s="428"/>
      <c r="DBF482" s="3"/>
      <c r="DBG482" s="567"/>
      <c r="DBH482" s="3"/>
      <c r="DBI482" s="428"/>
      <c r="DBJ482" s="3"/>
      <c r="DBK482" s="567"/>
      <c r="DBL482" s="3"/>
      <c r="DBM482" s="428"/>
      <c r="DBN482" s="3"/>
      <c r="DBO482" s="567"/>
      <c r="DBP482" s="3"/>
      <c r="DBQ482" s="428"/>
      <c r="DBR482" s="3"/>
      <c r="DBS482" s="567"/>
      <c r="DBT482" s="3"/>
      <c r="DBU482" s="428"/>
      <c r="DBV482" s="3"/>
      <c r="DBW482" s="567"/>
      <c r="DBX482" s="3"/>
      <c r="DBY482" s="428"/>
      <c r="DBZ482" s="3"/>
      <c r="DCA482" s="567"/>
      <c r="DCB482" s="3"/>
      <c r="DCC482" s="428"/>
      <c r="DCD482" s="3"/>
      <c r="DCE482" s="567"/>
      <c r="DCF482" s="3"/>
      <c r="DCG482" s="428"/>
      <c r="DCH482" s="3"/>
      <c r="DCI482" s="567"/>
      <c r="DCJ482" s="3"/>
      <c r="DCK482" s="428"/>
      <c r="DCL482" s="3"/>
      <c r="DCM482" s="567"/>
      <c r="DCN482" s="3"/>
      <c r="DCO482" s="428"/>
      <c r="DCP482" s="3"/>
      <c r="DCQ482" s="567"/>
      <c r="DCR482" s="3"/>
      <c r="DCS482" s="428"/>
      <c r="DCT482" s="3"/>
      <c r="DCU482" s="567"/>
      <c r="DCV482" s="3"/>
      <c r="DCW482" s="428"/>
      <c r="DCX482" s="3"/>
      <c r="DCY482" s="567"/>
      <c r="DCZ482" s="3"/>
      <c r="DDA482" s="428"/>
      <c r="DDB482" s="3"/>
      <c r="DDC482" s="567"/>
      <c r="DDD482" s="3"/>
      <c r="DDE482" s="428"/>
      <c r="DDF482" s="3"/>
      <c r="DDG482" s="567"/>
      <c r="DDH482" s="3"/>
      <c r="DDI482" s="428"/>
      <c r="DDJ482" s="3"/>
      <c r="DDK482" s="567"/>
      <c r="DDL482" s="3"/>
      <c r="DDM482" s="428"/>
      <c r="DDN482" s="3"/>
      <c r="DDO482" s="567"/>
      <c r="DDP482" s="3"/>
      <c r="DDQ482" s="428"/>
      <c r="DDR482" s="3"/>
      <c r="DDS482" s="567"/>
      <c r="DDT482" s="3"/>
      <c r="DDU482" s="428"/>
      <c r="DDV482" s="3"/>
      <c r="DDW482" s="567"/>
      <c r="DDX482" s="3"/>
      <c r="DDY482" s="428"/>
      <c r="DDZ482" s="3"/>
      <c r="DEA482" s="567"/>
      <c r="DEB482" s="3"/>
      <c r="DEC482" s="428"/>
      <c r="DED482" s="3"/>
      <c r="DEE482" s="567"/>
      <c r="DEF482" s="3"/>
      <c r="DEG482" s="428"/>
      <c r="DEH482" s="3"/>
      <c r="DEI482" s="567"/>
      <c r="DEJ482" s="3"/>
      <c r="DEK482" s="428"/>
      <c r="DEL482" s="3"/>
      <c r="DEM482" s="567"/>
      <c r="DEN482" s="3"/>
      <c r="DEO482" s="428"/>
      <c r="DEP482" s="3"/>
      <c r="DEQ482" s="567"/>
      <c r="DER482" s="3"/>
      <c r="DES482" s="428"/>
      <c r="DET482" s="3"/>
      <c r="DEU482" s="567"/>
      <c r="DEV482" s="3"/>
      <c r="DEW482" s="428"/>
      <c r="DEX482" s="3"/>
      <c r="DEY482" s="567"/>
      <c r="DEZ482" s="3"/>
      <c r="DFA482" s="428"/>
      <c r="DFB482" s="3"/>
      <c r="DFC482" s="567"/>
      <c r="DFD482" s="3"/>
      <c r="DFE482" s="428"/>
      <c r="DFF482" s="3"/>
      <c r="DFG482" s="567"/>
      <c r="DFH482" s="3"/>
      <c r="DFI482" s="428"/>
      <c r="DFJ482" s="3"/>
      <c r="DFK482" s="567"/>
      <c r="DFL482" s="3"/>
      <c r="DFM482" s="428"/>
      <c r="DFN482" s="3"/>
      <c r="DFO482" s="567"/>
      <c r="DFP482" s="3"/>
      <c r="DFQ482" s="428"/>
      <c r="DFR482" s="3"/>
      <c r="DFS482" s="567"/>
      <c r="DFT482" s="3"/>
      <c r="DFU482" s="428"/>
      <c r="DFV482" s="3"/>
      <c r="DFW482" s="567"/>
      <c r="DFX482" s="3"/>
      <c r="DFY482" s="428"/>
      <c r="DFZ482" s="3"/>
      <c r="DGA482" s="567"/>
      <c r="DGB482" s="3"/>
      <c r="DGC482" s="428"/>
      <c r="DGD482" s="3"/>
      <c r="DGE482" s="567"/>
      <c r="DGF482" s="3"/>
      <c r="DGG482" s="428"/>
      <c r="DGH482" s="3"/>
      <c r="DGI482" s="567"/>
      <c r="DGJ482" s="3"/>
      <c r="DGK482" s="428"/>
      <c r="DGL482" s="3"/>
      <c r="DGM482" s="567"/>
      <c r="DGN482" s="3"/>
      <c r="DGO482" s="428"/>
      <c r="DGP482" s="3"/>
      <c r="DGQ482" s="567"/>
      <c r="DGR482" s="3"/>
      <c r="DGS482" s="428"/>
      <c r="DGT482" s="3"/>
      <c r="DGU482" s="567"/>
      <c r="DGV482" s="3"/>
      <c r="DGW482" s="428"/>
      <c r="DGX482" s="3"/>
      <c r="DGY482" s="567"/>
      <c r="DGZ482" s="3"/>
      <c r="DHA482" s="428"/>
      <c r="DHB482" s="3"/>
      <c r="DHC482" s="567"/>
      <c r="DHD482" s="3"/>
      <c r="DHE482" s="428"/>
      <c r="DHF482" s="3"/>
      <c r="DHG482" s="567"/>
      <c r="DHH482" s="3"/>
      <c r="DHI482" s="428"/>
      <c r="DHJ482" s="3"/>
      <c r="DHK482" s="567"/>
      <c r="DHL482" s="3"/>
      <c r="DHM482" s="428"/>
      <c r="DHN482" s="3"/>
      <c r="DHO482" s="567"/>
      <c r="DHP482" s="3"/>
      <c r="DHQ482" s="428"/>
      <c r="DHR482" s="3"/>
      <c r="DHS482" s="567"/>
      <c r="DHT482" s="3"/>
      <c r="DHU482" s="428"/>
      <c r="DHV482" s="3"/>
      <c r="DHW482" s="567"/>
      <c r="DHX482" s="3"/>
      <c r="DHY482" s="428"/>
      <c r="DHZ482" s="3"/>
      <c r="DIA482" s="567"/>
      <c r="DIB482" s="3"/>
      <c r="DIC482" s="428"/>
      <c r="DID482" s="3"/>
      <c r="DIE482" s="567"/>
      <c r="DIF482" s="3"/>
      <c r="DIG482" s="428"/>
      <c r="DIH482" s="3"/>
      <c r="DII482" s="567"/>
      <c r="DIJ482" s="3"/>
      <c r="DIK482" s="428"/>
      <c r="DIL482" s="3"/>
      <c r="DIM482" s="567"/>
      <c r="DIN482" s="3"/>
      <c r="DIO482" s="428"/>
      <c r="DIP482" s="3"/>
      <c r="DIQ482" s="567"/>
      <c r="DIR482" s="3"/>
      <c r="DIS482" s="428"/>
      <c r="DIT482" s="3"/>
      <c r="DIU482" s="567"/>
      <c r="DIV482" s="3"/>
      <c r="DIW482" s="428"/>
      <c r="DIX482" s="3"/>
      <c r="DIY482" s="567"/>
      <c r="DIZ482" s="3"/>
      <c r="DJA482" s="428"/>
      <c r="DJB482" s="3"/>
      <c r="DJC482" s="567"/>
      <c r="DJD482" s="3"/>
      <c r="DJE482" s="428"/>
      <c r="DJF482" s="3"/>
      <c r="DJG482" s="567"/>
      <c r="DJH482" s="3"/>
      <c r="DJI482" s="428"/>
      <c r="DJJ482" s="3"/>
      <c r="DJK482" s="567"/>
      <c r="DJL482" s="3"/>
      <c r="DJM482" s="428"/>
      <c r="DJN482" s="3"/>
      <c r="DJO482" s="567"/>
      <c r="DJP482" s="3"/>
      <c r="DJQ482" s="428"/>
      <c r="DJR482" s="3"/>
      <c r="DJS482" s="567"/>
      <c r="DJT482" s="3"/>
      <c r="DJU482" s="428"/>
      <c r="DJV482" s="3"/>
      <c r="DJW482" s="567"/>
      <c r="DJX482" s="3"/>
      <c r="DJY482" s="428"/>
      <c r="DJZ482" s="3"/>
      <c r="DKA482" s="567"/>
      <c r="DKB482" s="3"/>
      <c r="DKC482" s="428"/>
      <c r="DKD482" s="3"/>
      <c r="DKE482" s="567"/>
      <c r="DKF482" s="3"/>
      <c r="DKG482" s="428"/>
      <c r="DKH482" s="3"/>
      <c r="DKI482" s="567"/>
      <c r="DKJ482" s="3"/>
      <c r="DKK482" s="428"/>
      <c r="DKL482" s="3"/>
      <c r="DKM482" s="567"/>
      <c r="DKN482" s="3"/>
      <c r="DKO482" s="428"/>
      <c r="DKP482" s="3"/>
      <c r="DKQ482" s="567"/>
      <c r="DKR482" s="3"/>
      <c r="DKS482" s="428"/>
      <c r="DKT482" s="3"/>
      <c r="DKU482" s="567"/>
      <c r="DKV482" s="3"/>
      <c r="DKW482" s="428"/>
      <c r="DKX482" s="3"/>
      <c r="DKY482" s="567"/>
      <c r="DKZ482" s="3"/>
      <c r="DLA482" s="428"/>
      <c r="DLB482" s="3"/>
      <c r="DLC482" s="567"/>
      <c r="DLD482" s="3"/>
      <c r="DLE482" s="428"/>
      <c r="DLF482" s="3"/>
      <c r="DLG482" s="567"/>
      <c r="DLH482" s="3"/>
      <c r="DLI482" s="428"/>
      <c r="DLJ482" s="3"/>
      <c r="DLK482" s="567"/>
      <c r="DLL482" s="3"/>
      <c r="DLM482" s="428"/>
      <c r="DLN482" s="3"/>
      <c r="DLO482" s="567"/>
      <c r="DLP482" s="3"/>
      <c r="DLQ482" s="428"/>
      <c r="DLR482" s="3"/>
      <c r="DLS482" s="567"/>
      <c r="DLT482" s="3"/>
      <c r="DLU482" s="428"/>
      <c r="DLV482" s="3"/>
      <c r="DLW482" s="567"/>
      <c r="DLX482" s="3"/>
      <c r="DLY482" s="428"/>
      <c r="DLZ482" s="3"/>
      <c r="DMA482" s="567"/>
      <c r="DMB482" s="3"/>
      <c r="DMC482" s="428"/>
      <c r="DMD482" s="3"/>
      <c r="DME482" s="567"/>
      <c r="DMF482" s="3"/>
      <c r="DMG482" s="428"/>
      <c r="DMH482" s="3"/>
      <c r="DMI482" s="567"/>
      <c r="DMJ482" s="3"/>
      <c r="DMK482" s="428"/>
      <c r="DML482" s="3"/>
      <c r="DMM482" s="567"/>
      <c r="DMN482" s="3"/>
      <c r="DMO482" s="428"/>
      <c r="DMP482" s="3"/>
      <c r="DMQ482" s="567"/>
      <c r="DMR482" s="3"/>
      <c r="DMS482" s="428"/>
      <c r="DMT482" s="3"/>
      <c r="DMU482" s="567"/>
      <c r="DMV482" s="3"/>
      <c r="DMW482" s="428"/>
      <c r="DMX482" s="3"/>
      <c r="DMY482" s="567"/>
      <c r="DMZ482" s="3"/>
      <c r="DNA482" s="428"/>
      <c r="DNB482" s="3"/>
      <c r="DNC482" s="567"/>
      <c r="DND482" s="3"/>
      <c r="DNE482" s="428"/>
      <c r="DNF482" s="3"/>
      <c r="DNG482" s="567"/>
      <c r="DNH482" s="3"/>
      <c r="DNI482" s="428"/>
      <c r="DNJ482" s="3"/>
      <c r="DNK482" s="567"/>
      <c r="DNL482" s="3"/>
      <c r="DNM482" s="428"/>
      <c r="DNN482" s="3"/>
      <c r="DNO482" s="567"/>
      <c r="DNP482" s="3"/>
      <c r="DNQ482" s="428"/>
      <c r="DNR482" s="3"/>
      <c r="DNS482" s="567"/>
      <c r="DNT482" s="3"/>
      <c r="DNU482" s="428"/>
      <c r="DNV482" s="3"/>
      <c r="DNW482" s="567"/>
      <c r="DNX482" s="3"/>
      <c r="DNY482" s="428"/>
      <c r="DNZ482" s="3"/>
      <c r="DOA482" s="567"/>
      <c r="DOB482" s="3"/>
      <c r="DOC482" s="428"/>
      <c r="DOD482" s="3"/>
      <c r="DOE482" s="567"/>
      <c r="DOF482" s="3"/>
      <c r="DOG482" s="428"/>
      <c r="DOH482" s="3"/>
      <c r="DOI482" s="567"/>
      <c r="DOJ482" s="3"/>
      <c r="DOK482" s="428"/>
      <c r="DOL482" s="3"/>
      <c r="DOM482" s="567"/>
      <c r="DON482" s="3"/>
      <c r="DOO482" s="428"/>
      <c r="DOP482" s="3"/>
      <c r="DOQ482" s="567"/>
      <c r="DOR482" s="3"/>
      <c r="DOS482" s="428"/>
      <c r="DOT482" s="3"/>
      <c r="DOU482" s="567"/>
      <c r="DOV482" s="3"/>
      <c r="DOW482" s="428"/>
      <c r="DOX482" s="3"/>
      <c r="DOY482" s="567"/>
      <c r="DOZ482" s="3"/>
      <c r="DPA482" s="428"/>
      <c r="DPB482" s="3"/>
      <c r="DPC482" s="567"/>
      <c r="DPD482" s="3"/>
      <c r="DPE482" s="428"/>
      <c r="DPF482" s="3"/>
      <c r="DPG482" s="567"/>
      <c r="DPH482" s="3"/>
      <c r="DPI482" s="428"/>
      <c r="DPJ482" s="3"/>
      <c r="DPK482" s="567"/>
      <c r="DPL482" s="3"/>
      <c r="DPM482" s="428"/>
      <c r="DPN482" s="3"/>
      <c r="DPO482" s="567"/>
      <c r="DPP482" s="3"/>
      <c r="DPQ482" s="428"/>
      <c r="DPR482" s="3"/>
      <c r="DPS482" s="567"/>
      <c r="DPT482" s="3"/>
      <c r="DPU482" s="428"/>
      <c r="DPV482" s="3"/>
      <c r="DPW482" s="567"/>
      <c r="DPX482" s="3"/>
      <c r="DPY482" s="428"/>
      <c r="DPZ482" s="3"/>
      <c r="DQA482" s="567"/>
      <c r="DQB482" s="3"/>
      <c r="DQC482" s="428"/>
      <c r="DQD482" s="3"/>
      <c r="DQE482" s="567"/>
      <c r="DQF482" s="3"/>
      <c r="DQG482" s="428"/>
      <c r="DQH482" s="3"/>
      <c r="DQI482" s="567"/>
      <c r="DQJ482" s="3"/>
      <c r="DQK482" s="428"/>
      <c r="DQL482" s="3"/>
      <c r="DQM482" s="567"/>
      <c r="DQN482" s="3"/>
      <c r="DQO482" s="428"/>
      <c r="DQP482" s="3"/>
      <c r="DQQ482" s="567"/>
      <c r="DQR482" s="3"/>
      <c r="DQS482" s="428"/>
      <c r="DQT482" s="3"/>
      <c r="DQU482" s="567"/>
      <c r="DQV482" s="3"/>
      <c r="DQW482" s="428"/>
      <c r="DQX482" s="3"/>
      <c r="DQY482" s="567"/>
      <c r="DQZ482" s="3"/>
      <c r="DRA482" s="428"/>
      <c r="DRB482" s="3"/>
      <c r="DRC482" s="567"/>
      <c r="DRD482" s="3"/>
      <c r="DRE482" s="428"/>
      <c r="DRF482" s="3"/>
      <c r="DRG482" s="567"/>
      <c r="DRH482" s="3"/>
      <c r="DRI482" s="428"/>
      <c r="DRJ482" s="3"/>
      <c r="DRK482" s="567"/>
      <c r="DRL482" s="3"/>
      <c r="DRM482" s="428"/>
      <c r="DRN482" s="3"/>
      <c r="DRO482" s="567"/>
      <c r="DRP482" s="3"/>
      <c r="DRQ482" s="428"/>
      <c r="DRR482" s="3"/>
      <c r="DRS482" s="567"/>
      <c r="DRT482" s="3"/>
      <c r="DRU482" s="428"/>
      <c r="DRV482" s="3"/>
      <c r="DRW482" s="567"/>
      <c r="DRX482" s="3"/>
      <c r="DRY482" s="428"/>
      <c r="DRZ482" s="3"/>
      <c r="DSA482" s="567"/>
      <c r="DSB482" s="3"/>
      <c r="DSC482" s="428"/>
      <c r="DSD482" s="3"/>
      <c r="DSE482" s="567"/>
      <c r="DSF482" s="3"/>
      <c r="DSG482" s="428"/>
      <c r="DSH482" s="3"/>
      <c r="DSI482" s="567"/>
      <c r="DSJ482" s="3"/>
      <c r="DSK482" s="428"/>
      <c r="DSL482" s="3"/>
      <c r="DSM482" s="567"/>
      <c r="DSN482" s="3"/>
      <c r="DSO482" s="428"/>
      <c r="DSP482" s="3"/>
      <c r="DSQ482" s="567"/>
      <c r="DSR482" s="3"/>
      <c r="DSS482" s="428"/>
      <c r="DST482" s="3"/>
      <c r="DSU482" s="567"/>
      <c r="DSV482" s="3"/>
      <c r="DSW482" s="428"/>
      <c r="DSX482" s="3"/>
      <c r="DSY482" s="567"/>
      <c r="DSZ482" s="3"/>
      <c r="DTA482" s="428"/>
      <c r="DTB482" s="3"/>
      <c r="DTC482" s="567"/>
      <c r="DTD482" s="3"/>
      <c r="DTE482" s="428"/>
      <c r="DTF482" s="3"/>
      <c r="DTG482" s="567"/>
      <c r="DTH482" s="3"/>
      <c r="DTI482" s="428"/>
      <c r="DTJ482" s="3"/>
      <c r="DTK482" s="567"/>
      <c r="DTL482" s="3"/>
      <c r="DTM482" s="428"/>
      <c r="DTN482" s="3"/>
      <c r="DTO482" s="567"/>
      <c r="DTP482" s="3"/>
      <c r="DTQ482" s="428"/>
      <c r="DTR482" s="3"/>
      <c r="DTS482" s="567"/>
      <c r="DTT482" s="3"/>
      <c r="DTU482" s="428"/>
      <c r="DTV482" s="3"/>
      <c r="DTW482" s="567"/>
      <c r="DTX482" s="3"/>
      <c r="DTY482" s="428"/>
      <c r="DTZ482" s="3"/>
      <c r="DUA482" s="567"/>
      <c r="DUB482" s="3"/>
      <c r="DUC482" s="428"/>
      <c r="DUD482" s="3"/>
      <c r="DUE482" s="567"/>
      <c r="DUF482" s="3"/>
      <c r="DUG482" s="428"/>
      <c r="DUH482" s="3"/>
      <c r="DUI482" s="567"/>
      <c r="DUJ482" s="3"/>
      <c r="DUK482" s="428"/>
      <c r="DUL482" s="3"/>
      <c r="DUM482" s="567"/>
      <c r="DUN482" s="3"/>
      <c r="DUO482" s="428"/>
      <c r="DUP482" s="3"/>
      <c r="DUQ482" s="567"/>
      <c r="DUR482" s="3"/>
      <c r="DUS482" s="428"/>
      <c r="DUT482" s="3"/>
      <c r="DUU482" s="567"/>
      <c r="DUV482" s="3"/>
      <c r="DUW482" s="428"/>
      <c r="DUX482" s="3"/>
      <c r="DUY482" s="567"/>
      <c r="DUZ482" s="3"/>
      <c r="DVA482" s="428"/>
      <c r="DVB482" s="3"/>
      <c r="DVC482" s="567"/>
      <c r="DVD482" s="3"/>
      <c r="DVE482" s="428"/>
      <c r="DVF482" s="3"/>
      <c r="DVG482" s="567"/>
      <c r="DVH482" s="3"/>
      <c r="DVI482" s="428"/>
      <c r="DVJ482" s="3"/>
      <c r="DVK482" s="567"/>
      <c r="DVL482" s="3"/>
      <c r="DVM482" s="428"/>
      <c r="DVN482" s="3"/>
      <c r="DVO482" s="567"/>
      <c r="DVP482" s="3"/>
      <c r="DVQ482" s="428"/>
      <c r="DVR482" s="3"/>
      <c r="DVS482" s="567"/>
      <c r="DVT482" s="3"/>
      <c r="DVU482" s="428"/>
      <c r="DVV482" s="3"/>
      <c r="DVW482" s="567"/>
      <c r="DVX482" s="3"/>
      <c r="DVY482" s="428"/>
      <c r="DVZ482" s="3"/>
      <c r="DWA482" s="567"/>
      <c r="DWB482" s="3"/>
      <c r="DWC482" s="428"/>
      <c r="DWD482" s="3"/>
      <c r="DWE482" s="567"/>
      <c r="DWF482" s="3"/>
      <c r="DWG482" s="428"/>
      <c r="DWH482" s="3"/>
      <c r="DWI482" s="567"/>
      <c r="DWJ482" s="3"/>
      <c r="DWK482" s="428"/>
      <c r="DWL482" s="3"/>
      <c r="DWM482" s="567"/>
      <c r="DWN482" s="3"/>
      <c r="DWO482" s="428"/>
      <c r="DWP482" s="3"/>
      <c r="DWQ482" s="567"/>
      <c r="DWR482" s="3"/>
      <c r="DWS482" s="428"/>
      <c r="DWT482" s="3"/>
      <c r="DWU482" s="567"/>
      <c r="DWV482" s="3"/>
      <c r="DWW482" s="428"/>
      <c r="DWX482" s="3"/>
      <c r="DWY482" s="567"/>
      <c r="DWZ482" s="3"/>
      <c r="DXA482" s="428"/>
      <c r="DXB482" s="3"/>
      <c r="DXC482" s="567"/>
      <c r="DXD482" s="3"/>
      <c r="DXE482" s="428"/>
      <c r="DXF482" s="3"/>
      <c r="DXG482" s="567"/>
      <c r="DXH482" s="3"/>
      <c r="DXI482" s="428"/>
      <c r="DXJ482" s="3"/>
      <c r="DXK482" s="567"/>
      <c r="DXL482" s="3"/>
      <c r="DXM482" s="428"/>
      <c r="DXN482" s="3"/>
      <c r="DXO482" s="567"/>
      <c r="DXP482" s="3"/>
      <c r="DXQ482" s="428"/>
      <c r="DXR482" s="3"/>
      <c r="DXS482" s="567"/>
      <c r="DXT482" s="3"/>
      <c r="DXU482" s="428"/>
      <c r="DXV482" s="3"/>
      <c r="DXW482" s="567"/>
      <c r="DXX482" s="3"/>
      <c r="DXY482" s="428"/>
      <c r="DXZ482" s="3"/>
      <c r="DYA482" s="567"/>
      <c r="DYB482" s="3"/>
      <c r="DYC482" s="428"/>
      <c r="DYD482" s="3"/>
      <c r="DYE482" s="567"/>
      <c r="DYF482" s="3"/>
      <c r="DYG482" s="428"/>
      <c r="DYH482" s="3"/>
      <c r="DYI482" s="567"/>
      <c r="DYJ482" s="3"/>
      <c r="DYK482" s="428"/>
      <c r="DYL482" s="3"/>
      <c r="DYM482" s="567"/>
      <c r="DYN482" s="3"/>
      <c r="DYO482" s="428"/>
      <c r="DYP482" s="3"/>
      <c r="DYQ482" s="567"/>
      <c r="DYR482" s="3"/>
      <c r="DYS482" s="428"/>
      <c r="DYT482" s="3"/>
      <c r="DYU482" s="567"/>
      <c r="DYV482" s="3"/>
      <c r="DYW482" s="428"/>
      <c r="DYX482" s="3"/>
      <c r="DYY482" s="567"/>
      <c r="DYZ482" s="3"/>
      <c r="DZA482" s="428"/>
      <c r="DZB482" s="3"/>
      <c r="DZC482" s="567"/>
      <c r="DZD482" s="3"/>
      <c r="DZE482" s="428"/>
      <c r="DZF482" s="3"/>
      <c r="DZG482" s="567"/>
      <c r="DZH482" s="3"/>
      <c r="DZI482" s="428"/>
      <c r="DZJ482" s="3"/>
      <c r="DZK482" s="567"/>
      <c r="DZL482" s="3"/>
      <c r="DZM482" s="428"/>
      <c r="DZN482" s="3"/>
      <c r="DZO482" s="567"/>
      <c r="DZP482" s="3"/>
      <c r="DZQ482" s="428"/>
      <c r="DZR482" s="3"/>
      <c r="DZS482" s="567"/>
      <c r="DZT482" s="3"/>
      <c r="DZU482" s="428"/>
      <c r="DZV482" s="3"/>
      <c r="DZW482" s="567"/>
      <c r="DZX482" s="3"/>
      <c r="DZY482" s="428"/>
      <c r="DZZ482" s="3"/>
      <c r="EAA482" s="567"/>
      <c r="EAB482" s="3"/>
      <c r="EAC482" s="428"/>
      <c r="EAD482" s="3"/>
      <c r="EAE482" s="567"/>
      <c r="EAF482" s="3"/>
      <c r="EAG482" s="428"/>
      <c r="EAH482" s="3"/>
      <c r="EAI482" s="567"/>
      <c r="EAJ482" s="3"/>
      <c r="EAK482" s="428"/>
      <c r="EAL482" s="3"/>
      <c r="EAM482" s="567"/>
      <c r="EAN482" s="3"/>
      <c r="EAO482" s="428"/>
      <c r="EAP482" s="3"/>
      <c r="EAQ482" s="567"/>
      <c r="EAR482" s="3"/>
      <c r="EAS482" s="428"/>
      <c r="EAT482" s="3"/>
      <c r="EAU482" s="567"/>
      <c r="EAV482" s="3"/>
      <c r="EAW482" s="428"/>
      <c r="EAX482" s="3"/>
      <c r="EAY482" s="567"/>
      <c r="EAZ482" s="3"/>
      <c r="EBA482" s="428"/>
      <c r="EBB482" s="3"/>
      <c r="EBC482" s="567"/>
      <c r="EBD482" s="3"/>
      <c r="EBE482" s="428"/>
      <c r="EBF482" s="3"/>
      <c r="EBG482" s="567"/>
      <c r="EBH482" s="3"/>
      <c r="EBI482" s="428"/>
      <c r="EBJ482" s="3"/>
      <c r="EBK482" s="567"/>
      <c r="EBL482" s="3"/>
      <c r="EBM482" s="428"/>
      <c r="EBN482" s="3"/>
      <c r="EBO482" s="567"/>
      <c r="EBP482" s="3"/>
      <c r="EBQ482" s="428"/>
      <c r="EBR482" s="3"/>
      <c r="EBS482" s="567"/>
      <c r="EBT482" s="3"/>
      <c r="EBU482" s="428"/>
      <c r="EBV482" s="3"/>
      <c r="EBW482" s="567"/>
      <c r="EBX482" s="3"/>
      <c r="EBY482" s="428"/>
      <c r="EBZ482" s="3"/>
      <c r="ECA482" s="567"/>
      <c r="ECB482" s="3"/>
      <c r="ECC482" s="428"/>
      <c r="ECD482" s="3"/>
      <c r="ECE482" s="567"/>
      <c r="ECF482" s="3"/>
      <c r="ECG482" s="428"/>
      <c r="ECH482" s="3"/>
      <c r="ECI482" s="567"/>
      <c r="ECJ482" s="3"/>
      <c r="ECK482" s="428"/>
      <c r="ECL482" s="3"/>
      <c r="ECM482" s="567"/>
      <c r="ECN482" s="3"/>
      <c r="ECO482" s="428"/>
      <c r="ECP482" s="3"/>
      <c r="ECQ482" s="567"/>
      <c r="ECR482" s="3"/>
      <c r="ECS482" s="428"/>
      <c r="ECT482" s="3"/>
      <c r="ECU482" s="567"/>
      <c r="ECV482" s="3"/>
      <c r="ECW482" s="428"/>
      <c r="ECX482" s="3"/>
      <c r="ECY482" s="567"/>
      <c r="ECZ482" s="3"/>
      <c r="EDA482" s="428"/>
      <c r="EDB482" s="3"/>
      <c r="EDC482" s="567"/>
      <c r="EDD482" s="3"/>
      <c r="EDE482" s="428"/>
      <c r="EDF482" s="3"/>
      <c r="EDG482" s="567"/>
      <c r="EDH482" s="3"/>
      <c r="EDI482" s="428"/>
      <c r="EDJ482" s="3"/>
      <c r="EDK482" s="567"/>
      <c r="EDL482" s="3"/>
      <c r="EDM482" s="428"/>
      <c r="EDN482" s="3"/>
      <c r="EDO482" s="567"/>
      <c r="EDP482" s="3"/>
      <c r="EDQ482" s="428"/>
      <c r="EDR482" s="3"/>
      <c r="EDS482" s="567"/>
      <c r="EDT482" s="3"/>
      <c r="EDU482" s="428"/>
      <c r="EDV482" s="3"/>
      <c r="EDW482" s="567"/>
      <c r="EDX482" s="3"/>
      <c r="EDY482" s="428"/>
      <c r="EDZ482" s="3"/>
      <c r="EEA482" s="567"/>
      <c r="EEB482" s="3"/>
      <c r="EEC482" s="428"/>
      <c r="EED482" s="3"/>
      <c r="EEE482" s="567"/>
      <c r="EEF482" s="3"/>
      <c r="EEG482" s="428"/>
      <c r="EEH482" s="3"/>
      <c r="EEI482" s="567"/>
      <c r="EEJ482" s="3"/>
      <c r="EEK482" s="428"/>
      <c r="EEL482" s="3"/>
      <c r="EEM482" s="567"/>
      <c r="EEN482" s="3"/>
      <c r="EEO482" s="428"/>
      <c r="EEP482" s="3"/>
      <c r="EEQ482" s="567"/>
      <c r="EER482" s="3"/>
      <c r="EES482" s="428"/>
      <c r="EET482" s="3"/>
      <c r="EEU482" s="567"/>
      <c r="EEV482" s="3"/>
      <c r="EEW482" s="428"/>
      <c r="EEX482" s="3"/>
      <c r="EEY482" s="567"/>
      <c r="EEZ482" s="3"/>
      <c r="EFA482" s="428"/>
      <c r="EFB482" s="3"/>
      <c r="EFC482" s="567"/>
      <c r="EFD482" s="3"/>
      <c r="EFE482" s="428"/>
      <c r="EFF482" s="3"/>
      <c r="EFG482" s="567"/>
      <c r="EFH482" s="3"/>
      <c r="EFI482" s="428"/>
      <c r="EFJ482" s="3"/>
      <c r="EFK482" s="567"/>
      <c r="EFL482" s="3"/>
      <c r="EFM482" s="428"/>
      <c r="EFN482" s="3"/>
      <c r="EFO482" s="567"/>
      <c r="EFP482" s="3"/>
      <c r="EFQ482" s="428"/>
      <c r="EFR482" s="3"/>
      <c r="EFS482" s="567"/>
      <c r="EFT482" s="3"/>
      <c r="EFU482" s="428"/>
      <c r="EFV482" s="3"/>
      <c r="EFW482" s="567"/>
      <c r="EFX482" s="3"/>
      <c r="EFY482" s="428"/>
      <c r="EFZ482" s="3"/>
      <c r="EGA482" s="567"/>
      <c r="EGB482" s="3"/>
      <c r="EGC482" s="428"/>
      <c r="EGD482" s="3"/>
      <c r="EGE482" s="567"/>
      <c r="EGF482" s="3"/>
      <c r="EGG482" s="428"/>
      <c r="EGH482" s="3"/>
      <c r="EGI482" s="567"/>
      <c r="EGJ482" s="3"/>
      <c r="EGK482" s="428"/>
      <c r="EGL482" s="3"/>
      <c r="EGM482" s="567"/>
      <c r="EGN482" s="3"/>
      <c r="EGO482" s="428"/>
      <c r="EGP482" s="3"/>
      <c r="EGQ482" s="567"/>
      <c r="EGR482" s="3"/>
      <c r="EGS482" s="428"/>
      <c r="EGT482" s="3"/>
      <c r="EGU482" s="567"/>
      <c r="EGV482" s="3"/>
      <c r="EGW482" s="428"/>
      <c r="EGX482" s="3"/>
      <c r="EGY482" s="567"/>
      <c r="EGZ482" s="3"/>
      <c r="EHA482" s="428"/>
      <c r="EHB482" s="3"/>
      <c r="EHC482" s="567"/>
      <c r="EHD482" s="3"/>
      <c r="EHE482" s="428"/>
      <c r="EHF482" s="3"/>
      <c r="EHG482" s="567"/>
      <c r="EHH482" s="3"/>
      <c r="EHI482" s="428"/>
      <c r="EHJ482" s="3"/>
      <c r="EHK482" s="567"/>
      <c r="EHL482" s="3"/>
      <c r="EHM482" s="428"/>
      <c r="EHN482" s="3"/>
      <c r="EHO482" s="567"/>
      <c r="EHP482" s="3"/>
      <c r="EHQ482" s="428"/>
      <c r="EHR482" s="3"/>
      <c r="EHS482" s="567"/>
      <c r="EHT482" s="3"/>
      <c r="EHU482" s="428"/>
      <c r="EHV482" s="3"/>
      <c r="EHW482" s="567"/>
      <c r="EHX482" s="3"/>
      <c r="EHY482" s="428"/>
      <c r="EHZ482" s="3"/>
      <c r="EIA482" s="567"/>
      <c r="EIB482" s="3"/>
      <c r="EIC482" s="428"/>
      <c r="EID482" s="3"/>
      <c r="EIE482" s="567"/>
      <c r="EIF482" s="3"/>
      <c r="EIG482" s="428"/>
      <c r="EIH482" s="3"/>
      <c r="EII482" s="567"/>
      <c r="EIJ482" s="3"/>
      <c r="EIK482" s="428"/>
      <c r="EIL482" s="3"/>
      <c r="EIM482" s="567"/>
      <c r="EIN482" s="3"/>
      <c r="EIO482" s="428"/>
      <c r="EIP482" s="3"/>
      <c r="EIQ482" s="567"/>
      <c r="EIR482" s="3"/>
      <c r="EIS482" s="428"/>
      <c r="EIT482" s="3"/>
      <c r="EIU482" s="567"/>
      <c r="EIV482" s="3"/>
      <c r="EIW482" s="428"/>
      <c r="EIX482" s="3"/>
      <c r="EIY482" s="567"/>
      <c r="EIZ482" s="3"/>
      <c r="EJA482" s="428"/>
      <c r="EJB482" s="3"/>
      <c r="EJC482" s="567"/>
      <c r="EJD482" s="3"/>
      <c r="EJE482" s="428"/>
      <c r="EJF482" s="3"/>
      <c r="EJG482" s="567"/>
      <c r="EJH482" s="3"/>
      <c r="EJI482" s="428"/>
      <c r="EJJ482" s="3"/>
      <c r="EJK482" s="567"/>
      <c r="EJL482" s="3"/>
      <c r="EJM482" s="428"/>
      <c r="EJN482" s="3"/>
      <c r="EJO482" s="567"/>
      <c r="EJP482" s="3"/>
      <c r="EJQ482" s="428"/>
      <c r="EJR482" s="3"/>
      <c r="EJS482" s="567"/>
      <c r="EJT482" s="3"/>
      <c r="EJU482" s="428"/>
      <c r="EJV482" s="3"/>
      <c r="EJW482" s="567"/>
      <c r="EJX482" s="3"/>
      <c r="EJY482" s="428"/>
      <c r="EJZ482" s="3"/>
      <c r="EKA482" s="567"/>
      <c r="EKB482" s="3"/>
      <c r="EKC482" s="428"/>
      <c r="EKD482" s="3"/>
      <c r="EKE482" s="567"/>
      <c r="EKF482" s="3"/>
      <c r="EKG482" s="428"/>
      <c r="EKH482" s="3"/>
      <c r="EKI482" s="567"/>
      <c r="EKJ482" s="3"/>
      <c r="EKK482" s="428"/>
      <c r="EKL482" s="3"/>
      <c r="EKM482" s="567"/>
      <c r="EKN482" s="3"/>
      <c r="EKO482" s="428"/>
      <c r="EKP482" s="3"/>
      <c r="EKQ482" s="567"/>
      <c r="EKR482" s="3"/>
      <c r="EKS482" s="428"/>
      <c r="EKT482" s="3"/>
      <c r="EKU482" s="567"/>
      <c r="EKV482" s="3"/>
      <c r="EKW482" s="428"/>
      <c r="EKX482" s="3"/>
      <c r="EKY482" s="567"/>
      <c r="EKZ482" s="3"/>
      <c r="ELA482" s="428"/>
      <c r="ELB482" s="3"/>
      <c r="ELC482" s="567"/>
      <c r="ELD482" s="3"/>
      <c r="ELE482" s="428"/>
      <c r="ELF482" s="3"/>
      <c r="ELG482" s="567"/>
      <c r="ELH482" s="3"/>
      <c r="ELI482" s="428"/>
      <c r="ELJ482" s="3"/>
      <c r="ELK482" s="567"/>
      <c r="ELL482" s="3"/>
      <c r="ELM482" s="428"/>
      <c r="ELN482" s="3"/>
      <c r="ELO482" s="567"/>
      <c r="ELP482" s="3"/>
      <c r="ELQ482" s="428"/>
      <c r="ELR482" s="3"/>
      <c r="ELS482" s="567"/>
      <c r="ELT482" s="3"/>
      <c r="ELU482" s="428"/>
      <c r="ELV482" s="3"/>
      <c r="ELW482" s="567"/>
      <c r="ELX482" s="3"/>
      <c r="ELY482" s="428"/>
      <c r="ELZ482" s="3"/>
      <c r="EMA482" s="567"/>
      <c r="EMB482" s="3"/>
      <c r="EMC482" s="428"/>
      <c r="EMD482" s="3"/>
      <c r="EME482" s="567"/>
      <c r="EMF482" s="3"/>
      <c r="EMG482" s="428"/>
      <c r="EMH482" s="3"/>
      <c r="EMI482" s="567"/>
      <c r="EMJ482" s="3"/>
      <c r="EMK482" s="428"/>
      <c r="EML482" s="3"/>
      <c r="EMM482" s="567"/>
      <c r="EMN482" s="3"/>
      <c r="EMO482" s="428"/>
      <c r="EMP482" s="3"/>
      <c r="EMQ482" s="567"/>
      <c r="EMR482" s="3"/>
      <c r="EMS482" s="428"/>
      <c r="EMT482" s="3"/>
      <c r="EMU482" s="567"/>
      <c r="EMV482" s="3"/>
      <c r="EMW482" s="428"/>
      <c r="EMX482" s="3"/>
      <c r="EMY482" s="567"/>
      <c r="EMZ482" s="3"/>
      <c r="ENA482" s="428"/>
      <c r="ENB482" s="3"/>
      <c r="ENC482" s="567"/>
      <c r="END482" s="3"/>
      <c r="ENE482" s="428"/>
      <c r="ENF482" s="3"/>
      <c r="ENG482" s="567"/>
      <c r="ENH482" s="3"/>
      <c r="ENI482" s="428"/>
      <c r="ENJ482" s="3"/>
      <c r="ENK482" s="567"/>
      <c r="ENL482" s="3"/>
      <c r="ENM482" s="428"/>
      <c r="ENN482" s="3"/>
      <c r="ENO482" s="567"/>
      <c r="ENP482" s="3"/>
      <c r="ENQ482" s="428"/>
      <c r="ENR482" s="3"/>
      <c r="ENS482" s="567"/>
      <c r="ENT482" s="3"/>
      <c r="ENU482" s="428"/>
      <c r="ENV482" s="3"/>
      <c r="ENW482" s="567"/>
      <c r="ENX482" s="3"/>
      <c r="ENY482" s="428"/>
      <c r="ENZ482" s="3"/>
      <c r="EOA482" s="567"/>
      <c r="EOB482" s="3"/>
      <c r="EOC482" s="428"/>
      <c r="EOD482" s="3"/>
      <c r="EOE482" s="567"/>
      <c r="EOF482" s="3"/>
      <c r="EOG482" s="428"/>
      <c r="EOH482" s="3"/>
      <c r="EOI482" s="567"/>
      <c r="EOJ482" s="3"/>
      <c r="EOK482" s="428"/>
      <c r="EOL482" s="3"/>
      <c r="EOM482" s="567"/>
      <c r="EON482" s="3"/>
      <c r="EOO482" s="428"/>
      <c r="EOP482" s="3"/>
      <c r="EOQ482" s="567"/>
      <c r="EOR482" s="3"/>
      <c r="EOS482" s="428"/>
      <c r="EOT482" s="3"/>
      <c r="EOU482" s="567"/>
      <c r="EOV482" s="3"/>
      <c r="EOW482" s="428"/>
      <c r="EOX482" s="3"/>
      <c r="EOY482" s="567"/>
      <c r="EOZ482" s="3"/>
      <c r="EPA482" s="428"/>
      <c r="EPB482" s="3"/>
      <c r="EPC482" s="567"/>
      <c r="EPD482" s="3"/>
      <c r="EPE482" s="428"/>
      <c r="EPF482" s="3"/>
      <c r="EPG482" s="567"/>
      <c r="EPH482" s="3"/>
      <c r="EPI482" s="428"/>
      <c r="EPJ482" s="3"/>
      <c r="EPK482" s="567"/>
      <c r="EPL482" s="3"/>
      <c r="EPM482" s="428"/>
      <c r="EPN482" s="3"/>
      <c r="EPO482" s="567"/>
      <c r="EPP482" s="3"/>
      <c r="EPQ482" s="428"/>
      <c r="EPR482" s="3"/>
      <c r="EPS482" s="567"/>
      <c r="EPT482" s="3"/>
      <c r="EPU482" s="428"/>
      <c r="EPV482" s="3"/>
      <c r="EPW482" s="567"/>
      <c r="EPX482" s="3"/>
      <c r="EPY482" s="428"/>
      <c r="EPZ482" s="3"/>
      <c r="EQA482" s="567"/>
      <c r="EQB482" s="3"/>
      <c r="EQC482" s="428"/>
      <c r="EQD482" s="3"/>
      <c r="EQE482" s="567"/>
      <c r="EQF482" s="3"/>
      <c r="EQG482" s="428"/>
      <c r="EQH482" s="3"/>
      <c r="EQI482" s="567"/>
      <c r="EQJ482" s="3"/>
      <c r="EQK482" s="428"/>
      <c r="EQL482" s="3"/>
      <c r="EQM482" s="567"/>
      <c r="EQN482" s="3"/>
      <c r="EQO482" s="428"/>
      <c r="EQP482" s="3"/>
      <c r="EQQ482" s="567"/>
      <c r="EQR482" s="3"/>
      <c r="EQS482" s="428"/>
      <c r="EQT482" s="3"/>
      <c r="EQU482" s="567"/>
      <c r="EQV482" s="3"/>
      <c r="EQW482" s="428"/>
      <c r="EQX482" s="3"/>
      <c r="EQY482" s="567"/>
      <c r="EQZ482" s="3"/>
      <c r="ERA482" s="428"/>
      <c r="ERB482" s="3"/>
      <c r="ERC482" s="567"/>
      <c r="ERD482" s="3"/>
      <c r="ERE482" s="428"/>
      <c r="ERF482" s="3"/>
      <c r="ERG482" s="567"/>
      <c r="ERH482" s="3"/>
      <c r="ERI482" s="428"/>
      <c r="ERJ482" s="3"/>
      <c r="ERK482" s="567"/>
      <c r="ERL482" s="3"/>
      <c r="ERM482" s="428"/>
      <c r="ERN482" s="3"/>
      <c r="ERO482" s="567"/>
      <c r="ERP482" s="3"/>
      <c r="ERQ482" s="428"/>
      <c r="ERR482" s="3"/>
      <c r="ERS482" s="567"/>
      <c r="ERT482" s="3"/>
      <c r="ERU482" s="428"/>
      <c r="ERV482" s="3"/>
      <c r="ERW482" s="567"/>
      <c r="ERX482" s="3"/>
      <c r="ERY482" s="428"/>
      <c r="ERZ482" s="3"/>
      <c r="ESA482" s="567"/>
      <c r="ESB482" s="3"/>
      <c r="ESC482" s="428"/>
      <c r="ESD482" s="3"/>
      <c r="ESE482" s="567"/>
      <c r="ESF482" s="3"/>
      <c r="ESG482" s="428"/>
      <c r="ESH482" s="3"/>
      <c r="ESI482" s="567"/>
      <c r="ESJ482" s="3"/>
      <c r="ESK482" s="428"/>
      <c r="ESL482" s="3"/>
      <c r="ESM482" s="567"/>
      <c r="ESN482" s="3"/>
      <c r="ESO482" s="428"/>
      <c r="ESP482" s="3"/>
      <c r="ESQ482" s="567"/>
      <c r="ESR482" s="3"/>
      <c r="ESS482" s="428"/>
      <c r="EST482" s="3"/>
      <c r="ESU482" s="567"/>
      <c r="ESV482" s="3"/>
      <c r="ESW482" s="428"/>
      <c r="ESX482" s="3"/>
      <c r="ESY482" s="567"/>
      <c r="ESZ482" s="3"/>
      <c r="ETA482" s="428"/>
      <c r="ETB482" s="3"/>
      <c r="ETC482" s="567"/>
      <c r="ETD482" s="3"/>
      <c r="ETE482" s="428"/>
      <c r="ETF482" s="3"/>
      <c r="ETG482" s="567"/>
      <c r="ETH482" s="3"/>
      <c r="ETI482" s="428"/>
      <c r="ETJ482" s="3"/>
      <c r="ETK482" s="567"/>
      <c r="ETL482" s="3"/>
      <c r="ETM482" s="428"/>
      <c r="ETN482" s="3"/>
      <c r="ETO482" s="567"/>
      <c r="ETP482" s="3"/>
      <c r="ETQ482" s="428"/>
      <c r="ETR482" s="3"/>
      <c r="ETS482" s="567"/>
      <c r="ETT482" s="3"/>
      <c r="ETU482" s="428"/>
      <c r="ETV482" s="3"/>
      <c r="ETW482" s="567"/>
      <c r="ETX482" s="3"/>
      <c r="ETY482" s="428"/>
      <c r="ETZ482" s="3"/>
      <c r="EUA482" s="567"/>
      <c r="EUB482" s="3"/>
      <c r="EUC482" s="428"/>
      <c r="EUD482" s="3"/>
      <c r="EUE482" s="567"/>
      <c r="EUF482" s="3"/>
      <c r="EUG482" s="428"/>
      <c r="EUH482" s="3"/>
      <c r="EUI482" s="567"/>
      <c r="EUJ482" s="3"/>
      <c r="EUK482" s="428"/>
      <c r="EUL482" s="3"/>
      <c r="EUM482" s="567"/>
      <c r="EUN482" s="3"/>
      <c r="EUO482" s="428"/>
      <c r="EUP482" s="3"/>
      <c r="EUQ482" s="567"/>
      <c r="EUR482" s="3"/>
      <c r="EUS482" s="428"/>
      <c r="EUT482" s="3"/>
      <c r="EUU482" s="567"/>
      <c r="EUV482" s="3"/>
      <c r="EUW482" s="428"/>
      <c r="EUX482" s="3"/>
      <c r="EUY482" s="567"/>
      <c r="EUZ482" s="3"/>
      <c r="EVA482" s="428"/>
      <c r="EVB482" s="3"/>
      <c r="EVC482" s="567"/>
      <c r="EVD482" s="3"/>
      <c r="EVE482" s="428"/>
      <c r="EVF482" s="3"/>
      <c r="EVG482" s="567"/>
      <c r="EVH482" s="3"/>
      <c r="EVI482" s="428"/>
      <c r="EVJ482" s="3"/>
      <c r="EVK482" s="567"/>
      <c r="EVL482" s="3"/>
      <c r="EVM482" s="428"/>
      <c r="EVN482" s="3"/>
      <c r="EVO482" s="567"/>
      <c r="EVP482" s="3"/>
      <c r="EVQ482" s="428"/>
      <c r="EVR482" s="3"/>
      <c r="EVS482" s="567"/>
      <c r="EVT482" s="3"/>
      <c r="EVU482" s="428"/>
      <c r="EVV482" s="3"/>
      <c r="EVW482" s="567"/>
      <c r="EVX482" s="3"/>
      <c r="EVY482" s="428"/>
      <c r="EVZ482" s="3"/>
      <c r="EWA482" s="567"/>
      <c r="EWB482" s="3"/>
      <c r="EWC482" s="428"/>
      <c r="EWD482" s="3"/>
      <c r="EWE482" s="567"/>
      <c r="EWF482" s="3"/>
      <c r="EWG482" s="428"/>
      <c r="EWH482" s="3"/>
      <c r="EWI482" s="567"/>
      <c r="EWJ482" s="3"/>
      <c r="EWK482" s="428"/>
      <c r="EWL482" s="3"/>
      <c r="EWM482" s="567"/>
      <c r="EWN482" s="3"/>
      <c r="EWO482" s="428"/>
      <c r="EWP482" s="3"/>
      <c r="EWQ482" s="567"/>
      <c r="EWR482" s="3"/>
      <c r="EWS482" s="428"/>
      <c r="EWT482" s="3"/>
      <c r="EWU482" s="567"/>
      <c r="EWV482" s="3"/>
      <c r="EWW482" s="428"/>
      <c r="EWX482" s="3"/>
      <c r="EWY482" s="567"/>
      <c r="EWZ482" s="3"/>
      <c r="EXA482" s="428"/>
      <c r="EXB482" s="3"/>
      <c r="EXC482" s="567"/>
      <c r="EXD482" s="3"/>
      <c r="EXE482" s="428"/>
      <c r="EXF482" s="3"/>
      <c r="EXG482" s="567"/>
      <c r="EXH482" s="3"/>
      <c r="EXI482" s="428"/>
      <c r="EXJ482" s="3"/>
      <c r="EXK482" s="567"/>
      <c r="EXL482" s="3"/>
      <c r="EXM482" s="428"/>
      <c r="EXN482" s="3"/>
      <c r="EXO482" s="567"/>
      <c r="EXP482" s="3"/>
      <c r="EXQ482" s="428"/>
      <c r="EXR482" s="3"/>
      <c r="EXS482" s="567"/>
      <c r="EXT482" s="3"/>
      <c r="EXU482" s="428"/>
      <c r="EXV482" s="3"/>
      <c r="EXW482" s="567"/>
      <c r="EXX482" s="3"/>
      <c r="EXY482" s="428"/>
      <c r="EXZ482" s="3"/>
      <c r="EYA482" s="567"/>
      <c r="EYB482" s="3"/>
      <c r="EYC482" s="428"/>
      <c r="EYD482" s="3"/>
      <c r="EYE482" s="567"/>
      <c r="EYF482" s="3"/>
      <c r="EYG482" s="428"/>
      <c r="EYH482" s="3"/>
      <c r="EYI482" s="567"/>
      <c r="EYJ482" s="3"/>
      <c r="EYK482" s="428"/>
      <c r="EYL482" s="3"/>
      <c r="EYM482" s="567"/>
      <c r="EYN482" s="3"/>
      <c r="EYO482" s="428"/>
      <c r="EYP482" s="3"/>
      <c r="EYQ482" s="567"/>
      <c r="EYR482" s="3"/>
      <c r="EYS482" s="428"/>
      <c r="EYT482" s="3"/>
      <c r="EYU482" s="567"/>
      <c r="EYV482" s="3"/>
      <c r="EYW482" s="428"/>
      <c r="EYX482" s="3"/>
      <c r="EYY482" s="567"/>
      <c r="EYZ482" s="3"/>
      <c r="EZA482" s="428"/>
      <c r="EZB482" s="3"/>
      <c r="EZC482" s="567"/>
      <c r="EZD482" s="3"/>
      <c r="EZE482" s="428"/>
      <c r="EZF482" s="3"/>
      <c r="EZG482" s="567"/>
      <c r="EZH482" s="3"/>
      <c r="EZI482" s="428"/>
      <c r="EZJ482" s="3"/>
      <c r="EZK482" s="567"/>
      <c r="EZL482" s="3"/>
      <c r="EZM482" s="428"/>
      <c r="EZN482" s="3"/>
      <c r="EZO482" s="567"/>
      <c r="EZP482" s="3"/>
      <c r="EZQ482" s="428"/>
      <c r="EZR482" s="3"/>
      <c r="EZS482" s="567"/>
      <c r="EZT482" s="3"/>
      <c r="EZU482" s="428"/>
      <c r="EZV482" s="3"/>
      <c r="EZW482" s="567"/>
      <c r="EZX482" s="3"/>
      <c r="EZY482" s="428"/>
      <c r="EZZ482" s="3"/>
      <c r="FAA482" s="567"/>
      <c r="FAB482" s="3"/>
      <c r="FAC482" s="428"/>
      <c r="FAD482" s="3"/>
      <c r="FAE482" s="567"/>
      <c r="FAF482" s="3"/>
      <c r="FAG482" s="428"/>
      <c r="FAH482" s="3"/>
      <c r="FAI482" s="567"/>
      <c r="FAJ482" s="3"/>
      <c r="FAK482" s="428"/>
      <c r="FAL482" s="3"/>
      <c r="FAM482" s="567"/>
      <c r="FAN482" s="3"/>
      <c r="FAO482" s="428"/>
      <c r="FAP482" s="3"/>
      <c r="FAQ482" s="567"/>
      <c r="FAR482" s="3"/>
      <c r="FAS482" s="428"/>
      <c r="FAT482" s="3"/>
      <c r="FAU482" s="567"/>
      <c r="FAV482" s="3"/>
      <c r="FAW482" s="428"/>
      <c r="FAX482" s="3"/>
      <c r="FAY482" s="567"/>
      <c r="FAZ482" s="3"/>
      <c r="FBA482" s="428"/>
      <c r="FBB482" s="3"/>
      <c r="FBC482" s="567"/>
      <c r="FBD482" s="3"/>
      <c r="FBE482" s="428"/>
      <c r="FBF482" s="3"/>
      <c r="FBG482" s="567"/>
      <c r="FBH482" s="3"/>
      <c r="FBI482" s="428"/>
      <c r="FBJ482" s="3"/>
      <c r="FBK482" s="567"/>
      <c r="FBL482" s="3"/>
      <c r="FBM482" s="428"/>
      <c r="FBN482" s="3"/>
      <c r="FBO482" s="567"/>
      <c r="FBP482" s="3"/>
      <c r="FBQ482" s="428"/>
      <c r="FBR482" s="3"/>
      <c r="FBS482" s="567"/>
      <c r="FBT482" s="3"/>
      <c r="FBU482" s="428"/>
      <c r="FBV482" s="3"/>
      <c r="FBW482" s="567"/>
      <c r="FBX482" s="3"/>
      <c r="FBY482" s="428"/>
      <c r="FBZ482" s="3"/>
      <c r="FCA482" s="567"/>
      <c r="FCB482" s="3"/>
      <c r="FCC482" s="428"/>
      <c r="FCD482" s="3"/>
      <c r="FCE482" s="567"/>
      <c r="FCF482" s="3"/>
      <c r="FCG482" s="428"/>
      <c r="FCH482" s="3"/>
      <c r="FCI482" s="567"/>
      <c r="FCJ482" s="3"/>
      <c r="FCK482" s="428"/>
      <c r="FCL482" s="3"/>
      <c r="FCM482" s="567"/>
      <c r="FCN482" s="3"/>
      <c r="FCO482" s="428"/>
      <c r="FCP482" s="3"/>
      <c r="FCQ482" s="567"/>
      <c r="FCR482" s="3"/>
      <c r="FCS482" s="428"/>
      <c r="FCT482" s="3"/>
      <c r="FCU482" s="567"/>
      <c r="FCV482" s="3"/>
      <c r="FCW482" s="428"/>
      <c r="FCX482" s="3"/>
      <c r="FCY482" s="567"/>
      <c r="FCZ482" s="3"/>
      <c r="FDA482" s="428"/>
      <c r="FDB482" s="3"/>
      <c r="FDC482" s="567"/>
      <c r="FDD482" s="3"/>
      <c r="FDE482" s="428"/>
      <c r="FDF482" s="3"/>
      <c r="FDG482" s="567"/>
      <c r="FDH482" s="3"/>
      <c r="FDI482" s="428"/>
      <c r="FDJ482" s="3"/>
      <c r="FDK482" s="567"/>
      <c r="FDL482" s="3"/>
      <c r="FDM482" s="428"/>
      <c r="FDN482" s="3"/>
      <c r="FDO482" s="567"/>
      <c r="FDP482" s="3"/>
      <c r="FDQ482" s="428"/>
      <c r="FDR482" s="3"/>
      <c r="FDS482" s="567"/>
      <c r="FDT482" s="3"/>
      <c r="FDU482" s="428"/>
      <c r="FDV482" s="3"/>
      <c r="FDW482" s="567"/>
      <c r="FDX482" s="3"/>
      <c r="FDY482" s="428"/>
      <c r="FDZ482" s="3"/>
      <c r="FEA482" s="567"/>
      <c r="FEB482" s="3"/>
      <c r="FEC482" s="428"/>
      <c r="FED482" s="3"/>
      <c r="FEE482" s="567"/>
      <c r="FEF482" s="3"/>
      <c r="FEG482" s="428"/>
      <c r="FEH482" s="3"/>
      <c r="FEI482" s="567"/>
      <c r="FEJ482" s="3"/>
      <c r="FEK482" s="428"/>
      <c r="FEL482" s="3"/>
      <c r="FEM482" s="567"/>
      <c r="FEN482" s="3"/>
      <c r="FEO482" s="428"/>
      <c r="FEP482" s="3"/>
      <c r="FEQ482" s="567"/>
      <c r="FER482" s="3"/>
      <c r="FES482" s="428"/>
      <c r="FET482" s="3"/>
      <c r="FEU482" s="567"/>
      <c r="FEV482" s="3"/>
      <c r="FEW482" s="428"/>
      <c r="FEX482" s="3"/>
      <c r="FEY482" s="567"/>
      <c r="FEZ482" s="3"/>
      <c r="FFA482" s="428"/>
      <c r="FFB482" s="3"/>
      <c r="FFC482" s="567"/>
      <c r="FFD482" s="3"/>
      <c r="FFE482" s="428"/>
      <c r="FFF482" s="3"/>
      <c r="FFG482" s="567"/>
      <c r="FFH482" s="3"/>
      <c r="FFI482" s="428"/>
      <c r="FFJ482" s="3"/>
      <c r="FFK482" s="567"/>
      <c r="FFL482" s="3"/>
      <c r="FFM482" s="428"/>
      <c r="FFN482" s="3"/>
      <c r="FFO482" s="567"/>
      <c r="FFP482" s="3"/>
      <c r="FFQ482" s="428"/>
      <c r="FFR482" s="3"/>
      <c r="FFS482" s="567"/>
      <c r="FFT482" s="3"/>
      <c r="FFU482" s="428"/>
      <c r="FFV482" s="3"/>
      <c r="FFW482" s="567"/>
      <c r="FFX482" s="3"/>
      <c r="FFY482" s="428"/>
      <c r="FFZ482" s="3"/>
      <c r="FGA482" s="567"/>
      <c r="FGB482" s="3"/>
      <c r="FGC482" s="428"/>
      <c r="FGD482" s="3"/>
      <c r="FGE482" s="567"/>
      <c r="FGF482" s="3"/>
      <c r="FGG482" s="428"/>
      <c r="FGH482" s="3"/>
      <c r="FGI482" s="567"/>
      <c r="FGJ482" s="3"/>
      <c r="FGK482" s="428"/>
      <c r="FGL482" s="3"/>
      <c r="FGM482" s="567"/>
      <c r="FGN482" s="3"/>
      <c r="FGO482" s="428"/>
      <c r="FGP482" s="3"/>
      <c r="FGQ482" s="567"/>
      <c r="FGR482" s="3"/>
      <c r="FGS482" s="428"/>
      <c r="FGT482" s="3"/>
      <c r="FGU482" s="567"/>
      <c r="FGV482" s="3"/>
      <c r="FGW482" s="428"/>
      <c r="FGX482" s="3"/>
      <c r="FGY482" s="567"/>
      <c r="FGZ482" s="3"/>
      <c r="FHA482" s="428"/>
      <c r="FHB482" s="3"/>
      <c r="FHC482" s="567"/>
      <c r="FHD482" s="3"/>
      <c r="FHE482" s="428"/>
      <c r="FHF482" s="3"/>
      <c r="FHG482" s="567"/>
      <c r="FHH482" s="3"/>
      <c r="FHI482" s="428"/>
      <c r="FHJ482" s="3"/>
      <c r="FHK482" s="567"/>
      <c r="FHL482" s="3"/>
      <c r="FHM482" s="428"/>
      <c r="FHN482" s="3"/>
      <c r="FHO482" s="567"/>
      <c r="FHP482" s="3"/>
      <c r="FHQ482" s="428"/>
      <c r="FHR482" s="3"/>
      <c r="FHS482" s="567"/>
      <c r="FHT482" s="3"/>
      <c r="FHU482" s="428"/>
      <c r="FHV482" s="3"/>
      <c r="FHW482" s="567"/>
      <c r="FHX482" s="3"/>
      <c r="FHY482" s="428"/>
      <c r="FHZ482" s="3"/>
      <c r="FIA482" s="567"/>
      <c r="FIB482" s="3"/>
      <c r="FIC482" s="428"/>
      <c r="FID482" s="3"/>
      <c r="FIE482" s="567"/>
      <c r="FIF482" s="3"/>
      <c r="FIG482" s="428"/>
      <c r="FIH482" s="3"/>
      <c r="FII482" s="567"/>
      <c r="FIJ482" s="3"/>
      <c r="FIK482" s="428"/>
      <c r="FIL482" s="3"/>
      <c r="FIM482" s="567"/>
      <c r="FIN482" s="3"/>
      <c r="FIO482" s="428"/>
      <c r="FIP482" s="3"/>
      <c r="FIQ482" s="567"/>
      <c r="FIR482" s="3"/>
      <c r="FIS482" s="428"/>
      <c r="FIT482" s="3"/>
      <c r="FIU482" s="567"/>
      <c r="FIV482" s="3"/>
      <c r="FIW482" s="428"/>
      <c r="FIX482" s="3"/>
      <c r="FIY482" s="567"/>
      <c r="FIZ482" s="3"/>
      <c r="FJA482" s="428"/>
      <c r="FJB482" s="3"/>
      <c r="FJC482" s="567"/>
      <c r="FJD482" s="3"/>
      <c r="FJE482" s="428"/>
      <c r="FJF482" s="3"/>
      <c r="FJG482" s="567"/>
      <c r="FJH482" s="3"/>
      <c r="FJI482" s="428"/>
      <c r="FJJ482" s="3"/>
      <c r="FJK482" s="567"/>
      <c r="FJL482" s="3"/>
      <c r="FJM482" s="428"/>
      <c r="FJN482" s="3"/>
      <c r="FJO482" s="567"/>
      <c r="FJP482" s="3"/>
      <c r="FJQ482" s="428"/>
      <c r="FJR482" s="3"/>
      <c r="FJS482" s="567"/>
      <c r="FJT482" s="3"/>
      <c r="FJU482" s="428"/>
      <c r="FJV482" s="3"/>
      <c r="FJW482" s="567"/>
      <c r="FJX482" s="3"/>
      <c r="FJY482" s="428"/>
      <c r="FJZ482" s="3"/>
      <c r="FKA482" s="567"/>
      <c r="FKB482" s="3"/>
      <c r="FKC482" s="428"/>
      <c r="FKD482" s="3"/>
      <c r="FKE482" s="567"/>
      <c r="FKF482" s="3"/>
      <c r="FKG482" s="428"/>
      <c r="FKH482" s="3"/>
      <c r="FKI482" s="567"/>
      <c r="FKJ482" s="3"/>
      <c r="FKK482" s="428"/>
      <c r="FKL482" s="3"/>
      <c r="FKM482" s="567"/>
      <c r="FKN482" s="3"/>
      <c r="FKO482" s="428"/>
      <c r="FKP482" s="3"/>
      <c r="FKQ482" s="567"/>
      <c r="FKR482" s="3"/>
      <c r="FKS482" s="428"/>
      <c r="FKT482" s="3"/>
      <c r="FKU482" s="567"/>
      <c r="FKV482" s="3"/>
      <c r="FKW482" s="428"/>
      <c r="FKX482" s="3"/>
      <c r="FKY482" s="567"/>
      <c r="FKZ482" s="3"/>
      <c r="FLA482" s="428"/>
      <c r="FLB482" s="3"/>
      <c r="FLC482" s="567"/>
      <c r="FLD482" s="3"/>
      <c r="FLE482" s="428"/>
      <c r="FLF482" s="3"/>
      <c r="FLG482" s="567"/>
      <c r="FLH482" s="3"/>
      <c r="FLI482" s="428"/>
      <c r="FLJ482" s="3"/>
      <c r="FLK482" s="567"/>
      <c r="FLL482" s="3"/>
      <c r="FLM482" s="428"/>
      <c r="FLN482" s="3"/>
      <c r="FLO482" s="567"/>
      <c r="FLP482" s="3"/>
      <c r="FLQ482" s="428"/>
      <c r="FLR482" s="3"/>
      <c r="FLS482" s="567"/>
      <c r="FLT482" s="3"/>
      <c r="FLU482" s="428"/>
      <c r="FLV482" s="3"/>
      <c r="FLW482" s="567"/>
      <c r="FLX482" s="3"/>
      <c r="FLY482" s="428"/>
      <c r="FLZ482" s="3"/>
      <c r="FMA482" s="567"/>
      <c r="FMB482" s="3"/>
      <c r="FMC482" s="428"/>
      <c r="FMD482" s="3"/>
      <c r="FME482" s="567"/>
      <c r="FMF482" s="3"/>
      <c r="FMG482" s="428"/>
      <c r="FMH482" s="3"/>
      <c r="FMI482" s="567"/>
      <c r="FMJ482" s="3"/>
      <c r="FMK482" s="428"/>
      <c r="FML482" s="3"/>
      <c r="FMM482" s="567"/>
      <c r="FMN482" s="3"/>
      <c r="FMO482" s="428"/>
      <c r="FMP482" s="3"/>
      <c r="FMQ482" s="567"/>
      <c r="FMR482" s="3"/>
      <c r="FMS482" s="428"/>
      <c r="FMT482" s="3"/>
      <c r="FMU482" s="567"/>
      <c r="FMV482" s="3"/>
      <c r="FMW482" s="428"/>
      <c r="FMX482" s="3"/>
      <c r="FMY482" s="567"/>
      <c r="FMZ482" s="3"/>
      <c r="FNA482" s="428"/>
      <c r="FNB482" s="3"/>
      <c r="FNC482" s="567"/>
      <c r="FND482" s="3"/>
      <c r="FNE482" s="428"/>
      <c r="FNF482" s="3"/>
      <c r="FNG482" s="567"/>
      <c r="FNH482" s="3"/>
      <c r="FNI482" s="428"/>
      <c r="FNJ482" s="3"/>
      <c r="FNK482" s="567"/>
      <c r="FNL482" s="3"/>
      <c r="FNM482" s="428"/>
      <c r="FNN482" s="3"/>
      <c r="FNO482" s="567"/>
      <c r="FNP482" s="3"/>
      <c r="FNQ482" s="428"/>
      <c r="FNR482" s="3"/>
      <c r="FNS482" s="567"/>
      <c r="FNT482" s="3"/>
      <c r="FNU482" s="428"/>
      <c r="FNV482" s="3"/>
      <c r="FNW482" s="567"/>
      <c r="FNX482" s="3"/>
      <c r="FNY482" s="428"/>
      <c r="FNZ482" s="3"/>
      <c r="FOA482" s="567"/>
      <c r="FOB482" s="3"/>
      <c r="FOC482" s="428"/>
      <c r="FOD482" s="3"/>
      <c r="FOE482" s="567"/>
      <c r="FOF482" s="3"/>
      <c r="FOG482" s="428"/>
      <c r="FOH482" s="3"/>
      <c r="FOI482" s="567"/>
      <c r="FOJ482" s="3"/>
      <c r="FOK482" s="428"/>
      <c r="FOL482" s="3"/>
      <c r="FOM482" s="567"/>
      <c r="FON482" s="3"/>
      <c r="FOO482" s="428"/>
      <c r="FOP482" s="3"/>
      <c r="FOQ482" s="567"/>
      <c r="FOR482" s="3"/>
      <c r="FOS482" s="428"/>
      <c r="FOT482" s="3"/>
      <c r="FOU482" s="567"/>
      <c r="FOV482" s="3"/>
      <c r="FOW482" s="428"/>
      <c r="FOX482" s="3"/>
      <c r="FOY482" s="567"/>
      <c r="FOZ482" s="3"/>
      <c r="FPA482" s="428"/>
      <c r="FPB482" s="3"/>
      <c r="FPC482" s="567"/>
      <c r="FPD482" s="3"/>
      <c r="FPE482" s="428"/>
      <c r="FPF482" s="3"/>
      <c r="FPG482" s="567"/>
      <c r="FPH482" s="3"/>
      <c r="FPI482" s="428"/>
      <c r="FPJ482" s="3"/>
      <c r="FPK482" s="567"/>
      <c r="FPL482" s="3"/>
      <c r="FPM482" s="428"/>
      <c r="FPN482" s="3"/>
      <c r="FPO482" s="567"/>
      <c r="FPP482" s="3"/>
      <c r="FPQ482" s="428"/>
      <c r="FPR482" s="3"/>
      <c r="FPS482" s="567"/>
      <c r="FPT482" s="3"/>
      <c r="FPU482" s="428"/>
      <c r="FPV482" s="3"/>
      <c r="FPW482" s="567"/>
      <c r="FPX482" s="3"/>
      <c r="FPY482" s="428"/>
      <c r="FPZ482" s="3"/>
      <c r="FQA482" s="567"/>
      <c r="FQB482" s="3"/>
      <c r="FQC482" s="428"/>
      <c r="FQD482" s="3"/>
      <c r="FQE482" s="567"/>
      <c r="FQF482" s="3"/>
      <c r="FQG482" s="428"/>
      <c r="FQH482" s="3"/>
      <c r="FQI482" s="567"/>
      <c r="FQJ482" s="3"/>
      <c r="FQK482" s="428"/>
      <c r="FQL482" s="3"/>
      <c r="FQM482" s="567"/>
      <c r="FQN482" s="3"/>
      <c r="FQO482" s="428"/>
      <c r="FQP482" s="3"/>
      <c r="FQQ482" s="567"/>
      <c r="FQR482" s="3"/>
      <c r="FQS482" s="428"/>
      <c r="FQT482" s="3"/>
      <c r="FQU482" s="567"/>
      <c r="FQV482" s="3"/>
      <c r="FQW482" s="428"/>
      <c r="FQX482" s="3"/>
      <c r="FQY482" s="567"/>
      <c r="FQZ482" s="3"/>
      <c r="FRA482" s="428"/>
      <c r="FRB482" s="3"/>
      <c r="FRC482" s="567"/>
      <c r="FRD482" s="3"/>
      <c r="FRE482" s="428"/>
      <c r="FRF482" s="3"/>
      <c r="FRG482" s="567"/>
      <c r="FRH482" s="3"/>
      <c r="FRI482" s="428"/>
      <c r="FRJ482" s="3"/>
      <c r="FRK482" s="567"/>
      <c r="FRL482" s="3"/>
      <c r="FRM482" s="428"/>
      <c r="FRN482" s="3"/>
      <c r="FRO482" s="567"/>
      <c r="FRP482" s="3"/>
      <c r="FRQ482" s="428"/>
      <c r="FRR482" s="3"/>
      <c r="FRS482" s="567"/>
      <c r="FRT482" s="3"/>
      <c r="FRU482" s="428"/>
      <c r="FRV482" s="3"/>
      <c r="FRW482" s="567"/>
      <c r="FRX482" s="3"/>
      <c r="FRY482" s="428"/>
      <c r="FRZ482" s="3"/>
      <c r="FSA482" s="567"/>
      <c r="FSB482" s="3"/>
      <c r="FSC482" s="428"/>
      <c r="FSD482" s="3"/>
      <c r="FSE482" s="567"/>
      <c r="FSF482" s="3"/>
      <c r="FSG482" s="428"/>
      <c r="FSH482" s="3"/>
      <c r="FSI482" s="567"/>
      <c r="FSJ482" s="3"/>
      <c r="FSK482" s="428"/>
      <c r="FSL482" s="3"/>
      <c r="FSM482" s="567"/>
      <c r="FSN482" s="3"/>
      <c r="FSO482" s="428"/>
      <c r="FSP482" s="3"/>
      <c r="FSQ482" s="567"/>
      <c r="FSR482" s="3"/>
      <c r="FSS482" s="428"/>
      <c r="FST482" s="3"/>
      <c r="FSU482" s="567"/>
      <c r="FSV482" s="3"/>
      <c r="FSW482" s="428"/>
      <c r="FSX482" s="3"/>
      <c r="FSY482" s="567"/>
      <c r="FSZ482" s="3"/>
      <c r="FTA482" s="428"/>
      <c r="FTB482" s="3"/>
      <c r="FTC482" s="567"/>
      <c r="FTD482" s="3"/>
      <c r="FTE482" s="428"/>
      <c r="FTF482" s="3"/>
      <c r="FTG482" s="567"/>
      <c r="FTH482" s="3"/>
      <c r="FTI482" s="428"/>
      <c r="FTJ482" s="3"/>
      <c r="FTK482" s="567"/>
      <c r="FTL482" s="3"/>
      <c r="FTM482" s="428"/>
      <c r="FTN482" s="3"/>
      <c r="FTO482" s="567"/>
      <c r="FTP482" s="3"/>
      <c r="FTQ482" s="428"/>
      <c r="FTR482" s="3"/>
      <c r="FTS482" s="567"/>
      <c r="FTT482" s="3"/>
      <c r="FTU482" s="428"/>
      <c r="FTV482" s="3"/>
      <c r="FTW482" s="567"/>
      <c r="FTX482" s="3"/>
      <c r="FTY482" s="428"/>
      <c r="FTZ482" s="3"/>
      <c r="FUA482" s="567"/>
      <c r="FUB482" s="3"/>
      <c r="FUC482" s="428"/>
      <c r="FUD482" s="3"/>
      <c r="FUE482" s="567"/>
      <c r="FUF482" s="3"/>
      <c r="FUG482" s="428"/>
      <c r="FUH482" s="3"/>
      <c r="FUI482" s="567"/>
      <c r="FUJ482" s="3"/>
      <c r="FUK482" s="428"/>
      <c r="FUL482" s="3"/>
      <c r="FUM482" s="567"/>
      <c r="FUN482" s="3"/>
      <c r="FUO482" s="428"/>
      <c r="FUP482" s="3"/>
      <c r="FUQ482" s="567"/>
      <c r="FUR482" s="3"/>
      <c r="FUS482" s="428"/>
      <c r="FUT482" s="3"/>
      <c r="FUU482" s="567"/>
      <c r="FUV482" s="3"/>
      <c r="FUW482" s="428"/>
      <c r="FUX482" s="3"/>
      <c r="FUY482" s="567"/>
      <c r="FUZ482" s="3"/>
      <c r="FVA482" s="428"/>
      <c r="FVB482" s="3"/>
      <c r="FVC482" s="567"/>
      <c r="FVD482" s="3"/>
      <c r="FVE482" s="428"/>
      <c r="FVF482" s="3"/>
      <c r="FVG482" s="567"/>
      <c r="FVH482" s="3"/>
      <c r="FVI482" s="428"/>
      <c r="FVJ482" s="3"/>
      <c r="FVK482" s="567"/>
      <c r="FVL482" s="3"/>
      <c r="FVM482" s="428"/>
      <c r="FVN482" s="3"/>
      <c r="FVO482" s="567"/>
      <c r="FVP482" s="3"/>
      <c r="FVQ482" s="428"/>
      <c r="FVR482" s="3"/>
      <c r="FVS482" s="567"/>
      <c r="FVT482" s="3"/>
      <c r="FVU482" s="428"/>
      <c r="FVV482" s="3"/>
      <c r="FVW482" s="567"/>
      <c r="FVX482" s="3"/>
      <c r="FVY482" s="428"/>
      <c r="FVZ482" s="3"/>
      <c r="FWA482" s="567"/>
      <c r="FWB482" s="3"/>
      <c r="FWC482" s="428"/>
      <c r="FWD482" s="3"/>
      <c r="FWE482" s="567"/>
      <c r="FWF482" s="3"/>
      <c r="FWG482" s="428"/>
      <c r="FWH482" s="3"/>
      <c r="FWI482" s="567"/>
      <c r="FWJ482" s="3"/>
      <c r="FWK482" s="428"/>
      <c r="FWL482" s="3"/>
      <c r="FWM482" s="567"/>
      <c r="FWN482" s="3"/>
      <c r="FWO482" s="428"/>
      <c r="FWP482" s="3"/>
      <c r="FWQ482" s="567"/>
      <c r="FWR482" s="3"/>
      <c r="FWS482" s="428"/>
      <c r="FWT482" s="3"/>
      <c r="FWU482" s="567"/>
      <c r="FWV482" s="3"/>
      <c r="FWW482" s="428"/>
      <c r="FWX482" s="3"/>
      <c r="FWY482" s="567"/>
      <c r="FWZ482" s="3"/>
      <c r="FXA482" s="428"/>
      <c r="FXB482" s="3"/>
      <c r="FXC482" s="567"/>
      <c r="FXD482" s="3"/>
      <c r="FXE482" s="428"/>
      <c r="FXF482" s="3"/>
      <c r="FXG482" s="567"/>
      <c r="FXH482" s="3"/>
      <c r="FXI482" s="428"/>
      <c r="FXJ482" s="3"/>
      <c r="FXK482" s="567"/>
      <c r="FXL482" s="3"/>
      <c r="FXM482" s="428"/>
      <c r="FXN482" s="3"/>
      <c r="FXO482" s="567"/>
      <c r="FXP482" s="3"/>
      <c r="FXQ482" s="428"/>
      <c r="FXR482" s="3"/>
      <c r="FXS482" s="567"/>
      <c r="FXT482" s="3"/>
      <c r="FXU482" s="428"/>
      <c r="FXV482" s="3"/>
      <c r="FXW482" s="567"/>
      <c r="FXX482" s="3"/>
      <c r="FXY482" s="428"/>
      <c r="FXZ482" s="3"/>
      <c r="FYA482" s="567"/>
      <c r="FYB482" s="3"/>
      <c r="FYC482" s="428"/>
      <c r="FYD482" s="3"/>
      <c r="FYE482" s="567"/>
      <c r="FYF482" s="3"/>
      <c r="FYG482" s="428"/>
      <c r="FYH482" s="3"/>
      <c r="FYI482" s="567"/>
      <c r="FYJ482" s="3"/>
      <c r="FYK482" s="428"/>
      <c r="FYL482" s="3"/>
      <c r="FYM482" s="567"/>
      <c r="FYN482" s="3"/>
      <c r="FYO482" s="428"/>
      <c r="FYP482" s="3"/>
      <c r="FYQ482" s="567"/>
      <c r="FYR482" s="3"/>
      <c r="FYS482" s="428"/>
      <c r="FYT482" s="3"/>
      <c r="FYU482" s="567"/>
      <c r="FYV482" s="3"/>
      <c r="FYW482" s="428"/>
      <c r="FYX482" s="3"/>
      <c r="FYY482" s="567"/>
      <c r="FYZ482" s="3"/>
      <c r="FZA482" s="428"/>
      <c r="FZB482" s="3"/>
      <c r="FZC482" s="567"/>
      <c r="FZD482" s="3"/>
      <c r="FZE482" s="428"/>
      <c r="FZF482" s="3"/>
      <c r="FZG482" s="567"/>
      <c r="FZH482" s="3"/>
      <c r="FZI482" s="428"/>
      <c r="FZJ482" s="3"/>
      <c r="FZK482" s="567"/>
      <c r="FZL482" s="3"/>
      <c r="FZM482" s="428"/>
      <c r="FZN482" s="3"/>
      <c r="FZO482" s="567"/>
      <c r="FZP482" s="3"/>
      <c r="FZQ482" s="428"/>
      <c r="FZR482" s="3"/>
      <c r="FZS482" s="567"/>
      <c r="FZT482" s="3"/>
      <c r="FZU482" s="428"/>
      <c r="FZV482" s="3"/>
      <c r="FZW482" s="567"/>
      <c r="FZX482" s="3"/>
      <c r="FZY482" s="428"/>
      <c r="FZZ482" s="3"/>
      <c r="GAA482" s="567"/>
      <c r="GAB482" s="3"/>
      <c r="GAC482" s="428"/>
      <c r="GAD482" s="3"/>
      <c r="GAE482" s="567"/>
      <c r="GAF482" s="3"/>
      <c r="GAG482" s="428"/>
      <c r="GAH482" s="3"/>
      <c r="GAI482" s="567"/>
      <c r="GAJ482" s="3"/>
      <c r="GAK482" s="428"/>
      <c r="GAL482" s="3"/>
      <c r="GAM482" s="567"/>
      <c r="GAN482" s="3"/>
      <c r="GAO482" s="428"/>
      <c r="GAP482" s="3"/>
      <c r="GAQ482" s="567"/>
      <c r="GAR482" s="3"/>
      <c r="GAS482" s="428"/>
      <c r="GAT482" s="3"/>
      <c r="GAU482" s="567"/>
      <c r="GAV482" s="3"/>
      <c r="GAW482" s="428"/>
      <c r="GAX482" s="3"/>
      <c r="GAY482" s="567"/>
      <c r="GAZ482" s="3"/>
      <c r="GBA482" s="428"/>
      <c r="GBB482" s="3"/>
      <c r="GBC482" s="567"/>
      <c r="GBD482" s="3"/>
      <c r="GBE482" s="428"/>
      <c r="GBF482" s="3"/>
      <c r="GBG482" s="567"/>
      <c r="GBH482" s="3"/>
      <c r="GBI482" s="428"/>
      <c r="GBJ482" s="3"/>
      <c r="GBK482" s="567"/>
      <c r="GBL482" s="3"/>
      <c r="GBM482" s="428"/>
      <c r="GBN482" s="3"/>
      <c r="GBO482" s="567"/>
      <c r="GBP482" s="3"/>
      <c r="GBQ482" s="428"/>
      <c r="GBR482" s="3"/>
      <c r="GBS482" s="567"/>
      <c r="GBT482" s="3"/>
      <c r="GBU482" s="428"/>
      <c r="GBV482" s="3"/>
      <c r="GBW482" s="567"/>
      <c r="GBX482" s="3"/>
      <c r="GBY482" s="428"/>
      <c r="GBZ482" s="3"/>
      <c r="GCA482" s="567"/>
      <c r="GCB482" s="3"/>
      <c r="GCC482" s="428"/>
      <c r="GCD482" s="3"/>
      <c r="GCE482" s="567"/>
      <c r="GCF482" s="3"/>
      <c r="GCG482" s="428"/>
      <c r="GCH482" s="3"/>
      <c r="GCI482" s="567"/>
      <c r="GCJ482" s="3"/>
      <c r="GCK482" s="428"/>
      <c r="GCL482" s="3"/>
      <c r="GCM482" s="567"/>
      <c r="GCN482" s="3"/>
      <c r="GCO482" s="428"/>
      <c r="GCP482" s="3"/>
      <c r="GCQ482" s="567"/>
      <c r="GCR482" s="3"/>
      <c r="GCS482" s="428"/>
      <c r="GCT482" s="3"/>
      <c r="GCU482" s="567"/>
      <c r="GCV482" s="3"/>
      <c r="GCW482" s="428"/>
      <c r="GCX482" s="3"/>
      <c r="GCY482" s="567"/>
      <c r="GCZ482" s="3"/>
      <c r="GDA482" s="428"/>
      <c r="GDB482" s="3"/>
      <c r="GDC482" s="567"/>
      <c r="GDD482" s="3"/>
      <c r="GDE482" s="428"/>
      <c r="GDF482" s="3"/>
      <c r="GDG482" s="567"/>
      <c r="GDH482" s="3"/>
      <c r="GDI482" s="428"/>
      <c r="GDJ482" s="3"/>
      <c r="GDK482" s="567"/>
      <c r="GDL482" s="3"/>
      <c r="GDM482" s="428"/>
      <c r="GDN482" s="3"/>
      <c r="GDO482" s="567"/>
      <c r="GDP482" s="3"/>
      <c r="GDQ482" s="428"/>
      <c r="GDR482" s="3"/>
      <c r="GDS482" s="567"/>
      <c r="GDT482" s="3"/>
      <c r="GDU482" s="428"/>
      <c r="GDV482" s="3"/>
      <c r="GDW482" s="567"/>
      <c r="GDX482" s="3"/>
      <c r="GDY482" s="428"/>
      <c r="GDZ482" s="3"/>
      <c r="GEA482" s="567"/>
      <c r="GEB482" s="3"/>
      <c r="GEC482" s="428"/>
      <c r="GED482" s="3"/>
      <c r="GEE482" s="567"/>
      <c r="GEF482" s="3"/>
      <c r="GEG482" s="428"/>
      <c r="GEH482" s="3"/>
      <c r="GEI482" s="567"/>
      <c r="GEJ482" s="3"/>
      <c r="GEK482" s="428"/>
      <c r="GEL482" s="3"/>
      <c r="GEM482" s="567"/>
      <c r="GEN482" s="3"/>
      <c r="GEO482" s="428"/>
      <c r="GEP482" s="3"/>
      <c r="GEQ482" s="567"/>
      <c r="GER482" s="3"/>
      <c r="GES482" s="428"/>
      <c r="GET482" s="3"/>
      <c r="GEU482" s="567"/>
      <c r="GEV482" s="3"/>
      <c r="GEW482" s="428"/>
      <c r="GEX482" s="3"/>
      <c r="GEY482" s="567"/>
      <c r="GEZ482" s="3"/>
      <c r="GFA482" s="428"/>
      <c r="GFB482" s="3"/>
      <c r="GFC482" s="567"/>
      <c r="GFD482" s="3"/>
      <c r="GFE482" s="428"/>
      <c r="GFF482" s="3"/>
      <c r="GFG482" s="567"/>
      <c r="GFH482" s="3"/>
      <c r="GFI482" s="428"/>
      <c r="GFJ482" s="3"/>
      <c r="GFK482" s="567"/>
      <c r="GFL482" s="3"/>
      <c r="GFM482" s="428"/>
      <c r="GFN482" s="3"/>
      <c r="GFO482" s="567"/>
      <c r="GFP482" s="3"/>
      <c r="GFQ482" s="428"/>
      <c r="GFR482" s="3"/>
      <c r="GFS482" s="567"/>
      <c r="GFT482" s="3"/>
      <c r="GFU482" s="428"/>
      <c r="GFV482" s="3"/>
      <c r="GFW482" s="567"/>
      <c r="GFX482" s="3"/>
      <c r="GFY482" s="428"/>
      <c r="GFZ482" s="3"/>
      <c r="GGA482" s="567"/>
      <c r="GGB482" s="3"/>
      <c r="GGC482" s="428"/>
      <c r="GGD482" s="3"/>
      <c r="GGE482" s="567"/>
      <c r="GGF482" s="3"/>
      <c r="GGG482" s="428"/>
      <c r="GGH482" s="3"/>
      <c r="GGI482" s="567"/>
      <c r="GGJ482" s="3"/>
      <c r="GGK482" s="428"/>
      <c r="GGL482" s="3"/>
      <c r="GGM482" s="567"/>
      <c r="GGN482" s="3"/>
      <c r="GGO482" s="428"/>
      <c r="GGP482" s="3"/>
      <c r="GGQ482" s="567"/>
      <c r="GGR482" s="3"/>
      <c r="GGS482" s="428"/>
      <c r="GGT482" s="3"/>
      <c r="GGU482" s="567"/>
      <c r="GGV482" s="3"/>
      <c r="GGW482" s="428"/>
      <c r="GGX482" s="3"/>
      <c r="GGY482" s="567"/>
      <c r="GGZ482" s="3"/>
      <c r="GHA482" s="428"/>
      <c r="GHB482" s="3"/>
      <c r="GHC482" s="567"/>
      <c r="GHD482" s="3"/>
      <c r="GHE482" s="428"/>
      <c r="GHF482" s="3"/>
      <c r="GHG482" s="567"/>
      <c r="GHH482" s="3"/>
      <c r="GHI482" s="428"/>
      <c r="GHJ482" s="3"/>
      <c r="GHK482" s="567"/>
      <c r="GHL482" s="3"/>
      <c r="GHM482" s="428"/>
      <c r="GHN482" s="3"/>
      <c r="GHO482" s="567"/>
      <c r="GHP482" s="3"/>
      <c r="GHQ482" s="428"/>
      <c r="GHR482" s="3"/>
      <c r="GHS482" s="567"/>
      <c r="GHT482" s="3"/>
      <c r="GHU482" s="428"/>
      <c r="GHV482" s="3"/>
      <c r="GHW482" s="567"/>
      <c r="GHX482" s="3"/>
      <c r="GHY482" s="428"/>
      <c r="GHZ482" s="3"/>
      <c r="GIA482" s="567"/>
      <c r="GIB482" s="3"/>
      <c r="GIC482" s="428"/>
      <c r="GID482" s="3"/>
      <c r="GIE482" s="567"/>
      <c r="GIF482" s="3"/>
      <c r="GIG482" s="428"/>
      <c r="GIH482" s="3"/>
      <c r="GII482" s="567"/>
      <c r="GIJ482" s="3"/>
      <c r="GIK482" s="428"/>
      <c r="GIL482" s="3"/>
      <c r="GIM482" s="567"/>
      <c r="GIN482" s="3"/>
      <c r="GIO482" s="428"/>
      <c r="GIP482" s="3"/>
      <c r="GIQ482" s="567"/>
      <c r="GIR482" s="3"/>
      <c r="GIS482" s="428"/>
      <c r="GIT482" s="3"/>
      <c r="GIU482" s="567"/>
      <c r="GIV482" s="3"/>
      <c r="GIW482" s="428"/>
      <c r="GIX482" s="3"/>
      <c r="GIY482" s="567"/>
      <c r="GIZ482" s="3"/>
      <c r="GJA482" s="428"/>
      <c r="GJB482" s="3"/>
      <c r="GJC482" s="567"/>
      <c r="GJD482" s="3"/>
      <c r="GJE482" s="428"/>
      <c r="GJF482" s="3"/>
      <c r="GJG482" s="567"/>
      <c r="GJH482" s="3"/>
      <c r="GJI482" s="428"/>
      <c r="GJJ482" s="3"/>
      <c r="GJK482" s="567"/>
      <c r="GJL482" s="3"/>
      <c r="GJM482" s="428"/>
      <c r="GJN482" s="3"/>
      <c r="GJO482" s="567"/>
      <c r="GJP482" s="3"/>
      <c r="GJQ482" s="428"/>
      <c r="GJR482" s="3"/>
      <c r="GJS482" s="567"/>
      <c r="GJT482" s="3"/>
      <c r="GJU482" s="428"/>
      <c r="GJV482" s="3"/>
      <c r="GJW482" s="567"/>
      <c r="GJX482" s="3"/>
      <c r="GJY482" s="428"/>
      <c r="GJZ482" s="3"/>
      <c r="GKA482" s="567"/>
      <c r="GKB482" s="3"/>
      <c r="GKC482" s="428"/>
      <c r="GKD482" s="3"/>
      <c r="GKE482" s="567"/>
      <c r="GKF482" s="3"/>
      <c r="GKG482" s="428"/>
      <c r="GKH482" s="3"/>
      <c r="GKI482" s="567"/>
      <c r="GKJ482" s="3"/>
      <c r="GKK482" s="428"/>
      <c r="GKL482" s="3"/>
      <c r="GKM482" s="567"/>
      <c r="GKN482" s="3"/>
      <c r="GKO482" s="428"/>
      <c r="GKP482" s="3"/>
      <c r="GKQ482" s="567"/>
      <c r="GKR482" s="3"/>
      <c r="GKS482" s="428"/>
      <c r="GKT482" s="3"/>
      <c r="GKU482" s="567"/>
      <c r="GKV482" s="3"/>
      <c r="GKW482" s="428"/>
      <c r="GKX482" s="3"/>
      <c r="GKY482" s="567"/>
      <c r="GKZ482" s="3"/>
      <c r="GLA482" s="428"/>
      <c r="GLB482" s="3"/>
      <c r="GLC482" s="567"/>
      <c r="GLD482" s="3"/>
      <c r="GLE482" s="428"/>
      <c r="GLF482" s="3"/>
      <c r="GLG482" s="567"/>
      <c r="GLH482" s="3"/>
      <c r="GLI482" s="428"/>
      <c r="GLJ482" s="3"/>
      <c r="GLK482" s="567"/>
      <c r="GLL482" s="3"/>
      <c r="GLM482" s="428"/>
      <c r="GLN482" s="3"/>
      <c r="GLO482" s="567"/>
      <c r="GLP482" s="3"/>
      <c r="GLQ482" s="428"/>
      <c r="GLR482" s="3"/>
      <c r="GLS482" s="567"/>
      <c r="GLT482" s="3"/>
      <c r="GLU482" s="428"/>
      <c r="GLV482" s="3"/>
      <c r="GLW482" s="567"/>
      <c r="GLX482" s="3"/>
      <c r="GLY482" s="428"/>
      <c r="GLZ482" s="3"/>
      <c r="GMA482" s="567"/>
      <c r="GMB482" s="3"/>
      <c r="GMC482" s="428"/>
      <c r="GMD482" s="3"/>
      <c r="GME482" s="567"/>
      <c r="GMF482" s="3"/>
      <c r="GMG482" s="428"/>
      <c r="GMH482" s="3"/>
      <c r="GMI482" s="567"/>
      <c r="GMJ482" s="3"/>
      <c r="GMK482" s="428"/>
      <c r="GML482" s="3"/>
      <c r="GMM482" s="567"/>
      <c r="GMN482" s="3"/>
      <c r="GMO482" s="428"/>
      <c r="GMP482" s="3"/>
      <c r="GMQ482" s="567"/>
      <c r="GMR482" s="3"/>
      <c r="GMS482" s="428"/>
      <c r="GMT482" s="3"/>
      <c r="GMU482" s="567"/>
      <c r="GMV482" s="3"/>
      <c r="GMW482" s="428"/>
      <c r="GMX482" s="3"/>
      <c r="GMY482" s="567"/>
      <c r="GMZ482" s="3"/>
      <c r="GNA482" s="428"/>
      <c r="GNB482" s="3"/>
      <c r="GNC482" s="567"/>
      <c r="GND482" s="3"/>
      <c r="GNE482" s="428"/>
      <c r="GNF482" s="3"/>
      <c r="GNG482" s="567"/>
      <c r="GNH482" s="3"/>
      <c r="GNI482" s="428"/>
      <c r="GNJ482" s="3"/>
      <c r="GNK482" s="567"/>
      <c r="GNL482" s="3"/>
      <c r="GNM482" s="428"/>
      <c r="GNN482" s="3"/>
      <c r="GNO482" s="567"/>
      <c r="GNP482" s="3"/>
      <c r="GNQ482" s="428"/>
      <c r="GNR482" s="3"/>
      <c r="GNS482" s="567"/>
      <c r="GNT482" s="3"/>
      <c r="GNU482" s="428"/>
      <c r="GNV482" s="3"/>
      <c r="GNW482" s="567"/>
      <c r="GNX482" s="3"/>
      <c r="GNY482" s="428"/>
      <c r="GNZ482" s="3"/>
      <c r="GOA482" s="567"/>
      <c r="GOB482" s="3"/>
      <c r="GOC482" s="428"/>
      <c r="GOD482" s="3"/>
      <c r="GOE482" s="567"/>
      <c r="GOF482" s="3"/>
      <c r="GOG482" s="428"/>
      <c r="GOH482" s="3"/>
      <c r="GOI482" s="567"/>
      <c r="GOJ482" s="3"/>
      <c r="GOK482" s="428"/>
      <c r="GOL482" s="3"/>
      <c r="GOM482" s="567"/>
      <c r="GON482" s="3"/>
      <c r="GOO482" s="428"/>
      <c r="GOP482" s="3"/>
      <c r="GOQ482" s="567"/>
      <c r="GOR482" s="3"/>
      <c r="GOS482" s="428"/>
      <c r="GOT482" s="3"/>
      <c r="GOU482" s="567"/>
      <c r="GOV482" s="3"/>
      <c r="GOW482" s="428"/>
      <c r="GOX482" s="3"/>
      <c r="GOY482" s="567"/>
      <c r="GOZ482" s="3"/>
      <c r="GPA482" s="428"/>
      <c r="GPB482" s="3"/>
      <c r="GPC482" s="567"/>
      <c r="GPD482" s="3"/>
      <c r="GPE482" s="428"/>
      <c r="GPF482" s="3"/>
      <c r="GPG482" s="567"/>
      <c r="GPH482" s="3"/>
      <c r="GPI482" s="428"/>
      <c r="GPJ482" s="3"/>
      <c r="GPK482" s="567"/>
      <c r="GPL482" s="3"/>
      <c r="GPM482" s="428"/>
      <c r="GPN482" s="3"/>
      <c r="GPO482" s="567"/>
      <c r="GPP482" s="3"/>
      <c r="GPQ482" s="428"/>
      <c r="GPR482" s="3"/>
      <c r="GPS482" s="567"/>
      <c r="GPT482" s="3"/>
      <c r="GPU482" s="428"/>
      <c r="GPV482" s="3"/>
      <c r="GPW482" s="567"/>
      <c r="GPX482" s="3"/>
      <c r="GPY482" s="428"/>
      <c r="GPZ482" s="3"/>
      <c r="GQA482" s="567"/>
      <c r="GQB482" s="3"/>
      <c r="GQC482" s="428"/>
      <c r="GQD482" s="3"/>
      <c r="GQE482" s="567"/>
      <c r="GQF482" s="3"/>
      <c r="GQG482" s="428"/>
      <c r="GQH482" s="3"/>
      <c r="GQI482" s="567"/>
      <c r="GQJ482" s="3"/>
      <c r="GQK482" s="428"/>
      <c r="GQL482" s="3"/>
      <c r="GQM482" s="567"/>
      <c r="GQN482" s="3"/>
      <c r="GQO482" s="428"/>
      <c r="GQP482" s="3"/>
      <c r="GQQ482" s="567"/>
      <c r="GQR482" s="3"/>
      <c r="GQS482" s="428"/>
      <c r="GQT482" s="3"/>
      <c r="GQU482" s="567"/>
      <c r="GQV482" s="3"/>
      <c r="GQW482" s="428"/>
      <c r="GQX482" s="3"/>
      <c r="GQY482" s="567"/>
      <c r="GQZ482" s="3"/>
      <c r="GRA482" s="428"/>
      <c r="GRB482" s="3"/>
      <c r="GRC482" s="567"/>
      <c r="GRD482" s="3"/>
      <c r="GRE482" s="428"/>
      <c r="GRF482" s="3"/>
      <c r="GRG482" s="567"/>
      <c r="GRH482" s="3"/>
      <c r="GRI482" s="428"/>
      <c r="GRJ482" s="3"/>
      <c r="GRK482" s="567"/>
      <c r="GRL482" s="3"/>
      <c r="GRM482" s="428"/>
      <c r="GRN482" s="3"/>
      <c r="GRO482" s="567"/>
      <c r="GRP482" s="3"/>
      <c r="GRQ482" s="428"/>
      <c r="GRR482" s="3"/>
      <c r="GRS482" s="567"/>
      <c r="GRT482" s="3"/>
      <c r="GRU482" s="428"/>
      <c r="GRV482" s="3"/>
      <c r="GRW482" s="567"/>
      <c r="GRX482" s="3"/>
      <c r="GRY482" s="428"/>
      <c r="GRZ482" s="3"/>
      <c r="GSA482" s="567"/>
      <c r="GSB482" s="3"/>
      <c r="GSC482" s="428"/>
      <c r="GSD482" s="3"/>
      <c r="GSE482" s="567"/>
      <c r="GSF482" s="3"/>
      <c r="GSG482" s="428"/>
      <c r="GSH482" s="3"/>
      <c r="GSI482" s="567"/>
      <c r="GSJ482" s="3"/>
      <c r="GSK482" s="428"/>
      <c r="GSL482" s="3"/>
      <c r="GSM482" s="567"/>
      <c r="GSN482" s="3"/>
      <c r="GSO482" s="428"/>
      <c r="GSP482" s="3"/>
      <c r="GSQ482" s="567"/>
      <c r="GSR482" s="3"/>
      <c r="GSS482" s="428"/>
      <c r="GST482" s="3"/>
      <c r="GSU482" s="567"/>
      <c r="GSV482" s="3"/>
      <c r="GSW482" s="428"/>
      <c r="GSX482" s="3"/>
      <c r="GSY482" s="567"/>
      <c r="GSZ482" s="3"/>
      <c r="GTA482" s="428"/>
      <c r="GTB482" s="3"/>
      <c r="GTC482" s="567"/>
      <c r="GTD482" s="3"/>
      <c r="GTE482" s="428"/>
      <c r="GTF482" s="3"/>
      <c r="GTG482" s="567"/>
      <c r="GTH482" s="3"/>
      <c r="GTI482" s="428"/>
      <c r="GTJ482" s="3"/>
      <c r="GTK482" s="567"/>
      <c r="GTL482" s="3"/>
      <c r="GTM482" s="428"/>
      <c r="GTN482" s="3"/>
      <c r="GTO482" s="567"/>
      <c r="GTP482" s="3"/>
      <c r="GTQ482" s="428"/>
      <c r="GTR482" s="3"/>
      <c r="GTS482" s="567"/>
      <c r="GTT482" s="3"/>
      <c r="GTU482" s="428"/>
      <c r="GTV482" s="3"/>
      <c r="GTW482" s="567"/>
      <c r="GTX482" s="3"/>
      <c r="GTY482" s="428"/>
      <c r="GTZ482" s="3"/>
      <c r="GUA482" s="567"/>
      <c r="GUB482" s="3"/>
      <c r="GUC482" s="428"/>
      <c r="GUD482" s="3"/>
      <c r="GUE482" s="567"/>
      <c r="GUF482" s="3"/>
      <c r="GUG482" s="428"/>
      <c r="GUH482" s="3"/>
      <c r="GUI482" s="567"/>
      <c r="GUJ482" s="3"/>
      <c r="GUK482" s="428"/>
      <c r="GUL482" s="3"/>
      <c r="GUM482" s="567"/>
      <c r="GUN482" s="3"/>
      <c r="GUO482" s="428"/>
      <c r="GUP482" s="3"/>
      <c r="GUQ482" s="567"/>
      <c r="GUR482" s="3"/>
      <c r="GUS482" s="428"/>
      <c r="GUT482" s="3"/>
      <c r="GUU482" s="567"/>
      <c r="GUV482" s="3"/>
      <c r="GUW482" s="428"/>
      <c r="GUX482" s="3"/>
      <c r="GUY482" s="567"/>
      <c r="GUZ482" s="3"/>
      <c r="GVA482" s="428"/>
      <c r="GVB482" s="3"/>
      <c r="GVC482" s="567"/>
      <c r="GVD482" s="3"/>
      <c r="GVE482" s="428"/>
      <c r="GVF482" s="3"/>
      <c r="GVG482" s="567"/>
      <c r="GVH482" s="3"/>
      <c r="GVI482" s="428"/>
      <c r="GVJ482" s="3"/>
      <c r="GVK482" s="567"/>
      <c r="GVL482" s="3"/>
      <c r="GVM482" s="428"/>
      <c r="GVN482" s="3"/>
      <c r="GVO482" s="567"/>
      <c r="GVP482" s="3"/>
      <c r="GVQ482" s="428"/>
      <c r="GVR482" s="3"/>
      <c r="GVS482" s="567"/>
      <c r="GVT482" s="3"/>
      <c r="GVU482" s="428"/>
      <c r="GVV482" s="3"/>
      <c r="GVW482" s="567"/>
      <c r="GVX482" s="3"/>
      <c r="GVY482" s="428"/>
      <c r="GVZ482" s="3"/>
      <c r="GWA482" s="567"/>
      <c r="GWB482" s="3"/>
      <c r="GWC482" s="428"/>
      <c r="GWD482" s="3"/>
      <c r="GWE482" s="567"/>
      <c r="GWF482" s="3"/>
      <c r="GWG482" s="428"/>
      <c r="GWH482" s="3"/>
      <c r="GWI482" s="567"/>
      <c r="GWJ482" s="3"/>
      <c r="GWK482" s="428"/>
      <c r="GWL482" s="3"/>
      <c r="GWM482" s="567"/>
      <c r="GWN482" s="3"/>
      <c r="GWO482" s="428"/>
      <c r="GWP482" s="3"/>
      <c r="GWQ482" s="567"/>
      <c r="GWR482" s="3"/>
      <c r="GWS482" s="428"/>
      <c r="GWT482" s="3"/>
      <c r="GWU482" s="567"/>
      <c r="GWV482" s="3"/>
      <c r="GWW482" s="428"/>
      <c r="GWX482" s="3"/>
      <c r="GWY482" s="567"/>
      <c r="GWZ482" s="3"/>
      <c r="GXA482" s="428"/>
      <c r="GXB482" s="3"/>
      <c r="GXC482" s="567"/>
      <c r="GXD482" s="3"/>
      <c r="GXE482" s="428"/>
      <c r="GXF482" s="3"/>
      <c r="GXG482" s="567"/>
      <c r="GXH482" s="3"/>
      <c r="GXI482" s="428"/>
      <c r="GXJ482" s="3"/>
      <c r="GXK482" s="567"/>
      <c r="GXL482" s="3"/>
      <c r="GXM482" s="428"/>
      <c r="GXN482" s="3"/>
      <c r="GXO482" s="567"/>
      <c r="GXP482" s="3"/>
      <c r="GXQ482" s="428"/>
      <c r="GXR482" s="3"/>
      <c r="GXS482" s="567"/>
      <c r="GXT482" s="3"/>
      <c r="GXU482" s="428"/>
      <c r="GXV482" s="3"/>
      <c r="GXW482" s="567"/>
      <c r="GXX482" s="3"/>
      <c r="GXY482" s="428"/>
      <c r="GXZ482" s="3"/>
      <c r="GYA482" s="567"/>
      <c r="GYB482" s="3"/>
      <c r="GYC482" s="428"/>
      <c r="GYD482" s="3"/>
      <c r="GYE482" s="567"/>
      <c r="GYF482" s="3"/>
      <c r="GYG482" s="428"/>
      <c r="GYH482" s="3"/>
      <c r="GYI482" s="567"/>
      <c r="GYJ482" s="3"/>
      <c r="GYK482" s="428"/>
      <c r="GYL482" s="3"/>
      <c r="GYM482" s="567"/>
      <c r="GYN482" s="3"/>
      <c r="GYO482" s="428"/>
      <c r="GYP482" s="3"/>
      <c r="GYQ482" s="567"/>
      <c r="GYR482" s="3"/>
      <c r="GYS482" s="428"/>
      <c r="GYT482" s="3"/>
      <c r="GYU482" s="567"/>
      <c r="GYV482" s="3"/>
      <c r="GYW482" s="428"/>
      <c r="GYX482" s="3"/>
      <c r="GYY482" s="567"/>
      <c r="GYZ482" s="3"/>
      <c r="GZA482" s="428"/>
      <c r="GZB482" s="3"/>
      <c r="GZC482" s="567"/>
      <c r="GZD482" s="3"/>
      <c r="GZE482" s="428"/>
      <c r="GZF482" s="3"/>
      <c r="GZG482" s="567"/>
      <c r="GZH482" s="3"/>
      <c r="GZI482" s="428"/>
      <c r="GZJ482" s="3"/>
      <c r="GZK482" s="567"/>
      <c r="GZL482" s="3"/>
      <c r="GZM482" s="428"/>
      <c r="GZN482" s="3"/>
      <c r="GZO482" s="567"/>
      <c r="GZP482" s="3"/>
      <c r="GZQ482" s="428"/>
      <c r="GZR482" s="3"/>
      <c r="GZS482" s="567"/>
      <c r="GZT482" s="3"/>
      <c r="GZU482" s="428"/>
      <c r="GZV482" s="3"/>
      <c r="GZW482" s="567"/>
      <c r="GZX482" s="3"/>
      <c r="GZY482" s="428"/>
      <c r="GZZ482" s="3"/>
      <c r="HAA482" s="567"/>
      <c r="HAB482" s="3"/>
      <c r="HAC482" s="428"/>
      <c r="HAD482" s="3"/>
      <c r="HAE482" s="567"/>
      <c r="HAF482" s="3"/>
      <c r="HAG482" s="428"/>
      <c r="HAH482" s="3"/>
      <c r="HAI482" s="567"/>
      <c r="HAJ482" s="3"/>
      <c r="HAK482" s="428"/>
      <c r="HAL482" s="3"/>
      <c r="HAM482" s="567"/>
      <c r="HAN482" s="3"/>
      <c r="HAO482" s="428"/>
      <c r="HAP482" s="3"/>
      <c r="HAQ482" s="567"/>
      <c r="HAR482" s="3"/>
      <c r="HAS482" s="428"/>
      <c r="HAT482" s="3"/>
      <c r="HAU482" s="567"/>
      <c r="HAV482" s="3"/>
      <c r="HAW482" s="428"/>
      <c r="HAX482" s="3"/>
      <c r="HAY482" s="567"/>
      <c r="HAZ482" s="3"/>
      <c r="HBA482" s="428"/>
      <c r="HBB482" s="3"/>
      <c r="HBC482" s="567"/>
      <c r="HBD482" s="3"/>
      <c r="HBE482" s="428"/>
      <c r="HBF482" s="3"/>
      <c r="HBG482" s="567"/>
      <c r="HBH482" s="3"/>
      <c r="HBI482" s="428"/>
      <c r="HBJ482" s="3"/>
      <c r="HBK482" s="567"/>
      <c r="HBL482" s="3"/>
      <c r="HBM482" s="428"/>
      <c r="HBN482" s="3"/>
      <c r="HBO482" s="567"/>
      <c r="HBP482" s="3"/>
      <c r="HBQ482" s="428"/>
      <c r="HBR482" s="3"/>
      <c r="HBS482" s="567"/>
      <c r="HBT482" s="3"/>
      <c r="HBU482" s="428"/>
      <c r="HBV482" s="3"/>
      <c r="HBW482" s="567"/>
      <c r="HBX482" s="3"/>
      <c r="HBY482" s="428"/>
      <c r="HBZ482" s="3"/>
      <c r="HCA482" s="567"/>
      <c r="HCB482" s="3"/>
      <c r="HCC482" s="428"/>
      <c r="HCD482" s="3"/>
      <c r="HCE482" s="567"/>
      <c r="HCF482" s="3"/>
      <c r="HCG482" s="428"/>
      <c r="HCH482" s="3"/>
      <c r="HCI482" s="567"/>
      <c r="HCJ482" s="3"/>
      <c r="HCK482" s="428"/>
      <c r="HCL482" s="3"/>
      <c r="HCM482" s="567"/>
      <c r="HCN482" s="3"/>
      <c r="HCO482" s="428"/>
      <c r="HCP482" s="3"/>
      <c r="HCQ482" s="567"/>
      <c r="HCR482" s="3"/>
      <c r="HCS482" s="428"/>
      <c r="HCT482" s="3"/>
      <c r="HCU482" s="567"/>
      <c r="HCV482" s="3"/>
      <c r="HCW482" s="428"/>
      <c r="HCX482" s="3"/>
      <c r="HCY482" s="567"/>
      <c r="HCZ482" s="3"/>
      <c r="HDA482" s="428"/>
      <c r="HDB482" s="3"/>
      <c r="HDC482" s="567"/>
      <c r="HDD482" s="3"/>
      <c r="HDE482" s="428"/>
      <c r="HDF482" s="3"/>
      <c r="HDG482" s="567"/>
      <c r="HDH482" s="3"/>
      <c r="HDI482" s="428"/>
      <c r="HDJ482" s="3"/>
      <c r="HDK482" s="567"/>
      <c r="HDL482" s="3"/>
      <c r="HDM482" s="428"/>
      <c r="HDN482" s="3"/>
      <c r="HDO482" s="567"/>
      <c r="HDP482" s="3"/>
      <c r="HDQ482" s="428"/>
      <c r="HDR482" s="3"/>
      <c r="HDS482" s="567"/>
      <c r="HDT482" s="3"/>
      <c r="HDU482" s="428"/>
      <c r="HDV482" s="3"/>
      <c r="HDW482" s="567"/>
      <c r="HDX482" s="3"/>
      <c r="HDY482" s="428"/>
      <c r="HDZ482" s="3"/>
      <c r="HEA482" s="567"/>
      <c r="HEB482" s="3"/>
      <c r="HEC482" s="428"/>
      <c r="HED482" s="3"/>
      <c r="HEE482" s="567"/>
      <c r="HEF482" s="3"/>
      <c r="HEG482" s="428"/>
      <c r="HEH482" s="3"/>
      <c r="HEI482" s="567"/>
      <c r="HEJ482" s="3"/>
      <c r="HEK482" s="428"/>
      <c r="HEL482" s="3"/>
      <c r="HEM482" s="567"/>
      <c r="HEN482" s="3"/>
      <c r="HEO482" s="428"/>
      <c r="HEP482" s="3"/>
      <c r="HEQ482" s="567"/>
      <c r="HER482" s="3"/>
      <c r="HES482" s="428"/>
      <c r="HET482" s="3"/>
      <c r="HEU482" s="567"/>
      <c r="HEV482" s="3"/>
      <c r="HEW482" s="428"/>
      <c r="HEX482" s="3"/>
      <c r="HEY482" s="567"/>
      <c r="HEZ482" s="3"/>
      <c r="HFA482" s="428"/>
      <c r="HFB482" s="3"/>
      <c r="HFC482" s="567"/>
      <c r="HFD482" s="3"/>
      <c r="HFE482" s="428"/>
      <c r="HFF482" s="3"/>
      <c r="HFG482" s="567"/>
      <c r="HFH482" s="3"/>
      <c r="HFI482" s="428"/>
      <c r="HFJ482" s="3"/>
      <c r="HFK482" s="567"/>
      <c r="HFL482" s="3"/>
      <c r="HFM482" s="428"/>
      <c r="HFN482" s="3"/>
      <c r="HFO482" s="567"/>
      <c r="HFP482" s="3"/>
      <c r="HFQ482" s="428"/>
      <c r="HFR482" s="3"/>
      <c r="HFS482" s="567"/>
      <c r="HFT482" s="3"/>
      <c r="HFU482" s="428"/>
      <c r="HFV482" s="3"/>
      <c r="HFW482" s="567"/>
      <c r="HFX482" s="3"/>
      <c r="HFY482" s="428"/>
      <c r="HFZ482" s="3"/>
      <c r="HGA482" s="567"/>
      <c r="HGB482" s="3"/>
      <c r="HGC482" s="428"/>
      <c r="HGD482" s="3"/>
      <c r="HGE482" s="567"/>
      <c r="HGF482" s="3"/>
      <c r="HGG482" s="428"/>
      <c r="HGH482" s="3"/>
      <c r="HGI482" s="567"/>
      <c r="HGJ482" s="3"/>
      <c r="HGK482" s="428"/>
      <c r="HGL482" s="3"/>
      <c r="HGM482" s="567"/>
      <c r="HGN482" s="3"/>
      <c r="HGO482" s="428"/>
      <c r="HGP482" s="3"/>
      <c r="HGQ482" s="567"/>
      <c r="HGR482" s="3"/>
      <c r="HGS482" s="428"/>
      <c r="HGT482" s="3"/>
      <c r="HGU482" s="567"/>
      <c r="HGV482" s="3"/>
      <c r="HGW482" s="428"/>
      <c r="HGX482" s="3"/>
      <c r="HGY482" s="567"/>
      <c r="HGZ482" s="3"/>
      <c r="HHA482" s="428"/>
      <c r="HHB482" s="3"/>
      <c r="HHC482" s="567"/>
      <c r="HHD482" s="3"/>
      <c r="HHE482" s="428"/>
      <c r="HHF482" s="3"/>
      <c r="HHG482" s="567"/>
      <c r="HHH482" s="3"/>
      <c r="HHI482" s="428"/>
      <c r="HHJ482" s="3"/>
      <c r="HHK482" s="567"/>
      <c r="HHL482" s="3"/>
      <c r="HHM482" s="428"/>
      <c r="HHN482" s="3"/>
      <c r="HHO482" s="567"/>
      <c r="HHP482" s="3"/>
      <c r="HHQ482" s="428"/>
      <c r="HHR482" s="3"/>
      <c r="HHS482" s="567"/>
      <c r="HHT482" s="3"/>
      <c r="HHU482" s="428"/>
      <c r="HHV482" s="3"/>
      <c r="HHW482" s="567"/>
      <c r="HHX482" s="3"/>
      <c r="HHY482" s="428"/>
      <c r="HHZ482" s="3"/>
      <c r="HIA482" s="567"/>
      <c r="HIB482" s="3"/>
      <c r="HIC482" s="428"/>
      <c r="HID482" s="3"/>
      <c r="HIE482" s="567"/>
      <c r="HIF482" s="3"/>
      <c r="HIG482" s="428"/>
      <c r="HIH482" s="3"/>
      <c r="HII482" s="567"/>
      <c r="HIJ482" s="3"/>
      <c r="HIK482" s="428"/>
      <c r="HIL482" s="3"/>
      <c r="HIM482" s="567"/>
      <c r="HIN482" s="3"/>
      <c r="HIO482" s="428"/>
      <c r="HIP482" s="3"/>
      <c r="HIQ482" s="567"/>
      <c r="HIR482" s="3"/>
      <c r="HIS482" s="428"/>
      <c r="HIT482" s="3"/>
      <c r="HIU482" s="567"/>
      <c r="HIV482" s="3"/>
      <c r="HIW482" s="428"/>
      <c r="HIX482" s="3"/>
      <c r="HIY482" s="567"/>
      <c r="HIZ482" s="3"/>
      <c r="HJA482" s="428"/>
      <c r="HJB482" s="3"/>
      <c r="HJC482" s="567"/>
      <c r="HJD482" s="3"/>
      <c r="HJE482" s="428"/>
      <c r="HJF482" s="3"/>
      <c r="HJG482" s="567"/>
      <c r="HJH482" s="3"/>
      <c r="HJI482" s="428"/>
      <c r="HJJ482" s="3"/>
      <c r="HJK482" s="567"/>
      <c r="HJL482" s="3"/>
      <c r="HJM482" s="428"/>
      <c r="HJN482" s="3"/>
      <c r="HJO482" s="567"/>
      <c r="HJP482" s="3"/>
      <c r="HJQ482" s="428"/>
      <c r="HJR482" s="3"/>
      <c r="HJS482" s="567"/>
      <c r="HJT482" s="3"/>
      <c r="HJU482" s="428"/>
      <c r="HJV482" s="3"/>
      <c r="HJW482" s="567"/>
      <c r="HJX482" s="3"/>
      <c r="HJY482" s="428"/>
      <c r="HJZ482" s="3"/>
      <c r="HKA482" s="567"/>
      <c r="HKB482" s="3"/>
      <c r="HKC482" s="428"/>
      <c r="HKD482" s="3"/>
      <c r="HKE482" s="567"/>
      <c r="HKF482" s="3"/>
      <c r="HKG482" s="428"/>
      <c r="HKH482" s="3"/>
      <c r="HKI482" s="567"/>
      <c r="HKJ482" s="3"/>
      <c r="HKK482" s="428"/>
      <c r="HKL482" s="3"/>
      <c r="HKM482" s="567"/>
      <c r="HKN482" s="3"/>
      <c r="HKO482" s="428"/>
      <c r="HKP482" s="3"/>
      <c r="HKQ482" s="567"/>
      <c r="HKR482" s="3"/>
      <c r="HKS482" s="428"/>
      <c r="HKT482" s="3"/>
      <c r="HKU482" s="567"/>
      <c r="HKV482" s="3"/>
      <c r="HKW482" s="428"/>
      <c r="HKX482" s="3"/>
      <c r="HKY482" s="567"/>
      <c r="HKZ482" s="3"/>
      <c r="HLA482" s="428"/>
      <c r="HLB482" s="3"/>
      <c r="HLC482" s="567"/>
      <c r="HLD482" s="3"/>
      <c r="HLE482" s="428"/>
      <c r="HLF482" s="3"/>
      <c r="HLG482" s="567"/>
      <c r="HLH482" s="3"/>
      <c r="HLI482" s="428"/>
      <c r="HLJ482" s="3"/>
      <c r="HLK482" s="567"/>
      <c r="HLL482" s="3"/>
      <c r="HLM482" s="428"/>
      <c r="HLN482" s="3"/>
      <c r="HLO482" s="567"/>
      <c r="HLP482" s="3"/>
      <c r="HLQ482" s="428"/>
      <c r="HLR482" s="3"/>
      <c r="HLS482" s="567"/>
      <c r="HLT482" s="3"/>
      <c r="HLU482" s="428"/>
      <c r="HLV482" s="3"/>
      <c r="HLW482" s="567"/>
      <c r="HLX482" s="3"/>
      <c r="HLY482" s="428"/>
      <c r="HLZ482" s="3"/>
      <c r="HMA482" s="567"/>
      <c r="HMB482" s="3"/>
      <c r="HMC482" s="428"/>
      <c r="HMD482" s="3"/>
      <c r="HME482" s="567"/>
      <c r="HMF482" s="3"/>
      <c r="HMG482" s="428"/>
      <c r="HMH482" s="3"/>
      <c r="HMI482" s="567"/>
      <c r="HMJ482" s="3"/>
      <c r="HMK482" s="428"/>
      <c r="HML482" s="3"/>
      <c r="HMM482" s="567"/>
      <c r="HMN482" s="3"/>
      <c r="HMO482" s="428"/>
      <c r="HMP482" s="3"/>
      <c r="HMQ482" s="567"/>
      <c r="HMR482" s="3"/>
      <c r="HMS482" s="428"/>
      <c r="HMT482" s="3"/>
      <c r="HMU482" s="567"/>
      <c r="HMV482" s="3"/>
      <c r="HMW482" s="428"/>
      <c r="HMX482" s="3"/>
      <c r="HMY482" s="567"/>
      <c r="HMZ482" s="3"/>
      <c r="HNA482" s="428"/>
      <c r="HNB482" s="3"/>
      <c r="HNC482" s="567"/>
      <c r="HND482" s="3"/>
      <c r="HNE482" s="428"/>
      <c r="HNF482" s="3"/>
      <c r="HNG482" s="567"/>
      <c r="HNH482" s="3"/>
      <c r="HNI482" s="428"/>
      <c r="HNJ482" s="3"/>
      <c r="HNK482" s="567"/>
      <c r="HNL482" s="3"/>
      <c r="HNM482" s="428"/>
      <c r="HNN482" s="3"/>
      <c r="HNO482" s="567"/>
      <c r="HNP482" s="3"/>
      <c r="HNQ482" s="428"/>
      <c r="HNR482" s="3"/>
      <c r="HNS482" s="567"/>
      <c r="HNT482" s="3"/>
      <c r="HNU482" s="428"/>
      <c r="HNV482" s="3"/>
      <c r="HNW482" s="567"/>
      <c r="HNX482" s="3"/>
      <c r="HNY482" s="428"/>
      <c r="HNZ482" s="3"/>
      <c r="HOA482" s="567"/>
      <c r="HOB482" s="3"/>
      <c r="HOC482" s="428"/>
      <c r="HOD482" s="3"/>
      <c r="HOE482" s="567"/>
      <c r="HOF482" s="3"/>
      <c r="HOG482" s="428"/>
      <c r="HOH482" s="3"/>
      <c r="HOI482" s="567"/>
      <c r="HOJ482" s="3"/>
      <c r="HOK482" s="428"/>
      <c r="HOL482" s="3"/>
      <c r="HOM482" s="567"/>
      <c r="HON482" s="3"/>
      <c r="HOO482" s="428"/>
      <c r="HOP482" s="3"/>
      <c r="HOQ482" s="567"/>
      <c r="HOR482" s="3"/>
      <c r="HOS482" s="428"/>
      <c r="HOT482" s="3"/>
      <c r="HOU482" s="567"/>
      <c r="HOV482" s="3"/>
      <c r="HOW482" s="428"/>
      <c r="HOX482" s="3"/>
      <c r="HOY482" s="567"/>
      <c r="HOZ482" s="3"/>
      <c r="HPA482" s="428"/>
      <c r="HPB482" s="3"/>
      <c r="HPC482" s="567"/>
      <c r="HPD482" s="3"/>
      <c r="HPE482" s="428"/>
      <c r="HPF482" s="3"/>
      <c r="HPG482" s="567"/>
      <c r="HPH482" s="3"/>
      <c r="HPI482" s="428"/>
      <c r="HPJ482" s="3"/>
      <c r="HPK482" s="567"/>
      <c r="HPL482" s="3"/>
      <c r="HPM482" s="428"/>
      <c r="HPN482" s="3"/>
      <c r="HPO482" s="567"/>
      <c r="HPP482" s="3"/>
      <c r="HPQ482" s="428"/>
      <c r="HPR482" s="3"/>
      <c r="HPS482" s="567"/>
      <c r="HPT482" s="3"/>
      <c r="HPU482" s="428"/>
      <c r="HPV482" s="3"/>
      <c r="HPW482" s="567"/>
      <c r="HPX482" s="3"/>
      <c r="HPY482" s="428"/>
      <c r="HPZ482" s="3"/>
      <c r="HQA482" s="567"/>
      <c r="HQB482" s="3"/>
      <c r="HQC482" s="428"/>
      <c r="HQD482" s="3"/>
      <c r="HQE482" s="567"/>
      <c r="HQF482" s="3"/>
      <c r="HQG482" s="428"/>
      <c r="HQH482" s="3"/>
      <c r="HQI482" s="567"/>
      <c r="HQJ482" s="3"/>
      <c r="HQK482" s="428"/>
      <c r="HQL482" s="3"/>
      <c r="HQM482" s="567"/>
      <c r="HQN482" s="3"/>
      <c r="HQO482" s="428"/>
      <c r="HQP482" s="3"/>
      <c r="HQQ482" s="567"/>
      <c r="HQR482" s="3"/>
      <c r="HQS482" s="428"/>
      <c r="HQT482" s="3"/>
      <c r="HQU482" s="567"/>
      <c r="HQV482" s="3"/>
      <c r="HQW482" s="428"/>
      <c r="HQX482" s="3"/>
      <c r="HQY482" s="567"/>
      <c r="HQZ482" s="3"/>
      <c r="HRA482" s="428"/>
      <c r="HRB482" s="3"/>
      <c r="HRC482" s="567"/>
      <c r="HRD482" s="3"/>
      <c r="HRE482" s="428"/>
      <c r="HRF482" s="3"/>
      <c r="HRG482" s="567"/>
      <c r="HRH482" s="3"/>
      <c r="HRI482" s="428"/>
      <c r="HRJ482" s="3"/>
      <c r="HRK482" s="567"/>
      <c r="HRL482" s="3"/>
      <c r="HRM482" s="428"/>
      <c r="HRN482" s="3"/>
      <c r="HRO482" s="567"/>
      <c r="HRP482" s="3"/>
      <c r="HRQ482" s="428"/>
      <c r="HRR482" s="3"/>
      <c r="HRS482" s="567"/>
      <c r="HRT482" s="3"/>
      <c r="HRU482" s="428"/>
      <c r="HRV482" s="3"/>
      <c r="HRW482" s="567"/>
      <c r="HRX482" s="3"/>
      <c r="HRY482" s="428"/>
      <c r="HRZ482" s="3"/>
      <c r="HSA482" s="567"/>
      <c r="HSB482" s="3"/>
      <c r="HSC482" s="428"/>
      <c r="HSD482" s="3"/>
      <c r="HSE482" s="567"/>
      <c r="HSF482" s="3"/>
      <c r="HSG482" s="428"/>
      <c r="HSH482" s="3"/>
      <c r="HSI482" s="567"/>
      <c r="HSJ482" s="3"/>
      <c r="HSK482" s="428"/>
      <c r="HSL482" s="3"/>
      <c r="HSM482" s="567"/>
      <c r="HSN482" s="3"/>
      <c r="HSO482" s="428"/>
      <c r="HSP482" s="3"/>
      <c r="HSQ482" s="567"/>
      <c r="HSR482" s="3"/>
      <c r="HSS482" s="428"/>
      <c r="HST482" s="3"/>
      <c r="HSU482" s="567"/>
      <c r="HSV482" s="3"/>
      <c r="HSW482" s="428"/>
      <c r="HSX482" s="3"/>
      <c r="HSY482" s="567"/>
      <c r="HSZ482" s="3"/>
      <c r="HTA482" s="428"/>
      <c r="HTB482" s="3"/>
      <c r="HTC482" s="567"/>
      <c r="HTD482" s="3"/>
      <c r="HTE482" s="428"/>
      <c r="HTF482" s="3"/>
      <c r="HTG482" s="567"/>
      <c r="HTH482" s="3"/>
      <c r="HTI482" s="428"/>
      <c r="HTJ482" s="3"/>
      <c r="HTK482" s="567"/>
      <c r="HTL482" s="3"/>
      <c r="HTM482" s="428"/>
      <c r="HTN482" s="3"/>
      <c r="HTO482" s="567"/>
      <c r="HTP482" s="3"/>
      <c r="HTQ482" s="428"/>
      <c r="HTR482" s="3"/>
      <c r="HTS482" s="567"/>
      <c r="HTT482" s="3"/>
      <c r="HTU482" s="428"/>
      <c r="HTV482" s="3"/>
      <c r="HTW482" s="567"/>
      <c r="HTX482" s="3"/>
      <c r="HTY482" s="428"/>
      <c r="HTZ482" s="3"/>
      <c r="HUA482" s="567"/>
      <c r="HUB482" s="3"/>
      <c r="HUC482" s="428"/>
      <c r="HUD482" s="3"/>
      <c r="HUE482" s="567"/>
      <c r="HUF482" s="3"/>
      <c r="HUG482" s="428"/>
      <c r="HUH482" s="3"/>
      <c r="HUI482" s="567"/>
      <c r="HUJ482" s="3"/>
      <c r="HUK482" s="428"/>
      <c r="HUL482" s="3"/>
      <c r="HUM482" s="567"/>
      <c r="HUN482" s="3"/>
      <c r="HUO482" s="428"/>
      <c r="HUP482" s="3"/>
      <c r="HUQ482" s="567"/>
      <c r="HUR482" s="3"/>
      <c r="HUS482" s="428"/>
      <c r="HUT482" s="3"/>
      <c r="HUU482" s="567"/>
      <c r="HUV482" s="3"/>
      <c r="HUW482" s="428"/>
      <c r="HUX482" s="3"/>
      <c r="HUY482" s="567"/>
      <c r="HUZ482" s="3"/>
      <c r="HVA482" s="428"/>
      <c r="HVB482" s="3"/>
      <c r="HVC482" s="567"/>
      <c r="HVD482" s="3"/>
      <c r="HVE482" s="428"/>
      <c r="HVF482" s="3"/>
      <c r="HVG482" s="567"/>
      <c r="HVH482" s="3"/>
      <c r="HVI482" s="428"/>
      <c r="HVJ482" s="3"/>
      <c r="HVK482" s="567"/>
      <c r="HVL482" s="3"/>
      <c r="HVM482" s="428"/>
      <c r="HVN482" s="3"/>
      <c r="HVO482" s="567"/>
      <c r="HVP482" s="3"/>
      <c r="HVQ482" s="428"/>
      <c r="HVR482" s="3"/>
      <c r="HVS482" s="567"/>
      <c r="HVT482" s="3"/>
      <c r="HVU482" s="428"/>
      <c r="HVV482" s="3"/>
      <c r="HVW482" s="567"/>
      <c r="HVX482" s="3"/>
      <c r="HVY482" s="428"/>
      <c r="HVZ482" s="3"/>
      <c r="HWA482" s="567"/>
      <c r="HWB482" s="3"/>
      <c r="HWC482" s="428"/>
      <c r="HWD482" s="3"/>
      <c r="HWE482" s="567"/>
      <c r="HWF482" s="3"/>
      <c r="HWG482" s="428"/>
      <c r="HWH482" s="3"/>
      <c r="HWI482" s="567"/>
      <c r="HWJ482" s="3"/>
      <c r="HWK482" s="428"/>
      <c r="HWL482" s="3"/>
      <c r="HWM482" s="567"/>
      <c r="HWN482" s="3"/>
      <c r="HWO482" s="428"/>
      <c r="HWP482" s="3"/>
      <c r="HWQ482" s="567"/>
      <c r="HWR482" s="3"/>
      <c r="HWS482" s="428"/>
      <c r="HWT482" s="3"/>
      <c r="HWU482" s="567"/>
      <c r="HWV482" s="3"/>
      <c r="HWW482" s="428"/>
      <c r="HWX482" s="3"/>
      <c r="HWY482" s="567"/>
      <c r="HWZ482" s="3"/>
      <c r="HXA482" s="428"/>
      <c r="HXB482" s="3"/>
      <c r="HXC482" s="567"/>
      <c r="HXD482" s="3"/>
      <c r="HXE482" s="428"/>
      <c r="HXF482" s="3"/>
      <c r="HXG482" s="567"/>
      <c r="HXH482" s="3"/>
      <c r="HXI482" s="428"/>
      <c r="HXJ482" s="3"/>
      <c r="HXK482" s="567"/>
      <c r="HXL482" s="3"/>
      <c r="HXM482" s="428"/>
      <c r="HXN482" s="3"/>
      <c r="HXO482" s="567"/>
      <c r="HXP482" s="3"/>
      <c r="HXQ482" s="428"/>
      <c r="HXR482" s="3"/>
      <c r="HXS482" s="567"/>
      <c r="HXT482" s="3"/>
      <c r="HXU482" s="428"/>
      <c r="HXV482" s="3"/>
      <c r="HXW482" s="567"/>
      <c r="HXX482" s="3"/>
      <c r="HXY482" s="428"/>
      <c r="HXZ482" s="3"/>
      <c r="HYA482" s="567"/>
      <c r="HYB482" s="3"/>
      <c r="HYC482" s="428"/>
      <c r="HYD482" s="3"/>
      <c r="HYE482" s="567"/>
      <c r="HYF482" s="3"/>
      <c r="HYG482" s="428"/>
      <c r="HYH482" s="3"/>
      <c r="HYI482" s="567"/>
      <c r="HYJ482" s="3"/>
      <c r="HYK482" s="428"/>
      <c r="HYL482" s="3"/>
      <c r="HYM482" s="567"/>
      <c r="HYN482" s="3"/>
      <c r="HYO482" s="428"/>
      <c r="HYP482" s="3"/>
      <c r="HYQ482" s="567"/>
      <c r="HYR482" s="3"/>
      <c r="HYS482" s="428"/>
      <c r="HYT482" s="3"/>
      <c r="HYU482" s="567"/>
      <c r="HYV482" s="3"/>
      <c r="HYW482" s="428"/>
      <c r="HYX482" s="3"/>
      <c r="HYY482" s="567"/>
      <c r="HYZ482" s="3"/>
      <c r="HZA482" s="428"/>
      <c r="HZB482" s="3"/>
      <c r="HZC482" s="567"/>
      <c r="HZD482" s="3"/>
      <c r="HZE482" s="428"/>
      <c r="HZF482" s="3"/>
      <c r="HZG482" s="567"/>
      <c r="HZH482" s="3"/>
      <c r="HZI482" s="428"/>
      <c r="HZJ482" s="3"/>
      <c r="HZK482" s="567"/>
      <c r="HZL482" s="3"/>
      <c r="HZM482" s="428"/>
      <c r="HZN482" s="3"/>
      <c r="HZO482" s="567"/>
      <c r="HZP482" s="3"/>
      <c r="HZQ482" s="428"/>
      <c r="HZR482" s="3"/>
      <c r="HZS482" s="567"/>
      <c r="HZT482" s="3"/>
      <c r="HZU482" s="428"/>
      <c r="HZV482" s="3"/>
      <c r="HZW482" s="567"/>
      <c r="HZX482" s="3"/>
      <c r="HZY482" s="428"/>
      <c r="HZZ482" s="3"/>
      <c r="IAA482" s="567"/>
      <c r="IAB482" s="3"/>
      <c r="IAC482" s="428"/>
      <c r="IAD482" s="3"/>
      <c r="IAE482" s="567"/>
      <c r="IAF482" s="3"/>
      <c r="IAG482" s="428"/>
      <c r="IAH482" s="3"/>
      <c r="IAI482" s="567"/>
      <c r="IAJ482" s="3"/>
      <c r="IAK482" s="428"/>
      <c r="IAL482" s="3"/>
      <c r="IAM482" s="567"/>
      <c r="IAN482" s="3"/>
      <c r="IAO482" s="428"/>
      <c r="IAP482" s="3"/>
      <c r="IAQ482" s="567"/>
      <c r="IAR482" s="3"/>
      <c r="IAS482" s="428"/>
      <c r="IAT482" s="3"/>
      <c r="IAU482" s="567"/>
      <c r="IAV482" s="3"/>
      <c r="IAW482" s="428"/>
      <c r="IAX482" s="3"/>
      <c r="IAY482" s="567"/>
      <c r="IAZ482" s="3"/>
      <c r="IBA482" s="428"/>
      <c r="IBB482" s="3"/>
      <c r="IBC482" s="567"/>
      <c r="IBD482" s="3"/>
      <c r="IBE482" s="428"/>
      <c r="IBF482" s="3"/>
      <c r="IBG482" s="567"/>
      <c r="IBH482" s="3"/>
      <c r="IBI482" s="428"/>
      <c r="IBJ482" s="3"/>
      <c r="IBK482" s="567"/>
      <c r="IBL482" s="3"/>
      <c r="IBM482" s="428"/>
      <c r="IBN482" s="3"/>
      <c r="IBO482" s="567"/>
      <c r="IBP482" s="3"/>
      <c r="IBQ482" s="428"/>
      <c r="IBR482" s="3"/>
      <c r="IBS482" s="567"/>
      <c r="IBT482" s="3"/>
      <c r="IBU482" s="428"/>
      <c r="IBV482" s="3"/>
      <c r="IBW482" s="567"/>
      <c r="IBX482" s="3"/>
      <c r="IBY482" s="428"/>
      <c r="IBZ482" s="3"/>
      <c r="ICA482" s="567"/>
      <c r="ICB482" s="3"/>
      <c r="ICC482" s="428"/>
      <c r="ICD482" s="3"/>
      <c r="ICE482" s="567"/>
      <c r="ICF482" s="3"/>
      <c r="ICG482" s="428"/>
      <c r="ICH482" s="3"/>
      <c r="ICI482" s="567"/>
      <c r="ICJ482" s="3"/>
      <c r="ICK482" s="428"/>
      <c r="ICL482" s="3"/>
      <c r="ICM482" s="567"/>
      <c r="ICN482" s="3"/>
      <c r="ICO482" s="428"/>
      <c r="ICP482" s="3"/>
      <c r="ICQ482" s="567"/>
      <c r="ICR482" s="3"/>
      <c r="ICS482" s="428"/>
      <c r="ICT482" s="3"/>
      <c r="ICU482" s="567"/>
      <c r="ICV482" s="3"/>
      <c r="ICW482" s="428"/>
      <c r="ICX482" s="3"/>
      <c r="ICY482" s="567"/>
      <c r="ICZ482" s="3"/>
      <c r="IDA482" s="428"/>
      <c r="IDB482" s="3"/>
      <c r="IDC482" s="567"/>
      <c r="IDD482" s="3"/>
      <c r="IDE482" s="428"/>
      <c r="IDF482" s="3"/>
      <c r="IDG482" s="567"/>
      <c r="IDH482" s="3"/>
      <c r="IDI482" s="428"/>
      <c r="IDJ482" s="3"/>
      <c r="IDK482" s="567"/>
      <c r="IDL482" s="3"/>
      <c r="IDM482" s="428"/>
      <c r="IDN482" s="3"/>
      <c r="IDO482" s="567"/>
      <c r="IDP482" s="3"/>
      <c r="IDQ482" s="428"/>
      <c r="IDR482" s="3"/>
      <c r="IDS482" s="567"/>
      <c r="IDT482" s="3"/>
      <c r="IDU482" s="428"/>
      <c r="IDV482" s="3"/>
      <c r="IDW482" s="567"/>
      <c r="IDX482" s="3"/>
      <c r="IDY482" s="428"/>
      <c r="IDZ482" s="3"/>
      <c r="IEA482" s="567"/>
      <c r="IEB482" s="3"/>
      <c r="IEC482" s="428"/>
      <c r="IED482" s="3"/>
      <c r="IEE482" s="567"/>
      <c r="IEF482" s="3"/>
      <c r="IEG482" s="428"/>
      <c r="IEH482" s="3"/>
      <c r="IEI482" s="567"/>
      <c r="IEJ482" s="3"/>
      <c r="IEK482" s="428"/>
      <c r="IEL482" s="3"/>
      <c r="IEM482" s="567"/>
      <c r="IEN482" s="3"/>
      <c r="IEO482" s="428"/>
      <c r="IEP482" s="3"/>
      <c r="IEQ482" s="567"/>
      <c r="IER482" s="3"/>
      <c r="IES482" s="428"/>
      <c r="IET482" s="3"/>
      <c r="IEU482" s="567"/>
      <c r="IEV482" s="3"/>
      <c r="IEW482" s="428"/>
      <c r="IEX482" s="3"/>
      <c r="IEY482" s="567"/>
      <c r="IEZ482" s="3"/>
      <c r="IFA482" s="428"/>
      <c r="IFB482" s="3"/>
      <c r="IFC482" s="567"/>
      <c r="IFD482" s="3"/>
      <c r="IFE482" s="428"/>
      <c r="IFF482" s="3"/>
      <c r="IFG482" s="567"/>
      <c r="IFH482" s="3"/>
      <c r="IFI482" s="428"/>
      <c r="IFJ482" s="3"/>
      <c r="IFK482" s="567"/>
      <c r="IFL482" s="3"/>
      <c r="IFM482" s="428"/>
      <c r="IFN482" s="3"/>
      <c r="IFO482" s="567"/>
      <c r="IFP482" s="3"/>
      <c r="IFQ482" s="428"/>
      <c r="IFR482" s="3"/>
      <c r="IFS482" s="567"/>
      <c r="IFT482" s="3"/>
      <c r="IFU482" s="428"/>
      <c r="IFV482" s="3"/>
      <c r="IFW482" s="567"/>
      <c r="IFX482" s="3"/>
      <c r="IFY482" s="428"/>
      <c r="IFZ482" s="3"/>
      <c r="IGA482" s="567"/>
      <c r="IGB482" s="3"/>
      <c r="IGC482" s="428"/>
      <c r="IGD482" s="3"/>
      <c r="IGE482" s="567"/>
      <c r="IGF482" s="3"/>
      <c r="IGG482" s="428"/>
      <c r="IGH482" s="3"/>
      <c r="IGI482" s="567"/>
      <c r="IGJ482" s="3"/>
      <c r="IGK482" s="428"/>
      <c r="IGL482" s="3"/>
      <c r="IGM482" s="567"/>
      <c r="IGN482" s="3"/>
      <c r="IGO482" s="428"/>
      <c r="IGP482" s="3"/>
      <c r="IGQ482" s="567"/>
      <c r="IGR482" s="3"/>
      <c r="IGS482" s="428"/>
      <c r="IGT482" s="3"/>
      <c r="IGU482" s="567"/>
      <c r="IGV482" s="3"/>
      <c r="IGW482" s="428"/>
      <c r="IGX482" s="3"/>
      <c r="IGY482" s="567"/>
      <c r="IGZ482" s="3"/>
      <c r="IHA482" s="428"/>
      <c r="IHB482" s="3"/>
      <c r="IHC482" s="567"/>
      <c r="IHD482" s="3"/>
      <c r="IHE482" s="428"/>
      <c r="IHF482" s="3"/>
      <c r="IHG482" s="567"/>
      <c r="IHH482" s="3"/>
      <c r="IHI482" s="428"/>
      <c r="IHJ482" s="3"/>
      <c r="IHK482" s="567"/>
      <c r="IHL482" s="3"/>
      <c r="IHM482" s="428"/>
      <c r="IHN482" s="3"/>
      <c r="IHO482" s="567"/>
      <c r="IHP482" s="3"/>
      <c r="IHQ482" s="428"/>
      <c r="IHR482" s="3"/>
      <c r="IHS482" s="567"/>
      <c r="IHT482" s="3"/>
      <c r="IHU482" s="428"/>
      <c r="IHV482" s="3"/>
      <c r="IHW482" s="567"/>
      <c r="IHX482" s="3"/>
      <c r="IHY482" s="428"/>
      <c r="IHZ482" s="3"/>
      <c r="IIA482" s="567"/>
      <c r="IIB482" s="3"/>
      <c r="IIC482" s="428"/>
      <c r="IID482" s="3"/>
      <c r="IIE482" s="567"/>
      <c r="IIF482" s="3"/>
      <c r="IIG482" s="428"/>
      <c r="IIH482" s="3"/>
      <c r="III482" s="567"/>
      <c r="IIJ482" s="3"/>
      <c r="IIK482" s="428"/>
      <c r="IIL482" s="3"/>
      <c r="IIM482" s="567"/>
      <c r="IIN482" s="3"/>
      <c r="IIO482" s="428"/>
      <c r="IIP482" s="3"/>
      <c r="IIQ482" s="567"/>
      <c r="IIR482" s="3"/>
      <c r="IIS482" s="428"/>
      <c r="IIT482" s="3"/>
      <c r="IIU482" s="567"/>
      <c r="IIV482" s="3"/>
      <c r="IIW482" s="428"/>
      <c r="IIX482" s="3"/>
      <c r="IIY482" s="567"/>
      <c r="IIZ482" s="3"/>
      <c r="IJA482" s="428"/>
      <c r="IJB482" s="3"/>
      <c r="IJC482" s="567"/>
      <c r="IJD482" s="3"/>
      <c r="IJE482" s="428"/>
      <c r="IJF482" s="3"/>
      <c r="IJG482" s="567"/>
      <c r="IJH482" s="3"/>
      <c r="IJI482" s="428"/>
      <c r="IJJ482" s="3"/>
      <c r="IJK482" s="567"/>
      <c r="IJL482" s="3"/>
      <c r="IJM482" s="428"/>
      <c r="IJN482" s="3"/>
      <c r="IJO482" s="567"/>
      <c r="IJP482" s="3"/>
      <c r="IJQ482" s="428"/>
      <c r="IJR482" s="3"/>
      <c r="IJS482" s="567"/>
      <c r="IJT482" s="3"/>
      <c r="IJU482" s="428"/>
      <c r="IJV482" s="3"/>
      <c r="IJW482" s="567"/>
      <c r="IJX482" s="3"/>
      <c r="IJY482" s="428"/>
      <c r="IJZ482" s="3"/>
      <c r="IKA482" s="567"/>
      <c r="IKB482" s="3"/>
      <c r="IKC482" s="428"/>
      <c r="IKD482" s="3"/>
      <c r="IKE482" s="567"/>
      <c r="IKF482" s="3"/>
      <c r="IKG482" s="428"/>
      <c r="IKH482" s="3"/>
      <c r="IKI482" s="567"/>
      <c r="IKJ482" s="3"/>
      <c r="IKK482" s="428"/>
      <c r="IKL482" s="3"/>
      <c r="IKM482" s="567"/>
      <c r="IKN482" s="3"/>
      <c r="IKO482" s="428"/>
      <c r="IKP482" s="3"/>
      <c r="IKQ482" s="567"/>
      <c r="IKR482" s="3"/>
      <c r="IKS482" s="428"/>
      <c r="IKT482" s="3"/>
      <c r="IKU482" s="567"/>
      <c r="IKV482" s="3"/>
      <c r="IKW482" s="428"/>
      <c r="IKX482" s="3"/>
      <c r="IKY482" s="567"/>
      <c r="IKZ482" s="3"/>
      <c r="ILA482" s="428"/>
      <c r="ILB482" s="3"/>
      <c r="ILC482" s="567"/>
      <c r="ILD482" s="3"/>
      <c r="ILE482" s="428"/>
      <c r="ILF482" s="3"/>
      <c r="ILG482" s="567"/>
      <c r="ILH482" s="3"/>
      <c r="ILI482" s="428"/>
      <c r="ILJ482" s="3"/>
      <c r="ILK482" s="567"/>
      <c r="ILL482" s="3"/>
      <c r="ILM482" s="428"/>
      <c r="ILN482" s="3"/>
      <c r="ILO482" s="567"/>
      <c r="ILP482" s="3"/>
      <c r="ILQ482" s="428"/>
      <c r="ILR482" s="3"/>
      <c r="ILS482" s="567"/>
      <c r="ILT482" s="3"/>
      <c r="ILU482" s="428"/>
      <c r="ILV482" s="3"/>
      <c r="ILW482" s="567"/>
      <c r="ILX482" s="3"/>
      <c r="ILY482" s="428"/>
      <c r="ILZ482" s="3"/>
      <c r="IMA482" s="567"/>
      <c r="IMB482" s="3"/>
      <c r="IMC482" s="428"/>
      <c r="IMD482" s="3"/>
      <c r="IME482" s="567"/>
      <c r="IMF482" s="3"/>
      <c r="IMG482" s="428"/>
      <c r="IMH482" s="3"/>
      <c r="IMI482" s="567"/>
      <c r="IMJ482" s="3"/>
      <c r="IMK482" s="428"/>
      <c r="IML482" s="3"/>
      <c r="IMM482" s="567"/>
      <c r="IMN482" s="3"/>
      <c r="IMO482" s="428"/>
      <c r="IMP482" s="3"/>
      <c r="IMQ482" s="567"/>
      <c r="IMR482" s="3"/>
      <c r="IMS482" s="428"/>
      <c r="IMT482" s="3"/>
      <c r="IMU482" s="567"/>
      <c r="IMV482" s="3"/>
      <c r="IMW482" s="428"/>
      <c r="IMX482" s="3"/>
      <c r="IMY482" s="567"/>
      <c r="IMZ482" s="3"/>
      <c r="INA482" s="428"/>
      <c r="INB482" s="3"/>
      <c r="INC482" s="567"/>
      <c r="IND482" s="3"/>
      <c r="INE482" s="428"/>
      <c r="INF482" s="3"/>
      <c r="ING482" s="567"/>
      <c r="INH482" s="3"/>
      <c r="INI482" s="428"/>
      <c r="INJ482" s="3"/>
      <c r="INK482" s="567"/>
      <c r="INL482" s="3"/>
      <c r="INM482" s="428"/>
      <c r="INN482" s="3"/>
      <c r="INO482" s="567"/>
      <c r="INP482" s="3"/>
      <c r="INQ482" s="428"/>
      <c r="INR482" s="3"/>
      <c r="INS482" s="567"/>
      <c r="INT482" s="3"/>
      <c r="INU482" s="428"/>
      <c r="INV482" s="3"/>
      <c r="INW482" s="567"/>
      <c r="INX482" s="3"/>
      <c r="INY482" s="428"/>
      <c r="INZ482" s="3"/>
      <c r="IOA482" s="567"/>
      <c r="IOB482" s="3"/>
      <c r="IOC482" s="428"/>
      <c r="IOD482" s="3"/>
      <c r="IOE482" s="567"/>
      <c r="IOF482" s="3"/>
      <c r="IOG482" s="428"/>
      <c r="IOH482" s="3"/>
      <c r="IOI482" s="567"/>
      <c r="IOJ482" s="3"/>
      <c r="IOK482" s="428"/>
      <c r="IOL482" s="3"/>
      <c r="IOM482" s="567"/>
      <c r="ION482" s="3"/>
      <c r="IOO482" s="428"/>
      <c r="IOP482" s="3"/>
      <c r="IOQ482" s="567"/>
      <c r="IOR482" s="3"/>
      <c r="IOS482" s="428"/>
      <c r="IOT482" s="3"/>
      <c r="IOU482" s="567"/>
      <c r="IOV482" s="3"/>
      <c r="IOW482" s="428"/>
      <c r="IOX482" s="3"/>
      <c r="IOY482" s="567"/>
      <c r="IOZ482" s="3"/>
      <c r="IPA482" s="428"/>
      <c r="IPB482" s="3"/>
      <c r="IPC482" s="567"/>
      <c r="IPD482" s="3"/>
      <c r="IPE482" s="428"/>
      <c r="IPF482" s="3"/>
      <c r="IPG482" s="567"/>
      <c r="IPH482" s="3"/>
      <c r="IPI482" s="428"/>
      <c r="IPJ482" s="3"/>
      <c r="IPK482" s="567"/>
      <c r="IPL482" s="3"/>
      <c r="IPM482" s="428"/>
      <c r="IPN482" s="3"/>
      <c r="IPO482" s="567"/>
      <c r="IPP482" s="3"/>
      <c r="IPQ482" s="428"/>
      <c r="IPR482" s="3"/>
      <c r="IPS482" s="567"/>
      <c r="IPT482" s="3"/>
      <c r="IPU482" s="428"/>
      <c r="IPV482" s="3"/>
      <c r="IPW482" s="567"/>
      <c r="IPX482" s="3"/>
      <c r="IPY482" s="428"/>
      <c r="IPZ482" s="3"/>
      <c r="IQA482" s="567"/>
      <c r="IQB482" s="3"/>
      <c r="IQC482" s="428"/>
      <c r="IQD482" s="3"/>
      <c r="IQE482" s="567"/>
      <c r="IQF482" s="3"/>
      <c r="IQG482" s="428"/>
      <c r="IQH482" s="3"/>
      <c r="IQI482" s="567"/>
      <c r="IQJ482" s="3"/>
      <c r="IQK482" s="428"/>
      <c r="IQL482" s="3"/>
      <c r="IQM482" s="567"/>
      <c r="IQN482" s="3"/>
      <c r="IQO482" s="428"/>
      <c r="IQP482" s="3"/>
      <c r="IQQ482" s="567"/>
      <c r="IQR482" s="3"/>
      <c r="IQS482" s="428"/>
      <c r="IQT482" s="3"/>
      <c r="IQU482" s="567"/>
      <c r="IQV482" s="3"/>
      <c r="IQW482" s="428"/>
      <c r="IQX482" s="3"/>
      <c r="IQY482" s="567"/>
      <c r="IQZ482" s="3"/>
      <c r="IRA482" s="428"/>
      <c r="IRB482" s="3"/>
      <c r="IRC482" s="567"/>
      <c r="IRD482" s="3"/>
      <c r="IRE482" s="428"/>
      <c r="IRF482" s="3"/>
      <c r="IRG482" s="567"/>
      <c r="IRH482" s="3"/>
      <c r="IRI482" s="428"/>
      <c r="IRJ482" s="3"/>
      <c r="IRK482" s="567"/>
      <c r="IRL482" s="3"/>
      <c r="IRM482" s="428"/>
      <c r="IRN482" s="3"/>
      <c r="IRO482" s="567"/>
      <c r="IRP482" s="3"/>
      <c r="IRQ482" s="428"/>
      <c r="IRR482" s="3"/>
      <c r="IRS482" s="567"/>
      <c r="IRT482" s="3"/>
      <c r="IRU482" s="428"/>
      <c r="IRV482" s="3"/>
      <c r="IRW482" s="567"/>
      <c r="IRX482" s="3"/>
      <c r="IRY482" s="428"/>
      <c r="IRZ482" s="3"/>
      <c r="ISA482" s="567"/>
      <c r="ISB482" s="3"/>
      <c r="ISC482" s="428"/>
      <c r="ISD482" s="3"/>
      <c r="ISE482" s="567"/>
      <c r="ISF482" s="3"/>
      <c r="ISG482" s="428"/>
      <c r="ISH482" s="3"/>
      <c r="ISI482" s="567"/>
      <c r="ISJ482" s="3"/>
      <c r="ISK482" s="428"/>
      <c r="ISL482" s="3"/>
      <c r="ISM482" s="567"/>
      <c r="ISN482" s="3"/>
      <c r="ISO482" s="428"/>
      <c r="ISP482" s="3"/>
      <c r="ISQ482" s="567"/>
      <c r="ISR482" s="3"/>
      <c r="ISS482" s="428"/>
      <c r="IST482" s="3"/>
      <c r="ISU482" s="567"/>
      <c r="ISV482" s="3"/>
      <c r="ISW482" s="428"/>
      <c r="ISX482" s="3"/>
      <c r="ISY482" s="567"/>
      <c r="ISZ482" s="3"/>
      <c r="ITA482" s="428"/>
      <c r="ITB482" s="3"/>
      <c r="ITC482" s="567"/>
      <c r="ITD482" s="3"/>
      <c r="ITE482" s="428"/>
      <c r="ITF482" s="3"/>
      <c r="ITG482" s="567"/>
      <c r="ITH482" s="3"/>
      <c r="ITI482" s="428"/>
      <c r="ITJ482" s="3"/>
      <c r="ITK482" s="567"/>
      <c r="ITL482" s="3"/>
      <c r="ITM482" s="428"/>
      <c r="ITN482" s="3"/>
      <c r="ITO482" s="567"/>
      <c r="ITP482" s="3"/>
      <c r="ITQ482" s="428"/>
      <c r="ITR482" s="3"/>
      <c r="ITS482" s="567"/>
      <c r="ITT482" s="3"/>
      <c r="ITU482" s="428"/>
      <c r="ITV482" s="3"/>
      <c r="ITW482" s="567"/>
      <c r="ITX482" s="3"/>
      <c r="ITY482" s="428"/>
      <c r="ITZ482" s="3"/>
      <c r="IUA482" s="567"/>
      <c r="IUB482" s="3"/>
      <c r="IUC482" s="428"/>
      <c r="IUD482" s="3"/>
      <c r="IUE482" s="567"/>
      <c r="IUF482" s="3"/>
      <c r="IUG482" s="428"/>
      <c r="IUH482" s="3"/>
      <c r="IUI482" s="567"/>
      <c r="IUJ482" s="3"/>
      <c r="IUK482" s="428"/>
      <c r="IUL482" s="3"/>
      <c r="IUM482" s="567"/>
      <c r="IUN482" s="3"/>
      <c r="IUO482" s="428"/>
      <c r="IUP482" s="3"/>
      <c r="IUQ482" s="567"/>
      <c r="IUR482" s="3"/>
      <c r="IUS482" s="428"/>
      <c r="IUT482" s="3"/>
      <c r="IUU482" s="567"/>
      <c r="IUV482" s="3"/>
      <c r="IUW482" s="428"/>
      <c r="IUX482" s="3"/>
      <c r="IUY482" s="567"/>
      <c r="IUZ482" s="3"/>
      <c r="IVA482" s="428"/>
      <c r="IVB482" s="3"/>
      <c r="IVC482" s="567"/>
      <c r="IVD482" s="3"/>
      <c r="IVE482" s="428"/>
      <c r="IVF482" s="3"/>
      <c r="IVG482" s="567"/>
      <c r="IVH482" s="3"/>
      <c r="IVI482" s="428"/>
      <c r="IVJ482" s="3"/>
      <c r="IVK482" s="567"/>
      <c r="IVL482" s="3"/>
      <c r="IVM482" s="428"/>
      <c r="IVN482" s="3"/>
      <c r="IVO482" s="567"/>
      <c r="IVP482" s="3"/>
      <c r="IVQ482" s="428"/>
      <c r="IVR482" s="3"/>
      <c r="IVS482" s="567"/>
      <c r="IVT482" s="3"/>
      <c r="IVU482" s="428"/>
      <c r="IVV482" s="3"/>
      <c r="IVW482" s="567"/>
      <c r="IVX482" s="3"/>
      <c r="IVY482" s="428"/>
      <c r="IVZ482" s="3"/>
      <c r="IWA482" s="567"/>
      <c r="IWB482" s="3"/>
      <c r="IWC482" s="428"/>
      <c r="IWD482" s="3"/>
      <c r="IWE482" s="567"/>
      <c r="IWF482" s="3"/>
      <c r="IWG482" s="428"/>
      <c r="IWH482" s="3"/>
      <c r="IWI482" s="567"/>
      <c r="IWJ482" s="3"/>
      <c r="IWK482" s="428"/>
      <c r="IWL482" s="3"/>
      <c r="IWM482" s="567"/>
      <c r="IWN482" s="3"/>
      <c r="IWO482" s="428"/>
      <c r="IWP482" s="3"/>
      <c r="IWQ482" s="567"/>
      <c r="IWR482" s="3"/>
      <c r="IWS482" s="428"/>
      <c r="IWT482" s="3"/>
      <c r="IWU482" s="567"/>
      <c r="IWV482" s="3"/>
      <c r="IWW482" s="428"/>
      <c r="IWX482" s="3"/>
      <c r="IWY482" s="567"/>
      <c r="IWZ482" s="3"/>
      <c r="IXA482" s="428"/>
      <c r="IXB482" s="3"/>
      <c r="IXC482" s="567"/>
      <c r="IXD482" s="3"/>
      <c r="IXE482" s="428"/>
      <c r="IXF482" s="3"/>
      <c r="IXG482" s="567"/>
      <c r="IXH482" s="3"/>
      <c r="IXI482" s="428"/>
      <c r="IXJ482" s="3"/>
      <c r="IXK482" s="567"/>
      <c r="IXL482" s="3"/>
      <c r="IXM482" s="428"/>
      <c r="IXN482" s="3"/>
      <c r="IXO482" s="567"/>
      <c r="IXP482" s="3"/>
      <c r="IXQ482" s="428"/>
      <c r="IXR482" s="3"/>
      <c r="IXS482" s="567"/>
      <c r="IXT482" s="3"/>
      <c r="IXU482" s="428"/>
      <c r="IXV482" s="3"/>
      <c r="IXW482" s="567"/>
      <c r="IXX482" s="3"/>
      <c r="IXY482" s="428"/>
      <c r="IXZ482" s="3"/>
      <c r="IYA482" s="567"/>
      <c r="IYB482" s="3"/>
      <c r="IYC482" s="428"/>
      <c r="IYD482" s="3"/>
      <c r="IYE482" s="567"/>
      <c r="IYF482" s="3"/>
      <c r="IYG482" s="428"/>
      <c r="IYH482" s="3"/>
      <c r="IYI482" s="567"/>
      <c r="IYJ482" s="3"/>
      <c r="IYK482" s="428"/>
      <c r="IYL482" s="3"/>
      <c r="IYM482" s="567"/>
      <c r="IYN482" s="3"/>
      <c r="IYO482" s="428"/>
      <c r="IYP482" s="3"/>
      <c r="IYQ482" s="567"/>
      <c r="IYR482" s="3"/>
      <c r="IYS482" s="428"/>
      <c r="IYT482" s="3"/>
      <c r="IYU482" s="567"/>
      <c r="IYV482" s="3"/>
      <c r="IYW482" s="428"/>
      <c r="IYX482" s="3"/>
      <c r="IYY482" s="567"/>
      <c r="IYZ482" s="3"/>
      <c r="IZA482" s="428"/>
      <c r="IZB482" s="3"/>
      <c r="IZC482" s="567"/>
      <c r="IZD482" s="3"/>
      <c r="IZE482" s="428"/>
      <c r="IZF482" s="3"/>
      <c r="IZG482" s="567"/>
      <c r="IZH482" s="3"/>
      <c r="IZI482" s="428"/>
      <c r="IZJ482" s="3"/>
      <c r="IZK482" s="567"/>
      <c r="IZL482" s="3"/>
      <c r="IZM482" s="428"/>
      <c r="IZN482" s="3"/>
      <c r="IZO482" s="567"/>
      <c r="IZP482" s="3"/>
      <c r="IZQ482" s="428"/>
      <c r="IZR482" s="3"/>
      <c r="IZS482" s="567"/>
      <c r="IZT482" s="3"/>
      <c r="IZU482" s="428"/>
      <c r="IZV482" s="3"/>
      <c r="IZW482" s="567"/>
      <c r="IZX482" s="3"/>
      <c r="IZY482" s="428"/>
      <c r="IZZ482" s="3"/>
      <c r="JAA482" s="567"/>
      <c r="JAB482" s="3"/>
      <c r="JAC482" s="428"/>
      <c r="JAD482" s="3"/>
      <c r="JAE482" s="567"/>
      <c r="JAF482" s="3"/>
      <c r="JAG482" s="428"/>
      <c r="JAH482" s="3"/>
      <c r="JAI482" s="567"/>
      <c r="JAJ482" s="3"/>
      <c r="JAK482" s="428"/>
      <c r="JAL482" s="3"/>
      <c r="JAM482" s="567"/>
      <c r="JAN482" s="3"/>
      <c r="JAO482" s="428"/>
      <c r="JAP482" s="3"/>
      <c r="JAQ482" s="567"/>
      <c r="JAR482" s="3"/>
      <c r="JAS482" s="428"/>
      <c r="JAT482" s="3"/>
      <c r="JAU482" s="567"/>
      <c r="JAV482" s="3"/>
      <c r="JAW482" s="428"/>
      <c r="JAX482" s="3"/>
      <c r="JAY482" s="567"/>
      <c r="JAZ482" s="3"/>
      <c r="JBA482" s="428"/>
      <c r="JBB482" s="3"/>
      <c r="JBC482" s="567"/>
      <c r="JBD482" s="3"/>
      <c r="JBE482" s="428"/>
      <c r="JBF482" s="3"/>
      <c r="JBG482" s="567"/>
      <c r="JBH482" s="3"/>
      <c r="JBI482" s="428"/>
      <c r="JBJ482" s="3"/>
      <c r="JBK482" s="567"/>
      <c r="JBL482" s="3"/>
      <c r="JBM482" s="428"/>
      <c r="JBN482" s="3"/>
      <c r="JBO482" s="567"/>
      <c r="JBP482" s="3"/>
      <c r="JBQ482" s="428"/>
      <c r="JBR482" s="3"/>
      <c r="JBS482" s="567"/>
      <c r="JBT482" s="3"/>
      <c r="JBU482" s="428"/>
      <c r="JBV482" s="3"/>
      <c r="JBW482" s="567"/>
      <c r="JBX482" s="3"/>
      <c r="JBY482" s="428"/>
      <c r="JBZ482" s="3"/>
      <c r="JCA482" s="567"/>
      <c r="JCB482" s="3"/>
      <c r="JCC482" s="428"/>
      <c r="JCD482" s="3"/>
      <c r="JCE482" s="567"/>
      <c r="JCF482" s="3"/>
      <c r="JCG482" s="428"/>
      <c r="JCH482" s="3"/>
      <c r="JCI482" s="567"/>
      <c r="JCJ482" s="3"/>
      <c r="JCK482" s="428"/>
      <c r="JCL482" s="3"/>
      <c r="JCM482" s="567"/>
      <c r="JCN482" s="3"/>
      <c r="JCO482" s="428"/>
      <c r="JCP482" s="3"/>
      <c r="JCQ482" s="567"/>
      <c r="JCR482" s="3"/>
      <c r="JCS482" s="428"/>
      <c r="JCT482" s="3"/>
      <c r="JCU482" s="567"/>
      <c r="JCV482" s="3"/>
      <c r="JCW482" s="428"/>
      <c r="JCX482" s="3"/>
      <c r="JCY482" s="567"/>
      <c r="JCZ482" s="3"/>
      <c r="JDA482" s="428"/>
      <c r="JDB482" s="3"/>
      <c r="JDC482" s="567"/>
      <c r="JDD482" s="3"/>
      <c r="JDE482" s="428"/>
      <c r="JDF482" s="3"/>
      <c r="JDG482" s="567"/>
      <c r="JDH482" s="3"/>
      <c r="JDI482" s="428"/>
      <c r="JDJ482" s="3"/>
      <c r="JDK482" s="567"/>
      <c r="JDL482" s="3"/>
      <c r="JDM482" s="428"/>
      <c r="JDN482" s="3"/>
      <c r="JDO482" s="567"/>
      <c r="JDP482" s="3"/>
      <c r="JDQ482" s="428"/>
      <c r="JDR482" s="3"/>
      <c r="JDS482" s="567"/>
      <c r="JDT482" s="3"/>
      <c r="JDU482" s="428"/>
      <c r="JDV482" s="3"/>
      <c r="JDW482" s="567"/>
      <c r="JDX482" s="3"/>
      <c r="JDY482" s="428"/>
      <c r="JDZ482" s="3"/>
      <c r="JEA482" s="567"/>
      <c r="JEB482" s="3"/>
      <c r="JEC482" s="428"/>
      <c r="JED482" s="3"/>
      <c r="JEE482" s="567"/>
      <c r="JEF482" s="3"/>
      <c r="JEG482" s="428"/>
      <c r="JEH482" s="3"/>
      <c r="JEI482" s="567"/>
      <c r="JEJ482" s="3"/>
      <c r="JEK482" s="428"/>
      <c r="JEL482" s="3"/>
      <c r="JEM482" s="567"/>
      <c r="JEN482" s="3"/>
      <c r="JEO482" s="428"/>
      <c r="JEP482" s="3"/>
      <c r="JEQ482" s="567"/>
      <c r="JER482" s="3"/>
      <c r="JES482" s="428"/>
      <c r="JET482" s="3"/>
      <c r="JEU482" s="567"/>
      <c r="JEV482" s="3"/>
      <c r="JEW482" s="428"/>
      <c r="JEX482" s="3"/>
      <c r="JEY482" s="567"/>
      <c r="JEZ482" s="3"/>
      <c r="JFA482" s="428"/>
      <c r="JFB482" s="3"/>
      <c r="JFC482" s="567"/>
      <c r="JFD482" s="3"/>
      <c r="JFE482" s="428"/>
      <c r="JFF482" s="3"/>
      <c r="JFG482" s="567"/>
      <c r="JFH482" s="3"/>
      <c r="JFI482" s="428"/>
      <c r="JFJ482" s="3"/>
      <c r="JFK482" s="567"/>
      <c r="JFL482" s="3"/>
      <c r="JFM482" s="428"/>
      <c r="JFN482" s="3"/>
      <c r="JFO482" s="567"/>
      <c r="JFP482" s="3"/>
      <c r="JFQ482" s="428"/>
      <c r="JFR482" s="3"/>
      <c r="JFS482" s="567"/>
      <c r="JFT482" s="3"/>
      <c r="JFU482" s="428"/>
      <c r="JFV482" s="3"/>
      <c r="JFW482" s="567"/>
      <c r="JFX482" s="3"/>
      <c r="JFY482" s="428"/>
      <c r="JFZ482" s="3"/>
      <c r="JGA482" s="567"/>
      <c r="JGB482" s="3"/>
      <c r="JGC482" s="428"/>
      <c r="JGD482" s="3"/>
      <c r="JGE482" s="567"/>
      <c r="JGF482" s="3"/>
      <c r="JGG482" s="428"/>
      <c r="JGH482" s="3"/>
      <c r="JGI482" s="567"/>
      <c r="JGJ482" s="3"/>
      <c r="JGK482" s="428"/>
      <c r="JGL482" s="3"/>
      <c r="JGM482" s="567"/>
      <c r="JGN482" s="3"/>
      <c r="JGO482" s="428"/>
      <c r="JGP482" s="3"/>
      <c r="JGQ482" s="567"/>
      <c r="JGR482" s="3"/>
      <c r="JGS482" s="428"/>
      <c r="JGT482" s="3"/>
      <c r="JGU482" s="567"/>
      <c r="JGV482" s="3"/>
      <c r="JGW482" s="428"/>
      <c r="JGX482" s="3"/>
      <c r="JGY482" s="567"/>
      <c r="JGZ482" s="3"/>
      <c r="JHA482" s="428"/>
      <c r="JHB482" s="3"/>
      <c r="JHC482" s="567"/>
      <c r="JHD482" s="3"/>
      <c r="JHE482" s="428"/>
      <c r="JHF482" s="3"/>
      <c r="JHG482" s="567"/>
      <c r="JHH482" s="3"/>
      <c r="JHI482" s="428"/>
      <c r="JHJ482" s="3"/>
      <c r="JHK482" s="567"/>
      <c r="JHL482" s="3"/>
      <c r="JHM482" s="428"/>
      <c r="JHN482" s="3"/>
      <c r="JHO482" s="567"/>
      <c r="JHP482" s="3"/>
      <c r="JHQ482" s="428"/>
      <c r="JHR482" s="3"/>
      <c r="JHS482" s="567"/>
      <c r="JHT482" s="3"/>
      <c r="JHU482" s="428"/>
      <c r="JHV482" s="3"/>
      <c r="JHW482" s="567"/>
      <c r="JHX482" s="3"/>
      <c r="JHY482" s="428"/>
      <c r="JHZ482" s="3"/>
      <c r="JIA482" s="567"/>
      <c r="JIB482" s="3"/>
      <c r="JIC482" s="428"/>
      <c r="JID482" s="3"/>
      <c r="JIE482" s="567"/>
      <c r="JIF482" s="3"/>
      <c r="JIG482" s="428"/>
      <c r="JIH482" s="3"/>
      <c r="JII482" s="567"/>
      <c r="JIJ482" s="3"/>
      <c r="JIK482" s="428"/>
      <c r="JIL482" s="3"/>
      <c r="JIM482" s="567"/>
      <c r="JIN482" s="3"/>
      <c r="JIO482" s="428"/>
      <c r="JIP482" s="3"/>
      <c r="JIQ482" s="567"/>
      <c r="JIR482" s="3"/>
      <c r="JIS482" s="428"/>
      <c r="JIT482" s="3"/>
      <c r="JIU482" s="567"/>
      <c r="JIV482" s="3"/>
      <c r="JIW482" s="428"/>
      <c r="JIX482" s="3"/>
      <c r="JIY482" s="567"/>
      <c r="JIZ482" s="3"/>
      <c r="JJA482" s="428"/>
      <c r="JJB482" s="3"/>
      <c r="JJC482" s="567"/>
      <c r="JJD482" s="3"/>
      <c r="JJE482" s="428"/>
      <c r="JJF482" s="3"/>
      <c r="JJG482" s="567"/>
      <c r="JJH482" s="3"/>
      <c r="JJI482" s="428"/>
      <c r="JJJ482" s="3"/>
      <c r="JJK482" s="567"/>
      <c r="JJL482" s="3"/>
      <c r="JJM482" s="428"/>
      <c r="JJN482" s="3"/>
      <c r="JJO482" s="567"/>
      <c r="JJP482" s="3"/>
      <c r="JJQ482" s="428"/>
      <c r="JJR482" s="3"/>
      <c r="JJS482" s="567"/>
      <c r="JJT482" s="3"/>
      <c r="JJU482" s="428"/>
      <c r="JJV482" s="3"/>
      <c r="JJW482" s="567"/>
      <c r="JJX482" s="3"/>
      <c r="JJY482" s="428"/>
      <c r="JJZ482" s="3"/>
      <c r="JKA482" s="567"/>
      <c r="JKB482" s="3"/>
      <c r="JKC482" s="428"/>
      <c r="JKD482" s="3"/>
      <c r="JKE482" s="567"/>
      <c r="JKF482" s="3"/>
      <c r="JKG482" s="428"/>
      <c r="JKH482" s="3"/>
      <c r="JKI482" s="567"/>
      <c r="JKJ482" s="3"/>
      <c r="JKK482" s="428"/>
      <c r="JKL482" s="3"/>
      <c r="JKM482" s="567"/>
      <c r="JKN482" s="3"/>
      <c r="JKO482" s="428"/>
      <c r="JKP482" s="3"/>
      <c r="JKQ482" s="567"/>
      <c r="JKR482" s="3"/>
      <c r="JKS482" s="428"/>
      <c r="JKT482" s="3"/>
      <c r="JKU482" s="567"/>
      <c r="JKV482" s="3"/>
      <c r="JKW482" s="428"/>
      <c r="JKX482" s="3"/>
      <c r="JKY482" s="567"/>
      <c r="JKZ482" s="3"/>
      <c r="JLA482" s="428"/>
      <c r="JLB482" s="3"/>
      <c r="JLC482" s="567"/>
      <c r="JLD482" s="3"/>
      <c r="JLE482" s="428"/>
      <c r="JLF482" s="3"/>
      <c r="JLG482" s="567"/>
      <c r="JLH482" s="3"/>
      <c r="JLI482" s="428"/>
      <c r="JLJ482" s="3"/>
      <c r="JLK482" s="567"/>
      <c r="JLL482" s="3"/>
      <c r="JLM482" s="428"/>
      <c r="JLN482" s="3"/>
      <c r="JLO482" s="567"/>
      <c r="JLP482" s="3"/>
      <c r="JLQ482" s="428"/>
      <c r="JLR482" s="3"/>
      <c r="JLS482" s="567"/>
      <c r="JLT482" s="3"/>
      <c r="JLU482" s="428"/>
      <c r="JLV482" s="3"/>
      <c r="JLW482" s="567"/>
      <c r="JLX482" s="3"/>
      <c r="JLY482" s="428"/>
      <c r="JLZ482" s="3"/>
      <c r="JMA482" s="567"/>
      <c r="JMB482" s="3"/>
      <c r="JMC482" s="428"/>
      <c r="JMD482" s="3"/>
      <c r="JME482" s="567"/>
      <c r="JMF482" s="3"/>
      <c r="JMG482" s="428"/>
      <c r="JMH482" s="3"/>
      <c r="JMI482" s="567"/>
      <c r="JMJ482" s="3"/>
      <c r="JMK482" s="428"/>
      <c r="JML482" s="3"/>
      <c r="JMM482" s="567"/>
      <c r="JMN482" s="3"/>
      <c r="JMO482" s="428"/>
      <c r="JMP482" s="3"/>
      <c r="JMQ482" s="567"/>
      <c r="JMR482" s="3"/>
      <c r="JMS482" s="428"/>
      <c r="JMT482" s="3"/>
      <c r="JMU482" s="567"/>
      <c r="JMV482" s="3"/>
      <c r="JMW482" s="428"/>
      <c r="JMX482" s="3"/>
      <c r="JMY482" s="567"/>
      <c r="JMZ482" s="3"/>
      <c r="JNA482" s="428"/>
      <c r="JNB482" s="3"/>
      <c r="JNC482" s="567"/>
      <c r="JND482" s="3"/>
      <c r="JNE482" s="428"/>
      <c r="JNF482" s="3"/>
      <c r="JNG482" s="567"/>
      <c r="JNH482" s="3"/>
      <c r="JNI482" s="428"/>
      <c r="JNJ482" s="3"/>
      <c r="JNK482" s="567"/>
      <c r="JNL482" s="3"/>
      <c r="JNM482" s="428"/>
      <c r="JNN482" s="3"/>
      <c r="JNO482" s="567"/>
      <c r="JNP482" s="3"/>
      <c r="JNQ482" s="428"/>
      <c r="JNR482" s="3"/>
      <c r="JNS482" s="567"/>
      <c r="JNT482" s="3"/>
      <c r="JNU482" s="428"/>
      <c r="JNV482" s="3"/>
      <c r="JNW482" s="567"/>
      <c r="JNX482" s="3"/>
      <c r="JNY482" s="428"/>
      <c r="JNZ482" s="3"/>
      <c r="JOA482" s="567"/>
      <c r="JOB482" s="3"/>
      <c r="JOC482" s="428"/>
      <c r="JOD482" s="3"/>
      <c r="JOE482" s="567"/>
      <c r="JOF482" s="3"/>
      <c r="JOG482" s="428"/>
      <c r="JOH482" s="3"/>
      <c r="JOI482" s="567"/>
      <c r="JOJ482" s="3"/>
      <c r="JOK482" s="428"/>
      <c r="JOL482" s="3"/>
      <c r="JOM482" s="567"/>
      <c r="JON482" s="3"/>
      <c r="JOO482" s="428"/>
      <c r="JOP482" s="3"/>
      <c r="JOQ482" s="567"/>
      <c r="JOR482" s="3"/>
      <c r="JOS482" s="428"/>
      <c r="JOT482" s="3"/>
      <c r="JOU482" s="567"/>
      <c r="JOV482" s="3"/>
      <c r="JOW482" s="428"/>
      <c r="JOX482" s="3"/>
      <c r="JOY482" s="567"/>
      <c r="JOZ482" s="3"/>
      <c r="JPA482" s="428"/>
      <c r="JPB482" s="3"/>
      <c r="JPC482" s="567"/>
      <c r="JPD482" s="3"/>
      <c r="JPE482" s="428"/>
      <c r="JPF482" s="3"/>
      <c r="JPG482" s="567"/>
      <c r="JPH482" s="3"/>
      <c r="JPI482" s="428"/>
      <c r="JPJ482" s="3"/>
      <c r="JPK482" s="567"/>
      <c r="JPL482" s="3"/>
      <c r="JPM482" s="428"/>
      <c r="JPN482" s="3"/>
      <c r="JPO482" s="567"/>
      <c r="JPP482" s="3"/>
      <c r="JPQ482" s="428"/>
      <c r="JPR482" s="3"/>
      <c r="JPS482" s="567"/>
      <c r="JPT482" s="3"/>
      <c r="JPU482" s="428"/>
      <c r="JPV482" s="3"/>
      <c r="JPW482" s="567"/>
      <c r="JPX482" s="3"/>
      <c r="JPY482" s="428"/>
      <c r="JPZ482" s="3"/>
      <c r="JQA482" s="567"/>
      <c r="JQB482" s="3"/>
      <c r="JQC482" s="428"/>
      <c r="JQD482" s="3"/>
      <c r="JQE482" s="567"/>
      <c r="JQF482" s="3"/>
      <c r="JQG482" s="428"/>
      <c r="JQH482" s="3"/>
      <c r="JQI482" s="567"/>
      <c r="JQJ482" s="3"/>
      <c r="JQK482" s="428"/>
      <c r="JQL482" s="3"/>
      <c r="JQM482" s="567"/>
      <c r="JQN482" s="3"/>
      <c r="JQO482" s="428"/>
      <c r="JQP482" s="3"/>
      <c r="JQQ482" s="567"/>
      <c r="JQR482" s="3"/>
      <c r="JQS482" s="428"/>
      <c r="JQT482" s="3"/>
      <c r="JQU482" s="567"/>
      <c r="JQV482" s="3"/>
      <c r="JQW482" s="428"/>
      <c r="JQX482" s="3"/>
      <c r="JQY482" s="567"/>
      <c r="JQZ482" s="3"/>
      <c r="JRA482" s="428"/>
      <c r="JRB482" s="3"/>
      <c r="JRC482" s="567"/>
      <c r="JRD482" s="3"/>
      <c r="JRE482" s="428"/>
      <c r="JRF482" s="3"/>
      <c r="JRG482" s="567"/>
      <c r="JRH482" s="3"/>
      <c r="JRI482" s="428"/>
      <c r="JRJ482" s="3"/>
      <c r="JRK482" s="567"/>
      <c r="JRL482" s="3"/>
      <c r="JRM482" s="428"/>
      <c r="JRN482" s="3"/>
      <c r="JRO482" s="567"/>
      <c r="JRP482" s="3"/>
      <c r="JRQ482" s="428"/>
      <c r="JRR482" s="3"/>
      <c r="JRS482" s="567"/>
      <c r="JRT482" s="3"/>
      <c r="JRU482" s="428"/>
      <c r="JRV482" s="3"/>
      <c r="JRW482" s="567"/>
      <c r="JRX482" s="3"/>
      <c r="JRY482" s="428"/>
      <c r="JRZ482" s="3"/>
      <c r="JSA482" s="567"/>
      <c r="JSB482" s="3"/>
      <c r="JSC482" s="428"/>
      <c r="JSD482" s="3"/>
      <c r="JSE482" s="567"/>
      <c r="JSF482" s="3"/>
      <c r="JSG482" s="428"/>
      <c r="JSH482" s="3"/>
      <c r="JSI482" s="567"/>
      <c r="JSJ482" s="3"/>
      <c r="JSK482" s="428"/>
      <c r="JSL482" s="3"/>
      <c r="JSM482" s="567"/>
      <c r="JSN482" s="3"/>
      <c r="JSO482" s="428"/>
      <c r="JSP482" s="3"/>
      <c r="JSQ482" s="567"/>
      <c r="JSR482" s="3"/>
      <c r="JSS482" s="428"/>
      <c r="JST482" s="3"/>
      <c r="JSU482" s="567"/>
      <c r="JSV482" s="3"/>
      <c r="JSW482" s="428"/>
      <c r="JSX482" s="3"/>
      <c r="JSY482" s="567"/>
      <c r="JSZ482" s="3"/>
      <c r="JTA482" s="428"/>
      <c r="JTB482" s="3"/>
      <c r="JTC482" s="567"/>
      <c r="JTD482" s="3"/>
      <c r="JTE482" s="428"/>
      <c r="JTF482" s="3"/>
      <c r="JTG482" s="567"/>
      <c r="JTH482" s="3"/>
      <c r="JTI482" s="428"/>
      <c r="JTJ482" s="3"/>
      <c r="JTK482" s="567"/>
      <c r="JTL482" s="3"/>
      <c r="JTM482" s="428"/>
      <c r="JTN482" s="3"/>
      <c r="JTO482" s="567"/>
      <c r="JTP482" s="3"/>
      <c r="JTQ482" s="428"/>
      <c r="JTR482" s="3"/>
      <c r="JTS482" s="567"/>
      <c r="JTT482" s="3"/>
      <c r="JTU482" s="428"/>
      <c r="JTV482" s="3"/>
      <c r="JTW482" s="567"/>
      <c r="JTX482" s="3"/>
      <c r="JTY482" s="428"/>
      <c r="JTZ482" s="3"/>
      <c r="JUA482" s="567"/>
      <c r="JUB482" s="3"/>
      <c r="JUC482" s="428"/>
      <c r="JUD482" s="3"/>
      <c r="JUE482" s="567"/>
      <c r="JUF482" s="3"/>
      <c r="JUG482" s="428"/>
      <c r="JUH482" s="3"/>
      <c r="JUI482" s="567"/>
      <c r="JUJ482" s="3"/>
      <c r="JUK482" s="428"/>
      <c r="JUL482" s="3"/>
      <c r="JUM482" s="567"/>
      <c r="JUN482" s="3"/>
      <c r="JUO482" s="428"/>
      <c r="JUP482" s="3"/>
      <c r="JUQ482" s="567"/>
      <c r="JUR482" s="3"/>
      <c r="JUS482" s="428"/>
      <c r="JUT482" s="3"/>
      <c r="JUU482" s="567"/>
      <c r="JUV482" s="3"/>
      <c r="JUW482" s="428"/>
      <c r="JUX482" s="3"/>
      <c r="JUY482" s="567"/>
      <c r="JUZ482" s="3"/>
      <c r="JVA482" s="428"/>
      <c r="JVB482" s="3"/>
      <c r="JVC482" s="567"/>
      <c r="JVD482" s="3"/>
      <c r="JVE482" s="428"/>
      <c r="JVF482" s="3"/>
      <c r="JVG482" s="567"/>
      <c r="JVH482" s="3"/>
      <c r="JVI482" s="428"/>
      <c r="JVJ482" s="3"/>
      <c r="JVK482" s="567"/>
      <c r="JVL482" s="3"/>
      <c r="JVM482" s="428"/>
      <c r="JVN482" s="3"/>
      <c r="JVO482" s="567"/>
      <c r="JVP482" s="3"/>
      <c r="JVQ482" s="428"/>
      <c r="JVR482" s="3"/>
      <c r="JVS482" s="567"/>
      <c r="JVT482" s="3"/>
      <c r="JVU482" s="428"/>
      <c r="JVV482" s="3"/>
      <c r="JVW482" s="567"/>
      <c r="JVX482" s="3"/>
      <c r="JVY482" s="428"/>
      <c r="JVZ482" s="3"/>
      <c r="JWA482" s="567"/>
      <c r="JWB482" s="3"/>
      <c r="JWC482" s="428"/>
      <c r="JWD482" s="3"/>
      <c r="JWE482" s="567"/>
      <c r="JWF482" s="3"/>
      <c r="JWG482" s="428"/>
      <c r="JWH482" s="3"/>
      <c r="JWI482" s="567"/>
      <c r="JWJ482" s="3"/>
      <c r="JWK482" s="428"/>
      <c r="JWL482" s="3"/>
      <c r="JWM482" s="567"/>
      <c r="JWN482" s="3"/>
      <c r="JWO482" s="428"/>
      <c r="JWP482" s="3"/>
      <c r="JWQ482" s="567"/>
      <c r="JWR482" s="3"/>
      <c r="JWS482" s="428"/>
      <c r="JWT482" s="3"/>
      <c r="JWU482" s="567"/>
      <c r="JWV482" s="3"/>
      <c r="JWW482" s="428"/>
      <c r="JWX482" s="3"/>
      <c r="JWY482" s="567"/>
      <c r="JWZ482" s="3"/>
      <c r="JXA482" s="428"/>
      <c r="JXB482" s="3"/>
      <c r="JXC482" s="567"/>
      <c r="JXD482" s="3"/>
      <c r="JXE482" s="428"/>
      <c r="JXF482" s="3"/>
      <c r="JXG482" s="567"/>
      <c r="JXH482" s="3"/>
      <c r="JXI482" s="428"/>
      <c r="JXJ482" s="3"/>
      <c r="JXK482" s="567"/>
      <c r="JXL482" s="3"/>
      <c r="JXM482" s="428"/>
      <c r="JXN482" s="3"/>
      <c r="JXO482" s="567"/>
      <c r="JXP482" s="3"/>
      <c r="JXQ482" s="428"/>
      <c r="JXR482" s="3"/>
      <c r="JXS482" s="567"/>
      <c r="JXT482" s="3"/>
      <c r="JXU482" s="428"/>
      <c r="JXV482" s="3"/>
      <c r="JXW482" s="567"/>
      <c r="JXX482" s="3"/>
      <c r="JXY482" s="428"/>
      <c r="JXZ482" s="3"/>
      <c r="JYA482" s="567"/>
      <c r="JYB482" s="3"/>
      <c r="JYC482" s="428"/>
      <c r="JYD482" s="3"/>
      <c r="JYE482" s="567"/>
      <c r="JYF482" s="3"/>
      <c r="JYG482" s="428"/>
      <c r="JYH482" s="3"/>
      <c r="JYI482" s="567"/>
      <c r="JYJ482" s="3"/>
      <c r="JYK482" s="428"/>
      <c r="JYL482" s="3"/>
      <c r="JYM482" s="567"/>
      <c r="JYN482" s="3"/>
      <c r="JYO482" s="428"/>
      <c r="JYP482" s="3"/>
      <c r="JYQ482" s="567"/>
      <c r="JYR482" s="3"/>
      <c r="JYS482" s="428"/>
      <c r="JYT482" s="3"/>
      <c r="JYU482" s="567"/>
      <c r="JYV482" s="3"/>
      <c r="JYW482" s="428"/>
      <c r="JYX482" s="3"/>
      <c r="JYY482" s="567"/>
      <c r="JYZ482" s="3"/>
      <c r="JZA482" s="428"/>
      <c r="JZB482" s="3"/>
      <c r="JZC482" s="567"/>
      <c r="JZD482" s="3"/>
      <c r="JZE482" s="428"/>
      <c r="JZF482" s="3"/>
      <c r="JZG482" s="567"/>
      <c r="JZH482" s="3"/>
      <c r="JZI482" s="428"/>
      <c r="JZJ482" s="3"/>
      <c r="JZK482" s="567"/>
      <c r="JZL482" s="3"/>
      <c r="JZM482" s="428"/>
      <c r="JZN482" s="3"/>
      <c r="JZO482" s="567"/>
      <c r="JZP482" s="3"/>
      <c r="JZQ482" s="428"/>
      <c r="JZR482" s="3"/>
      <c r="JZS482" s="567"/>
      <c r="JZT482" s="3"/>
      <c r="JZU482" s="428"/>
      <c r="JZV482" s="3"/>
      <c r="JZW482" s="567"/>
      <c r="JZX482" s="3"/>
      <c r="JZY482" s="428"/>
      <c r="JZZ482" s="3"/>
      <c r="KAA482" s="567"/>
      <c r="KAB482" s="3"/>
      <c r="KAC482" s="428"/>
      <c r="KAD482" s="3"/>
      <c r="KAE482" s="567"/>
      <c r="KAF482" s="3"/>
      <c r="KAG482" s="428"/>
      <c r="KAH482" s="3"/>
      <c r="KAI482" s="567"/>
      <c r="KAJ482" s="3"/>
      <c r="KAK482" s="428"/>
      <c r="KAL482" s="3"/>
      <c r="KAM482" s="567"/>
      <c r="KAN482" s="3"/>
      <c r="KAO482" s="428"/>
      <c r="KAP482" s="3"/>
      <c r="KAQ482" s="567"/>
      <c r="KAR482" s="3"/>
      <c r="KAS482" s="428"/>
      <c r="KAT482" s="3"/>
      <c r="KAU482" s="567"/>
      <c r="KAV482" s="3"/>
      <c r="KAW482" s="428"/>
      <c r="KAX482" s="3"/>
      <c r="KAY482" s="567"/>
      <c r="KAZ482" s="3"/>
      <c r="KBA482" s="428"/>
      <c r="KBB482" s="3"/>
      <c r="KBC482" s="567"/>
      <c r="KBD482" s="3"/>
      <c r="KBE482" s="428"/>
      <c r="KBF482" s="3"/>
      <c r="KBG482" s="567"/>
      <c r="KBH482" s="3"/>
      <c r="KBI482" s="428"/>
      <c r="KBJ482" s="3"/>
      <c r="KBK482" s="567"/>
      <c r="KBL482" s="3"/>
      <c r="KBM482" s="428"/>
      <c r="KBN482" s="3"/>
      <c r="KBO482" s="567"/>
      <c r="KBP482" s="3"/>
      <c r="KBQ482" s="428"/>
      <c r="KBR482" s="3"/>
      <c r="KBS482" s="567"/>
      <c r="KBT482" s="3"/>
      <c r="KBU482" s="428"/>
      <c r="KBV482" s="3"/>
      <c r="KBW482" s="567"/>
      <c r="KBX482" s="3"/>
      <c r="KBY482" s="428"/>
      <c r="KBZ482" s="3"/>
      <c r="KCA482" s="567"/>
      <c r="KCB482" s="3"/>
      <c r="KCC482" s="428"/>
      <c r="KCD482" s="3"/>
      <c r="KCE482" s="567"/>
      <c r="KCF482" s="3"/>
      <c r="KCG482" s="428"/>
      <c r="KCH482" s="3"/>
      <c r="KCI482" s="567"/>
      <c r="KCJ482" s="3"/>
      <c r="KCK482" s="428"/>
      <c r="KCL482" s="3"/>
      <c r="KCM482" s="567"/>
      <c r="KCN482" s="3"/>
      <c r="KCO482" s="428"/>
      <c r="KCP482" s="3"/>
      <c r="KCQ482" s="567"/>
      <c r="KCR482" s="3"/>
      <c r="KCS482" s="428"/>
      <c r="KCT482" s="3"/>
      <c r="KCU482" s="567"/>
      <c r="KCV482" s="3"/>
      <c r="KCW482" s="428"/>
      <c r="KCX482" s="3"/>
      <c r="KCY482" s="567"/>
      <c r="KCZ482" s="3"/>
      <c r="KDA482" s="428"/>
      <c r="KDB482" s="3"/>
      <c r="KDC482" s="567"/>
      <c r="KDD482" s="3"/>
      <c r="KDE482" s="428"/>
      <c r="KDF482" s="3"/>
      <c r="KDG482" s="567"/>
      <c r="KDH482" s="3"/>
      <c r="KDI482" s="428"/>
      <c r="KDJ482" s="3"/>
      <c r="KDK482" s="567"/>
      <c r="KDL482" s="3"/>
      <c r="KDM482" s="428"/>
      <c r="KDN482" s="3"/>
      <c r="KDO482" s="567"/>
      <c r="KDP482" s="3"/>
      <c r="KDQ482" s="428"/>
      <c r="KDR482" s="3"/>
      <c r="KDS482" s="567"/>
      <c r="KDT482" s="3"/>
      <c r="KDU482" s="428"/>
      <c r="KDV482" s="3"/>
      <c r="KDW482" s="567"/>
      <c r="KDX482" s="3"/>
      <c r="KDY482" s="428"/>
      <c r="KDZ482" s="3"/>
      <c r="KEA482" s="567"/>
      <c r="KEB482" s="3"/>
      <c r="KEC482" s="428"/>
      <c r="KED482" s="3"/>
      <c r="KEE482" s="567"/>
      <c r="KEF482" s="3"/>
      <c r="KEG482" s="428"/>
      <c r="KEH482" s="3"/>
      <c r="KEI482" s="567"/>
      <c r="KEJ482" s="3"/>
      <c r="KEK482" s="428"/>
      <c r="KEL482" s="3"/>
      <c r="KEM482" s="567"/>
      <c r="KEN482" s="3"/>
      <c r="KEO482" s="428"/>
      <c r="KEP482" s="3"/>
      <c r="KEQ482" s="567"/>
      <c r="KER482" s="3"/>
      <c r="KES482" s="428"/>
      <c r="KET482" s="3"/>
      <c r="KEU482" s="567"/>
      <c r="KEV482" s="3"/>
      <c r="KEW482" s="428"/>
      <c r="KEX482" s="3"/>
      <c r="KEY482" s="567"/>
      <c r="KEZ482" s="3"/>
      <c r="KFA482" s="428"/>
      <c r="KFB482" s="3"/>
      <c r="KFC482" s="567"/>
      <c r="KFD482" s="3"/>
      <c r="KFE482" s="428"/>
      <c r="KFF482" s="3"/>
      <c r="KFG482" s="567"/>
      <c r="KFH482" s="3"/>
      <c r="KFI482" s="428"/>
      <c r="KFJ482" s="3"/>
      <c r="KFK482" s="567"/>
      <c r="KFL482" s="3"/>
      <c r="KFM482" s="428"/>
      <c r="KFN482" s="3"/>
      <c r="KFO482" s="567"/>
      <c r="KFP482" s="3"/>
      <c r="KFQ482" s="428"/>
      <c r="KFR482" s="3"/>
      <c r="KFS482" s="567"/>
      <c r="KFT482" s="3"/>
      <c r="KFU482" s="428"/>
      <c r="KFV482" s="3"/>
      <c r="KFW482" s="567"/>
      <c r="KFX482" s="3"/>
      <c r="KFY482" s="428"/>
      <c r="KFZ482" s="3"/>
      <c r="KGA482" s="567"/>
      <c r="KGB482" s="3"/>
      <c r="KGC482" s="428"/>
      <c r="KGD482" s="3"/>
      <c r="KGE482" s="567"/>
      <c r="KGF482" s="3"/>
      <c r="KGG482" s="428"/>
      <c r="KGH482" s="3"/>
      <c r="KGI482" s="567"/>
      <c r="KGJ482" s="3"/>
      <c r="KGK482" s="428"/>
      <c r="KGL482" s="3"/>
      <c r="KGM482" s="567"/>
      <c r="KGN482" s="3"/>
      <c r="KGO482" s="428"/>
      <c r="KGP482" s="3"/>
      <c r="KGQ482" s="567"/>
      <c r="KGR482" s="3"/>
      <c r="KGS482" s="428"/>
      <c r="KGT482" s="3"/>
      <c r="KGU482" s="567"/>
      <c r="KGV482" s="3"/>
      <c r="KGW482" s="428"/>
      <c r="KGX482" s="3"/>
      <c r="KGY482" s="567"/>
      <c r="KGZ482" s="3"/>
      <c r="KHA482" s="428"/>
      <c r="KHB482" s="3"/>
      <c r="KHC482" s="567"/>
      <c r="KHD482" s="3"/>
      <c r="KHE482" s="428"/>
      <c r="KHF482" s="3"/>
      <c r="KHG482" s="567"/>
      <c r="KHH482" s="3"/>
      <c r="KHI482" s="428"/>
      <c r="KHJ482" s="3"/>
      <c r="KHK482" s="567"/>
      <c r="KHL482" s="3"/>
      <c r="KHM482" s="428"/>
      <c r="KHN482" s="3"/>
      <c r="KHO482" s="567"/>
      <c r="KHP482" s="3"/>
      <c r="KHQ482" s="428"/>
      <c r="KHR482" s="3"/>
      <c r="KHS482" s="567"/>
      <c r="KHT482" s="3"/>
      <c r="KHU482" s="428"/>
      <c r="KHV482" s="3"/>
      <c r="KHW482" s="567"/>
      <c r="KHX482" s="3"/>
      <c r="KHY482" s="428"/>
      <c r="KHZ482" s="3"/>
      <c r="KIA482" s="567"/>
      <c r="KIB482" s="3"/>
      <c r="KIC482" s="428"/>
      <c r="KID482" s="3"/>
      <c r="KIE482" s="567"/>
      <c r="KIF482" s="3"/>
      <c r="KIG482" s="428"/>
      <c r="KIH482" s="3"/>
      <c r="KII482" s="567"/>
      <c r="KIJ482" s="3"/>
      <c r="KIK482" s="428"/>
      <c r="KIL482" s="3"/>
      <c r="KIM482" s="567"/>
      <c r="KIN482" s="3"/>
      <c r="KIO482" s="428"/>
      <c r="KIP482" s="3"/>
      <c r="KIQ482" s="567"/>
      <c r="KIR482" s="3"/>
      <c r="KIS482" s="428"/>
      <c r="KIT482" s="3"/>
      <c r="KIU482" s="567"/>
      <c r="KIV482" s="3"/>
      <c r="KIW482" s="428"/>
      <c r="KIX482" s="3"/>
      <c r="KIY482" s="567"/>
      <c r="KIZ482" s="3"/>
      <c r="KJA482" s="428"/>
      <c r="KJB482" s="3"/>
      <c r="KJC482" s="567"/>
      <c r="KJD482" s="3"/>
      <c r="KJE482" s="428"/>
      <c r="KJF482" s="3"/>
      <c r="KJG482" s="567"/>
      <c r="KJH482" s="3"/>
      <c r="KJI482" s="428"/>
      <c r="KJJ482" s="3"/>
      <c r="KJK482" s="567"/>
      <c r="KJL482" s="3"/>
      <c r="KJM482" s="428"/>
      <c r="KJN482" s="3"/>
      <c r="KJO482" s="567"/>
      <c r="KJP482" s="3"/>
      <c r="KJQ482" s="428"/>
      <c r="KJR482" s="3"/>
      <c r="KJS482" s="567"/>
      <c r="KJT482" s="3"/>
      <c r="KJU482" s="428"/>
      <c r="KJV482" s="3"/>
      <c r="KJW482" s="567"/>
      <c r="KJX482" s="3"/>
      <c r="KJY482" s="428"/>
      <c r="KJZ482" s="3"/>
      <c r="KKA482" s="567"/>
      <c r="KKB482" s="3"/>
      <c r="KKC482" s="428"/>
      <c r="KKD482" s="3"/>
      <c r="KKE482" s="567"/>
      <c r="KKF482" s="3"/>
      <c r="KKG482" s="428"/>
      <c r="KKH482" s="3"/>
      <c r="KKI482" s="567"/>
      <c r="KKJ482" s="3"/>
      <c r="KKK482" s="428"/>
      <c r="KKL482" s="3"/>
      <c r="KKM482" s="567"/>
      <c r="KKN482" s="3"/>
      <c r="KKO482" s="428"/>
      <c r="KKP482" s="3"/>
      <c r="KKQ482" s="567"/>
      <c r="KKR482" s="3"/>
      <c r="KKS482" s="428"/>
      <c r="KKT482" s="3"/>
      <c r="KKU482" s="567"/>
      <c r="KKV482" s="3"/>
      <c r="KKW482" s="428"/>
      <c r="KKX482" s="3"/>
      <c r="KKY482" s="567"/>
      <c r="KKZ482" s="3"/>
      <c r="KLA482" s="428"/>
      <c r="KLB482" s="3"/>
      <c r="KLC482" s="567"/>
      <c r="KLD482" s="3"/>
      <c r="KLE482" s="428"/>
      <c r="KLF482" s="3"/>
      <c r="KLG482" s="567"/>
      <c r="KLH482" s="3"/>
      <c r="KLI482" s="428"/>
      <c r="KLJ482" s="3"/>
      <c r="KLK482" s="567"/>
      <c r="KLL482" s="3"/>
      <c r="KLM482" s="428"/>
      <c r="KLN482" s="3"/>
      <c r="KLO482" s="567"/>
      <c r="KLP482" s="3"/>
      <c r="KLQ482" s="428"/>
      <c r="KLR482" s="3"/>
      <c r="KLS482" s="567"/>
      <c r="KLT482" s="3"/>
      <c r="KLU482" s="428"/>
      <c r="KLV482" s="3"/>
      <c r="KLW482" s="567"/>
      <c r="KLX482" s="3"/>
      <c r="KLY482" s="428"/>
      <c r="KLZ482" s="3"/>
      <c r="KMA482" s="567"/>
      <c r="KMB482" s="3"/>
      <c r="KMC482" s="428"/>
      <c r="KMD482" s="3"/>
      <c r="KME482" s="567"/>
      <c r="KMF482" s="3"/>
      <c r="KMG482" s="428"/>
      <c r="KMH482" s="3"/>
      <c r="KMI482" s="567"/>
      <c r="KMJ482" s="3"/>
      <c r="KMK482" s="428"/>
      <c r="KML482" s="3"/>
      <c r="KMM482" s="567"/>
      <c r="KMN482" s="3"/>
      <c r="KMO482" s="428"/>
      <c r="KMP482" s="3"/>
      <c r="KMQ482" s="567"/>
      <c r="KMR482" s="3"/>
      <c r="KMS482" s="428"/>
      <c r="KMT482" s="3"/>
      <c r="KMU482" s="567"/>
      <c r="KMV482" s="3"/>
      <c r="KMW482" s="428"/>
      <c r="KMX482" s="3"/>
      <c r="KMY482" s="567"/>
      <c r="KMZ482" s="3"/>
      <c r="KNA482" s="428"/>
      <c r="KNB482" s="3"/>
      <c r="KNC482" s="567"/>
      <c r="KND482" s="3"/>
      <c r="KNE482" s="428"/>
      <c r="KNF482" s="3"/>
      <c r="KNG482" s="567"/>
      <c r="KNH482" s="3"/>
      <c r="KNI482" s="428"/>
      <c r="KNJ482" s="3"/>
      <c r="KNK482" s="567"/>
      <c r="KNL482" s="3"/>
      <c r="KNM482" s="428"/>
      <c r="KNN482" s="3"/>
      <c r="KNO482" s="567"/>
      <c r="KNP482" s="3"/>
      <c r="KNQ482" s="428"/>
      <c r="KNR482" s="3"/>
      <c r="KNS482" s="567"/>
      <c r="KNT482" s="3"/>
      <c r="KNU482" s="428"/>
      <c r="KNV482" s="3"/>
      <c r="KNW482" s="567"/>
      <c r="KNX482" s="3"/>
      <c r="KNY482" s="428"/>
      <c r="KNZ482" s="3"/>
      <c r="KOA482" s="567"/>
      <c r="KOB482" s="3"/>
      <c r="KOC482" s="428"/>
      <c r="KOD482" s="3"/>
      <c r="KOE482" s="567"/>
      <c r="KOF482" s="3"/>
      <c r="KOG482" s="428"/>
      <c r="KOH482" s="3"/>
      <c r="KOI482" s="567"/>
      <c r="KOJ482" s="3"/>
      <c r="KOK482" s="428"/>
      <c r="KOL482" s="3"/>
      <c r="KOM482" s="567"/>
      <c r="KON482" s="3"/>
      <c r="KOO482" s="428"/>
      <c r="KOP482" s="3"/>
      <c r="KOQ482" s="567"/>
      <c r="KOR482" s="3"/>
      <c r="KOS482" s="428"/>
      <c r="KOT482" s="3"/>
      <c r="KOU482" s="567"/>
      <c r="KOV482" s="3"/>
      <c r="KOW482" s="428"/>
      <c r="KOX482" s="3"/>
      <c r="KOY482" s="567"/>
      <c r="KOZ482" s="3"/>
      <c r="KPA482" s="428"/>
      <c r="KPB482" s="3"/>
      <c r="KPC482" s="567"/>
      <c r="KPD482" s="3"/>
      <c r="KPE482" s="428"/>
      <c r="KPF482" s="3"/>
      <c r="KPG482" s="567"/>
      <c r="KPH482" s="3"/>
      <c r="KPI482" s="428"/>
      <c r="KPJ482" s="3"/>
      <c r="KPK482" s="567"/>
      <c r="KPL482" s="3"/>
      <c r="KPM482" s="428"/>
      <c r="KPN482" s="3"/>
      <c r="KPO482" s="567"/>
      <c r="KPP482" s="3"/>
      <c r="KPQ482" s="428"/>
      <c r="KPR482" s="3"/>
      <c r="KPS482" s="567"/>
      <c r="KPT482" s="3"/>
      <c r="KPU482" s="428"/>
      <c r="KPV482" s="3"/>
      <c r="KPW482" s="567"/>
      <c r="KPX482" s="3"/>
      <c r="KPY482" s="428"/>
      <c r="KPZ482" s="3"/>
      <c r="KQA482" s="567"/>
      <c r="KQB482" s="3"/>
      <c r="KQC482" s="428"/>
      <c r="KQD482" s="3"/>
      <c r="KQE482" s="567"/>
      <c r="KQF482" s="3"/>
      <c r="KQG482" s="428"/>
      <c r="KQH482" s="3"/>
      <c r="KQI482" s="567"/>
      <c r="KQJ482" s="3"/>
      <c r="KQK482" s="428"/>
      <c r="KQL482" s="3"/>
      <c r="KQM482" s="567"/>
      <c r="KQN482" s="3"/>
      <c r="KQO482" s="428"/>
      <c r="KQP482" s="3"/>
      <c r="KQQ482" s="567"/>
      <c r="KQR482" s="3"/>
      <c r="KQS482" s="428"/>
      <c r="KQT482" s="3"/>
      <c r="KQU482" s="567"/>
      <c r="KQV482" s="3"/>
      <c r="KQW482" s="428"/>
      <c r="KQX482" s="3"/>
      <c r="KQY482" s="567"/>
      <c r="KQZ482" s="3"/>
      <c r="KRA482" s="428"/>
      <c r="KRB482" s="3"/>
      <c r="KRC482" s="567"/>
      <c r="KRD482" s="3"/>
      <c r="KRE482" s="428"/>
      <c r="KRF482" s="3"/>
      <c r="KRG482" s="567"/>
      <c r="KRH482" s="3"/>
      <c r="KRI482" s="428"/>
      <c r="KRJ482" s="3"/>
      <c r="KRK482" s="567"/>
      <c r="KRL482" s="3"/>
      <c r="KRM482" s="428"/>
      <c r="KRN482" s="3"/>
      <c r="KRO482" s="567"/>
      <c r="KRP482" s="3"/>
      <c r="KRQ482" s="428"/>
      <c r="KRR482" s="3"/>
      <c r="KRS482" s="567"/>
      <c r="KRT482" s="3"/>
      <c r="KRU482" s="428"/>
      <c r="KRV482" s="3"/>
      <c r="KRW482" s="567"/>
      <c r="KRX482" s="3"/>
      <c r="KRY482" s="428"/>
      <c r="KRZ482" s="3"/>
      <c r="KSA482" s="567"/>
      <c r="KSB482" s="3"/>
      <c r="KSC482" s="428"/>
      <c r="KSD482" s="3"/>
      <c r="KSE482" s="567"/>
      <c r="KSF482" s="3"/>
      <c r="KSG482" s="428"/>
      <c r="KSH482" s="3"/>
      <c r="KSI482" s="567"/>
      <c r="KSJ482" s="3"/>
      <c r="KSK482" s="428"/>
      <c r="KSL482" s="3"/>
      <c r="KSM482" s="567"/>
      <c r="KSN482" s="3"/>
      <c r="KSO482" s="428"/>
      <c r="KSP482" s="3"/>
      <c r="KSQ482" s="567"/>
      <c r="KSR482" s="3"/>
      <c r="KSS482" s="428"/>
      <c r="KST482" s="3"/>
      <c r="KSU482" s="567"/>
      <c r="KSV482" s="3"/>
      <c r="KSW482" s="428"/>
      <c r="KSX482" s="3"/>
      <c r="KSY482" s="567"/>
      <c r="KSZ482" s="3"/>
      <c r="KTA482" s="428"/>
      <c r="KTB482" s="3"/>
      <c r="KTC482" s="567"/>
      <c r="KTD482" s="3"/>
      <c r="KTE482" s="428"/>
      <c r="KTF482" s="3"/>
      <c r="KTG482" s="567"/>
      <c r="KTH482" s="3"/>
      <c r="KTI482" s="428"/>
      <c r="KTJ482" s="3"/>
      <c r="KTK482" s="567"/>
      <c r="KTL482" s="3"/>
      <c r="KTM482" s="428"/>
      <c r="KTN482" s="3"/>
      <c r="KTO482" s="567"/>
      <c r="KTP482" s="3"/>
      <c r="KTQ482" s="428"/>
      <c r="KTR482" s="3"/>
      <c r="KTS482" s="567"/>
      <c r="KTT482" s="3"/>
      <c r="KTU482" s="428"/>
      <c r="KTV482" s="3"/>
      <c r="KTW482" s="567"/>
      <c r="KTX482" s="3"/>
      <c r="KTY482" s="428"/>
      <c r="KTZ482" s="3"/>
      <c r="KUA482" s="567"/>
      <c r="KUB482" s="3"/>
      <c r="KUC482" s="428"/>
      <c r="KUD482" s="3"/>
      <c r="KUE482" s="567"/>
      <c r="KUF482" s="3"/>
      <c r="KUG482" s="428"/>
      <c r="KUH482" s="3"/>
      <c r="KUI482" s="567"/>
      <c r="KUJ482" s="3"/>
      <c r="KUK482" s="428"/>
      <c r="KUL482" s="3"/>
      <c r="KUM482" s="567"/>
      <c r="KUN482" s="3"/>
      <c r="KUO482" s="428"/>
      <c r="KUP482" s="3"/>
      <c r="KUQ482" s="567"/>
      <c r="KUR482" s="3"/>
      <c r="KUS482" s="428"/>
      <c r="KUT482" s="3"/>
      <c r="KUU482" s="567"/>
      <c r="KUV482" s="3"/>
      <c r="KUW482" s="428"/>
      <c r="KUX482" s="3"/>
      <c r="KUY482" s="567"/>
      <c r="KUZ482" s="3"/>
      <c r="KVA482" s="428"/>
      <c r="KVB482" s="3"/>
      <c r="KVC482" s="567"/>
      <c r="KVD482" s="3"/>
      <c r="KVE482" s="428"/>
      <c r="KVF482" s="3"/>
      <c r="KVG482" s="567"/>
      <c r="KVH482" s="3"/>
      <c r="KVI482" s="428"/>
      <c r="KVJ482" s="3"/>
      <c r="KVK482" s="567"/>
      <c r="KVL482" s="3"/>
      <c r="KVM482" s="428"/>
      <c r="KVN482" s="3"/>
      <c r="KVO482" s="567"/>
      <c r="KVP482" s="3"/>
      <c r="KVQ482" s="428"/>
      <c r="KVR482" s="3"/>
      <c r="KVS482" s="567"/>
      <c r="KVT482" s="3"/>
      <c r="KVU482" s="428"/>
      <c r="KVV482" s="3"/>
      <c r="KVW482" s="567"/>
      <c r="KVX482" s="3"/>
      <c r="KVY482" s="428"/>
      <c r="KVZ482" s="3"/>
      <c r="KWA482" s="567"/>
      <c r="KWB482" s="3"/>
      <c r="KWC482" s="428"/>
      <c r="KWD482" s="3"/>
      <c r="KWE482" s="567"/>
      <c r="KWF482" s="3"/>
      <c r="KWG482" s="428"/>
      <c r="KWH482" s="3"/>
      <c r="KWI482" s="567"/>
      <c r="KWJ482" s="3"/>
      <c r="KWK482" s="428"/>
      <c r="KWL482" s="3"/>
      <c r="KWM482" s="567"/>
      <c r="KWN482" s="3"/>
      <c r="KWO482" s="428"/>
      <c r="KWP482" s="3"/>
      <c r="KWQ482" s="567"/>
      <c r="KWR482" s="3"/>
      <c r="KWS482" s="428"/>
      <c r="KWT482" s="3"/>
      <c r="KWU482" s="567"/>
      <c r="KWV482" s="3"/>
      <c r="KWW482" s="428"/>
      <c r="KWX482" s="3"/>
      <c r="KWY482" s="567"/>
      <c r="KWZ482" s="3"/>
      <c r="KXA482" s="428"/>
      <c r="KXB482" s="3"/>
      <c r="KXC482" s="567"/>
      <c r="KXD482" s="3"/>
      <c r="KXE482" s="428"/>
      <c r="KXF482" s="3"/>
      <c r="KXG482" s="567"/>
      <c r="KXH482" s="3"/>
      <c r="KXI482" s="428"/>
      <c r="KXJ482" s="3"/>
      <c r="KXK482" s="567"/>
      <c r="KXL482" s="3"/>
      <c r="KXM482" s="428"/>
      <c r="KXN482" s="3"/>
      <c r="KXO482" s="567"/>
      <c r="KXP482" s="3"/>
      <c r="KXQ482" s="428"/>
      <c r="KXR482" s="3"/>
      <c r="KXS482" s="567"/>
      <c r="KXT482" s="3"/>
      <c r="KXU482" s="428"/>
      <c r="KXV482" s="3"/>
      <c r="KXW482" s="567"/>
      <c r="KXX482" s="3"/>
      <c r="KXY482" s="428"/>
      <c r="KXZ482" s="3"/>
      <c r="KYA482" s="567"/>
      <c r="KYB482" s="3"/>
      <c r="KYC482" s="428"/>
      <c r="KYD482" s="3"/>
      <c r="KYE482" s="567"/>
      <c r="KYF482" s="3"/>
      <c r="KYG482" s="428"/>
      <c r="KYH482" s="3"/>
      <c r="KYI482" s="567"/>
      <c r="KYJ482" s="3"/>
      <c r="KYK482" s="428"/>
      <c r="KYL482" s="3"/>
      <c r="KYM482" s="567"/>
      <c r="KYN482" s="3"/>
      <c r="KYO482" s="428"/>
      <c r="KYP482" s="3"/>
      <c r="KYQ482" s="567"/>
      <c r="KYR482" s="3"/>
      <c r="KYS482" s="428"/>
      <c r="KYT482" s="3"/>
      <c r="KYU482" s="567"/>
      <c r="KYV482" s="3"/>
      <c r="KYW482" s="428"/>
      <c r="KYX482" s="3"/>
      <c r="KYY482" s="567"/>
      <c r="KYZ482" s="3"/>
      <c r="KZA482" s="428"/>
      <c r="KZB482" s="3"/>
      <c r="KZC482" s="567"/>
      <c r="KZD482" s="3"/>
      <c r="KZE482" s="428"/>
      <c r="KZF482" s="3"/>
      <c r="KZG482" s="567"/>
      <c r="KZH482" s="3"/>
      <c r="KZI482" s="428"/>
      <c r="KZJ482" s="3"/>
      <c r="KZK482" s="567"/>
      <c r="KZL482" s="3"/>
      <c r="KZM482" s="428"/>
      <c r="KZN482" s="3"/>
      <c r="KZO482" s="567"/>
      <c r="KZP482" s="3"/>
      <c r="KZQ482" s="428"/>
      <c r="KZR482" s="3"/>
      <c r="KZS482" s="567"/>
      <c r="KZT482" s="3"/>
      <c r="KZU482" s="428"/>
      <c r="KZV482" s="3"/>
      <c r="KZW482" s="567"/>
      <c r="KZX482" s="3"/>
      <c r="KZY482" s="428"/>
      <c r="KZZ482" s="3"/>
      <c r="LAA482" s="567"/>
      <c r="LAB482" s="3"/>
      <c r="LAC482" s="428"/>
      <c r="LAD482" s="3"/>
      <c r="LAE482" s="567"/>
      <c r="LAF482" s="3"/>
      <c r="LAG482" s="428"/>
      <c r="LAH482" s="3"/>
      <c r="LAI482" s="567"/>
      <c r="LAJ482" s="3"/>
      <c r="LAK482" s="428"/>
      <c r="LAL482" s="3"/>
      <c r="LAM482" s="567"/>
      <c r="LAN482" s="3"/>
      <c r="LAO482" s="428"/>
      <c r="LAP482" s="3"/>
      <c r="LAQ482" s="567"/>
      <c r="LAR482" s="3"/>
      <c r="LAS482" s="428"/>
      <c r="LAT482" s="3"/>
      <c r="LAU482" s="567"/>
      <c r="LAV482" s="3"/>
      <c r="LAW482" s="428"/>
      <c r="LAX482" s="3"/>
      <c r="LAY482" s="567"/>
      <c r="LAZ482" s="3"/>
      <c r="LBA482" s="428"/>
      <c r="LBB482" s="3"/>
      <c r="LBC482" s="567"/>
      <c r="LBD482" s="3"/>
      <c r="LBE482" s="428"/>
      <c r="LBF482" s="3"/>
      <c r="LBG482" s="567"/>
      <c r="LBH482" s="3"/>
      <c r="LBI482" s="428"/>
      <c r="LBJ482" s="3"/>
      <c r="LBK482" s="567"/>
      <c r="LBL482" s="3"/>
      <c r="LBM482" s="428"/>
      <c r="LBN482" s="3"/>
      <c r="LBO482" s="567"/>
      <c r="LBP482" s="3"/>
      <c r="LBQ482" s="428"/>
      <c r="LBR482" s="3"/>
      <c r="LBS482" s="567"/>
      <c r="LBT482" s="3"/>
      <c r="LBU482" s="428"/>
      <c r="LBV482" s="3"/>
      <c r="LBW482" s="567"/>
      <c r="LBX482" s="3"/>
      <c r="LBY482" s="428"/>
      <c r="LBZ482" s="3"/>
      <c r="LCA482" s="567"/>
      <c r="LCB482" s="3"/>
      <c r="LCC482" s="428"/>
      <c r="LCD482" s="3"/>
      <c r="LCE482" s="567"/>
      <c r="LCF482" s="3"/>
      <c r="LCG482" s="428"/>
      <c r="LCH482" s="3"/>
      <c r="LCI482" s="567"/>
      <c r="LCJ482" s="3"/>
      <c r="LCK482" s="428"/>
      <c r="LCL482" s="3"/>
      <c r="LCM482" s="567"/>
      <c r="LCN482" s="3"/>
      <c r="LCO482" s="428"/>
      <c r="LCP482" s="3"/>
      <c r="LCQ482" s="567"/>
      <c r="LCR482" s="3"/>
      <c r="LCS482" s="428"/>
      <c r="LCT482" s="3"/>
      <c r="LCU482" s="567"/>
      <c r="LCV482" s="3"/>
      <c r="LCW482" s="428"/>
      <c r="LCX482" s="3"/>
      <c r="LCY482" s="567"/>
      <c r="LCZ482" s="3"/>
      <c r="LDA482" s="428"/>
      <c r="LDB482" s="3"/>
      <c r="LDC482" s="567"/>
      <c r="LDD482" s="3"/>
      <c r="LDE482" s="428"/>
      <c r="LDF482" s="3"/>
      <c r="LDG482" s="567"/>
      <c r="LDH482" s="3"/>
      <c r="LDI482" s="428"/>
      <c r="LDJ482" s="3"/>
      <c r="LDK482" s="567"/>
      <c r="LDL482" s="3"/>
      <c r="LDM482" s="428"/>
      <c r="LDN482" s="3"/>
      <c r="LDO482" s="567"/>
      <c r="LDP482" s="3"/>
      <c r="LDQ482" s="428"/>
      <c r="LDR482" s="3"/>
      <c r="LDS482" s="567"/>
      <c r="LDT482" s="3"/>
      <c r="LDU482" s="428"/>
      <c r="LDV482" s="3"/>
      <c r="LDW482" s="567"/>
      <c r="LDX482" s="3"/>
      <c r="LDY482" s="428"/>
      <c r="LDZ482" s="3"/>
      <c r="LEA482" s="567"/>
      <c r="LEB482" s="3"/>
      <c r="LEC482" s="428"/>
      <c r="LED482" s="3"/>
      <c r="LEE482" s="567"/>
      <c r="LEF482" s="3"/>
      <c r="LEG482" s="428"/>
      <c r="LEH482" s="3"/>
      <c r="LEI482" s="567"/>
      <c r="LEJ482" s="3"/>
      <c r="LEK482" s="428"/>
      <c r="LEL482" s="3"/>
      <c r="LEM482" s="567"/>
      <c r="LEN482" s="3"/>
      <c r="LEO482" s="428"/>
      <c r="LEP482" s="3"/>
      <c r="LEQ482" s="567"/>
      <c r="LER482" s="3"/>
      <c r="LES482" s="428"/>
      <c r="LET482" s="3"/>
      <c r="LEU482" s="567"/>
      <c r="LEV482" s="3"/>
      <c r="LEW482" s="428"/>
      <c r="LEX482" s="3"/>
      <c r="LEY482" s="567"/>
      <c r="LEZ482" s="3"/>
      <c r="LFA482" s="428"/>
      <c r="LFB482" s="3"/>
      <c r="LFC482" s="567"/>
      <c r="LFD482" s="3"/>
      <c r="LFE482" s="428"/>
      <c r="LFF482" s="3"/>
      <c r="LFG482" s="567"/>
      <c r="LFH482" s="3"/>
      <c r="LFI482" s="428"/>
      <c r="LFJ482" s="3"/>
      <c r="LFK482" s="567"/>
      <c r="LFL482" s="3"/>
      <c r="LFM482" s="428"/>
      <c r="LFN482" s="3"/>
      <c r="LFO482" s="567"/>
      <c r="LFP482" s="3"/>
      <c r="LFQ482" s="428"/>
      <c r="LFR482" s="3"/>
      <c r="LFS482" s="567"/>
      <c r="LFT482" s="3"/>
      <c r="LFU482" s="428"/>
      <c r="LFV482" s="3"/>
      <c r="LFW482" s="567"/>
      <c r="LFX482" s="3"/>
      <c r="LFY482" s="428"/>
      <c r="LFZ482" s="3"/>
      <c r="LGA482" s="567"/>
      <c r="LGB482" s="3"/>
      <c r="LGC482" s="428"/>
      <c r="LGD482" s="3"/>
      <c r="LGE482" s="567"/>
      <c r="LGF482" s="3"/>
      <c r="LGG482" s="428"/>
      <c r="LGH482" s="3"/>
      <c r="LGI482" s="567"/>
      <c r="LGJ482" s="3"/>
      <c r="LGK482" s="428"/>
      <c r="LGL482" s="3"/>
      <c r="LGM482" s="567"/>
      <c r="LGN482" s="3"/>
      <c r="LGO482" s="428"/>
      <c r="LGP482" s="3"/>
      <c r="LGQ482" s="567"/>
      <c r="LGR482" s="3"/>
      <c r="LGS482" s="428"/>
      <c r="LGT482" s="3"/>
      <c r="LGU482" s="567"/>
      <c r="LGV482" s="3"/>
      <c r="LGW482" s="428"/>
      <c r="LGX482" s="3"/>
      <c r="LGY482" s="567"/>
      <c r="LGZ482" s="3"/>
      <c r="LHA482" s="428"/>
      <c r="LHB482" s="3"/>
      <c r="LHC482" s="567"/>
      <c r="LHD482" s="3"/>
      <c r="LHE482" s="428"/>
      <c r="LHF482" s="3"/>
      <c r="LHG482" s="567"/>
      <c r="LHH482" s="3"/>
      <c r="LHI482" s="428"/>
      <c r="LHJ482" s="3"/>
      <c r="LHK482" s="567"/>
      <c r="LHL482" s="3"/>
      <c r="LHM482" s="428"/>
      <c r="LHN482" s="3"/>
      <c r="LHO482" s="567"/>
      <c r="LHP482" s="3"/>
      <c r="LHQ482" s="428"/>
      <c r="LHR482" s="3"/>
      <c r="LHS482" s="567"/>
      <c r="LHT482" s="3"/>
      <c r="LHU482" s="428"/>
      <c r="LHV482" s="3"/>
      <c r="LHW482" s="567"/>
      <c r="LHX482" s="3"/>
      <c r="LHY482" s="428"/>
      <c r="LHZ482" s="3"/>
      <c r="LIA482" s="567"/>
      <c r="LIB482" s="3"/>
      <c r="LIC482" s="428"/>
      <c r="LID482" s="3"/>
      <c r="LIE482" s="567"/>
      <c r="LIF482" s="3"/>
      <c r="LIG482" s="428"/>
      <c r="LIH482" s="3"/>
      <c r="LII482" s="567"/>
      <c r="LIJ482" s="3"/>
      <c r="LIK482" s="428"/>
      <c r="LIL482" s="3"/>
      <c r="LIM482" s="567"/>
      <c r="LIN482" s="3"/>
      <c r="LIO482" s="428"/>
      <c r="LIP482" s="3"/>
      <c r="LIQ482" s="567"/>
      <c r="LIR482" s="3"/>
      <c r="LIS482" s="428"/>
      <c r="LIT482" s="3"/>
      <c r="LIU482" s="567"/>
      <c r="LIV482" s="3"/>
      <c r="LIW482" s="428"/>
      <c r="LIX482" s="3"/>
      <c r="LIY482" s="567"/>
      <c r="LIZ482" s="3"/>
      <c r="LJA482" s="428"/>
      <c r="LJB482" s="3"/>
      <c r="LJC482" s="567"/>
      <c r="LJD482" s="3"/>
      <c r="LJE482" s="428"/>
      <c r="LJF482" s="3"/>
      <c r="LJG482" s="567"/>
      <c r="LJH482" s="3"/>
      <c r="LJI482" s="428"/>
      <c r="LJJ482" s="3"/>
      <c r="LJK482" s="567"/>
      <c r="LJL482" s="3"/>
      <c r="LJM482" s="428"/>
      <c r="LJN482" s="3"/>
      <c r="LJO482" s="567"/>
      <c r="LJP482" s="3"/>
      <c r="LJQ482" s="428"/>
      <c r="LJR482" s="3"/>
      <c r="LJS482" s="567"/>
      <c r="LJT482" s="3"/>
      <c r="LJU482" s="428"/>
      <c r="LJV482" s="3"/>
      <c r="LJW482" s="567"/>
      <c r="LJX482" s="3"/>
      <c r="LJY482" s="428"/>
      <c r="LJZ482" s="3"/>
      <c r="LKA482" s="567"/>
      <c r="LKB482" s="3"/>
      <c r="LKC482" s="428"/>
      <c r="LKD482" s="3"/>
      <c r="LKE482" s="567"/>
      <c r="LKF482" s="3"/>
      <c r="LKG482" s="428"/>
      <c r="LKH482" s="3"/>
      <c r="LKI482" s="567"/>
      <c r="LKJ482" s="3"/>
      <c r="LKK482" s="428"/>
      <c r="LKL482" s="3"/>
      <c r="LKM482" s="567"/>
      <c r="LKN482" s="3"/>
      <c r="LKO482" s="428"/>
      <c r="LKP482" s="3"/>
      <c r="LKQ482" s="567"/>
      <c r="LKR482" s="3"/>
      <c r="LKS482" s="428"/>
      <c r="LKT482" s="3"/>
      <c r="LKU482" s="567"/>
      <c r="LKV482" s="3"/>
      <c r="LKW482" s="428"/>
      <c r="LKX482" s="3"/>
      <c r="LKY482" s="567"/>
      <c r="LKZ482" s="3"/>
      <c r="LLA482" s="428"/>
      <c r="LLB482" s="3"/>
      <c r="LLC482" s="567"/>
      <c r="LLD482" s="3"/>
      <c r="LLE482" s="428"/>
      <c r="LLF482" s="3"/>
      <c r="LLG482" s="567"/>
      <c r="LLH482" s="3"/>
      <c r="LLI482" s="428"/>
      <c r="LLJ482" s="3"/>
      <c r="LLK482" s="567"/>
      <c r="LLL482" s="3"/>
      <c r="LLM482" s="428"/>
      <c r="LLN482" s="3"/>
      <c r="LLO482" s="567"/>
      <c r="LLP482" s="3"/>
      <c r="LLQ482" s="428"/>
      <c r="LLR482" s="3"/>
      <c r="LLS482" s="567"/>
      <c r="LLT482" s="3"/>
      <c r="LLU482" s="428"/>
      <c r="LLV482" s="3"/>
      <c r="LLW482" s="567"/>
      <c r="LLX482" s="3"/>
      <c r="LLY482" s="428"/>
      <c r="LLZ482" s="3"/>
      <c r="LMA482" s="567"/>
      <c r="LMB482" s="3"/>
      <c r="LMC482" s="428"/>
      <c r="LMD482" s="3"/>
      <c r="LME482" s="567"/>
      <c r="LMF482" s="3"/>
      <c r="LMG482" s="428"/>
      <c r="LMH482" s="3"/>
      <c r="LMI482" s="567"/>
      <c r="LMJ482" s="3"/>
      <c r="LMK482" s="428"/>
      <c r="LML482" s="3"/>
      <c r="LMM482" s="567"/>
      <c r="LMN482" s="3"/>
      <c r="LMO482" s="428"/>
      <c r="LMP482" s="3"/>
      <c r="LMQ482" s="567"/>
      <c r="LMR482" s="3"/>
      <c r="LMS482" s="428"/>
      <c r="LMT482" s="3"/>
      <c r="LMU482" s="567"/>
      <c r="LMV482" s="3"/>
      <c r="LMW482" s="428"/>
      <c r="LMX482" s="3"/>
      <c r="LMY482" s="567"/>
      <c r="LMZ482" s="3"/>
      <c r="LNA482" s="428"/>
      <c r="LNB482" s="3"/>
      <c r="LNC482" s="567"/>
      <c r="LND482" s="3"/>
      <c r="LNE482" s="428"/>
      <c r="LNF482" s="3"/>
      <c r="LNG482" s="567"/>
      <c r="LNH482" s="3"/>
      <c r="LNI482" s="428"/>
      <c r="LNJ482" s="3"/>
      <c r="LNK482" s="567"/>
      <c r="LNL482" s="3"/>
      <c r="LNM482" s="428"/>
      <c r="LNN482" s="3"/>
      <c r="LNO482" s="567"/>
      <c r="LNP482" s="3"/>
      <c r="LNQ482" s="428"/>
      <c r="LNR482" s="3"/>
      <c r="LNS482" s="567"/>
      <c r="LNT482" s="3"/>
      <c r="LNU482" s="428"/>
      <c r="LNV482" s="3"/>
      <c r="LNW482" s="567"/>
      <c r="LNX482" s="3"/>
      <c r="LNY482" s="428"/>
      <c r="LNZ482" s="3"/>
      <c r="LOA482" s="567"/>
      <c r="LOB482" s="3"/>
      <c r="LOC482" s="428"/>
      <c r="LOD482" s="3"/>
      <c r="LOE482" s="567"/>
      <c r="LOF482" s="3"/>
      <c r="LOG482" s="428"/>
      <c r="LOH482" s="3"/>
      <c r="LOI482" s="567"/>
      <c r="LOJ482" s="3"/>
      <c r="LOK482" s="428"/>
      <c r="LOL482" s="3"/>
      <c r="LOM482" s="567"/>
      <c r="LON482" s="3"/>
      <c r="LOO482" s="428"/>
      <c r="LOP482" s="3"/>
      <c r="LOQ482" s="567"/>
      <c r="LOR482" s="3"/>
      <c r="LOS482" s="428"/>
      <c r="LOT482" s="3"/>
      <c r="LOU482" s="567"/>
      <c r="LOV482" s="3"/>
      <c r="LOW482" s="428"/>
      <c r="LOX482" s="3"/>
      <c r="LOY482" s="567"/>
      <c r="LOZ482" s="3"/>
      <c r="LPA482" s="428"/>
      <c r="LPB482" s="3"/>
      <c r="LPC482" s="567"/>
      <c r="LPD482" s="3"/>
      <c r="LPE482" s="428"/>
      <c r="LPF482" s="3"/>
      <c r="LPG482" s="567"/>
      <c r="LPH482" s="3"/>
      <c r="LPI482" s="428"/>
      <c r="LPJ482" s="3"/>
      <c r="LPK482" s="567"/>
      <c r="LPL482" s="3"/>
      <c r="LPM482" s="428"/>
      <c r="LPN482" s="3"/>
      <c r="LPO482" s="567"/>
      <c r="LPP482" s="3"/>
      <c r="LPQ482" s="428"/>
      <c r="LPR482" s="3"/>
      <c r="LPS482" s="567"/>
      <c r="LPT482" s="3"/>
      <c r="LPU482" s="428"/>
      <c r="LPV482" s="3"/>
      <c r="LPW482" s="567"/>
      <c r="LPX482" s="3"/>
      <c r="LPY482" s="428"/>
      <c r="LPZ482" s="3"/>
      <c r="LQA482" s="567"/>
      <c r="LQB482" s="3"/>
      <c r="LQC482" s="428"/>
      <c r="LQD482" s="3"/>
      <c r="LQE482" s="567"/>
      <c r="LQF482" s="3"/>
      <c r="LQG482" s="428"/>
      <c r="LQH482" s="3"/>
      <c r="LQI482" s="567"/>
      <c r="LQJ482" s="3"/>
      <c r="LQK482" s="428"/>
      <c r="LQL482" s="3"/>
      <c r="LQM482" s="567"/>
      <c r="LQN482" s="3"/>
      <c r="LQO482" s="428"/>
      <c r="LQP482" s="3"/>
      <c r="LQQ482" s="567"/>
      <c r="LQR482" s="3"/>
      <c r="LQS482" s="428"/>
      <c r="LQT482" s="3"/>
      <c r="LQU482" s="567"/>
      <c r="LQV482" s="3"/>
      <c r="LQW482" s="428"/>
      <c r="LQX482" s="3"/>
      <c r="LQY482" s="567"/>
      <c r="LQZ482" s="3"/>
      <c r="LRA482" s="428"/>
      <c r="LRB482" s="3"/>
      <c r="LRC482" s="567"/>
      <c r="LRD482" s="3"/>
      <c r="LRE482" s="428"/>
      <c r="LRF482" s="3"/>
      <c r="LRG482" s="567"/>
      <c r="LRH482" s="3"/>
      <c r="LRI482" s="428"/>
      <c r="LRJ482" s="3"/>
      <c r="LRK482" s="567"/>
      <c r="LRL482" s="3"/>
      <c r="LRM482" s="428"/>
      <c r="LRN482" s="3"/>
      <c r="LRO482" s="567"/>
      <c r="LRP482" s="3"/>
      <c r="LRQ482" s="428"/>
      <c r="LRR482" s="3"/>
      <c r="LRS482" s="567"/>
      <c r="LRT482" s="3"/>
      <c r="LRU482" s="428"/>
      <c r="LRV482" s="3"/>
      <c r="LRW482" s="567"/>
      <c r="LRX482" s="3"/>
      <c r="LRY482" s="428"/>
      <c r="LRZ482" s="3"/>
      <c r="LSA482" s="567"/>
      <c r="LSB482" s="3"/>
      <c r="LSC482" s="428"/>
      <c r="LSD482" s="3"/>
      <c r="LSE482" s="567"/>
      <c r="LSF482" s="3"/>
      <c r="LSG482" s="428"/>
      <c r="LSH482" s="3"/>
      <c r="LSI482" s="567"/>
      <c r="LSJ482" s="3"/>
      <c r="LSK482" s="428"/>
      <c r="LSL482" s="3"/>
      <c r="LSM482" s="567"/>
      <c r="LSN482" s="3"/>
      <c r="LSO482" s="428"/>
      <c r="LSP482" s="3"/>
      <c r="LSQ482" s="567"/>
      <c r="LSR482" s="3"/>
      <c r="LSS482" s="428"/>
      <c r="LST482" s="3"/>
      <c r="LSU482" s="567"/>
      <c r="LSV482" s="3"/>
      <c r="LSW482" s="428"/>
      <c r="LSX482" s="3"/>
      <c r="LSY482" s="567"/>
      <c r="LSZ482" s="3"/>
      <c r="LTA482" s="428"/>
      <c r="LTB482" s="3"/>
      <c r="LTC482" s="567"/>
      <c r="LTD482" s="3"/>
      <c r="LTE482" s="428"/>
      <c r="LTF482" s="3"/>
      <c r="LTG482" s="567"/>
      <c r="LTH482" s="3"/>
      <c r="LTI482" s="428"/>
      <c r="LTJ482" s="3"/>
      <c r="LTK482" s="567"/>
      <c r="LTL482" s="3"/>
      <c r="LTM482" s="428"/>
      <c r="LTN482" s="3"/>
      <c r="LTO482" s="567"/>
      <c r="LTP482" s="3"/>
      <c r="LTQ482" s="428"/>
      <c r="LTR482" s="3"/>
      <c r="LTS482" s="567"/>
      <c r="LTT482" s="3"/>
      <c r="LTU482" s="428"/>
      <c r="LTV482" s="3"/>
      <c r="LTW482" s="567"/>
      <c r="LTX482" s="3"/>
      <c r="LTY482" s="428"/>
      <c r="LTZ482" s="3"/>
      <c r="LUA482" s="567"/>
      <c r="LUB482" s="3"/>
      <c r="LUC482" s="428"/>
      <c r="LUD482" s="3"/>
      <c r="LUE482" s="567"/>
      <c r="LUF482" s="3"/>
      <c r="LUG482" s="428"/>
      <c r="LUH482" s="3"/>
      <c r="LUI482" s="567"/>
      <c r="LUJ482" s="3"/>
      <c r="LUK482" s="428"/>
      <c r="LUL482" s="3"/>
      <c r="LUM482" s="567"/>
      <c r="LUN482" s="3"/>
      <c r="LUO482" s="428"/>
      <c r="LUP482" s="3"/>
      <c r="LUQ482" s="567"/>
      <c r="LUR482" s="3"/>
      <c r="LUS482" s="428"/>
      <c r="LUT482" s="3"/>
      <c r="LUU482" s="567"/>
      <c r="LUV482" s="3"/>
      <c r="LUW482" s="428"/>
      <c r="LUX482" s="3"/>
      <c r="LUY482" s="567"/>
      <c r="LUZ482" s="3"/>
      <c r="LVA482" s="428"/>
      <c r="LVB482" s="3"/>
      <c r="LVC482" s="567"/>
      <c r="LVD482" s="3"/>
      <c r="LVE482" s="428"/>
      <c r="LVF482" s="3"/>
      <c r="LVG482" s="567"/>
      <c r="LVH482" s="3"/>
      <c r="LVI482" s="428"/>
      <c r="LVJ482" s="3"/>
      <c r="LVK482" s="567"/>
      <c r="LVL482" s="3"/>
      <c r="LVM482" s="428"/>
      <c r="LVN482" s="3"/>
      <c r="LVO482" s="567"/>
      <c r="LVP482" s="3"/>
      <c r="LVQ482" s="428"/>
      <c r="LVR482" s="3"/>
      <c r="LVS482" s="567"/>
      <c r="LVT482" s="3"/>
      <c r="LVU482" s="428"/>
      <c r="LVV482" s="3"/>
      <c r="LVW482" s="567"/>
      <c r="LVX482" s="3"/>
      <c r="LVY482" s="428"/>
      <c r="LVZ482" s="3"/>
      <c r="LWA482" s="567"/>
      <c r="LWB482" s="3"/>
      <c r="LWC482" s="428"/>
      <c r="LWD482" s="3"/>
      <c r="LWE482" s="567"/>
      <c r="LWF482" s="3"/>
      <c r="LWG482" s="428"/>
      <c r="LWH482" s="3"/>
      <c r="LWI482" s="567"/>
      <c r="LWJ482" s="3"/>
      <c r="LWK482" s="428"/>
      <c r="LWL482" s="3"/>
      <c r="LWM482" s="567"/>
      <c r="LWN482" s="3"/>
      <c r="LWO482" s="428"/>
      <c r="LWP482" s="3"/>
      <c r="LWQ482" s="567"/>
      <c r="LWR482" s="3"/>
      <c r="LWS482" s="428"/>
      <c r="LWT482" s="3"/>
      <c r="LWU482" s="567"/>
      <c r="LWV482" s="3"/>
      <c r="LWW482" s="428"/>
      <c r="LWX482" s="3"/>
      <c r="LWY482" s="567"/>
      <c r="LWZ482" s="3"/>
      <c r="LXA482" s="428"/>
      <c r="LXB482" s="3"/>
      <c r="LXC482" s="567"/>
      <c r="LXD482" s="3"/>
      <c r="LXE482" s="428"/>
      <c r="LXF482" s="3"/>
      <c r="LXG482" s="567"/>
      <c r="LXH482" s="3"/>
      <c r="LXI482" s="428"/>
      <c r="LXJ482" s="3"/>
      <c r="LXK482" s="567"/>
      <c r="LXL482" s="3"/>
      <c r="LXM482" s="428"/>
      <c r="LXN482" s="3"/>
      <c r="LXO482" s="567"/>
      <c r="LXP482" s="3"/>
      <c r="LXQ482" s="428"/>
      <c r="LXR482" s="3"/>
      <c r="LXS482" s="567"/>
      <c r="LXT482" s="3"/>
      <c r="LXU482" s="428"/>
      <c r="LXV482" s="3"/>
      <c r="LXW482" s="567"/>
      <c r="LXX482" s="3"/>
      <c r="LXY482" s="428"/>
      <c r="LXZ482" s="3"/>
      <c r="LYA482" s="567"/>
      <c r="LYB482" s="3"/>
      <c r="LYC482" s="428"/>
      <c r="LYD482" s="3"/>
      <c r="LYE482" s="567"/>
      <c r="LYF482" s="3"/>
      <c r="LYG482" s="428"/>
      <c r="LYH482" s="3"/>
      <c r="LYI482" s="567"/>
      <c r="LYJ482" s="3"/>
      <c r="LYK482" s="428"/>
      <c r="LYL482" s="3"/>
      <c r="LYM482" s="567"/>
      <c r="LYN482" s="3"/>
      <c r="LYO482" s="428"/>
      <c r="LYP482" s="3"/>
      <c r="LYQ482" s="567"/>
      <c r="LYR482" s="3"/>
      <c r="LYS482" s="428"/>
      <c r="LYT482" s="3"/>
      <c r="LYU482" s="567"/>
      <c r="LYV482" s="3"/>
      <c r="LYW482" s="428"/>
      <c r="LYX482" s="3"/>
      <c r="LYY482" s="567"/>
      <c r="LYZ482" s="3"/>
      <c r="LZA482" s="428"/>
      <c r="LZB482" s="3"/>
      <c r="LZC482" s="567"/>
      <c r="LZD482" s="3"/>
      <c r="LZE482" s="428"/>
      <c r="LZF482" s="3"/>
      <c r="LZG482" s="567"/>
      <c r="LZH482" s="3"/>
      <c r="LZI482" s="428"/>
      <c r="LZJ482" s="3"/>
      <c r="LZK482" s="567"/>
      <c r="LZL482" s="3"/>
      <c r="LZM482" s="428"/>
      <c r="LZN482" s="3"/>
      <c r="LZO482" s="567"/>
      <c r="LZP482" s="3"/>
      <c r="LZQ482" s="428"/>
      <c r="LZR482" s="3"/>
      <c r="LZS482" s="567"/>
      <c r="LZT482" s="3"/>
      <c r="LZU482" s="428"/>
      <c r="LZV482" s="3"/>
      <c r="LZW482" s="567"/>
      <c r="LZX482" s="3"/>
      <c r="LZY482" s="428"/>
      <c r="LZZ482" s="3"/>
      <c r="MAA482" s="567"/>
      <c r="MAB482" s="3"/>
      <c r="MAC482" s="428"/>
      <c r="MAD482" s="3"/>
      <c r="MAE482" s="567"/>
      <c r="MAF482" s="3"/>
      <c r="MAG482" s="428"/>
      <c r="MAH482" s="3"/>
      <c r="MAI482" s="567"/>
      <c r="MAJ482" s="3"/>
      <c r="MAK482" s="428"/>
      <c r="MAL482" s="3"/>
      <c r="MAM482" s="567"/>
      <c r="MAN482" s="3"/>
      <c r="MAO482" s="428"/>
      <c r="MAP482" s="3"/>
      <c r="MAQ482" s="567"/>
      <c r="MAR482" s="3"/>
      <c r="MAS482" s="428"/>
      <c r="MAT482" s="3"/>
      <c r="MAU482" s="567"/>
      <c r="MAV482" s="3"/>
      <c r="MAW482" s="428"/>
      <c r="MAX482" s="3"/>
      <c r="MAY482" s="567"/>
      <c r="MAZ482" s="3"/>
      <c r="MBA482" s="428"/>
      <c r="MBB482" s="3"/>
      <c r="MBC482" s="567"/>
      <c r="MBD482" s="3"/>
      <c r="MBE482" s="428"/>
      <c r="MBF482" s="3"/>
      <c r="MBG482" s="567"/>
      <c r="MBH482" s="3"/>
      <c r="MBI482" s="428"/>
      <c r="MBJ482" s="3"/>
      <c r="MBK482" s="567"/>
      <c r="MBL482" s="3"/>
      <c r="MBM482" s="428"/>
      <c r="MBN482" s="3"/>
      <c r="MBO482" s="567"/>
      <c r="MBP482" s="3"/>
      <c r="MBQ482" s="428"/>
      <c r="MBR482" s="3"/>
      <c r="MBS482" s="567"/>
      <c r="MBT482" s="3"/>
      <c r="MBU482" s="428"/>
      <c r="MBV482" s="3"/>
      <c r="MBW482" s="567"/>
      <c r="MBX482" s="3"/>
      <c r="MBY482" s="428"/>
      <c r="MBZ482" s="3"/>
      <c r="MCA482" s="567"/>
      <c r="MCB482" s="3"/>
      <c r="MCC482" s="428"/>
      <c r="MCD482" s="3"/>
      <c r="MCE482" s="567"/>
      <c r="MCF482" s="3"/>
      <c r="MCG482" s="428"/>
      <c r="MCH482" s="3"/>
      <c r="MCI482" s="567"/>
      <c r="MCJ482" s="3"/>
      <c r="MCK482" s="428"/>
      <c r="MCL482" s="3"/>
      <c r="MCM482" s="567"/>
      <c r="MCN482" s="3"/>
      <c r="MCO482" s="428"/>
      <c r="MCP482" s="3"/>
      <c r="MCQ482" s="567"/>
      <c r="MCR482" s="3"/>
      <c r="MCS482" s="428"/>
      <c r="MCT482" s="3"/>
      <c r="MCU482" s="567"/>
      <c r="MCV482" s="3"/>
      <c r="MCW482" s="428"/>
      <c r="MCX482" s="3"/>
      <c r="MCY482" s="567"/>
      <c r="MCZ482" s="3"/>
      <c r="MDA482" s="428"/>
      <c r="MDB482" s="3"/>
      <c r="MDC482" s="567"/>
      <c r="MDD482" s="3"/>
      <c r="MDE482" s="428"/>
      <c r="MDF482" s="3"/>
      <c r="MDG482" s="567"/>
      <c r="MDH482" s="3"/>
      <c r="MDI482" s="428"/>
      <c r="MDJ482" s="3"/>
      <c r="MDK482" s="567"/>
      <c r="MDL482" s="3"/>
      <c r="MDM482" s="428"/>
      <c r="MDN482" s="3"/>
      <c r="MDO482" s="567"/>
      <c r="MDP482" s="3"/>
      <c r="MDQ482" s="428"/>
      <c r="MDR482" s="3"/>
      <c r="MDS482" s="567"/>
      <c r="MDT482" s="3"/>
      <c r="MDU482" s="428"/>
      <c r="MDV482" s="3"/>
      <c r="MDW482" s="567"/>
      <c r="MDX482" s="3"/>
      <c r="MDY482" s="428"/>
      <c r="MDZ482" s="3"/>
      <c r="MEA482" s="567"/>
      <c r="MEB482" s="3"/>
      <c r="MEC482" s="428"/>
      <c r="MED482" s="3"/>
      <c r="MEE482" s="567"/>
      <c r="MEF482" s="3"/>
      <c r="MEG482" s="428"/>
      <c r="MEH482" s="3"/>
      <c r="MEI482" s="567"/>
      <c r="MEJ482" s="3"/>
      <c r="MEK482" s="428"/>
      <c r="MEL482" s="3"/>
      <c r="MEM482" s="567"/>
      <c r="MEN482" s="3"/>
      <c r="MEO482" s="428"/>
      <c r="MEP482" s="3"/>
      <c r="MEQ482" s="567"/>
      <c r="MER482" s="3"/>
      <c r="MES482" s="428"/>
      <c r="MET482" s="3"/>
      <c r="MEU482" s="567"/>
      <c r="MEV482" s="3"/>
      <c r="MEW482" s="428"/>
      <c r="MEX482" s="3"/>
      <c r="MEY482" s="567"/>
      <c r="MEZ482" s="3"/>
      <c r="MFA482" s="428"/>
      <c r="MFB482" s="3"/>
      <c r="MFC482" s="567"/>
      <c r="MFD482" s="3"/>
      <c r="MFE482" s="428"/>
      <c r="MFF482" s="3"/>
      <c r="MFG482" s="567"/>
      <c r="MFH482" s="3"/>
      <c r="MFI482" s="428"/>
      <c r="MFJ482" s="3"/>
      <c r="MFK482" s="567"/>
      <c r="MFL482" s="3"/>
      <c r="MFM482" s="428"/>
      <c r="MFN482" s="3"/>
      <c r="MFO482" s="567"/>
      <c r="MFP482" s="3"/>
      <c r="MFQ482" s="428"/>
      <c r="MFR482" s="3"/>
      <c r="MFS482" s="567"/>
      <c r="MFT482" s="3"/>
      <c r="MFU482" s="428"/>
      <c r="MFV482" s="3"/>
      <c r="MFW482" s="567"/>
      <c r="MFX482" s="3"/>
      <c r="MFY482" s="428"/>
      <c r="MFZ482" s="3"/>
      <c r="MGA482" s="567"/>
      <c r="MGB482" s="3"/>
      <c r="MGC482" s="428"/>
      <c r="MGD482" s="3"/>
      <c r="MGE482" s="567"/>
      <c r="MGF482" s="3"/>
      <c r="MGG482" s="428"/>
      <c r="MGH482" s="3"/>
      <c r="MGI482" s="567"/>
      <c r="MGJ482" s="3"/>
      <c r="MGK482" s="428"/>
      <c r="MGL482" s="3"/>
      <c r="MGM482" s="567"/>
      <c r="MGN482" s="3"/>
      <c r="MGO482" s="428"/>
      <c r="MGP482" s="3"/>
      <c r="MGQ482" s="567"/>
      <c r="MGR482" s="3"/>
      <c r="MGS482" s="428"/>
      <c r="MGT482" s="3"/>
      <c r="MGU482" s="567"/>
      <c r="MGV482" s="3"/>
      <c r="MGW482" s="428"/>
      <c r="MGX482" s="3"/>
      <c r="MGY482" s="567"/>
      <c r="MGZ482" s="3"/>
      <c r="MHA482" s="428"/>
      <c r="MHB482" s="3"/>
      <c r="MHC482" s="567"/>
      <c r="MHD482" s="3"/>
      <c r="MHE482" s="428"/>
      <c r="MHF482" s="3"/>
      <c r="MHG482" s="567"/>
      <c r="MHH482" s="3"/>
      <c r="MHI482" s="428"/>
      <c r="MHJ482" s="3"/>
      <c r="MHK482" s="567"/>
      <c r="MHL482" s="3"/>
      <c r="MHM482" s="428"/>
      <c r="MHN482" s="3"/>
      <c r="MHO482" s="567"/>
      <c r="MHP482" s="3"/>
      <c r="MHQ482" s="428"/>
      <c r="MHR482" s="3"/>
      <c r="MHS482" s="567"/>
      <c r="MHT482" s="3"/>
      <c r="MHU482" s="428"/>
      <c r="MHV482" s="3"/>
      <c r="MHW482" s="567"/>
      <c r="MHX482" s="3"/>
      <c r="MHY482" s="428"/>
      <c r="MHZ482" s="3"/>
      <c r="MIA482" s="567"/>
      <c r="MIB482" s="3"/>
      <c r="MIC482" s="428"/>
      <c r="MID482" s="3"/>
      <c r="MIE482" s="567"/>
      <c r="MIF482" s="3"/>
      <c r="MIG482" s="428"/>
      <c r="MIH482" s="3"/>
      <c r="MII482" s="567"/>
      <c r="MIJ482" s="3"/>
      <c r="MIK482" s="428"/>
      <c r="MIL482" s="3"/>
      <c r="MIM482" s="567"/>
      <c r="MIN482" s="3"/>
      <c r="MIO482" s="428"/>
      <c r="MIP482" s="3"/>
      <c r="MIQ482" s="567"/>
      <c r="MIR482" s="3"/>
      <c r="MIS482" s="428"/>
      <c r="MIT482" s="3"/>
      <c r="MIU482" s="567"/>
      <c r="MIV482" s="3"/>
      <c r="MIW482" s="428"/>
      <c r="MIX482" s="3"/>
      <c r="MIY482" s="567"/>
      <c r="MIZ482" s="3"/>
      <c r="MJA482" s="428"/>
      <c r="MJB482" s="3"/>
      <c r="MJC482" s="567"/>
      <c r="MJD482" s="3"/>
      <c r="MJE482" s="428"/>
      <c r="MJF482" s="3"/>
      <c r="MJG482" s="567"/>
      <c r="MJH482" s="3"/>
      <c r="MJI482" s="428"/>
      <c r="MJJ482" s="3"/>
      <c r="MJK482" s="567"/>
      <c r="MJL482" s="3"/>
      <c r="MJM482" s="428"/>
      <c r="MJN482" s="3"/>
      <c r="MJO482" s="567"/>
      <c r="MJP482" s="3"/>
      <c r="MJQ482" s="428"/>
      <c r="MJR482" s="3"/>
      <c r="MJS482" s="567"/>
      <c r="MJT482" s="3"/>
      <c r="MJU482" s="428"/>
      <c r="MJV482" s="3"/>
      <c r="MJW482" s="567"/>
      <c r="MJX482" s="3"/>
      <c r="MJY482" s="428"/>
      <c r="MJZ482" s="3"/>
      <c r="MKA482" s="567"/>
      <c r="MKB482" s="3"/>
      <c r="MKC482" s="428"/>
      <c r="MKD482" s="3"/>
      <c r="MKE482" s="567"/>
      <c r="MKF482" s="3"/>
      <c r="MKG482" s="428"/>
      <c r="MKH482" s="3"/>
      <c r="MKI482" s="567"/>
      <c r="MKJ482" s="3"/>
      <c r="MKK482" s="428"/>
      <c r="MKL482" s="3"/>
      <c r="MKM482" s="567"/>
      <c r="MKN482" s="3"/>
      <c r="MKO482" s="428"/>
      <c r="MKP482" s="3"/>
      <c r="MKQ482" s="567"/>
      <c r="MKR482" s="3"/>
      <c r="MKS482" s="428"/>
      <c r="MKT482" s="3"/>
      <c r="MKU482" s="567"/>
      <c r="MKV482" s="3"/>
      <c r="MKW482" s="428"/>
      <c r="MKX482" s="3"/>
      <c r="MKY482" s="567"/>
      <c r="MKZ482" s="3"/>
      <c r="MLA482" s="428"/>
      <c r="MLB482" s="3"/>
      <c r="MLC482" s="567"/>
      <c r="MLD482" s="3"/>
      <c r="MLE482" s="428"/>
      <c r="MLF482" s="3"/>
      <c r="MLG482" s="567"/>
      <c r="MLH482" s="3"/>
      <c r="MLI482" s="428"/>
      <c r="MLJ482" s="3"/>
      <c r="MLK482" s="567"/>
      <c r="MLL482" s="3"/>
      <c r="MLM482" s="428"/>
      <c r="MLN482" s="3"/>
      <c r="MLO482" s="567"/>
      <c r="MLP482" s="3"/>
      <c r="MLQ482" s="428"/>
      <c r="MLR482" s="3"/>
      <c r="MLS482" s="567"/>
      <c r="MLT482" s="3"/>
      <c r="MLU482" s="428"/>
      <c r="MLV482" s="3"/>
      <c r="MLW482" s="567"/>
      <c r="MLX482" s="3"/>
      <c r="MLY482" s="428"/>
      <c r="MLZ482" s="3"/>
      <c r="MMA482" s="567"/>
      <c r="MMB482" s="3"/>
      <c r="MMC482" s="428"/>
      <c r="MMD482" s="3"/>
      <c r="MME482" s="567"/>
      <c r="MMF482" s="3"/>
      <c r="MMG482" s="428"/>
      <c r="MMH482" s="3"/>
      <c r="MMI482" s="567"/>
      <c r="MMJ482" s="3"/>
      <c r="MMK482" s="428"/>
      <c r="MML482" s="3"/>
      <c r="MMM482" s="567"/>
      <c r="MMN482" s="3"/>
      <c r="MMO482" s="428"/>
      <c r="MMP482" s="3"/>
      <c r="MMQ482" s="567"/>
      <c r="MMR482" s="3"/>
      <c r="MMS482" s="428"/>
      <c r="MMT482" s="3"/>
      <c r="MMU482" s="567"/>
      <c r="MMV482" s="3"/>
      <c r="MMW482" s="428"/>
      <c r="MMX482" s="3"/>
      <c r="MMY482" s="567"/>
      <c r="MMZ482" s="3"/>
      <c r="MNA482" s="428"/>
      <c r="MNB482" s="3"/>
      <c r="MNC482" s="567"/>
      <c r="MND482" s="3"/>
      <c r="MNE482" s="428"/>
      <c r="MNF482" s="3"/>
      <c r="MNG482" s="567"/>
      <c r="MNH482" s="3"/>
      <c r="MNI482" s="428"/>
      <c r="MNJ482" s="3"/>
      <c r="MNK482" s="567"/>
      <c r="MNL482" s="3"/>
      <c r="MNM482" s="428"/>
      <c r="MNN482" s="3"/>
      <c r="MNO482" s="567"/>
      <c r="MNP482" s="3"/>
      <c r="MNQ482" s="428"/>
      <c r="MNR482" s="3"/>
      <c r="MNS482" s="567"/>
      <c r="MNT482" s="3"/>
      <c r="MNU482" s="428"/>
      <c r="MNV482" s="3"/>
      <c r="MNW482" s="567"/>
      <c r="MNX482" s="3"/>
      <c r="MNY482" s="428"/>
      <c r="MNZ482" s="3"/>
      <c r="MOA482" s="567"/>
      <c r="MOB482" s="3"/>
      <c r="MOC482" s="428"/>
      <c r="MOD482" s="3"/>
      <c r="MOE482" s="567"/>
      <c r="MOF482" s="3"/>
      <c r="MOG482" s="428"/>
      <c r="MOH482" s="3"/>
      <c r="MOI482" s="567"/>
      <c r="MOJ482" s="3"/>
      <c r="MOK482" s="428"/>
      <c r="MOL482" s="3"/>
      <c r="MOM482" s="567"/>
      <c r="MON482" s="3"/>
      <c r="MOO482" s="428"/>
      <c r="MOP482" s="3"/>
      <c r="MOQ482" s="567"/>
      <c r="MOR482" s="3"/>
      <c r="MOS482" s="428"/>
      <c r="MOT482" s="3"/>
      <c r="MOU482" s="567"/>
      <c r="MOV482" s="3"/>
      <c r="MOW482" s="428"/>
      <c r="MOX482" s="3"/>
      <c r="MOY482" s="567"/>
      <c r="MOZ482" s="3"/>
      <c r="MPA482" s="428"/>
      <c r="MPB482" s="3"/>
      <c r="MPC482" s="567"/>
      <c r="MPD482" s="3"/>
      <c r="MPE482" s="428"/>
      <c r="MPF482" s="3"/>
      <c r="MPG482" s="567"/>
      <c r="MPH482" s="3"/>
      <c r="MPI482" s="428"/>
      <c r="MPJ482" s="3"/>
      <c r="MPK482" s="567"/>
      <c r="MPL482" s="3"/>
      <c r="MPM482" s="428"/>
      <c r="MPN482" s="3"/>
      <c r="MPO482" s="567"/>
      <c r="MPP482" s="3"/>
      <c r="MPQ482" s="428"/>
      <c r="MPR482" s="3"/>
      <c r="MPS482" s="567"/>
      <c r="MPT482" s="3"/>
      <c r="MPU482" s="428"/>
      <c r="MPV482" s="3"/>
      <c r="MPW482" s="567"/>
      <c r="MPX482" s="3"/>
      <c r="MPY482" s="428"/>
      <c r="MPZ482" s="3"/>
      <c r="MQA482" s="567"/>
      <c r="MQB482" s="3"/>
      <c r="MQC482" s="428"/>
      <c r="MQD482" s="3"/>
      <c r="MQE482" s="567"/>
      <c r="MQF482" s="3"/>
      <c r="MQG482" s="428"/>
      <c r="MQH482" s="3"/>
      <c r="MQI482" s="567"/>
      <c r="MQJ482" s="3"/>
      <c r="MQK482" s="428"/>
      <c r="MQL482" s="3"/>
      <c r="MQM482" s="567"/>
      <c r="MQN482" s="3"/>
      <c r="MQO482" s="428"/>
      <c r="MQP482" s="3"/>
      <c r="MQQ482" s="567"/>
      <c r="MQR482" s="3"/>
      <c r="MQS482" s="428"/>
      <c r="MQT482" s="3"/>
      <c r="MQU482" s="567"/>
      <c r="MQV482" s="3"/>
      <c r="MQW482" s="428"/>
      <c r="MQX482" s="3"/>
      <c r="MQY482" s="567"/>
      <c r="MQZ482" s="3"/>
      <c r="MRA482" s="428"/>
      <c r="MRB482" s="3"/>
      <c r="MRC482" s="567"/>
      <c r="MRD482" s="3"/>
      <c r="MRE482" s="428"/>
      <c r="MRF482" s="3"/>
      <c r="MRG482" s="567"/>
      <c r="MRH482" s="3"/>
      <c r="MRI482" s="428"/>
      <c r="MRJ482" s="3"/>
      <c r="MRK482" s="567"/>
      <c r="MRL482" s="3"/>
      <c r="MRM482" s="428"/>
      <c r="MRN482" s="3"/>
      <c r="MRO482" s="567"/>
      <c r="MRP482" s="3"/>
      <c r="MRQ482" s="428"/>
      <c r="MRR482" s="3"/>
      <c r="MRS482" s="567"/>
      <c r="MRT482" s="3"/>
      <c r="MRU482" s="428"/>
      <c r="MRV482" s="3"/>
      <c r="MRW482" s="567"/>
      <c r="MRX482" s="3"/>
      <c r="MRY482" s="428"/>
      <c r="MRZ482" s="3"/>
      <c r="MSA482" s="567"/>
      <c r="MSB482" s="3"/>
      <c r="MSC482" s="428"/>
      <c r="MSD482" s="3"/>
      <c r="MSE482" s="567"/>
      <c r="MSF482" s="3"/>
      <c r="MSG482" s="428"/>
      <c r="MSH482" s="3"/>
      <c r="MSI482" s="567"/>
      <c r="MSJ482" s="3"/>
      <c r="MSK482" s="428"/>
      <c r="MSL482" s="3"/>
      <c r="MSM482" s="567"/>
      <c r="MSN482" s="3"/>
      <c r="MSO482" s="428"/>
      <c r="MSP482" s="3"/>
      <c r="MSQ482" s="567"/>
      <c r="MSR482" s="3"/>
      <c r="MSS482" s="428"/>
      <c r="MST482" s="3"/>
      <c r="MSU482" s="567"/>
      <c r="MSV482" s="3"/>
      <c r="MSW482" s="428"/>
      <c r="MSX482" s="3"/>
      <c r="MSY482" s="567"/>
      <c r="MSZ482" s="3"/>
      <c r="MTA482" s="428"/>
      <c r="MTB482" s="3"/>
      <c r="MTC482" s="567"/>
      <c r="MTD482" s="3"/>
      <c r="MTE482" s="428"/>
      <c r="MTF482" s="3"/>
      <c r="MTG482" s="567"/>
      <c r="MTH482" s="3"/>
      <c r="MTI482" s="428"/>
      <c r="MTJ482" s="3"/>
      <c r="MTK482" s="567"/>
      <c r="MTL482" s="3"/>
      <c r="MTM482" s="428"/>
      <c r="MTN482" s="3"/>
      <c r="MTO482" s="567"/>
      <c r="MTP482" s="3"/>
      <c r="MTQ482" s="428"/>
      <c r="MTR482" s="3"/>
      <c r="MTS482" s="567"/>
      <c r="MTT482" s="3"/>
      <c r="MTU482" s="428"/>
      <c r="MTV482" s="3"/>
      <c r="MTW482" s="567"/>
      <c r="MTX482" s="3"/>
      <c r="MTY482" s="428"/>
      <c r="MTZ482" s="3"/>
      <c r="MUA482" s="567"/>
      <c r="MUB482" s="3"/>
      <c r="MUC482" s="428"/>
      <c r="MUD482" s="3"/>
      <c r="MUE482" s="567"/>
      <c r="MUF482" s="3"/>
      <c r="MUG482" s="428"/>
      <c r="MUH482" s="3"/>
      <c r="MUI482" s="567"/>
      <c r="MUJ482" s="3"/>
      <c r="MUK482" s="428"/>
      <c r="MUL482" s="3"/>
      <c r="MUM482" s="567"/>
      <c r="MUN482" s="3"/>
      <c r="MUO482" s="428"/>
      <c r="MUP482" s="3"/>
      <c r="MUQ482" s="567"/>
      <c r="MUR482" s="3"/>
      <c r="MUS482" s="428"/>
      <c r="MUT482" s="3"/>
      <c r="MUU482" s="567"/>
      <c r="MUV482" s="3"/>
      <c r="MUW482" s="428"/>
      <c r="MUX482" s="3"/>
      <c r="MUY482" s="567"/>
      <c r="MUZ482" s="3"/>
      <c r="MVA482" s="428"/>
      <c r="MVB482" s="3"/>
      <c r="MVC482" s="567"/>
      <c r="MVD482" s="3"/>
      <c r="MVE482" s="428"/>
      <c r="MVF482" s="3"/>
      <c r="MVG482" s="567"/>
      <c r="MVH482" s="3"/>
      <c r="MVI482" s="428"/>
      <c r="MVJ482" s="3"/>
      <c r="MVK482" s="567"/>
      <c r="MVL482" s="3"/>
      <c r="MVM482" s="428"/>
      <c r="MVN482" s="3"/>
      <c r="MVO482" s="567"/>
      <c r="MVP482" s="3"/>
      <c r="MVQ482" s="428"/>
      <c r="MVR482" s="3"/>
      <c r="MVS482" s="567"/>
      <c r="MVT482" s="3"/>
      <c r="MVU482" s="428"/>
      <c r="MVV482" s="3"/>
      <c r="MVW482" s="567"/>
      <c r="MVX482" s="3"/>
      <c r="MVY482" s="428"/>
      <c r="MVZ482" s="3"/>
      <c r="MWA482" s="567"/>
      <c r="MWB482" s="3"/>
      <c r="MWC482" s="428"/>
      <c r="MWD482" s="3"/>
      <c r="MWE482" s="567"/>
      <c r="MWF482" s="3"/>
      <c r="MWG482" s="428"/>
      <c r="MWH482" s="3"/>
      <c r="MWI482" s="567"/>
      <c r="MWJ482" s="3"/>
      <c r="MWK482" s="428"/>
      <c r="MWL482" s="3"/>
      <c r="MWM482" s="567"/>
      <c r="MWN482" s="3"/>
      <c r="MWO482" s="428"/>
      <c r="MWP482" s="3"/>
      <c r="MWQ482" s="567"/>
      <c r="MWR482" s="3"/>
      <c r="MWS482" s="428"/>
      <c r="MWT482" s="3"/>
      <c r="MWU482" s="567"/>
      <c r="MWV482" s="3"/>
      <c r="MWW482" s="428"/>
      <c r="MWX482" s="3"/>
      <c r="MWY482" s="567"/>
      <c r="MWZ482" s="3"/>
      <c r="MXA482" s="428"/>
      <c r="MXB482" s="3"/>
      <c r="MXC482" s="567"/>
      <c r="MXD482" s="3"/>
      <c r="MXE482" s="428"/>
      <c r="MXF482" s="3"/>
      <c r="MXG482" s="567"/>
      <c r="MXH482" s="3"/>
      <c r="MXI482" s="428"/>
      <c r="MXJ482" s="3"/>
      <c r="MXK482" s="567"/>
      <c r="MXL482" s="3"/>
      <c r="MXM482" s="428"/>
      <c r="MXN482" s="3"/>
      <c r="MXO482" s="567"/>
      <c r="MXP482" s="3"/>
      <c r="MXQ482" s="428"/>
      <c r="MXR482" s="3"/>
      <c r="MXS482" s="567"/>
      <c r="MXT482" s="3"/>
      <c r="MXU482" s="428"/>
      <c r="MXV482" s="3"/>
      <c r="MXW482" s="567"/>
      <c r="MXX482" s="3"/>
      <c r="MXY482" s="428"/>
      <c r="MXZ482" s="3"/>
      <c r="MYA482" s="567"/>
      <c r="MYB482" s="3"/>
      <c r="MYC482" s="428"/>
      <c r="MYD482" s="3"/>
      <c r="MYE482" s="567"/>
      <c r="MYF482" s="3"/>
      <c r="MYG482" s="428"/>
      <c r="MYH482" s="3"/>
      <c r="MYI482" s="567"/>
      <c r="MYJ482" s="3"/>
      <c r="MYK482" s="428"/>
      <c r="MYL482" s="3"/>
      <c r="MYM482" s="567"/>
      <c r="MYN482" s="3"/>
      <c r="MYO482" s="428"/>
      <c r="MYP482" s="3"/>
      <c r="MYQ482" s="567"/>
      <c r="MYR482" s="3"/>
      <c r="MYS482" s="428"/>
      <c r="MYT482" s="3"/>
      <c r="MYU482" s="567"/>
      <c r="MYV482" s="3"/>
      <c r="MYW482" s="428"/>
      <c r="MYX482" s="3"/>
      <c r="MYY482" s="567"/>
      <c r="MYZ482" s="3"/>
      <c r="MZA482" s="428"/>
      <c r="MZB482" s="3"/>
      <c r="MZC482" s="567"/>
      <c r="MZD482" s="3"/>
      <c r="MZE482" s="428"/>
      <c r="MZF482" s="3"/>
      <c r="MZG482" s="567"/>
      <c r="MZH482" s="3"/>
      <c r="MZI482" s="428"/>
      <c r="MZJ482" s="3"/>
      <c r="MZK482" s="567"/>
      <c r="MZL482" s="3"/>
      <c r="MZM482" s="428"/>
      <c r="MZN482" s="3"/>
      <c r="MZO482" s="567"/>
      <c r="MZP482" s="3"/>
      <c r="MZQ482" s="428"/>
      <c r="MZR482" s="3"/>
      <c r="MZS482" s="567"/>
      <c r="MZT482" s="3"/>
      <c r="MZU482" s="428"/>
      <c r="MZV482" s="3"/>
      <c r="MZW482" s="567"/>
      <c r="MZX482" s="3"/>
      <c r="MZY482" s="428"/>
      <c r="MZZ482" s="3"/>
      <c r="NAA482" s="567"/>
      <c r="NAB482" s="3"/>
      <c r="NAC482" s="428"/>
      <c r="NAD482" s="3"/>
      <c r="NAE482" s="567"/>
      <c r="NAF482" s="3"/>
      <c r="NAG482" s="428"/>
      <c r="NAH482" s="3"/>
      <c r="NAI482" s="567"/>
      <c r="NAJ482" s="3"/>
      <c r="NAK482" s="428"/>
      <c r="NAL482" s="3"/>
      <c r="NAM482" s="567"/>
      <c r="NAN482" s="3"/>
      <c r="NAO482" s="428"/>
      <c r="NAP482" s="3"/>
      <c r="NAQ482" s="567"/>
      <c r="NAR482" s="3"/>
      <c r="NAS482" s="428"/>
      <c r="NAT482" s="3"/>
      <c r="NAU482" s="567"/>
      <c r="NAV482" s="3"/>
      <c r="NAW482" s="428"/>
      <c r="NAX482" s="3"/>
      <c r="NAY482" s="567"/>
      <c r="NAZ482" s="3"/>
      <c r="NBA482" s="428"/>
      <c r="NBB482" s="3"/>
      <c r="NBC482" s="567"/>
      <c r="NBD482" s="3"/>
      <c r="NBE482" s="428"/>
      <c r="NBF482" s="3"/>
      <c r="NBG482" s="567"/>
      <c r="NBH482" s="3"/>
      <c r="NBI482" s="428"/>
      <c r="NBJ482" s="3"/>
      <c r="NBK482" s="567"/>
      <c r="NBL482" s="3"/>
      <c r="NBM482" s="428"/>
      <c r="NBN482" s="3"/>
      <c r="NBO482" s="567"/>
      <c r="NBP482" s="3"/>
      <c r="NBQ482" s="428"/>
      <c r="NBR482" s="3"/>
      <c r="NBS482" s="567"/>
      <c r="NBT482" s="3"/>
      <c r="NBU482" s="428"/>
      <c r="NBV482" s="3"/>
      <c r="NBW482" s="567"/>
      <c r="NBX482" s="3"/>
      <c r="NBY482" s="428"/>
      <c r="NBZ482" s="3"/>
      <c r="NCA482" s="567"/>
      <c r="NCB482" s="3"/>
      <c r="NCC482" s="428"/>
      <c r="NCD482" s="3"/>
      <c r="NCE482" s="567"/>
      <c r="NCF482" s="3"/>
      <c r="NCG482" s="428"/>
      <c r="NCH482" s="3"/>
      <c r="NCI482" s="567"/>
      <c r="NCJ482" s="3"/>
      <c r="NCK482" s="428"/>
      <c r="NCL482" s="3"/>
      <c r="NCM482" s="567"/>
      <c r="NCN482" s="3"/>
      <c r="NCO482" s="428"/>
      <c r="NCP482" s="3"/>
      <c r="NCQ482" s="567"/>
      <c r="NCR482" s="3"/>
      <c r="NCS482" s="428"/>
      <c r="NCT482" s="3"/>
      <c r="NCU482" s="567"/>
      <c r="NCV482" s="3"/>
      <c r="NCW482" s="428"/>
      <c r="NCX482" s="3"/>
      <c r="NCY482" s="567"/>
      <c r="NCZ482" s="3"/>
      <c r="NDA482" s="428"/>
      <c r="NDB482" s="3"/>
      <c r="NDC482" s="567"/>
      <c r="NDD482" s="3"/>
      <c r="NDE482" s="428"/>
      <c r="NDF482" s="3"/>
      <c r="NDG482" s="567"/>
      <c r="NDH482" s="3"/>
      <c r="NDI482" s="428"/>
      <c r="NDJ482" s="3"/>
      <c r="NDK482" s="567"/>
      <c r="NDL482" s="3"/>
      <c r="NDM482" s="428"/>
      <c r="NDN482" s="3"/>
      <c r="NDO482" s="567"/>
      <c r="NDP482" s="3"/>
      <c r="NDQ482" s="428"/>
      <c r="NDR482" s="3"/>
      <c r="NDS482" s="567"/>
      <c r="NDT482" s="3"/>
      <c r="NDU482" s="428"/>
      <c r="NDV482" s="3"/>
      <c r="NDW482" s="567"/>
      <c r="NDX482" s="3"/>
      <c r="NDY482" s="428"/>
      <c r="NDZ482" s="3"/>
      <c r="NEA482" s="567"/>
      <c r="NEB482" s="3"/>
      <c r="NEC482" s="428"/>
      <c r="NED482" s="3"/>
      <c r="NEE482" s="567"/>
      <c r="NEF482" s="3"/>
      <c r="NEG482" s="428"/>
      <c r="NEH482" s="3"/>
      <c r="NEI482" s="567"/>
      <c r="NEJ482" s="3"/>
      <c r="NEK482" s="428"/>
      <c r="NEL482" s="3"/>
      <c r="NEM482" s="567"/>
      <c r="NEN482" s="3"/>
      <c r="NEO482" s="428"/>
      <c r="NEP482" s="3"/>
      <c r="NEQ482" s="567"/>
      <c r="NER482" s="3"/>
      <c r="NES482" s="428"/>
      <c r="NET482" s="3"/>
      <c r="NEU482" s="567"/>
      <c r="NEV482" s="3"/>
      <c r="NEW482" s="428"/>
      <c r="NEX482" s="3"/>
      <c r="NEY482" s="567"/>
      <c r="NEZ482" s="3"/>
      <c r="NFA482" s="428"/>
      <c r="NFB482" s="3"/>
      <c r="NFC482" s="567"/>
      <c r="NFD482" s="3"/>
      <c r="NFE482" s="428"/>
      <c r="NFF482" s="3"/>
      <c r="NFG482" s="567"/>
      <c r="NFH482" s="3"/>
      <c r="NFI482" s="428"/>
      <c r="NFJ482" s="3"/>
      <c r="NFK482" s="567"/>
      <c r="NFL482" s="3"/>
      <c r="NFM482" s="428"/>
      <c r="NFN482" s="3"/>
      <c r="NFO482" s="567"/>
      <c r="NFP482" s="3"/>
      <c r="NFQ482" s="428"/>
      <c r="NFR482" s="3"/>
      <c r="NFS482" s="567"/>
      <c r="NFT482" s="3"/>
      <c r="NFU482" s="428"/>
      <c r="NFV482" s="3"/>
      <c r="NFW482" s="567"/>
      <c r="NFX482" s="3"/>
      <c r="NFY482" s="428"/>
      <c r="NFZ482" s="3"/>
      <c r="NGA482" s="567"/>
      <c r="NGB482" s="3"/>
      <c r="NGC482" s="428"/>
      <c r="NGD482" s="3"/>
      <c r="NGE482" s="567"/>
      <c r="NGF482" s="3"/>
      <c r="NGG482" s="428"/>
      <c r="NGH482" s="3"/>
      <c r="NGI482" s="567"/>
      <c r="NGJ482" s="3"/>
      <c r="NGK482" s="428"/>
      <c r="NGL482" s="3"/>
      <c r="NGM482" s="567"/>
      <c r="NGN482" s="3"/>
      <c r="NGO482" s="428"/>
      <c r="NGP482" s="3"/>
      <c r="NGQ482" s="567"/>
      <c r="NGR482" s="3"/>
      <c r="NGS482" s="428"/>
      <c r="NGT482" s="3"/>
      <c r="NGU482" s="567"/>
      <c r="NGV482" s="3"/>
      <c r="NGW482" s="428"/>
      <c r="NGX482" s="3"/>
      <c r="NGY482" s="567"/>
      <c r="NGZ482" s="3"/>
      <c r="NHA482" s="428"/>
      <c r="NHB482" s="3"/>
      <c r="NHC482" s="567"/>
      <c r="NHD482" s="3"/>
      <c r="NHE482" s="428"/>
      <c r="NHF482" s="3"/>
      <c r="NHG482" s="567"/>
      <c r="NHH482" s="3"/>
      <c r="NHI482" s="428"/>
      <c r="NHJ482" s="3"/>
      <c r="NHK482" s="567"/>
      <c r="NHL482" s="3"/>
      <c r="NHM482" s="428"/>
      <c r="NHN482" s="3"/>
      <c r="NHO482" s="567"/>
      <c r="NHP482" s="3"/>
      <c r="NHQ482" s="428"/>
      <c r="NHR482" s="3"/>
      <c r="NHS482" s="567"/>
      <c r="NHT482" s="3"/>
      <c r="NHU482" s="428"/>
      <c r="NHV482" s="3"/>
      <c r="NHW482" s="567"/>
      <c r="NHX482" s="3"/>
      <c r="NHY482" s="428"/>
      <c r="NHZ482" s="3"/>
      <c r="NIA482" s="567"/>
      <c r="NIB482" s="3"/>
      <c r="NIC482" s="428"/>
      <c r="NID482" s="3"/>
      <c r="NIE482" s="567"/>
      <c r="NIF482" s="3"/>
      <c r="NIG482" s="428"/>
      <c r="NIH482" s="3"/>
      <c r="NII482" s="567"/>
      <c r="NIJ482" s="3"/>
      <c r="NIK482" s="428"/>
      <c r="NIL482" s="3"/>
      <c r="NIM482" s="567"/>
      <c r="NIN482" s="3"/>
      <c r="NIO482" s="428"/>
      <c r="NIP482" s="3"/>
      <c r="NIQ482" s="567"/>
      <c r="NIR482" s="3"/>
      <c r="NIS482" s="428"/>
      <c r="NIT482" s="3"/>
      <c r="NIU482" s="567"/>
      <c r="NIV482" s="3"/>
      <c r="NIW482" s="428"/>
      <c r="NIX482" s="3"/>
      <c r="NIY482" s="567"/>
      <c r="NIZ482" s="3"/>
      <c r="NJA482" s="428"/>
      <c r="NJB482" s="3"/>
      <c r="NJC482" s="567"/>
      <c r="NJD482" s="3"/>
      <c r="NJE482" s="428"/>
      <c r="NJF482" s="3"/>
      <c r="NJG482" s="567"/>
      <c r="NJH482" s="3"/>
      <c r="NJI482" s="428"/>
      <c r="NJJ482" s="3"/>
      <c r="NJK482" s="567"/>
      <c r="NJL482" s="3"/>
      <c r="NJM482" s="428"/>
      <c r="NJN482" s="3"/>
      <c r="NJO482" s="567"/>
      <c r="NJP482" s="3"/>
      <c r="NJQ482" s="428"/>
      <c r="NJR482" s="3"/>
      <c r="NJS482" s="567"/>
      <c r="NJT482" s="3"/>
      <c r="NJU482" s="428"/>
      <c r="NJV482" s="3"/>
      <c r="NJW482" s="567"/>
      <c r="NJX482" s="3"/>
      <c r="NJY482" s="428"/>
      <c r="NJZ482" s="3"/>
      <c r="NKA482" s="567"/>
      <c r="NKB482" s="3"/>
      <c r="NKC482" s="428"/>
      <c r="NKD482" s="3"/>
      <c r="NKE482" s="567"/>
      <c r="NKF482" s="3"/>
      <c r="NKG482" s="428"/>
      <c r="NKH482" s="3"/>
      <c r="NKI482" s="567"/>
      <c r="NKJ482" s="3"/>
      <c r="NKK482" s="428"/>
      <c r="NKL482" s="3"/>
      <c r="NKM482" s="567"/>
      <c r="NKN482" s="3"/>
      <c r="NKO482" s="428"/>
      <c r="NKP482" s="3"/>
      <c r="NKQ482" s="567"/>
      <c r="NKR482" s="3"/>
      <c r="NKS482" s="428"/>
      <c r="NKT482" s="3"/>
      <c r="NKU482" s="567"/>
      <c r="NKV482" s="3"/>
      <c r="NKW482" s="428"/>
      <c r="NKX482" s="3"/>
      <c r="NKY482" s="567"/>
      <c r="NKZ482" s="3"/>
      <c r="NLA482" s="428"/>
      <c r="NLB482" s="3"/>
      <c r="NLC482" s="567"/>
      <c r="NLD482" s="3"/>
      <c r="NLE482" s="428"/>
      <c r="NLF482" s="3"/>
      <c r="NLG482" s="567"/>
      <c r="NLH482" s="3"/>
      <c r="NLI482" s="428"/>
      <c r="NLJ482" s="3"/>
      <c r="NLK482" s="567"/>
      <c r="NLL482" s="3"/>
      <c r="NLM482" s="428"/>
      <c r="NLN482" s="3"/>
      <c r="NLO482" s="567"/>
      <c r="NLP482" s="3"/>
      <c r="NLQ482" s="428"/>
      <c r="NLR482" s="3"/>
      <c r="NLS482" s="567"/>
      <c r="NLT482" s="3"/>
      <c r="NLU482" s="428"/>
      <c r="NLV482" s="3"/>
      <c r="NLW482" s="567"/>
      <c r="NLX482" s="3"/>
      <c r="NLY482" s="428"/>
      <c r="NLZ482" s="3"/>
      <c r="NMA482" s="567"/>
      <c r="NMB482" s="3"/>
      <c r="NMC482" s="428"/>
      <c r="NMD482" s="3"/>
      <c r="NME482" s="567"/>
      <c r="NMF482" s="3"/>
      <c r="NMG482" s="428"/>
      <c r="NMH482" s="3"/>
      <c r="NMI482" s="567"/>
      <c r="NMJ482" s="3"/>
      <c r="NMK482" s="428"/>
      <c r="NML482" s="3"/>
      <c r="NMM482" s="567"/>
      <c r="NMN482" s="3"/>
      <c r="NMO482" s="428"/>
      <c r="NMP482" s="3"/>
      <c r="NMQ482" s="567"/>
      <c r="NMR482" s="3"/>
      <c r="NMS482" s="428"/>
      <c r="NMT482" s="3"/>
      <c r="NMU482" s="567"/>
      <c r="NMV482" s="3"/>
      <c r="NMW482" s="428"/>
      <c r="NMX482" s="3"/>
      <c r="NMY482" s="567"/>
      <c r="NMZ482" s="3"/>
      <c r="NNA482" s="428"/>
      <c r="NNB482" s="3"/>
      <c r="NNC482" s="567"/>
      <c r="NND482" s="3"/>
      <c r="NNE482" s="428"/>
      <c r="NNF482" s="3"/>
      <c r="NNG482" s="567"/>
      <c r="NNH482" s="3"/>
      <c r="NNI482" s="428"/>
      <c r="NNJ482" s="3"/>
      <c r="NNK482" s="567"/>
      <c r="NNL482" s="3"/>
      <c r="NNM482" s="428"/>
      <c r="NNN482" s="3"/>
      <c r="NNO482" s="567"/>
      <c r="NNP482" s="3"/>
      <c r="NNQ482" s="428"/>
      <c r="NNR482" s="3"/>
      <c r="NNS482" s="567"/>
      <c r="NNT482" s="3"/>
      <c r="NNU482" s="428"/>
      <c r="NNV482" s="3"/>
      <c r="NNW482" s="567"/>
      <c r="NNX482" s="3"/>
      <c r="NNY482" s="428"/>
      <c r="NNZ482" s="3"/>
      <c r="NOA482" s="567"/>
      <c r="NOB482" s="3"/>
      <c r="NOC482" s="428"/>
      <c r="NOD482" s="3"/>
      <c r="NOE482" s="567"/>
      <c r="NOF482" s="3"/>
      <c r="NOG482" s="428"/>
      <c r="NOH482" s="3"/>
      <c r="NOI482" s="567"/>
      <c r="NOJ482" s="3"/>
      <c r="NOK482" s="428"/>
      <c r="NOL482" s="3"/>
      <c r="NOM482" s="567"/>
      <c r="NON482" s="3"/>
      <c r="NOO482" s="428"/>
      <c r="NOP482" s="3"/>
      <c r="NOQ482" s="567"/>
      <c r="NOR482" s="3"/>
      <c r="NOS482" s="428"/>
      <c r="NOT482" s="3"/>
      <c r="NOU482" s="567"/>
      <c r="NOV482" s="3"/>
      <c r="NOW482" s="428"/>
      <c r="NOX482" s="3"/>
      <c r="NOY482" s="567"/>
      <c r="NOZ482" s="3"/>
      <c r="NPA482" s="428"/>
      <c r="NPB482" s="3"/>
      <c r="NPC482" s="567"/>
      <c r="NPD482" s="3"/>
      <c r="NPE482" s="428"/>
      <c r="NPF482" s="3"/>
      <c r="NPG482" s="567"/>
      <c r="NPH482" s="3"/>
      <c r="NPI482" s="428"/>
      <c r="NPJ482" s="3"/>
      <c r="NPK482" s="567"/>
      <c r="NPL482" s="3"/>
      <c r="NPM482" s="428"/>
      <c r="NPN482" s="3"/>
      <c r="NPO482" s="567"/>
      <c r="NPP482" s="3"/>
      <c r="NPQ482" s="428"/>
      <c r="NPR482" s="3"/>
      <c r="NPS482" s="567"/>
      <c r="NPT482" s="3"/>
      <c r="NPU482" s="428"/>
      <c r="NPV482" s="3"/>
      <c r="NPW482" s="567"/>
      <c r="NPX482" s="3"/>
      <c r="NPY482" s="428"/>
      <c r="NPZ482" s="3"/>
      <c r="NQA482" s="567"/>
      <c r="NQB482" s="3"/>
      <c r="NQC482" s="428"/>
      <c r="NQD482" s="3"/>
      <c r="NQE482" s="567"/>
      <c r="NQF482" s="3"/>
      <c r="NQG482" s="428"/>
      <c r="NQH482" s="3"/>
      <c r="NQI482" s="567"/>
      <c r="NQJ482" s="3"/>
      <c r="NQK482" s="428"/>
      <c r="NQL482" s="3"/>
      <c r="NQM482" s="567"/>
      <c r="NQN482" s="3"/>
      <c r="NQO482" s="428"/>
      <c r="NQP482" s="3"/>
      <c r="NQQ482" s="567"/>
      <c r="NQR482" s="3"/>
      <c r="NQS482" s="428"/>
      <c r="NQT482" s="3"/>
      <c r="NQU482" s="567"/>
      <c r="NQV482" s="3"/>
      <c r="NQW482" s="428"/>
      <c r="NQX482" s="3"/>
      <c r="NQY482" s="567"/>
      <c r="NQZ482" s="3"/>
      <c r="NRA482" s="428"/>
      <c r="NRB482" s="3"/>
      <c r="NRC482" s="567"/>
      <c r="NRD482" s="3"/>
      <c r="NRE482" s="428"/>
      <c r="NRF482" s="3"/>
      <c r="NRG482" s="567"/>
      <c r="NRH482" s="3"/>
      <c r="NRI482" s="428"/>
      <c r="NRJ482" s="3"/>
      <c r="NRK482" s="567"/>
      <c r="NRL482" s="3"/>
      <c r="NRM482" s="428"/>
      <c r="NRN482" s="3"/>
      <c r="NRO482" s="567"/>
      <c r="NRP482" s="3"/>
      <c r="NRQ482" s="428"/>
      <c r="NRR482" s="3"/>
      <c r="NRS482" s="567"/>
      <c r="NRT482" s="3"/>
      <c r="NRU482" s="428"/>
      <c r="NRV482" s="3"/>
      <c r="NRW482" s="567"/>
      <c r="NRX482" s="3"/>
      <c r="NRY482" s="428"/>
      <c r="NRZ482" s="3"/>
      <c r="NSA482" s="567"/>
      <c r="NSB482" s="3"/>
      <c r="NSC482" s="428"/>
      <c r="NSD482" s="3"/>
      <c r="NSE482" s="567"/>
      <c r="NSF482" s="3"/>
      <c r="NSG482" s="428"/>
      <c r="NSH482" s="3"/>
      <c r="NSI482" s="567"/>
      <c r="NSJ482" s="3"/>
      <c r="NSK482" s="428"/>
      <c r="NSL482" s="3"/>
      <c r="NSM482" s="567"/>
      <c r="NSN482" s="3"/>
      <c r="NSO482" s="428"/>
      <c r="NSP482" s="3"/>
      <c r="NSQ482" s="567"/>
      <c r="NSR482" s="3"/>
      <c r="NSS482" s="428"/>
      <c r="NST482" s="3"/>
      <c r="NSU482" s="567"/>
      <c r="NSV482" s="3"/>
      <c r="NSW482" s="428"/>
      <c r="NSX482" s="3"/>
      <c r="NSY482" s="567"/>
      <c r="NSZ482" s="3"/>
      <c r="NTA482" s="428"/>
      <c r="NTB482" s="3"/>
      <c r="NTC482" s="567"/>
      <c r="NTD482" s="3"/>
      <c r="NTE482" s="428"/>
      <c r="NTF482" s="3"/>
      <c r="NTG482" s="567"/>
      <c r="NTH482" s="3"/>
      <c r="NTI482" s="428"/>
      <c r="NTJ482" s="3"/>
      <c r="NTK482" s="567"/>
      <c r="NTL482" s="3"/>
      <c r="NTM482" s="428"/>
      <c r="NTN482" s="3"/>
      <c r="NTO482" s="567"/>
      <c r="NTP482" s="3"/>
      <c r="NTQ482" s="428"/>
      <c r="NTR482" s="3"/>
      <c r="NTS482" s="567"/>
      <c r="NTT482" s="3"/>
      <c r="NTU482" s="428"/>
      <c r="NTV482" s="3"/>
      <c r="NTW482" s="567"/>
      <c r="NTX482" s="3"/>
      <c r="NTY482" s="428"/>
      <c r="NTZ482" s="3"/>
      <c r="NUA482" s="567"/>
      <c r="NUB482" s="3"/>
      <c r="NUC482" s="428"/>
      <c r="NUD482" s="3"/>
      <c r="NUE482" s="567"/>
      <c r="NUF482" s="3"/>
      <c r="NUG482" s="428"/>
      <c r="NUH482" s="3"/>
      <c r="NUI482" s="567"/>
      <c r="NUJ482" s="3"/>
      <c r="NUK482" s="428"/>
      <c r="NUL482" s="3"/>
      <c r="NUM482" s="567"/>
      <c r="NUN482" s="3"/>
      <c r="NUO482" s="428"/>
      <c r="NUP482" s="3"/>
      <c r="NUQ482" s="567"/>
      <c r="NUR482" s="3"/>
      <c r="NUS482" s="428"/>
      <c r="NUT482" s="3"/>
      <c r="NUU482" s="567"/>
      <c r="NUV482" s="3"/>
      <c r="NUW482" s="428"/>
      <c r="NUX482" s="3"/>
      <c r="NUY482" s="567"/>
      <c r="NUZ482" s="3"/>
      <c r="NVA482" s="428"/>
      <c r="NVB482" s="3"/>
      <c r="NVC482" s="567"/>
      <c r="NVD482" s="3"/>
      <c r="NVE482" s="428"/>
      <c r="NVF482" s="3"/>
      <c r="NVG482" s="567"/>
      <c r="NVH482" s="3"/>
      <c r="NVI482" s="428"/>
      <c r="NVJ482" s="3"/>
      <c r="NVK482" s="567"/>
      <c r="NVL482" s="3"/>
      <c r="NVM482" s="428"/>
      <c r="NVN482" s="3"/>
      <c r="NVO482" s="567"/>
      <c r="NVP482" s="3"/>
      <c r="NVQ482" s="428"/>
      <c r="NVR482" s="3"/>
      <c r="NVS482" s="567"/>
      <c r="NVT482" s="3"/>
      <c r="NVU482" s="428"/>
      <c r="NVV482" s="3"/>
      <c r="NVW482" s="567"/>
      <c r="NVX482" s="3"/>
      <c r="NVY482" s="428"/>
      <c r="NVZ482" s="3"/>
      <c r="NWA482" s="567"/>
      <c r="NWB482" s="3"/>
      <c r="NWC482" s="428"/>
      <c r="NWD482" s="3"/>
      <c r="NWE482" s="567"/>
      <c r="NWF482" s="3"/>
      <c r="NWG482" s="428"/>
      <c r="NWH482" s="3"/>
      <c r="NWI482" s="567"/>
      <c r="NWJ482" s="3"/>
      <c r="NWK482" s="428"/>
      <c r="NWL482" s="3"/>
      <c r="NWM482" s="567"/>
      <c r="NWN482" s="3"/>
      <c r="NWO482" s="428"/>
      <c r="NWP482" s="3"/>
      <c r="NWQ482" s="567"/>
      <c r="NWR482" s="3"/>
      <c r="NWS482" s="428"/>
      <c r="NWT482" s="3"/>
      <c r="NWU482" s="567"/>
      <c r="NWV482" s="3"/>
      <c r="NWW482" s="428"/>
      <c r="NWX482" s="3"/>
      <c r="NWY482" s="567"/>
      <c r="NWZ482" s="3"/>
      <c r="NXA482" s="428"/>
      <c r="NXB482" s="3"/>
      <c r="NXC482" s="567"/>
      <c r="NXD482" s="3"/>
      <c r="NXE482" s="428"/>
      <c r="NXF482" s="3"/>
      <c r="NXG482" s="567"/>
      <c r="NXH482" s="3"/>
      <c r="NXI482" s="428"/>
      <c r="NXJ482" s="3"/>
      <c r="NXK482" s="567"/>
      <c r="NXL482" s="3"/>
      <c r="NXM482" s="428"/>
      <c r="NXN482" s="3"/>
      <c r="NXO482" s="567"/>
      <c r="NXP482" s="3"/>
      <c r="NXQ482" s="428"/>
      <c r="NXR482" s="3"/>
      <c r="NXS482" s="567"/>
      <c r="NXT482" s="3"/>
      <c r="NXU482" s="428"/>
      <c r="NXV482" s="3"/>
      <c r="NXW482" s="567"/>
      <c r="NXX482" s="3"/>
      <c r="NXY482" s="428"/>
      <c r="NXZ482" s="3"/>
      <c r="NYA482" s="567"/>
      <c r="NYB482" s="3"/>
      <c r="NYC482" s="428"/>
      <c r="NYD482" s="3"/>
      <c r="NYE482" s="567"/>
      <c r="NYF482" s="3"/>
      <c r="NYG482" s="428"/>
      <c r="NYH482" s="3"/>
      <c r="NYI482" s="567"/>
      <c r="NYJ482" s="3"/>
      <c r="NYK482" s="428"/>
      <c r="NYL482" s="3"/>
      <c r="NYM482" s="567"/>
      <c r="NYN482" s="3"/>
      <c r="NYO482" s="428"/>
      <c r="NYP482" s="3"/>
      <c r="NYQ482" s="567"/>
      <c r="NYR482" s="3"/>
      <c r="NYS482" s="428"/>
      <c r="NYT482" s="3"/>
      <c r="NYU482" s="567"/>
      <c r="NYV482" s="3"/>
      <c r="NYW482" s="428"/>
      <c r="NYX482" s="3"/>
      <c r="NYY482" s="567"/>
      <c r="NYZ482" s="3"/>
      <c r="NZA482" s="428"/>
      <c r="NZB482" s="3"/>
      <c r="NZC482" s="567"/>
      <c r="NZD482" s="3"/>
      <c r="NZE482" s="428"/>
      <c r="NZF482" s="3"/>
      <c r="NZG482" s="567"/>
      <c r="NZH482" s="3"/>
      <c r="NZI482" s="428"/>
      <c r="NZJ482" s="3"/>
      <c r="NZK482" s="567"/>
      <c r="NZL482" s="3"/>
      <c r="NZM482" s="428"/>
      <c r="NZN482" s="3"/>
      <c r="NZO482" s="567"/>
      <c r="NZP482" s="3"/>
      <c r="NZQ482" s="428"/>
      <c r="NZR482" s="3"/>
      <c r="NZS482" s="567"/>
      <c r="NZT482" s="3"/>
      <c r="NZU482" s="428"/>
      <c r="NZV482" s="3"/>
      <c r="NZW482" s="567"/>
      <c r="NZX482" s="3"/>
      <c r="NZY482" s="428"/>
      <c r="NZZ482" s="3"/>
      <c r="OAA482" s="567"/>
      <c r="OAB482" s="3"/>
      <c r="OAC482" s="428"/>
      <c r="OAD482" s="3"/>
      <c r="OAE482" s="567"/>
      <c r="OAF482" s="3"/>
      <c r="OAG482" s="428"/>
      <c r="OAH482" s="3"/>
      <c r="OAI482" s="567"/>
      <c r="OAJ482" s="3"/>
      <c r="OAK482" s="428"/>
      <c r="OAL482" s="3"/>
      <c r="OAM482" s="567"/>
      <c r="OAN482" s="3"/>
      <c r="OAO482" s="428"/>
      <c r="OAP482" s="3"/>
      <c r="OAQ482" s="567"/>
      <c r="OAR482" s="3"/>
      <c r="OAS482" s="428"/>
      <c r="OAT482" s="3"/>
      <c r="OAU482" s="567"/>
      <c r="OAV482" s="3"/>
      <c r="OAW482" s="428"/>
      <c r="OAX482" s="3"/>
      <c r="OAY482" s="567"/>
      <c r="OAZ482" s="3"/>
      <c r="OBA482" s="428"/>
      <c r="OBB482" s="3"/>
      <c r="OBC482" s="567"/>
      <c r="OBD482" s="3"/>
      <c r="OBE482" s="428"/>
      <c r="OBF482" s="3"/>
      <c r="OBG482" s="567"/>
      <c r="OBH482" s="3"/>
      <c r="OBI482" s="428"/>
      <c r="OBJ482" s="3"/>
      <c r="OBK482" s="567"/>
      <c r="OBL482" s="3"/>
      <c r="OBM482" s="428"/>
      <c r="OBN482" s="3"/>
      <c r="OBO482" s="567"/>
      <c r="OBP482" s="3"/>
      <c r="OBQ482" s="428"/>
      <c r="OBR482" s="3"/>
      <c r="OBS482" s="567"/>
      <c r="OBT482" s="3"/>
      <c r="OBU482" s="428"/>
      <c r="OBV482" s="3"/>
      <c r="OBW482" s="567"/>
      <c r="OBX482" s="3"/>
      <c r="OBY482" s="428"/>
      <c r="OBZ482" s="3"/>
      <c r="OCA482" s="567"/>
      <c r="OCB482" s="3"/>
      <c r="OCC482" s="428"/>
      <c r="OCD482" s="3"/>
      <c r="OCE482" s="567"/>
      <c r="OCF482" s="3"/>
      <c r="OCG482" s="428"/>
      <c r="OCH482" s="3"/>
      <c r="OCI482" s="567"/>
      <c r="OCJ482" s="3"/>
      <c r="OCK482" s="428"/>
      <c r="OCL482" s="3"/>
      <c r="OCM482" s="567"/>
      <c r="OCN482" s="3"/>
      <c r="OCO482" s="428"/>
      <c r="OCP482" s="3"/>
      <c r="OCQ482" s="567"/>
      <c r="OCR482" s="3"/>
      <c r="OCS482" s="428"/>
      <c r="OCT482" s="3"/>
      <c r="OCU482" s="567"/>
      <c r="OCV482" s="3"/>
      <c r="OCW482" s="428"/>
      <c r="OCX482" s="3"/>
      <c r="OCY482" s="567"/>
      <c r="OCZ482" s="3"/>
      <c r="ODA482" s="428"/>
      <c r="ODB482" s="3"/>
      <c r="ODC482" s="567"/>
      <c r="ODD482" s="3"/>
      <c r="ODE482" s="428"/>
      <c r="ODF482" s="3"/>
      <c r="ODG482" s="567"/>
      <c r="ODH482" s="3"/>
      <c r="ODI482" s="428"/>
      <c r="ODJ482" s="3"/>
      <c r="ODK482" s="567"/>
      <c r="ODL482" s="3"/>
      <c r="ODM482" s="428"/>
      <c r="ODN482" s="3"/>
      <c r="ODO482" s="567"/>
      <c r="ODP482" s="3"/>
      <c r="ODQ482" s="428"/>
      <c r="ODR482" s="3"/>
      <c r="ODS482" s="567"/>
      <c r="ODT482" s="3"/>
      <c r="ODU482" s="428"/>
      <c r="ODV482" s="3"/>
      <c r="ODW482" s="567"/>
      <c r="ODX482" s="3"/>
      <c r="ODY482" s="428"/>
      <c r="ODZ482" s="3"/>
      <c r="OEA482" s="567"/>
      <c r="OEB482" s="3"/>
      <c r="OEC482" s="428"/>
      <c r="OED482" s="3"/>
      <c r="OEE482" s="567"/>
      <c r="OEF482" s="3"/>
      <c r="OEG482" s="428"/>
      <c r="OEH482" s="3"/>
      <c r="OEI482" s="567"/>
      <c r="OEJ482" s="3"/>
      <c r="OEK482" s="428"/>
      <c r="OEL482" s="3"/>
      <c r="OEM482" s="567"/>
      <c r="OEN482" s="3"/>
      <c r="OEO482" s="428"/>
      <c r="OEP482" s="3"/>
      <c r="OEQ482" s="567"/>
      <c r="OER482" s="3"/>
      <c r="OES482" s="428"/>
      <c r="OET482" s="3"/>
      <c r="OEU482" s="567"/>
      <c r="OEV482" s="3"/>
      <c r="OEW482" s="428"/>
      <c r="OEX482" s="3"/>
      <c r="OEY482" s="567"/>
      <c r="OEZ482" s="3"/>
      <c r="OFA482" s="428"/>
      <c r="OFB482" s="3"/>
      <c r="OFC482" s="567"/>
      <c r="OFD482" s="3"/>
      <c r="OFE482" s="428"/>
      <c r="OFF482" s="3"/>
      <c r="OFG482" s="567"/>
      <c r="OFH482" s="3"/>
      <c r="OFI482" s="428"/>
      <c r="OFJ482" s="3"/>
      <c r="OFK482" s="567"/>
      <c r="OFL482" s="3"/>
      <c r="OFM482" s="428"/>
      <c r="OFN482" s="3"/>
      <c r="OFO482" s="567"/>
      <c r="OFP482" s="3"/>
      <c r="OFQ482" s="428"/>
      <c r="OFR482" s="3"/>
      <c r="OFS482" s="567"/>
      <c r="OFT482" s="3"/>
      <c r="OFU482" s="428"/>
      <c r="OFV482" s="3"/>
      <c r="OFW482" s="567"/>
      <c r="OFX482" s="3"/>
      <c r="OFY482" s="428"/>
      <c r="OFZ482" s="3"/>
      <c r="OGA482" s="567"/>
      <c r="OGB482" s="3"/>
      <c r="OGC482" s="428"/>
      <c r="OGD482" s="3"/>
      <c r="OGE482" s="567"/>
      <c r="OGF482" s="3"/>
      <c r="OGG482" s="428"/>
      <c r="OGH482" s="3"/>
      <c r="OGI482" s="567"/>
      <c r="OGJ482" s="3"/>
      <c r="OGK482" s="428"/>
      <c r="OGL482" s="3"/>
      <c r="OGM482" s="567"/>
      <c r="OGN482" s="3"/>
      <c r="OGO482" s="428"/>
      <c r="OGP482" s="3"/>
      <c r="OGQ482" s="567"/>
      <c r="OGR482" s="3"/>
      <c r="OGS482" s="428"/>
      <c r="OGT482" s="3"/>
      <c r="OGU482" s="567"/>
      <c r="OGV482" s="3"/>
      <c r="OGW482" s="428"/>
      <c r="OGX482" s="3"/>
      <c r="OGY482" s="567"/>
      <c r="OGZ482" s="3"/>
      <c r="OHA482" s="428"/>
      <c r="OHB482" s="3"/>
      <c r="OHC482" s="567"/>
      <c r="OHD482" s="3"/>
      <c r="OHE482" s="428"/>
      <c r="OHF482" s="3"/>
      <c r="OHG482" s="567"/>
      <c r="OHH482" s="3"/>
      <c r="OHI482" s="428"/>
      <c r="OHJ482" s="3"/>
      <c r="OHK482" s="567"/>
      <c r="OHL482" s="3"/>
      <c r="OHM482" s="428"/>
      <c r="OHN482" s="3"/>
      <c r="OHO482" s="567"/>
      <c r="OHP482" s="3"/>
      <c r="OHQ482" s="428"/>
      <c r="OHR482" s="3"/>
      <c r="OHS482" s="567"/>
      <c r="OHT482" s="3"/>
      <c r="OHU482" s="428"/>
      <c r="OHV482" s="3"/>
      <c r="OHW482" s="567"/>
      <c r="OHX482" s="3"/>
      <c r="OHY482" s="428"/>
      <c r="OHZ482" s="3"/>
      <c r="OIA482" s="567"/>
      <c r="OIB482" s="3"/>
      <c r="OIC482" s="428"/>
      <c r="OID482" s="3"/>
      <c r="OIE482" s="567"/>
      <c r="OIF482" s="3"/>
      <c r="OIG482" s="428"/>
      <c r="OIH482" s="3"/>
      <c r="OII482" s="567"/>
      <c r="OIJ482" s="3"/>
      <c r="OIK482" s="428"/>
      <c r="OIL482" s="3"/>
      <c r="OIM482" s="567"/>
      <c r="OIN482" s="3"/>
      <c r="OIO482" s="428"/>
      <c r="OIP482" s="3"/>
      <c r="OIQ482" s="567"/>
      <c r="OIR482" s="3"/>
      <c r="OIS482" s="428"/>
      <c r="OIT482" s="3"/>
      <c r="OIU482" s="567"/>
      <c r="OIV482" s="3"/>
      <c r="OIW482" s="428"/>
      <c r="OIX482" s="3"/>
      <c r="OIY482" s="567"/>
      <c r="OIZ482" s="3"/>
      <c r="OJA482" s="428"/>
      <c r="OJB482" s="3"/>
      <c r="OJC482" s="567"/>
      <c r="OJD482" s="3"/>
      <c r="OJE482" s="428"/>
      <c r="OJF482" s="3"/>
      <c r="OJG482" s="567"/>
      <c r="OJH482" s="3"/>
      <c r="OJI482" s="428"/>
      <c r="OJJ482" s="3"/>
      <c r="OJK482" s="567"/>
      <c r="OJL482" s="3"/>
      <c r="OJM482" s="428"/>
      <c r="OJN482" s="3"/>
      <c r="OJO482" s="567"/>
      <c r="OJP482" s="3"/>
      <c r="OJQ482" s="428"/>
      <c r="OJR482" s="3"/>
      <c r="OJS482" s="567"/>
      <c r="OJT482" s="3"/>
      <c r="OJU482" s="428"/>
      <c r="OJV482" s="3"/>
      <c r="OJW482" s="567"/>
      <c r="OJX482" s="3"/>
      <c r="OJY482" s="428"/>
      <c r="OJZ482" s="3"/>
      <c r="OKA482" s="567"/>
      <c r="OKB482" s="3"/>
      <c r="OKC482" s="428"/>
      <c r="OKD482" s="3"/>
      <c r="OKE482" s="567"/>
      <c r="OKF482" s="3"/>
      <c r="OKG482" s="428"/>
      <c r="OKH482" s="3"/>
      <c r="OKI482" s="567"/>
      <c r="OKJ482" s="3"/>
      <c r="OKK482" s="428"/>
      <c r="OKL482" s="3"/>
      <c r="OKM482" s="567"/>
      <c r="OKN482" s="3"/>
      <c r="OKO482" s="428"/>
      <c r="OKP482" s="3"/>
      <c r="OKQ482" s="567"/>
      <c r="OKR482" s="3"/>
      <c r="OKS482" s="428"/>
      <c r="OKT482" s="3"/>
      <c r="OKU482" s="567"/>
      <c r="OKV482" s="3"/>
      <c r="OKW482" s="428"/>
      <c r="OKX482" s="3"/>
      <c r="OKY482" s="567"/>
      <c r="OKZ482" s="3"/>
      <c r="OLA482" s="428"/>
      <c r="OLB482" s="3"/>
      <c r="OLC482" s="567"/>
      <c r="OLD482" s="3"/>
      <c r="OLE482" s="428"/>
      <c r="OLF482" s="3"/>
      <c r="OLG482" s="567"/>
      <c r="OLH482" s="3"/>
      <c r="OLI482" s="428"/>
      <c r="OLJ482" s="3"/>
      <c r="OLK482" s="567"/>
      <c r="OLL482" s="3"/>
      <c r="OLM482" s="428"/>
      <c r="OLN482" s="3"/>
      <c r="OLO482" s="567"/>
      <c r="OLP482" s="3"/>
      <c r="OLQ482" s="428"/>
      <c r="OLR482" s="3"/>
      <c r="OLS482" s="567"/>
      <c r="OLT482" s="3"/>
      <c r="OLU482" s="428"/>
      <c r="OLV482" s="3"/>
      <c r="OLW482" s="567"/>
      <c r="OLX482" s="3"/>
      <c r="OLY482" s="428"/>
      <c r="OLZ482" s="3"/>
      <c r="OMA482" s="567"/>
      <c r="OMB482" s="3"/>
      <c r="OMC482" s="428"/>
      <c r="OMD482" s="3"/>
      <c r="OME482" s="567"/>
      <c r="OMF482" s="3"/>
      <c r="OMG482" s="428"/>
      <c r="OMH482" s="3"/>
      <c r="OMI482" s="567"/>
      <c r="OMJ482" s="3"/>
      <c r="OMK482" s="428"/>
      <c r="OML482" s="3"/>
      <c r="OMM482" s="567"/>
      <c r="OMN482" s="3"/>
      <c r="OMO482" s="428"/>
      <c r="OMP482" s="3"/>
      <c r="OMQ482" s="567"/>
      <c r="OMR482" s="3"/>
      <c r="OMS482" s="428"/>
      <c r="OMT482" s="3"/>
      <c r="OMU482" s="567"/>
      <c r="OMV482" s="3"/>
      <c r="OMW482" s="428"/>
      <c r="OMX482" s="3"/>
      <c r="OMY482" s="567"/>
      <c r="OMZ482" s="3"/>
      <c r="ONA482" s="428"/>
      <c r="ONB482" s="3"/>
      <c r="ONC482" s="567"/>
      <c r="OND482" s="3"/>
      <c r="ONE482" s="428"/>
      <c r="ONF482" s="3"/>
      <c r="ONG482" s="567"/>
      <c r="ONH482" s="3"/>
      <c r="ONI482" s="428"/>
      <c r="ONJ482" s="3"/>
      <c r="ONK482" s="567"/>
      <c r="ONL482" s="3"/>
      <c r="ONM482" s="428"/>
      <c r="ONN482" s="3"/>
      <c r="ONO482" s="567"/>
      <c r="ONP482" s="3"/>
      <c r="ONQ482" s="428"/>
      <c r="ONR482" s="3"/>
      <c r="ONS482" s="567"/>
      <c r="ONT482" s="3"/>
      <c r="ONU482" s="428"/>
      <c r="ONV482" s="3"/>
      <c r="ONW482" s="567"/>
      <c r="ONX482" s="3"/>
      <c r="ONY482" s="428"/>
      <c r="ONZ482" s="3"/>
      <c r="OOA482" s="567"/>
      <c r="OOB482" s="3"/>
      <c r="OOC482" s="428"/>
      <c r="OOD482" s="3"/>
      <c r="OOE482" s="567"/>
      <c r="OOF482" s="3"/>
      <c r="OOG482" s="428"/>
      <c r="OOH482" s="3"/>
      <c r="OOI482" s="567"/>
      <c r="OOJ482" s="3"/>
      <c r="OOK482" s="428"/>
      <c r="OOL482" s="3"/>
      <c r="OOM482" s="567"/>
      <c r="OON482" s="3"/>
      <c r="OOO482" s="428"/>
      <c r="OOP482" s="3"/>
      <c r="OOQ482" s="567"/>
      <c r="OOR482" s="3"/>
      <c r="OOS482" s="428"/>
      <c r="OOT482" s="3"/>
      <c r="OOU482" s="567"/>
      <c r="OOV482" s="3"/>
      <c r="OOW482" s="428"/>
      <c r="OOX482" s="3"/>
      <c r="OOY482" s="567"/>
      <c r="OOZ482" s="3"/>
      <c r="OPA482" s="428"/>
      <c r="OPB482" s="3"/>
      <c r="OPC482" s="567"/>
      <c r="OPD482" s="3"/>
      <c r="OPE482" s="428"/>
      <c r="OPF482" s="3"/>
      <c r="OPG482" s="567"/>
      <c r="OPH482" s="3"/>
      <c r="OPI482" s="428"/>
      <c r="OPJ482" s="3"/>
      <c r="OPK482" s="567"/>
      <c r="OPL482" s="3"/>
      <c r="OPM482" s="428"/>
      <c r="OPN482" s="3"/>
      <c r="OPO482" s="567"/>
      <c r="OPP482" s="3"/>
      <c r="OPQ482" s="428"/>
      <c r="OPR482" s="3"/>
      <c r="OPS482" s="567"/>
      <c r="OPT482" s="3"/>
      <c r="OPU482" s="428"/>
      <c r="OPV482" s="3"/>
      <c r="OPW482" s="567"/>
      <c r="OPX482" s="3"/>
      <c r="OPY482" s="428"/>
      <c r="OPZ482" s="3"/>
      <c r="OQA482" s="567"/>
      <c r="OQB482" s="3"/>
      <c r="OQC482" s="428"/>
      <c r="OQD482" s="3"/>
      <c r="OQE482" s="567"/>
      <c r="OQF482" s="3"/>
      <c r="OQG482" s="428"/>
      <c r="OQH482" s="3"/>
      <c r="OQI482" s="567"/>
      <c r="OQJ482" s="3"/>
      <c r="OQK482" s="428"/>
      <c r="OQL482" s="3"/>
      <c r="OQM482" s="567"/>
      <c r="OQN482" s="3"/>
      <c r="OQO482" s="428"/>
      <c r="OQP482" s="3"/>
      <c r="OQQ482" s="567"/>
      <c r="OQR482" s="3"/>
      <c r="OQS482" s="428"/>
      <c r="OQT482" s="3"/>
      <c r="OQU482" s="567"/>
      <c r="OQV482" s="3"/>
      <c r="OQW482" s="428"/>
      <c r="OQX482" s="3"/>
      <c r="OQY482" s="567"/>
      <c r="OQZ482" s="3"/>
      <c r="ORA482" s="428"/>
      <c r="ORB482" s="3"/>
      <c r="ORC482" s="567"/>
      <c r="ORD482" s="3"/>
      <c r="ORE482" s="428"/>
      <c r="ORF482" s="3"/>
      <c r="ORG482" s="567"/>
      <c r="ORH482" s="3"/>
      <c r="ORI482" s="428"/>
      <c r="ORJ482" s="3"/>
      <c r="ORK482" s="567"/>
      <c r="ORL482" s="3"/>
      <c r="ORM482" s="428"/>
      <c r="ORN482" s="3"/>
      <c r="ORO482" s="567"/>
      <c r="ORP482" s="3"/>
      <c r="ORQ482" s="428"/>
      <c r="ORR482" s="3"/>
      <c r="ORS482" s="567"/>
      <c r="ORT482" s="3"/>
      <c r="ORU482" s="428"/>
      <c r="ORV482" s="3"/>
      <c r="ORW482" s="567"/>
      <c r="ORX482" s="3"/>
      <c r="ORY482" s="428"/>
      <c r="ORZ482" s="3"/>
      <c r="OSA482" s="567"/>
      <c r="OSB482" s="3"/>
      <c r="OSC482" s="428"/>
      <c r="OSD482" s="3"/>
      <c r="OSE482" s="567"/>
      <c r="OSF482" s="3"/>
      <c r="OSG482" s="428"/>
      <c r="OSH482" s="3"/>
      <c r="OSI482" s="567"/>
      <c r="OSJ482" s="3"/>
      <c r="OSK482" s="428"/>
      <c r="OSL482" s="3"/>
      <c r="OSM482" s="567"/>
      <c r="OSN482" s="3"/>
      <c r="OSO482" s="428"/>
      <c r="OSP482" s="3"/>
      <c r="OSQ482" s="567"/>
      <c r="OSR482" s="3"/>
      <c r="OSS482" s="428"/>
      <c r="OST482" s="3"/>
      <c r="OSU482" s="567"/>
      <c r="OSV482" s="3"/>
      <c r="OSW482" s="428"/>
      <c r="OSX482" s="3"/>
      <c r="OSY482" s="567"/>
      <c r="OSZ482" s="3"/>
      <c r="OTA482" s="428"/>
      <c r="OTB482" s="3"/>
      <c r="OTC482" s="567"/>
      <c r="OTD482" s="3"/>
      <c r="OTE482" s="428"/>
      <c r="OTF482" s="3"/>
      <c r="OTG482" s="567"/>
      <c r="OTH482" s="3"/>
      <c r="OTI482" s="428"/>
      <c r="OTJ482" s="3"/>
      <c r="OTK482" s="567"/>
      <c r="OTL482" s="3"/>
      <c r="OTM482" s="428"/>
      <c r="OTN482" s="3"/>
      <c r="OTO482" s="567"/>
      <c r="OTP482" s="3"/>
      <c r="OTQ482" s="428"/>
      <c r="OTR482" s="3"/>
      <c r="OTS482" s="567"/>
      <c r="OTT482" s="3"/>
      <c r="OTU482" s="428"/>
      <c r="OTV482" s="3"/>
      <c r="OTW482" s="567"/>
      <c r="OTX482" s="3"/>
      <c r="OTY482" s="428"/>
      <c r="OTZ482" s="3"/>
      <c r="OUA482" s="567"/>
      <c r="OUB482" s="3"/>
      <c r="OUC482" s="428"/>
      <c r="OUD482" s="3"/>
      <c r="OUE482" s="567"/>
      <c r="OUF482" s="3"/>
      <c r="OUG482" s="428"/>
      <c r="OUH482" s="3"/>
      <c r="OUI482" s="567"/>
      <c r="OUJ482" s="3"/>
      <c r="OUK482" s="428"/>
      <c r="OUL482" s="3"/>
      <c r="OUM482" s="567"/>
      <c r="OUN482" s="3"/>
      <c r="OUO482" s="428"/>
      <c r="OUP482" s="3"/>
      <c r="OUQ482" s="567"/>
      <c r="OUR482" s="3"/>
      <c r="OUS482" s="428"/>
      <c r="OUT482" s="3"/>
      <c r="OUU482" s="567"/>
      <c r="OUV482" s="3"/>
      <c r="OUW482" s="428"/>
      <c r="OUX482" s="3"/>
      <c r="OUY482" s="567"/>
      <c r="OUZ482" s="3"/>
      <c r="OVA482" s="428"/>
      <c r="OVB482" s="3"/>
      <c r="OVC482" s="567"/>
      <c r="OVD482" s="3"/>
      <c r="OVE482" s="428"/>
      <c r="OVF482" s="3"/>
      <c r="OVG482" s="567"/>
      <c r="OVH482" s="3"/>
      <c r="OVI482" s="428"/>
      <c r="OVJ482" s="3"/>
      <c r="OVK482" s="567"/>
      <c r="OVL482" s="3"/>
      <c r="OVM482" s="428"/>
      <c r="OVN482" s="3"/>
      <c r="OVO482" s="567"/>
      <c r="OVP482" s="3"/>
      <c r="OVQ482" s="428"/>
      <c r="OVR482" s="3"/>
      <c r="OVS482" s="567"/>
      <c r="OVT482" s="3"/>
      <c r="OVU482" s="428"/>
      <c r="OVV482" s="3"/>
      <c r="OVW482" s="567"/>
      <c r="OVX482" s="3"/>
      <c r="OVY482" s="428"/>
      <c r="OVZ482" s="3"/>
      <c r="OWA482" s="567"/>
      <c r="OWB482" s="3"/>
      <c r="OWC482" s="428"/>
      <c r="OWD482" s="3"/>
      <c r="OWE482" s="567"/>
      <c r="OWF482" s="3"/>
      <c r="OWG482" s="428"/>
      <c r="OWH482" s="3"/>
      <c r="OWI482" s="567"/>
      <c r="OWJ482" s="3"/>
      <c r="OWK482" s="428"/>
      <c r="OWL482" s="3"/>
      <c r="OWM482" s="567"/>
      <c r="OWN482" s="3"/>
      <c r="OWO482" s="428"/>
      <c r="OWP482" s="3"/>
      <c r="OWQ482" s="567"/>
      <c r="OWR482" s="3"/>
      <c r="OWS482" s="428"/>
      <c r="OWT482" s="3"/>
      <c r="OWU482" s="567"/>
      <c r="OWV482" s="3"/>
      <c r="OWW482" s="428"/>
      <c r="OWX482" s="3"/>
      <c r="OWY482" s="567"/>
      <c r="OWZ482" s="3"/>
      <c r="OXA482" s="428"/>
      <c r="OXB482" s="3"/>
      <c r="OXC482" s="567"/>
      <c r="OXD482" s="3"/>
      <c r="OXE482" s="428"/>
      <c r="OXF482" s="3"/>
      <c r="OXG482" s="567"/>
      <c r="OXH482" s="3"/>
      <c r="OXI482" s="428"/>
      <c r="OXJ482" s="3"/>
      <c r="OXK482" s="567"/>
      <c r="OXL482" s="3"/>
      <c r="OXM482" s="428"/>
      <c r="OXN482" s="3"/>
      <c r="OXO482" s="567"/>
      <c r="OXP482" s="3"/>
      <c r="OXQ482" s="428"/>
      <c r="OXR482" s="3"/>
      <c r="OXS482" s="567"/>
      <c r="OXT482" s="3"/>
      <c r="OXU482" s="428"/>
      <c r="OXV482" s="3"/>
      <c r="OXW482" s="567"/>
      <c r="OXX482" s="3"/>
      <c r="OXY482" s="428"/>
      <c r="OXZ482" s="3"/>
      <c r="OYA482" s="567"/>
      <c r="OYB482" s="3"/>
      <c r="OYC482" s="428"/>
      <c r="OYD482" s="3"/>
      <c r="OYE482" s="567"/>
      <c r="OYF482" s="3"/>
      <c r="OYG482" s="428"/>
      <c r="OYH482" s="3"/>
      <c r="OYI482" s="567"/>
      <c r="OYJ482" s="3"/>
      <c r="OYK482" s="428"/>
      <c r="OYL482" s="3"/>
      <c r="OYM482" s="567"/>
      <c r="OYN482" s="3"/>
      <c r="OYO482" s="428"/>
      <c r="OYP482" s="3"/>
      <c r="OYQ482" s="567"/>
      <c r="OYR482" s="3"/>
      <c r="OYS482" s="428"/>
      <c r="OYT482" s="3"/>
      <c r="OYU482" s="567"/>
      <c r="OYV482" s="3"/>
      <c r="OYW482" s="428"/>
      <c r="OYX482" s="3"/>
      <c r="OYY482" s="567"/>
      <c r="OYZ482" s="3"/>
      <c r="OZA482" s="428"/>
      <c r="OZB482" s="3"/>
      <c r="OZC482" s="567"/>
      <c r="OZD482" s="3"/>
      <c r="OZE482" s="428"/>
      <c r="OZF482" s="3"/>
      <c r="OZG482" s="567"/>
      <c r="OZH482" s="3"/>
      <c r="OZI482" s="428"/>
      <c r="OZJ482" s="3"/>
      <c r="OZK482" s="567"/>
      <c r="OZL482" s="3"/>
      <c r="OZM482" s="428"/>
      <c r="OZN482" s="3"/>
      <c r="OZO482" s="567"/>
      <c r="OZP482" s="3"/>
      <c r="OZQ482" s="428"/>
      <c r="OZR482" s="3"/>
      <c r="OZS482" s="567"/>
      <c r="OZT482" s="3"/>
      <c r="OZU482" s="428"/>
      <c r="OZV482" s="3"/>
      <c r="OZW482" s="567"/>
      <c r="OZX482" s="3"/>
      <c r="OZY482" s="428"/>
      <c r="OZZ482" s="3"/>
      <c r="PAA482" s="567"/>
      <c r="PAB482" s="3"/>
      <c r="PAC482" s="428"/>
      <c r="PAD482" s="3"/>
      <c r="PAE482" s="567"/>
      <c r="PAF482" s="3"/>
      <c r="PAG482" s="428"/>
      <c r="PAH482" s="3"/>
      <c r="PAI482" s="567"/>
      <c r="PAJ482" s="3"/>
      <c r="PAK482" s="428"/>
      <c r="PAL482" s="3"/>
      <c r="PAM482" s="567"/>
      <c r="PAN482" s="3"/>
      <c r="PAO482" s="428"/>
      <c r="PAP482" s="3"/>
      <c r="PAQ482" s="567"/>
      <c r="PAR482" s="3"/>
      <c r="PAS482" s="428"/>
      <c r="PAT482" s="3"/>
      <c r="PAU482" s="567"/>
      <c r="PAV482" s="3"/>
      <c r="PAW482" s="428"/>
      <c r="PAX482" s="3"/>
      <c r="PAY482" s="567"/>
      <c r="PAZ482" s="3"/>
      <c r="PBA482" s="428"/>
      <c r="PBB482" s="3"/>
      <c r="PBC482" s="567"/>
      <c r="PBD482" s="3"/>
      <c r="PBE482" s="428"/>
      <c r="PBF482" s="3"/>
      <c r="PBG482" s="567"/>
      <c r="PBH482" s="3"/>
      <c r="PBI482" s="428"/>
      <c r="PBJ482" s="3"/>
      <c r="PBK482" s="567"/>
      <c r="PBL482" s="3"/>
      <c r="PBM482" s="428"/>
      <c r="PBN482" s="3"/>
      <c r="PBO482" s="567"/>
      <c r="PBP482" s="3"/>
      <c r="PBQ482" s="428"/>
      <c r="PBR482" s="3"/>
      <c r="PBS482" s="567"/>
      <c r="PBT482" s="3"/>
      <c r="PBU482" s="428"/>
      <c r="PBV482" s="3"/>
      <c r="PBW482" s="567"/>
      <c r="PBX482" s="3"/>
      <c r="PBY482" s="428"/>
      <c r="PBZ482" s="3"/>
      <c r="PCA482" s="567"/>
      <c r="PCB482" s="3"/>
      <c r="PCC482" s="428"/>
      <c r="PCD482" s="3"/>
      <c r="PCE482" s="567"/>
      <c r="PCF482" s="3"/>
      <c r="PCG482" s="428"/>
      <c r="PCH482" s="3"/>
      <c r="PCI482" s="567"/>
      <c r="PCJ482" s="3"/>
      <c r="PCK482" s="428"/>
      <c r="PCL482" s="3"/>
      <c r="PCM482" s="567"/>
      <c r="PCN482" s="3"/>
      <c r="PCO482" s="428"/>
      <c r="PCP482" s="3"/>
      <c r="PCQ482" s="567"/>
      <c r="PCR482" s="3"/>
      <c r="PCS482" s="428"/>
      <c r="PCT482" s="3"/>
      <c r="PCU482" s="567"/>
      <c r="PCV482" s="3"/>
      <c r="PCW482" s="428"/>
      <c r="PCX482" s="3"/>
      <c r="PCY482" s="567"/>
      <c r="PCZ482" s="3"/>
      <c r="PDA482" s="428"/>
      <c r="PDB482" s="3"/>
      <c r="PDC482" s="567"/>
      <c r="PDD482" s="3"/>
      <c r="PDE482" s="428"/>
      <c r="PDF482" s="3"/>
      <c r="PDG482" s="567"/>
      <c r="PDH482" s="3"/>
      <c r="PDI482" s="428"/>
      <c r="PDJ482" s="3"/>
      <c r="PDK482" s="567"/>
      <c r="PDL482" s="3"/>
      <c r="PDM482" s="428"/>
      <c r="PDN482" s="3"/>
      <c r="PDO482" s="567"/>
      <c r="PDP482" s="3"/>
      <c r="PDQ482" s="428"/>
      <c r="PDR482" s="3"/>
      <c r="PDS482" s="567"/>
      <c r="PDT482" s="3"/>
      <c r="PDU482" s="428"/>
      <c r="PDV482" s="3"/>
      <c r="PDW482" s="567"/>
      <c r="PDX482" s="3"/>
      <c r="PDY482" s="428"/>
      <c r="PDZ482" s="3"/>
      <c r="PEA482" s="567"/>
      <c r="PEB482" s="3"/>
      <c r="PEC482" s="428"/>
      <c r="PED482" s="3"/>
      <c r="PEE482" s="567"/>
      <c r="PEF482" s="3"/>
      <c r="PEG482" s="428"/>
      <c r="PEH482" s="3"/>
      <c r="PEI482" s="567"/>
      <c r="PEJ482" s="3"/>
      <c r="PEK482" s="428"/>
      <c r="PEL482" s="3"/>
      <c r="PEM482" s="567"/>
      <c r="PEN482" s="3"/>
      <c r="PEO482" s="428"/>
      <c r="PEP482" s="3"/>
      <c r="PEQ482" s="567"/>
      <c r="PER482" s="3"/>
      <c r="PES482" s="428"/>
      <c r="PET482" s="3"/>
      <c r="PEU482" s="567"/>
      <c r="PEV482" s="3"/>
      <c r="PEW482" s="428"/>
      <c r="PEX482" s="3"/>
      <c r="PEY482" s="567"/>
      <c r="PEZ482" s="3"/>
      <c r="PFA482" s="428"/>
      <c r="PFB482" s="3"/>
      <c r="PFC482" s="567"/>
      <c r="PFD482" s="3"/>
      <c r="PFE482" s="428"/>
      <c r="PFF482" s="3"/>
      <c r="PFG482" s="567"/>
      <c r="PFH482" s="3"/>
      <c r="PFI482" s="428"/>
      <c r="PFJ482" s="3"/>
      <c r="PFK482" s="567"/>
      <c r="PFL482" s="3"/>
      <c r="PFM482" s="428"/>
      <c r="PFN482" s="3"/>
      <c r="PFO482" s="567"/>
      <c r="PFP482" s="3"/>
      <c r="PFQ482" s="428"/>
      <c r="PFR482" s="3"/>
      <c r="PFS482" s="567"/>
      <c r="PFT482" s="3"/>
      <c r="PFU482" s="428"/>
      <c r="PFV482" s="3"/>
      <c r="PFW482" s="567"/>
      <c r="PFX482" s="3"/>
      <c r="PFY482" s="428"/>
      <c r="PFZ482" s="3"/>
      <c r="PGA482" s="567"/>
      <c r="PGB482" s="3"/>
      <c r="PGC482" s="428"/>
      <c r="PGD482" s="3"/>
      <c r="PGE482" s="567"/>
      <c r="PGF482" s="3"/>
      <c r="PGG482" s="428"/>
      <c r="PGH482" s="3"/>
      <c r="PGI482" s="567"/>
      <c r="PGJ482" s="3"/>
      <c r="PGK482" s="428"/>
      <c r="PGL482" s="3"/>
      <c r="PGM482" s="567"/>
      <c r="PGN482" s="3"/>
      <c r="PGO482" s="428"/>
      <c r="PGP482" s="3"/>
      <c r="PGQ482" s="567"/>
      <c r="PGR482" s="3"/>
      <c r="PGS482" s="428"/>
      <c r="PGT482" s="3"/>
      <c r="PGU482" s="567"/>
      <c r="PGV482" s="3"/>
      <c r="PGW482" s="428"/>
      <c r="PGX482" s="3"/>
      <c r="PGY482" s="567"/>
      <c r="PGZ482" s="3"/>
      <c r="PHA482" s="428"/>
      <c r="PHB482" s="3"/>
      <c r="PHC482" s="567"/>
      <c r="PHD482" s="3"/>
      <c r="PHE482" s="428"/>
      <c r="PHF482" s="3"/>
      <c r="PHG482" s="567"/>
      <c r="PHH482" s="3"/>
      <c r="PHI482" s="428"/>
      <c r="PHJ482" s="3"/>
      <c r="PHK482" s="567"/>
      <c r="PHL482" s="3"/>
      <c r="PHM482" s="428"/>
      <c r="PHN482" s="3"/>
      <c r="PHO482" s="567"/>
      <c r="PHP482" s="3"/>
      <c r="PHQ482" s="428"/>
      <c r="PHR482" s="3"/>
      <c r="PHS482" s="567"/>
      <c r="PHT482" s="3"/>
      <c r="PHU482" s="428"/>
      <c r="PHV482" s="3"/>
      <c r="PHW482" s="567"/>
      <c r="PHX482" s="3"/>
      <c r="PHY482" s="428"/>
      <c r="PHZ482" s="3"/>
      <c r="PIA482" s="567"/>
      <c r="PIB482" s="3"/>
      <c r="PIC482" s="428"/>
      <c r="PID482" s="3"/>
      <c r="PIE482" s="567"/>
      <c r="PIF482" s="3"/>
      <c r="PIG482" s="428"/>
      <c r="PIH482" s="3"/>
      <c r="PII482" s="567"/>
      <c r="PIJ482" s="3"/>
      <c r="PIK482" s="428"/>
      <c r="PIL482" s="3"/>
      <c r="PIM482" s="567"/>
      <c r="PIN482" s="3"/>
      <c r="PIO482" s="428"/>
      <c r="PIP482" s="3"/>
      <c r="PIQ482" s="567"/>
      <c r="PIR482" s="3"/>
      <c r="PIS482" s="428"/>
      <c r="PIT482" s="3"/>
      <c r="PIU482" s="567"/>
      <c r="PIV482" s="3"/>
      <c r="PIW482" s="428"/>
      <c r="PIX482" s="3"/>
      <c r="PIY482" s="567"/>
      <c r="PIZ482" s="3"/>
      <c r="PJA482" s="428"/>
      <c r="PJB482" s="3"/>
      <c r="PJC482" s="567"/>
      <c r="PJD482" s="3"/>
      <c r="PJE482" s="428"/>
      <c r="PJF482" s="3"/>
      <c r="PJG482" s="567"/>
      <c r="PJH482" s="3"/>
      <c r="PJI482" s="428"/>
      <c r="PJJ482" s="3"/>
      <c r="PJK482" s="567"/>
      <c r="PJL482" s="3"/>
      <c r="PJM482" s="428"/>
      <c r="PJN482" s="3"/>
      <c r="PJO482" s="567"/>
      <c r="PJP482" s="3"/>
      <c r="PJQ482" s="428"/>
      <c r="PJR482" s="3"/>
      <c r="PJS482" s="567"/>
      <c r="PJT482" s="3"/>
      <c r="PJU482" s="428"/>
      <c r="PJV482" s="3"/>
      <c r="PJW482" s="567"/>
      <c r="PJX482" s="3"/>
      <c r="PJY482" s="428"/>
      <c r="PJZ482" s="3"/>
      <c r="PKA482" s="567"/>
      <c r="PKB482" s="3"/>
      <c r="PKC482" s="428"/>
      <c r="PKD482" s="3"/>
      <c r="PKE482" s="567"/>
      <c r="PKF482" s="3"/>
      <c r="PKG482" s="428"/>
      <c r="PKH482" s="3"/>
      <c r="PKI482" s="567"/>
      <c r="PKJ482" s="3"/>
      <c r="PKK482" s="428"/>
      <c r="PKL482" s="3"/>
      <c r="PKM482" s="567"/>
      <c r="PKN482" s="3"/>
      <c r="PKO482" s="428"/>
      <c r="PKP482" s="3"/>
      <c r="PKQ482" s="567"/>
      <c r="PKR482" s="3"/>
      <c r="PKS482" s="428"/>
      <c r="PKT482" s="3"/>
      <c r="PKU482" s="567"/>
      <c r="PKV482" s="3"/>
      <c r="PKW482" s="428"/>
      <c r="PKX482" s="3"/>
      <c r="PKY482" s="567"/>
      <c r="PKZ482" s="3"/>
      <c r="PLA482" s="428"/>
      <c r="PLB482" s="3"/>
      <c r="PLC482" s="567"/>
      <c r="PLD482" s="3"/>
      <c r="PLE482" s="428"/>
      <c r="PLF482" s="3"/>
      <c r="PLG482" s="567"/>
      <c r="PLH482" s="3"/>
      <c r="PLI482" s="428"/>
      <c r="PLJ482" s="3"/>
      <c r="PLK482" s="567"/>
      <c r="PLL482" s="3"/>
      <c r="PLM482" s="428"/>
      <c r="PLN482" s="3"/>
      <c r="PLO482" s="567"/>
      <c r="PLP482" s="3"/>
      <c r="PLQ482" s="428"/>
      <c r="PLR482" s="3"/>
      <c r="PLS482" s="567"/>
      <c r="PLT482" s="3"/>
      <c r="PLU482" s="428"/>
      <c r="PLV482" s="3"/>
      <c r="PLW482" s="567"/>
      <c r="PLX482" s="3"/>
      <c r="PLY482" s="428"/>
      <c r="PLZ482" s="3"/>
      <c r="PMA482" s="567"/>
      <c r="PMB482" s="3"/>
      <c r="PMC482" s="428"/>
      <c r="PMD482" s="3"/>
      <c r="PME482" s="567"/>
      <c r="PMF482" s="3"/>
      <c r="PMG482" s="428"/>
      <c r="PMH482" s="3"/>
      <c r="PMI482" s="567"/>
      <c r="PMJ482" s="3"/>
      <c r="PMK482" s="428"/>
      <c r="PML482" s="3"/>
      <c r="PMM482" s="567"/>
      <c r="PMN482" s="3"/>
      <c r="PMO482" s="428"/>
      <c r="PMP482" s="3"/>
      <c r="PMQ482" s="567"/>
      <c r="PMR482" s="3"/>
      <c r="PMS482" s="428"/>
      <c r="PMT482" s="3"/>
      <c r="PMU482" s="567"/>
      <c r="PMV482" s="3"/>
      <c r="PMW482" s="428"/>
      <c r="PMX482" s="3"/>
      <c r="PMY482" s="567"/>
      <c r="PMZ482" s="3"/>
      <c r="PNA482" s="428"/>
      <c r="PNB482" s="3"/>
      <c r="PNC482" s="567"/>
      <c r="PND482" s="3"/>
      <c r="PNE482" s="428"/>
      <c r="PNF482" s="3"/>
      <c r="PNG482" s="567"/>
      <c r="PNH482" s="3"/>
      <c r="PNI482" s="428"/>
      <c r="PNJ482" s="3"/>
      <c r="PNK482" s="567"/>
      <c r="PNL482" s="3"/>
      <c r="PNM482" s="428"/>
      <c r="PNN482" s="3"/>
      <c r="PNO482" s="567"/>
      <c r="PNP482" s="3"/>
      <c r="PNQ482" s="428"/>
      <c r="PNR482" s="3"/>
      <c r="PNS482" s="567"/>
      <c r="PNT482" s="3"/>
      <c r="PNU482" s="428"/>
      <c r="PNV482" s="3"/>
      <c r="PNW482" s="567"/>
      <c r="PNX482" s="3"/>
      <c r="PNY482" s="428"/>
      <c r="PNZ482" s="3"/>
      <c r="POA482" s="567"/>
      <c r="POB482" s="3"/>
      <c r="POC482" s="428"/>
      <c r="POD482" s="3"/>
      <c r="POE482" s="567"/>
      <c r="POF482" s="3"/>
      <c r="POG482" s="428"/>
      <c r="POH482" s="3"/>
      <c r="POI482" s="567"/>
      <c r="POJ482" s="3"/>
      <c r="POK482" s="428"/>
      <c r="POL482" s="3"/>
      <c r="POM482" s="567"/>
      <c r="PON482" s="3"/>
      <c r="POO482" s="428"/>
      <c r="POP482" s="3"/>
      <c r="POQ482" s="567"/>
      <c r="POR482" s="3"/>
      <c r="POS482" s="428"/>
      <c r="POT482" s="3"/>
      <c r="POU482" s="567"/>
      <c r="POV482" s="3"/>
      <c r="POW482" s="428"/>
      <c r="POX482" s="3"/>
      <c r="POY482" s="567"/>
      <c r="POZ482" s="3"/>
      <c r="PPA482" s="428"/>
      <c r="PPB482" s="3"/>
      <c r="PPC482" s="567"/>
      <c r="PPD482" s="3"/>
      <c r="PPE482" s="428"/>
      <c r="PPF482" s="3"/>
      <c r="PPG482" s="567"/>
      <c r="PPH482" s="3"/>
      <c r="PPI482" s="428"/>
      <c r="PPJ482" s="3"/>
      <c r="PPK482" s="567"/>
      <c r="PPL482" s="3"/>
      <c r="PPM482" s="428"/>
      <c r="PPN482" s="3"/>
      <c r="PPO482" s="567"/>
      <c r="PPP482" s="3"/>
      <c r="PPQ482" s="428"/>
      <c r="PPR482" s="3"/>
      <c r="PPS482" s="567"/>
      <c r="PPT482" s="3"/>
      <c r="PPU482" s="428"/>
      <c r="PPV482" s="3"/>
      <c r="PPW482" s="567"/>
      <c r="PPX482" s="3"/>
      <c r="PPY482" s="428"/>
      <c r="PPZ482" s="3"/>
      <c r="PQA482" s="567"/>
      <c r="PQB482" s="3"/>
      <c r="PQC482" s="428"/>
      <c r="PQD482" s="3"/>
      <c r="PQE482" s="567"/>
      <c r="PQF482" s="3"/>
      <c r="PQG482" s="428"/>
      <c r="PQH482" s="3"/>
      <c r="PQI482" s="567"/>
      <c r="PQJ482" s="3"/>
      <c r="PQK482" s="428"/>
      <c r="PQL482" s="3"/>
      <c r="PQM482" s="567"/>
      <c r="PQN482" s="3"/>
      <c r="PQO482" s="428"/>
      <c r="PQP482" s="3"/>
      <c r="PQQ482" s="567"/>
      <c r="PQR482" s="3"/>
      <c r="PQS482" s="428"/>
      <c r="PQT482" s="3"/>
      <c r="PQU482" s="567"/>
      <c r="PQV482" s="3"/>
      <c r="PQW482" s="428"/>
      <c r="PQX482" s="3"/>
      <c r="PQY482" s="567"/>
      <c r="PQZ482" s="3"/>
      <c r="PRA482" s="428"/>
      <c r="PRB482" s="3"/>
      <c r="PRC482" s="567"/>
      <c r="PRD482" s="3"/>
      <c r="PRE482" s="428"/>
      <c r="PRF482" s="3"/>
      <c r="PRG482" s="567"/>
      <c r="PRH482" s="3"/>
      <c r="PRI482" s="428"/>
      <c r="PRJ482" s="3"/>
      <c r="PRK482" s="567"/>
      <c r="PRL482" s="3"/>
      <c r="PRM482" s="428"/>
      <c r="PRN482" s="3"/>
      <c r="PRO482" s="567"/>
      <c r="PRP482" s="3"/>
      <c r="PRQ482" s="428"/>
      <c r="PRR482" s="3"/>
      <c r="PRS482" s="567"/>
      <c r="PRT482" s="3"/>
      <c r="PRU482" s="428"/>
      <c r="PRV482" s="3"/>
      <c r="PRW482" s="567"/>
      <c r="PRX482" s="3"/>
      <c r="PRY482" s="428"/>
      <c r="PRZ482" s="3"/>
      <c r="PSA482" s="567"/>
      <c r="PSB482" s="3"/>
      <c r="PSC482" s="428"/>
      <c r="PSD482" s="3"/>
      <c r="PSE482" s="567"/>
      <c r="PSF482" s="3"/>
      <c r="PSG482" s="428"/>
      <c r="PSH482" s="3"/>
      <c r="PSI482" s="567"/>
      <c r="PSJ482" s="3"/>
      <c r="PSK482" s="428"/>
      <c r="PSL482" s="3"/>
      <c r="PSM482" s="567"/>
      <c r="PSN482" s="3"/>
      <c r="PSO482" s="428"/>
      <c r="PSP482" s="3"/>
      <c r="PSQ482" s="567"/>
      <c r="PSR482" s="3"/>
      <c r="PSS482" s="428"/>
      <c r="PST482" s="3"/>
      <c r="PSU482" s="567"/>
      <c r="PSV482" s="3"/>
      <c r="PSW482" s="428"/>
      <c r="PSX482" s="3"/>
      <c r="PSY482" s="567"/>
      <c r="PSZ482" s="3"/>
      <c r="PTA482" s="428"/>
      <c r="PTB482" s="3"/>
      <c r="PTC482" s="567"/>
      <c r="PTD482" s="3"/>
      <c r="PTE482" s="428"/>
      <c r="PTF482" s="3"/>
      <c r="PTG482" s="567"/>
      <c r="PTH482" s="3"/>
      <c r="PTI482" s="428"/>
      <c r="PTJ482" s="3"/>
      <c r="PTK482" s="567"/>
      <c r="PTL482" s="3"/>
      <c r="PTM482" s="428"/>
      <c r="PTN482" s="3"/>
      <c r="PTO482" s="567"/>
      <c r="PTP482" s="3"/>
      <c r="PTQ482" s="428"/>
      <c r="PTR482" s="3"/>
      <c r="PTS482" s="567"/>
      <c r="PTT482" s="3"/>
      <c r="PTU482" s="428"/>
      <c r="PTV482" s="3"/>
      <c r="PTW482" s="567"/>
      <c r="PTX482" s="3"/>
      <c r="PTY482" s="428"/>
      <c r="PTZ482" s="3"/>
      <c r="PUA482" s="567"/>
      <c r="PUB482" s="3"/>
      <c r="PUC482" s="428"/>
      <c r="PUD482" s="3"/>
      <c r="PUE482" s="567"/>
      <c r="PUF482" s="3"/>
      <c r="PUG482" s="428"/>
      <c r="PUH482" s="3"/>
      <c r="PUI482" s="567"/>
      <c r="PUJ482" s="3"/>
      <c r="PUK482" s="428"/>
      <c r="PUL482" s="3"/>
      <c r="PUM482" s="567"/>
      <c r="PUN482" s="3"/>
      <c r="PUO482" s="428"/>
      <c r="PUP482" s="3"/>
      <c r="PUQ482" s="567"/>
      <c r="PUR482" s="3"/>
      <c r="PUS482" s="428"/>
      <c r="PUT482" s="3"/>
      <c r="PUU482" s="567"/>
      <c r="PUV482" s="3"/>
      <c r="PUW482" s="428"/>
      <c r="PUX482" s="3"/>
      <c r="PUY482" s="567"/>
      <c r="PUZ482" s="3"/>
      <c r="PVA482" s="428"/>
      <c r="PVB482" s="3"/>
      <c r="PVC482" s="567"/>
      <c r="PVD482" s="3"/>
      <c r="PVE482" s="428"/>
      <c r="PVF482" s="3"/>
      <c r="PVG482" s="567"/>
      <c r="PVH482" s="3"/>
      <c r="PVI482" s="428"/>
      <c r="PVJ482" s="3"/>
      <c r="PVK482" s="567"/>
      <c r="PVL482" s="3"/>
      <c r="PVM482" s="428"/>
      <c r="PVN482" s="3"/>
      <c r="PVO482" s="567"/>
      <c r="PVP482" s="3"/>
      <c r="PVQ482" s="428"/>
      <c r="PVR482" s="3"/>
      <c r="PVS482" s="567"/>
      <c r="PVT482" s="3"/>
      <c r="PVU482" s="428"/>
      <c r="PVV482" s="3"/>
      <c r="PVW482" s="567"/>
      <c r="PVX482" s="3"/>
      <c r="PVY482" s="428"/>
      <c r="PVZ482" s="3"/>
      <c r="PWA482" s="567"/>
      <c r="PWB482" s="3"/>
      <c r="PWC482" s="428"/>
      <c r="PWD482" s="3"/>
      <c r="PWE482" s="567"/>
      <c r="PWF482" s="3"/>
      <c r="PWG482" s="428"/>
      <c r="PWH482" s="3"/>
      <c r="PWI482" s="567"/>
      <c r="PWJ482" s="3"/>
      <c r="PWK482" s="428"/>
      <c r="PWL482" s="3"/>
      <c r="PWM482" s="567"/>
      <c r="PWN482" s="3"/>
      <c r="PWO482" s="428"/>
      <c r="PWP482" s="3"/>
      <c r="PWQ482" s="567"/>
      <c r="PWR482" s="3"/>
      <c r="PWS482" s="428"/>
      <c r="PWT482" s="3"/>
      <c r="PWU482" s="567"/>
      <c r="PWV482" s="3"/>
      <c r="PWW482" s="428"/>
      <c r="PWX482" s="3"/>
      <c r="PWY482" s="567"/>
      <c r="PWZ482" s="3"/>
      <c r="PXA482" s="428"/>
      <c r="PXB482" s="3"/>
      <c r="PXC482" s="567"/>
      <c r="PXD482" s="3"/>
      <c r="PXE482" s="428"/>
      <c r="PXF482" s="3"/>
      <c r="PXG482" s="567"/>
      <c r="PXH482" s="3"/>
      <c r="PXI482" s="428"/>
      <c r="PXJ482" s="3"/>
      <c r="PXK482" s="567"/>
      <c r="PXL482" s="3"/>
      <c r="PXM482" s="428"/>
      <c r="PXN482" s="3"/>
      <c r="PXO482" s="567"/>
      <c r="PXP482" s="3"/>
      <c r="PXQ482" s="428"/>
      <c r="PXR482" s="3"/>
      <c r="PXS482" s="567"/>
      <c r="PXT482" s="3"/>
      <c r="PXU482" s="428"/>
      <c r="PXV482" s="3"/>
      <c r="PXW482" s="567"/>
      <c r="PXX482" s="3"/>
      <c r="PXY482" s="428"/>
      <c r="PXZ482" s="3"/>
      <c r="PYA482" s="567"/>
      <c r="PYB482" s="3"/>
      <c r="PYC482" s="428"/>
      <c r="PYD482" s="3"/>
      <c r="PYE482" s="567"/>
      <c r="PYF482" s="3"/>
      <c r="PYG482" s="428"/>
      <c r="PYH482" s="3"/>
      <c r="PYI482" s="567"/>
      <c r="PYJ482" s="3"/>
      <c r="PYK482" s="428"/>
      <c r="PYL482" s="3"/>
      <c r="PYM482" s="567"/>
      <c r="PYN482" s="3"/>
      <c r="PYO482" s="428"/>
      <c r="PYP482" s="3"/>
      <c r="PYQ482" s="567"/>
      <c r="PYR482" s="3"/>
      <c r="PYS482" s="428"/>
      <c r="PYT482" s="3"/>
      <c r="PYU482" s="567"/>
      <c r="PYV482" s="3"/>
      <c r="PYW482" s="428"/>
      <c r="PYX482" s="3"/>
      <c r="PYY482" s="567"/>
      <c r="PYZ482" s="3"/>
      <c r="PZA482" s="428"/>
      <c r="PZB482" s="3"/>
      <c r="PZC482" s="567"/>
      <c r="PZD482" s="3"/>
      <c r="PZE482" s="428"/>
      <c r="PZF482" s="3"/>
      <c r="PZG482" s="567"/>
      <c r="PZH482" s="3"/>
      <c r="PZI482" s="428"/>
      <c r="PZJ482" s="3"/>
      <c r="PZK482" s="567"/>
      <c r="PZL482" s="3"/>
      <c r="PZM482" s="428"/>
      <c r="PZN482" s="3"/>
      <c r="PZO482" s="567"/>
      <c r="PZP482" s="3"/>
      <c r="PZQ482" s="428"/>
      <c r="PZR482" s="3"/>
      <c r="PZS482" s="567"/>
      <c r="PZT482" s="3"/>
      <c r="PZU482" s="428"/>
      <c r="PZV482" s="3"/>
      <c r="PZW482" s="567"/>
      <c r="PZX482" s="3"/>
      <c r="PZY482" s="428"/>
      <c r="PZZ482" s="3"/>
      <c r="QAA482" s="567"/>
      <c r="QAB482" s="3"/>
      <c r="QAC482" s="428"/>
      <c r="QAD482" s="3"/>
      <c r="QAE482" s="567"/>
      <c r="QAF482" s="3"/>
      <c r="QAG482" s="428"/>
      <c r="QAH482" s="3"/>
      <c r="QAI482" s="567"/>
      <c r="QAJ482" s="3"/>
      <c r="QAK482" s="428"/>
      <c r="QAL482" s="3"/>
      <c r="QAM482" s="567"/>
      <c r="QAN482" s="3"/>
      <c r="QAO482" s="428"/>
      <c r="QAP482" s="3"/>
      <c r="QAQ482" s="567"/>
      <c r="QAR482" s="3"/>
      <c r="QAS482" s="428"/>
      <c r="QAT482" s="3"/>
      <c r="QAU482" s="567"/>
      <c r="QAV482" s="3"/>
      <c r="QAW482" s="428"/>
      <c r="QAX482" s="3"/>
      <c r="QAY482" s="567"/>
      <c r="QAZ482" s="3"/>
      <c r="QBA482" s="428"/>
      <c r="QBB482" s="3"/>
      <c r="QBC482" s="567"/>
      <c r="QBD482" s="3"/>
      <c r="QBE482" s="428"/>
      <c r="QBF482" s="3"/>
      <c r="QBG482" s="567"/>
      <c r="QBH482" s="3"/>
      <c r="QBI482" s="428"/>
      <c r="QBJ482" s="3"/>
      <c r="QBK482" s="567"/>
      <c r="QBL482" s="3"/>
      <c r="QBM482" s="428"/>
      <c r="QBN482" s="3"/>
      <c r="QBO482" s="567"/>
      <c r="QBP482" s="3"/>
      <c r="QBQ482" s="428"/>
      <c r="QBR482" s="3"/>
      <c r="QBS482" s="567"/>
      <c r="QBT482" s="3"/>
      <c r="QBU482" s="428"/>
      <c r="QBV482" s="3"/>
      <c r="QBW482" s="567"/>
      <c r="QBX482" s="3"/>
      <c r="QBY482" s="428"/>
      <c r="QBZ482" s="3"/>
      <c r="QCA482" s="567"/>
      <c r="QCB482" s="3"/>
      <c r="QCC482" s="428"/>
      <c r="QCD482" s="3"/>
      <c r="QCE482" s="567"/>
      <c r="QCF482" s="3"/>
      <c r="QCG482" s="428"/>
      <c r="QCH482" s="3"/>
      <c r="QCI482" s="567"/>
      <c r="QCJ482" s="3"/>
      <c r="QCK482" s="428"/>
      <c r="QCL482" s="3"/>
      <c r="QCM482" s="567"/>
      <c r="QCN482" s="3"/>
      <c r="QCO482" s="428"/>
      <c r="QCP482" s="3"/>
      <c r="QCQ482" s="567"/>
      <c r="QCR482" s="3"/>
      <c r="QCS482" s="428"/>
      <c r="QCT482" s="3"/>
      <c r="QCU482" s="567"/>
      <c r="QCV482" s="3"/>
      <c r="QCW482" s="428"/>
      <c r="QCX482" s="3"/>
      <c r="QCY482" s="567"/>
      <c r="QCZ482" s="3"/>
      <c r="QDA482" s="428"/>
      <c r="QDB482" s="3"/>
      <c r="QDC482" s="567"/>
      <c r="QDD482" s="3"/>
      <c r="QDE482" s="428"/>
      <c r="QDF482" s="3"/>
      <c r="QDG482" s="567"/>
      <c r="QDH482" s="3"/>
      <c r="QDI482" s="428"/>
      <c r="QDJ482" s="3"/>
      <c r="QDK482" s="567"/>
      <c r="QDL482" s="3"/>
      <c r="QDM482" s="428"/>
      <c r="QDN482" s="3"/>
      <c r="QDO482" s="567"/>
      <c r="QDP482" s="3"/>
      <c r="QDQ482" s="428"/>
      <c r="QDR482" s="3"/>
      <c r="QDS482" s="567"/>
      <c r="QDT482" s="3"/>
      <c r="QDU482" s="428"/>
      <c r="QDV482" s="3"/>
      <c r="QDW482" s="567"/>
      <c r="QDX482" s="3"/>
      <c r="QDY482" s="428"/>
      <c r="QDZ482" s="3"/>
      <c r="QEA482" s="567"/>
      <c r="QEB482" s="3"/>
      <c r="QEC482" s="428"/>
      <c r="QED482" s="3"/>
      <c r="QEE482" s="567"/>
      <c r="QEF482" s="3"/>
      <c r="QEG482" s="428"/>
      <c r="QEH482" s="3"/>
      <c r="QEI482" s="567"/>
      <c r="QEJ482" s="3"/>
      <c r="QEK482" s="428"/>
      <c r="QEL482" s="3"/>
      <c r="QEM482" s="567"/>
      <c r="QEN482" s="3"/>
      <c r="QEO482" s="428"/>
      <c r="QEP482" s="3"/>
      <c r="QEQ482" s="567"/>
      <c r="QER482" s="3"/>
      <c r="QES482" s="428"/>
      <c r="QET482" s="3"/>
      <c r="QEU482" s="567"/>
      <c r="QEV482" s="3"/>
      <c r="QEW482" s="428"/>
      <c r="QEX482" s="3"/>
      <c r="QEY482" s="567"/>
      <c r="QEZ482" s="3"/>
      <c r="QFA482" s="428"/>
      <c r="QFB482" s="3"/>
      <c r="QFC482" s="567"/>
      <c r="QFD482" s="3"/>
      <c r="QFE482" s="428"/>
      <c r="QFF482" s="3"/>
      <c r="QFG482" s="567"/>
      <c r="QFH482" s="3"/>
      <c r="QFI482" s="428"/>
      <c r="QFJ482" s="3"/>
      <c r="QFK482" s="567"/>
      <c r="QFL482" s="3"/>
      <c r="QFM482" s="428"/>
      <c r="QFN482" s="3"/>
      <c r="QFO482" s="567"/>
      <c r="QFP482" s="3"/>
      <c r="QFQ482" s="428"/>
      <c r="QFR482" s="3"/>
      <c r="QFS482" s="567"/>
      <c r="QFT482" s="3"/>
      <c r="QFU482" s="428"/>
      <c r="QFV482" s="3"/>
      <c r="QFW482" s="567"/>
      <c r="QFX482" s="3"/>
      <c r="QFY482" s="428"/>
      <c r="QFZ482" s="3"/>
      <c r="QGA482" s="567"/>
      <c r="QGB482" s="3"/>
      <c r="QGC482" s="428"/>
      <c r="QGD482" s="3"/>
      <c r="QGE482" s="567"/>
      <c r="QGF482" s="3"/>
      <c r="QGG482" s="428"/>
      <c r="QGH482" s="3"/>
      <c r="QGI482" s="567"/>
      <c r="QGJ482" s="3"/>
      <c r="QGK482" s="428"/>
      <c r="QGL482" s="3"/>
      <c r="QGM482" s="567"/>
      <c r="QGN482" s="3"/>
      <c r="QGO482" s="428"/>
      <c r="QGP482" s="3"/>
      <c r="QGQ482" s="567"/>
      <c r="QGR482" s="3"/>
      <c r="QGS482" s="428"/>
      <c r="QGT482" s="3"/>
      <c r="QGU482" s="567"/>
      <c r="QGV482" s="3"/>
      <c r="QGW482" s="428"/>
      <c r="QGX482" s="3"/>
      <c r="QGY482" s="567"/>
      <c r="QGZ482" s="3"/>
      <c r="QHA482" s="428"/>
      <c r="QHB482" s="3"/>
      <c r="QHC482" s="567"/>
      <c r="QHD482" s="3"/>
      <c r="QHE482" s="428"/>
      <c r="QHF482" s="3"/>
      <c r="QHG482" s="567"/>
      <c r="QHH482" s="3"/>
      <c r="QHI482" s="428"/>
      <c r="QHJ482" s="3"/>
      <c r="QHK482" s="567"/>
      <c r="QHL482" s="3"/>
      <c r="QHM482" s="428"/>
      <c r="QHN482" s="3"/>
      <c r="QHO482" s="567"/>
      <c r="QHP482" s="3"/>
      <c r="QHQ482" s="428"/>
      <c r="QHR482" s="3"/>
      <c r="QHS482" s="567"/>
      <c r="QHT482" s="3"/>
      <c r="QHU482" s="428"/>
      <c r="QHV482" s="3"/>
      <c r="QHW482" s="567"/>
      <c r="QHX482" s="3"/>
      <c r="QHY482" s="428"/>
      <c r="QHZ482" s="3"/>
      <c r="QIA482" s="567"/>
      <c r="QIB482" s="3"/>
      <c r="QIC482" s="428"/>
      <c r="QID482" s="3"/>
      <c r="QIE482" s="567"/>
      <c r="QIF482" s="3"/>
      <c r="QIG482" s="428"/>
      <c r="QIH482" s="3"/>
      <c r="QII482" s="567"/>
      <c r="QIJ482" s="3"/>
      <c r="QIK482" s="428"/>
      <c r="QIL482" s="3"/>
      <c r="QIM482" s="567"/>
      <c r="QIN482" s="3"/>
      <c r="QIO482" s="428"/>
      <c r="QIP482" s="3"/>
      <c r="QIQ482" s="567"/>
      <c r="QIR482" s="3"/>
      <c r="QIS482" s="428"/>
      <c r="QIT482" s="3"/>
      <c r="QIU482" s="567"/>
      <c r="QIV482" s="3"/>
      <c r="QIW482" s="428"/>
      <c r="QIX482" s="3"/>
      <c r="QIY482" s="567"/>
      <c r="QIZ482" s="3"/>
      <c r="QJA482" s="428"/>
      <c r="QJB482" s="3"/>
      <c r="QJC482" s="567"/>
      <c r="QJD482" s="3"/>
      <c r="QJE482" s="428"/>
      <c r="QJF482" s="3"/>
      <c r="QJG482" s="567"/>
      <c r="QJH482" s="3"/>
      <c r="QJI482" s="428"/>
      <c r="QJJ482" s="3"/>
      <c r="QJK482" s="567"/>
      <c r="QJL482" s="3"/>
      <c r="QJM482" s="428"/>
      <c r="QJN482" s="3"/>
      <c r="QJO482" s="567"/>
      <c r="QJP482" s="3"/>
      <c r="QJQ482" s="428"/>
      <c r="QJR482" s="3"/>
      <c r="QJS482" s="567"/>
      <c r="QJT482" s="3"/>
      <c r="QJU482" s="428"/>
      <c r="QJV482" s="3"/>
      <c r="QJW482" s="567"/>
      <c r="QJX482" s="3"/>
      <c r="QJY482" s="428"/>
      <c r="QJZ482" s="3"/>
      <c r="QKA482" s="567"/>
      <c r="QKB482" s="3"/>
      <c r="QKC482" s="428"/>
      <c r="QKD482" s="3"/>
      <c r="QKE482" s="567"/>
      <c r="QKF482" s="3"/>
      <c r="QKG482" s="428"/>
      <c r="QKH482" s="3"/>
      <c r="QKI482" s="567"/>
      <c r="QKJ482" s="3"/>
      <c r="QKK482" s="428"/>
      <c r="QKL482" s="3"/>
      <c r="QKM482" s="567"/>
      <c r="QKN482" s="3"/>
      <c r="QKO482" s="428"/>
      <c r="QKP482" s="3"/>
      <c r="QKQ482" s="567"/>
      <c r="QKR482" s="3"/>
      <c r="QKS482" s="428"/>
      <c r="QKT482" s="3"/>
      <c r="QKU482" s="567"/>
      <c r="QKV482" s="3"/>
      <c r="QKW482" s="428"/>
      <c r="QKX482" s="3"/>
      <c r="QKY482" s="567"/>
      <c r="QKZ482" s="3"/>
      <c r="QLA482" s="428"/>
      <c r="QLB482" s="3"/>
      <c r="QLC482" s="567"/>
      <c r="QLD482" s="3"/>
      <c r="QLE482" s="428"/>
      <c r="QLF482" s="3"/>
      <c r="QLG482" s="567"/>
      <c r="QLH482" s="3"/>
      <c r="QLI482" s="428"/>
      <c r="QLJ482" s="3"/>
      <c r="QLK482" s="567"/>
      <c r="QLL482" s="3"/>
      <c r="QLM482" s="428"/>
      <c r="QLN482" s="3"/>
      <c r="QLO482" s="567"/>
      <c r="QLP482" s="3"/>
      <c r="QLQ482" s="428"/>
      <c r="QLR482" s="3"/>
      <c r="QLS482" s="567"/>
      <c r="QLT482" s="3"/>
      <c r="QLU482" s="428"/>
      <c r="QLV482" s="3"/>
      <c r="QLW482" s="567"/>
      <c r="QLX482" s="3"/>
      <c r="QLY482" s="428"/>
      <c r="QLZ482" s="3"/>
      <c r="QMA482" s="567"/>
      <c r="QMB482" s="3"/>
      <c r="QMC482" s="428"/>
      <c r="QMD482" s="3"/>
      <c r="QME482" s="567"/>
      <c r="QMF482" s="3"/>
      <c r="QMG482" s="428"/>
      <c r="QMH482" s="3"/>
      <c r="QMI482" s="567"/>
      <c r="QMJ482" s="3"/>
      <c r="QMK482" s="428"/>
      <c r="QML482" s="3"/>
      <c r="QMM482" s="567"/>
      <c r="QMN482" s="3"/>
      <c r="QMO482" s="428"/>
      <c r="QMP482" s="3"/>
      <c r="QMQ482" s="567"/>
      <c r="QMR482" s="3"/>
      <c r="QMS482" s="428"/>
      <c r="QMT482" s="3"/>
      <c r="QMU482" s="567"/>
      <c r="QMV482" s="3"/>
      <c r="QMW482" s="428"/>
      <c r="QMX482" s="3"/>
      <c r="QMY482" s="567"/>
      <c r="QMZ482" s="3"/>
      <c r="QNA482" s="428"/>
      <c r="QNB482" s="3"/>
      <c r="QNC482" s="567"/>
      <c r="QND482" s="3"/>
      <c r="QNE482" s="428"/>
      <c r="QNF482" s="3"/>
      <c r="QNG482" s="567"/>
      <c r="QNH482" s="3"/>
      <c r="QNI482" s="428"/>
      <c r="QNJ482" s="3"/>
      <c r="QNK482" s="567"/>
      <c r="QNL482" s="3"/>
      <c r="QNM482" s="428"/>
      <c r="QNN482" s="3"/>
      <c r="QNO482" s="567"/>
      <c r="QNP482" s="3"/>
      <c r="QNQ482" s="428"/>
      <c r="QNR482" s="3"/>
      <c r="QNS482" s="567"/>
      <c r="QNT482" s="3"/>
      <c r="QNU482" s="428"/>
      <c r="QNV482" s="3"/>
      <c r="QNW482" s="567"/>
      <c r="QNX482" s="3"/>
      <c r="QNY482" s="428"/>
      <c r="QNZ482" s="3"/>
      <c r="QOA482" s="567"/>
      <c r="QOB482" s="3"/>
      <c r="QOC482" s="428"/>
      <c r="QOD482" s="3"/>
      <c r="QOE482" s="567"/>
      <c r="QOF482" s="3"/>
      <c r="QOG482" s="428"/>
      <c r="QOH482" s="3"/>
      <c r="QOI482" s="567"/>
      <c r="QOJ482" s="3"/>
      <c r="QOK482" s="428"/>
      <c r="QOL482" s="3"/>
      <c r="QOM482" s="567"/>
      <c r="QON482" s="3"/>
      <c r="QOO482" s="428"/>
      <c r="QOP482" s="3"/>
      <c r="QOQ482" s="567"/>
      <c r="QOR482" s="3"/>
      <c r="QOS482" s="428"/>
      <c r="QOT482" s="3"/>
      <c r="QOU482" s="567"/>
      <c r="QOV482" s="3"/>
      <c r="QOW482" s="428"/>
      <c r="QOX482" s="3"/>
      <c r="QOY482" s="567"/>
      <c r="QOZ482" s="3"/>
      <c r="QPA482" s="428"/>
      <c r="QPB482" s="3"/>
      <c r="QPC482" s="567"/>
      <c r="QPD482" s="3"/>
      <c r="QPE482" s="428"/>
      <c r="QPF482" s="3"/>
      <c r="QPG482" s="567"/>
      <c r="QPH482" s="3"/>
      <c r="QPI482" s="428"/>
      <c r="QPJ482" s="3"/>
      <c r="QPK482" s="567"/>
      <c r="QPL482" s="3"/>
      <c r="QPM482" s="428"/>
      <c r="QPN482" s="3"/>
      <c r="QPO482" s="567"/>
      <c r="QPP482" s="3"/>
      <c r="QPQ482" s="428"/>
      <c r="QPR482" s="3"/>
      <c r="QPS482" s="567"/>
      <c r="QPT482" s="3"/>
      <c r="QPU482" s="428"/>
      <c r="QPV482" s="3"/>
      <c r="QPW482" s="567"/>
      <c r="QPX482" s="3"/>
      <c r="QPY482" s="428"/>
      <c r="QPZ482" s="3"/>
      <c r="QQA482" s="567"/>
      <c r="QQB482" s="3"/>
      <c r="QQC482" s="428"/>
      <c r="QQD482" s="3"/>
      <c r="QQE482" s="567"/>
      <c r="QQF482" s="3"/>
      <c r="QQG482" s="428"/>
      <c r="QQH482" s="3"/>
      <c r="QQI482" s="567"/>
      <c r="QQJ482" s="3"/>
      <c r="QQK482" s="428"/>
      <c r="QQL482" s="3"/>
      <c r="QQM482" s="567"/>
      <c r="QQN482" s="3"/>
      <c r="QQO482" s="428"/>
      <c r="QQP482" s="3"/>
      <c r="QQQ482" s="567"/>
      <c r="QQR482" s="3"/>
      <c r="QQS482" s="428"/>
      <c r="QQT482" s="3"/>
      <c r="QQU482" s="567"/>
      <c r="QQV482" s="3"/>
      <c r="QQW482" s="428"/>
      <c r="QQX482" s="3"/>
      <c r="QQY482" s="567"/>
      <c r="QQZ482" s="3"/>
      <c r="QRA482" s="428"/>
      <c r="QRB482" s="3"/>
      <c r="QRC482" s="567"/>
      <c r="QRD482" s="3"/>
      <c r="QRE482" s="428"/>
      <c r="QRF482" s="3"/>
      <c r="QRG482" s="567"/>
      <c r="QRH482" s="3"/>
      <c r="QRI482" s="428"/>
      <c r="QRJ482" s="3"/>
      <c r="QRK482" s="567"/>
      <c r="QRL482" s="3"/>
      <c r="QRM482" s="428"/>
      <c r="QRN482" s="3"/>
      <c r="QRO482" s="567"/>
      <c r="QRP482" s="3"/>
      <c r="QRQ482" s="428"/>
      <c r="QRR482" s="3"/>
      <c r="QRS482" s="567"/>
      <c r="QRT482" s="3"/>
      <c r="QRU482" s="428"/>
      <c r="QRV482" s="3"/>
      <c r="QRW482" s="567"/>
      <c r="QRX482" s="3"/>
      <c r="QRY482" s="428"/>
      <c r="QRZ482" s="3"/>
      <c r="QSA482" s="567"/>
      <c r="QSB482" s="3"/>
      <c r="QSC482" s="428"/>
      <c r="QSD482" s="3"/>
      <c r="QSE482" s="567"/>
      <c r="QSF482" s="3"/>
      <c r="QSG482" s="428"/>
      <c r="QSH482" s="3"/>
      <c r="QSI482" s="567"/>
      <c r="QSJ482" s="3"/>
      <c r="QSK482" s="428"/>
      <c r="QSL482" s="3"/>
      <c r="QSM482" s="567"/>
      <c r="QSN482" s="3"/>
      <c r="QSO482" s="428"/>
      <c r="QSP482" s="3"/>
      <c r="QSQ482" s="567"/>
      <c r="QSR482" s="3"/>
      <c r="QSS482" s="428"/>
      <c r="QST482" s="3"/>
      <c r="QSU482" s="567"/>
      <c r="QSV482" s="3"/>
      <c r="QSW482" s="428"/>
      <c r="QSX482" s="3"/>
      <c r="QSY482" s="567"/>
      <c r="QSZ482" s="3"/>
      <c r="QTA482" s="428"/>
      <c r="QTB482" s="3"/>
      <c r="QTC482" s="567"/>
      <c r="QTD482" s="3"/>
      <c r="QTE482" s="428"/>
      <c r="QTF482" s="3"/>
      <c r="QTG482" s="567"/>
      <c r="QTH482" s="3"/>
      <c r="QTI482" s="428"/>
      <c r="QTJ482" s="3"/>
      <c r="QTK482" s="567"/>
      <c r="QTL482" s="3"/>
      <c r="QTM482" s="428"/>
      <c r="QTN482" s="3"/>
      <c r="QTO482" s="567"/>
      <c r="QTP482" s="3"/>
      <c r="QTQ482" s="428"/>
      <c r="QTR482" s="3"/>
      <c r="QTS482" s="567"/>
      <c r="QTT482" s="3"/>
      <c r="QTU482" s="428"/>
      <c r="QTV482" s="3"/>
      <c r="QTW482" s="567"/>
      <c r="QTX482" s="3"/>
      <c r="QTY482" s="428"/>
      <c r="QTZ482" s="3"/>
      <c r="QUA482" s="567"/>
      <c r="QUB482" s="3"/>
      <c r="QUC482" s="428"/>
      <c r="QUD482" s="3"/>
      <c r="QUE482" s="567"/>
      <c r="QUF482" s="3"/>
      <c r="QUG482" s="428"/>
      <c r="QUH482" s="3"/>
      <c r="QUI482" s="567"/>
      <c r="QUJ482" s="3"/>
      <c r="QUK482" s="428"/>
      <c r="QUL482" s="3"/>
      <c r="QUM482" s="567"/>
      <c r="QUN482" s="3"/>
      <c r="QUO482" s="428"/>
      <c r="QUP482" s="3"/>
      <c r="QUQ482" s="567"/>
      <c r="QUR482" s="3"/>
      <c r="QUS482" s="428"/>
      <c r="QUT482" s="3"/>
      <c r="QUU482" s="567"/>
      <c r="QUV482" s="3"/>
      <c r="QUW482" s="428"/>
      <c r="QUX482" s="3"/>
      <c r="QUY482" s="567"/>
      <c r="QUZ482" s="3"/>
      <c r="QVA482" s="428"/>
      <c r="QVB482" s="3"/>
      <c r="QVC482" s="567"/>
      <c r="QVD482" s="3"/>
      <c r="QVE482" s="428"/>
      <c r="QVF482" s="3"/>
      <c r="QVG482" s="567"/>
      <c r="QVH482" s="3"/>
      <c r="QVI482" s="428"/>
      <c r="QVJ482" s="3"/>
      <c r="QVK482" s="567"/>
      <c r="QVL482" s="3"/>
      <c r="QVM482" s="428"/>
      <c r="QVN482" s="3"/>
      <c r="QVO482" s="567"/>
      <c r="QVP482" s="3"/>
      <c r="QVQ482" s="428"/>
      <c r="QVR482" s="3"/>
      <c r="QVS482" s="567"/>
      <c r="QVT482" s="3"/>
      <c r="QVU482" s="428"/>
      <c r="QVV482" s="3"/>
      <c r="QVW482" s="567"/>
      <c r="QVX482" s="3"/>
      <c r="QVY482" s="428"/>
      <c r="QVZ482" s="3"/>
      <c r="QWA482" s="567"/>
      <c r="QWB482" s="3"/>
      <c r="QWC482" s="428"/>
      <c r="QWD482" s="3"/>
      <c r="QWE482" s="567"/>
      <c r="QWF482" s="3"/>
      <c r="QWG482" s="428"/>
      <c r="QWH482" s="3"/>
      <c r="QWI482" s="567"/>
      <c r="QWJ482" s="3"/>
      <c r="QWK482" s="428"/>
      <c r="QWL482" s="3"/>
      <c r="QWM482" s="567"/>
      <c r="QWN482" s="3"/>
      <c r="QWO482" s="428"/>
      <c r="QWP482" s="3"/>
      <c r="QWQ482" s="567"/>
      <c r="QWR482" s="3"/>
      <c r="QWS482" s="428"/>
      <c r="QWT482" s="3"/>
      <c r="QWU482" s="567"/>
      <c r="QWV482" s="3"/>
      <c r="QWW482" s="428"/>
      <c r="QWX482" s="3"/>
      <c r="QWY482" s="567"/>
      <c r="QWZ482" s="3"/>
      <c r="QXA482" s="428"/>
      <c r="QXB482" s="3"/>
      <c r="QXC482" s="567"/>
      <c r="QXD482" s="3"/>
      <c r="QXE482" s="428"/>
      <c r="QXF482" s="3"/>
      <c r="QXG482" s="567"/>
      <c r="QXH482" s="3"/>
      <c r="QXI482" s="428"/>
      <c r="QXJ482" s="3"/>
      <c r="QXK482" s="567"/>
      <c r="QXL482" s="3"/>
      <c r="QXM482" s="428"/>
      <c r="QXN482" s="3"/>
      <c r="QXO482" s="567"/>
      <c r="QXP482" s="3"/>
      <c r="QXQ482" s="428"/>
      <c r="QXR482" s="3"/>
      <c r="QXS482" s="567"/>
      <c r="QXT482" s="3"/>
      <c r="QXU482" s="428"/>
      <c r="QXV482" s="3"/>
      <c r="QXW482" s="567"/>
      <c r="QXX482" s="3"/>
      <c r="QXY482" s="428"/>
      <c r="QXZ482" s="3"/>
      <c r="QYA482" s="567"/>
      <c r="QYB482" s="3"/>
      <c r="QYC482" s="428"/>
      <c r="QYD482" s="3"/>
      <c r="QYE482" s="567"/>
      <c r="QYF482" s="3"/>
      <c r="QYG482" s="428"/>
      <c r="QYH482" s="3"/>
      <c r="QYI482" s="567"/>
      <c r="QYJ482" s="3"/>
      <c r="QYK482" s="428"/>
      <c r="QYL482" s="3"/>
      <c r="QYM482" s="567"/>
      <c r="QYN482" s="3"/>
      <c r="QYO482" s="428"/>
      <c r="QYP482" s="3"/>
      <c r="QYQ482" s="567"/>
      <c r="QYR482" s="3"/>
      <c r="QYS482" s="428"/>
      <c r="QYT482" s="3"/>
      <c r="QYU482" s="567"/>
      <c r="QYV482" s="3"/>
      <c r="QYW482" s="428"/>
      <c r="QYX482" s="3"/>
      <c r="QYY482" s="567"/>
      <c r="QYZ482" s="3"/>
      <c r="QZA482" s="428"/>
      <c r="QZB482" s="3"/>
      <c r="QZC482" s="567"/>
      <c r="QZD482" s="3"/>
      <c r="QZE482" s="428"/>
      <c r="QZF482" s="3"/>
      <c r="QZG482" s="567"/>
      <c r="QZH482" s="3"/>
      <c r="QZI482" s="428"/>
      <c r="QZJ482" s="3"/>
      <c r="QZK482" s="567"/>
      <c r="QZL482" s="3"/>
      <c r="QZM482" s="428"/>
      <c r="QZN482" s="3"/>
      <c r="QZO482" s="567"/>
      <c r="QZP482" s="3"/>
      <c r="QZQ482" s="428"/>
      <c r="QZR482" s="3"/>
      <c r="QZS482" s="567"/>
      <c r="QZT482" s="3"/>
      <c r="QZU482" s="428"/>
      <c r="QZV482" s="3"/>
      <c r="QZW482" s="567"/>
      <c r="QZX482" s="3"/>
      <c r="QZY482" s="428"/>
      <c r="QZZ482" s="3"/>
      <c r="RAA482" s="567"/>
      <c r="RAB482" s="3"/>
      <c r="RAC482" s="428"/>
      <c r="RAD482" s="3"/>
      <c r="RAE482" s="567"/>
      <c r="RAF482" s="3"/>
      <c r="RAG482" s="428"/>
      <c r="RAH482" s="3"/>
      <c r="RAI482" s="567"/>
      <c r="RAJ482" s="3"/>
      <c r="RAK482" s="428"/>
      <c r="RAL482" s="3"/>
      <c r="RAM482" s="567"/>
      <c r="RAN482" s="3"/>
      <c r="RAO482" s="428"/>
      <c r="RAP482" s="3"/>
      <c r="RAQ482" s="567"/>
      <c r="RAR482" s="3"/>
      <c r="RAS482" s="428"/>
      <c r="RAT482" s="3"/>
      <c r="RAU482" s="567"/>
      <c r="RAV482" s="3"/>
      <c r="RAW482" s="428"/>
      <c r="RAX482" s="3"/>
      <c r="RAY482" s="567"/>
      <c r="RAZ482" s="3"/>
      <c r="RBA482" s="428"/>
      <c r="RBB482" s="3"/>
      <c r="RBC482" s="567"/>
      <c r="RBD482" s="3"/>
      <c r="RBE482" s="428"/>
      <c r="RBF482" s="3"/>
      <c r="RBG482" s="567"/>
      <c r="RBH482" s="3"/>
      <c r="RBI482" s="428"/>
      <c r="RBJ482" s="3"/>
      <c r="RBK482" s="567"/>
      <c r="RBL482" s="3"/>
      <c r="RBM482" s="428"/>
      <c r="RBN482" s="3"/>
      <c r="RBO482" s="567"/>
      <c r="RBP482" s="3"/>
      <c r="RBQ482" s="428"/>
      <c r="RBR482" s="3"/>
      <c r="RBS482" s="567"/>
      <c r="RBT482" s="3"/>
      <c r="RBU482" s="428"/>
      <c r="RBV482" s="3"/>
      <c r="RBW482" s="567"/>
      <c r="RBX482" s="3"/>
      <c r="RBY482" s="428"/>
      <c r="RBZ482" s="3"/>
      <c r="RCA482" s="567"/>
      <c r="RCB482" s="3"/>
      <c r="RCC482" s="428"/>
      <c r="RCD482" s="3"/>
      <c r="RCE482" s="567"/>
      <c r="RCF482" s="3"/>
      <c r="RCG482" s="428"/>
      <c r="RCH482" s="3"/>
      <c r="RCI482" s="567"/>
      <c r="RCJ482" s="3"/>
      <c r="RCK482" s="428"/>
      <c r="RCL482" s="3"/>
      <c r="RCM482" s="567"/>
      <c r="RCN482" s="3"/>
      <c r="RCO482" s="428"/>
      <c r="RCP482" s="3"/>
      <c r="RCQ482" s="567"/>
      <c r="RCR482" s="3"/>
      <c r="RCS482" s="428"/>
      <c r="RCT482" s="3"/>
      <c r="RCU482" s="567"/>
      <c r="RCV482" s="3"/>
      <c r="RCW482" s="428"/>
      <c r="RCX482" s="3"/>
      <c r="RCY482" s="567"/>
      <c r="RCZ482" s="3"/>
      <c r="RDA482" s="428"/>
      <c r="RDB482" s="3"/>
      <c r="RDC482" s="567"/>
      <c r="RDD482" s="3"/>
      <c r="RDE482" s="428"/>
      <c r="RDF482" s="3"/>
      <c r="RDG482" s="567"/>
      <c r="RDH482" s="3"/>
      <c r="RDI482" s="428"/>
      <c r="RDJ482" s="3"/>
      <c r="RDK482" s="567"/>
      <c r="RDL482" s="3"/>
      <c r="RDM482" s="428"/>
      <c r="RDN482" s="3"/>
      <c r="RDO482" s="567"/>
      <c r="RDP482" s="3"/>
      <c r="RDQ482" s="428"/>
      <c r="RDR482" s="3"/>
      <c r="RDS482" s="567"/>
      <c r="RDT482" s="3"/>
      <c r="RDU482" s="428"/>
      <c r="RDV482" s="3"/>
      <c r="RDW482" s="567"/>
      <c r="RDX482" s="3"/>
      <c r="RDY482" s="428"/>
      <c r="RDZ482" s="3"/>
      <c r="REA482" s="567"/>
      <c r="REB482" s="3"/>
      <c r="REC482" s="428"/>
      <c r="RED482" s="3"/>
      <c r="REE482" s="567"/>
      <c r="REF482" s="3"/>
      <c r="REG482" s="428"/>
      <c r="REH482" s="3"/>
      <c r="REI482" s="567"/>
      <c r="REJ482" s="3"/>
      <c r="REK482" s="428"/>
      <c r="REL482" s="3"/>
      <c r="REM482" s="567"/>
      <c r="REN482" s="3"/>
      <c r="REO482" s="428"/>
      <c r="REP482" s="3"/>
      <c r="REQ482" s="567"/>
      <c r="RER482" s="3"/>
      <c r="RES482" s="428"/>
      <c r="RET482" s="3"/>
      <c r="REU482" s="567"/>
      <c r="REV482" s="3"/>
      <c r="REW482" s="428"/>
      <c r="REX482" s="3"/>
      <c r="REY482" s="567"/>
      <c r="REZ482" s="3"/>
      <c r="RFA482" s="428"/>
      <c r="RFB482" s="3"/>
      <c r="RFC482" s="567"/>
      <c r="RFD482" s="3"/>
      <c r="RFE482" s="428"/>
      <c r="RFF482" s="3"/>
      <c r="RFG482" s="567"/>
      <c r="RFH482" s="3"/>
      <c r="RFI482" s="428"/>
      <c r="RFJ482" s="3"/>
      <c r="RFK482" s="567"/>
      <c r="RFL482" s="3"/>
      <c r="RFM482" s="428"/>
      <c r="RFN482" s="3"/>
      <c r="RFO482" s="567"/>
      <c r="RFP482" s="3"/>
      <c r="RFQ482" s="428"/>
      <c r="RFR482" s="3"/>
      <c r="RFS482" s="567"/>
      <c r="RFT482" s="3"/>
      <c r="RFU482" s="428"/>
      <c r="RFV482" s="3"/>
      <c r="RFW482" s="567"/>
      <c r="RFX482" s="3"/>
      <c r="RFY482" s="428"/>
      <c r="RFZ482" s="3"/>
      <c r="RGA482" s="567"/>
      <c r="RGB482" s="3"/>
      <c r="RGC482" s="428"/>
      <c r="RGD482" s="3"/>
      <c r="RGE482" s="567"/>
      <c r="RGF482" s="3"/>
      <c r="RGG482" s="428"/>
      <c r="RGH482" s="3"/>
      <c r="RGI482" s="567"/>
      <c r="RGJ482" s="3"/>
      <c r="RGK482" s="428"/>
      <c r="RGL482" s="3"/>
      <c r="RGM482" s="567"/>
      <c r="RGN482" s="3"/>
      <c r="RGO482" s="428"/>
      <c r="RGP482" s="3"/>
      <c r="RGQ482" s="567"/>
      <c r="RGR482" s="3"/>
      <c r="RGS482" s="428"/>
      <c r="RGT482" s="3"/>
      <c r="RGU482" s="567"/>
      <c r="RGV482" s="3"/>
      <c r="RGW482" s="428"/>
      <c r="RGX482" s="3"/>
      <c r="RGY482" s="567"/>
      <c r="RGZ482" s="3"/>
      <c r="RHA482" s="428"/>
      <c r="RHB482" s="3"/>
      <c r="RHC482" s="567"/>
      <c r="RHD482" s="3"/>
      <c r="RHE482" s="428"/>
      <c r="RHF482" s="3"/>
      <c r="RHG482" s="567"/>
      <c r="RHH482" s="3"/>
      <c r="RHI482" s="428"/>
      <c r="RHJ482" s="3"/>
      <c r="RHK482" s="567"/>
      <c r="RHL482" s="3"/>
      <c r="RHM482" s="428"/>
      <c r="RHN482" s="3"/>
      <c r="RHO482" s="567"/>
      <c r="RHP482" s="3"/>
      <c r="RHQ482" s="428"/>
      <c r="RHR482" s="3"/>
      <c r="RHS482" s="567"/>
      <c r="RHT482" s="3"/>
      <c r="RHU482" s="428"/>
      <c r="RHV482" s="3"/>
      <c r="RHW482" s="567"/>
      <c r="RHX482" s="3"/>
      <c r="RHY482" s="428"/>
      <c r="RHZ482" s="3"/>
      <c r="RIA482" s="567"/>
      <c r="RIB482" s="3"/>
      <c r="RIC482" s="428"/>
      <c r="RID482" s="3"/>
      <c r="RIE482" s="567"/>
      <c r="RIF482" s="3"/>
      <c r="RIG482" s="428"/>
      <c r="RIH482" s="3"/>
      <c r="RII482" s="567"/>
      <c r="RIJ482" s="3"/>
      <c r="RIK482" s="428"/>
      <c r="RIL482" s="3"/>
      <c r="RIM482" s="567"/>
      <c r="RIN482" s="3"/>
      <c r="RIO482" s="428"/>
      <c r="RIP482" s="3"/>
      <c r="RIQ482" s="567"/>
      <c r="RIR482" s="3"/>
      <c r="RIS482" s="428"/>
      <c r="RIT482" s="3"/>
      <c r="RIU482" s="567"/>
      <c r="RIV482" s="3"/>
      <c r="RIW482" s="428"/>
      <c r="RIX482" s="3"/>
      <c r="RIY482" s="567"/>
      <c r="RIZ482" s="3"/>
      <c r="RJA482" s="428"/>
      <c r="RJB482" s="3"/>
      <c r="RJC482" s="567"/>
      <c r="RJD482" s="3"/>
      <c r="RJE482" s="428"/>
      <c r="RJF482" s="3"/>
      <c r="RJG482" s="567"/>
      <c r="RJH482" s="3"/>
      <c r="RJI482" s="428"/>
      <c r="RJJ482" s="3"/>
      <c r="RJK482" s="567"/>
      <c r="RJL482" s="3"/>
      <c r="RJM482" s="428"/>
      <c r="RJN482" s="3"/>
      <c r="RJO482" s="567"/>
      <c r="RJP482" s="3"/>
      <c r="RJQ482" s="428"/>
      <c r="RJR482" s="3"/>
      <c r="RJS482" s="567"/>
      <c r="RJT482" s="3"/>
      <c r="RJU482" s="428"/>
      <c r="RJV482" s="3"/>
      <c r="RJW482" s="567"/>
      <c r="RJX482" s="3"/>
      <c r="RJY482" s="428"/>
      <c r="RJZ482" s="3"/>
      <c r="RKA482" s="567"/>
      <c r="RKB482" s="3"/>
      <c r="RKC482" s="428"/>
      <c r="RKD482" s="3"/>
      <c r="RKE482" s="567"/>
      <c r="RKF482" s="3"/>
      <c r="RKG482" s="428"/>
      <c r="RKH482" s="3"/>
      <c r="RKI482" s="567"/>
      <c r="RKJ482" s="3"/>
      <c r="RKK482" s="428"/>
      <c r="RKL482" s="3"/>
      <c r="RKM482" s="567"/>
      <c r="RKN482" s="3"/>
      <c r="RKO482" s="428"/>
      <c r="RKP482" s="3"/>
      <c r="RKQ482" s="567"/>
      <c r="RKR482" s="3"/>
      <c r="RKS482" s="428"/>
      <c r="RKT482" s="3"/>
      <c r="RKU482" s="567"/>
      <c r="RKV482" s="3"/>
      <c r="RKW482" s="428"/>
      <c r="RKX482" s="3"/>
      <c r="RKY482" s="567"/>
      <c r="RKZ482" s="3"/>
      <c r="RLA482" s="428"/>
      <c r="RLB482" s="3"/>
      <c r="RLC482" s="567"/>
      <c r="RLD482" s="3"/>
      <c r="RLE482" s="428"/>
      <c r="RLF482" s="3"/>
      <c r="RLG482" s="567"/>
      <c r="RLH482" s="3"/>
      <c r="RLI482" s="428"/>
      <c r="RLJ482" s="3"/>
      <c r="RLK482" s="567"/>
      <c r="RLL482" s="3"/>
      <c r="RLM482" s="428"/>
      <c r="RLN482" s="3"/>
      <c r="RLO482" s="567"/>
      <c r="RLP482" s="3"/>
      <c r="RLQ482" s="428"/>
      <c r="RLR482" s="3"/>
      <c r="RLS482" s="567"/>
      <c r="RLT482" s="3"/>
      <c r="RLU482" s="428"/>
      <c r="RLV482" s="3"/>
      <c r="RLW482" s="567"/>
      <c r="RLX482" s="3"/>
      <c r="RLY482" s="428"/>
      <c r="RLZ482" s="3"/>
      <c r="RMA482" s="567"/>
      <c r="RMB482" s="3"/>
      <c r="RMC482" s="428"/>
      <c r="RMD482" s="3"/>
      <c r="RME482" s="567"/>
      <c r="RMF482" s="3"/>
      <c r="RMG482" s="428"/>
      <c r="RMH482" s="3"/>
      <c r="RMI482" s="567"/>
      <c r="RMJ482" s="3"/>
      <c r="RMK482" s="428"/>
      <c r="RML482" s="3"/>
      <c r="RMM482" s="567"/>
      <c r="RMN482" s="3"/>
      <c r="RMO482" s="428"/>
      <c r="RMP482" s="3"/>
      <c r="RMQ482" s="567"/>
      <c r="RMR482" s="3"/>
      <c r="RMS482" s="428"/>
      <c r="RMT482" s="3"/>
      <c r="RMU482" s="567"/>
      <c r="RMV482" s="3"/>
      <c r="RMW482" s="428"/>
      <c r="RMX482" s="3"/>
      <c r="RMY482" s="567"/>
      <c r="RMZ482" s="3"/>
      <c r="RNA482" s="428"/>
      <c r="RNB482" s="3"/>
      <c r="RNC482" s="567"/>
      <c r="RND482" s="3"/>
      <c r="RNE482" s="428"/>
      <c r="RNF482" s="3"/>
      <c r="RNG482" s="567"/>
      <c r="RNH482" s="3"/>
      <c r="RNI482" s="428"/>
      <c r="RNJ482" s="3"/>
      <c r="RNK482" s="567"/>
      <c r="RNL482" s="3"/>
      <c r="RNM482" s="428"/>
      <c r="RNN482" s="3"/>
      <c r="RNO482" s="567"/>
      <c r="RNP482" s="3"/>
      <c r="RNQ482" s="428"/>
      <c r="RNR482" s="3"/>
      <c r="RNS482" s="567"/>
      <c r="RNT482" s="3"/>
      <c r="RNU482" s="428"/>
      <c r="RNV482" s="3"/>
      <c r="RNW482" s="567"/>
      <c r="RNX482" s="3"/>
      <c r="RNY482" s="428"/>
      <c r="RNZ482" s="3"/>
      <c r="ROA482" s="567"/>
      <c r="ROB482" s="3"/>
      <c r="ROC482" s="428"/>
      <c r="ROD482" s="3"/>
      <c r="ROE482" s="567"/>
      <c r="ROF482" s="3"/>
      <c r="ROG482" s="428"/>
      <c r="ROH482" s="3"/>
      <c r="ROI482" s="567"/>
      <c r="ROJ482" s="3"/>
      <c r="ROK482" s="428"/>
      <c r="ROL482" s="3"/>
      <c r="ROM482" s="567"/>
      <c r="RON482" s="3"/>
      <c r="ROO482" s="428"/>
      <c r="ROP482" s="3"/>
      <c r="ROQ482" s="567"/>
      <c r="ROR482" s="3"/>
      <c r="ROS482" s="428"/>
      <c r="ROT482" s="3"/>
      <c r="ROU482" s="567"/>
      <c r="ROV482" s="3"/>
      <c r="ROW482" s="428"/>
      <c r="ROX482" s="3"/>
      <c r="ROY482" s="567"/>
      <c r="ROZ482" s="3"/>
      <c r="RPA482" s="428"/>
      <c r="RPB482" s="3"/>
      <c r="RPC482" s="567"/>
      <c r="RPD482" s="3"/>
      <c r="RPE482" s="428"/>
      <c r="RPF482" s="3"/>
      <c r="RPG482" s="567"/>
      <c r="RPH482" s="3"/>
      <c r="RPI482" s="428"/>
      <c r="RPJ482" s="3"/>
      <c r="RPK482" s="567"/>
      <c r="RPL482" s="3"/>
      <c r="RPM482" s="428"/>
      <c r="RPN482" s="3"/>
      <c r="RPO482" s="567"/>
      <c r="RPP482" s="3"/>
      <c r="RPQ482" s="428"/>
      <c r="RPR482" s="3"/>
      <c r="RPS482" s="567"/>
      <c r="RPT482" s="3"/>
      <c r="RPU482" s="428"/>
      <c r="RPV482" s="3"/>
      <c r="RPW482" s="567"/>
      <c r="RPX482" s="3"/>
      <c r="RPY482" s="428"/>
      <c r="RPZ482" s="3"/>
      <c r="RQA482" s="567"/>
      <c r="RQB482" s="3"/>
      <c r="RQC482" s="428"/>
      <c r="RQD482" s="3"/>
      <c r="RQE482" s="567"/>
      <c r="RQF482" s="3"/>
      <c r="RQG482" s="428"/>
      <c r="RQH482" s="3"/>
      <c r="RQI482" s="567"/>
      <c r="RQJ482" s="3"/>
      <c r="RQK482" s="428"/>
      <c r="RQL482" s="3"/>
      <c r="RQM482" s="567"/>
      <c r="RQN482" s="3"/>
      <c r="RQO482" s="428"/>
      <c r="RQP482" s="3"/>
      <c r="RQQ482" s="567"/>
      <c r="RQR482" s="3"/>
      <c r="RQS482" s="428"/>
      <c r="RQT482" s="3"/>
      <c r="RQU482" s="567"/>
      <c r="RQV482" s="3"/>
      <c r="RQW482" s="428"/>
      <c r="RQX482" s="3"/>
      <c r="RQY482" s="567"/>
      <c r="RQZ482" s="3"/>
      <c r="RRA482" s="428"/>
      <c r="RRB482" s="3"/>
      <c r="RRC482" s="567"/>
      <c r="RRD482" s="3"/>
      <c r="RRE482" s="428"/>
      <c r="RRF482" s="3"/>
      <c r="RRG482" s="567"/>
      <c r="RRH482" s="3"/>
      <c r="RRI482" s="428"/>
      <c r="RRJ482" s="3"/>
      <c r="RRK482" s="567"/>
      <c r="RRL482" s="3"/>
      <c r="RRM482" s="428"/>
      <c r="RRN482" s="3"/>
      <c r="RRO482" s="567"/>
      <c r="RRP482" s="3"/>
      <c r="RRQ482" s="428"/>
      <c r="RRR482" s="3"/>
      <c r="RRS482" s="567"/>
      <c r="RRT482" s="3"/>
      <c r="RRU482" s="428"/>
      <c r="RRV482" s="3"/>
      <c r="RRW482" s="567"/>
      <c r="RRX482" s="3"/>
      <c r="RRY482" s="428"/>
      <c r="RRZ482" s="3"/>
      <c r="RSA482" s="567"/>
      <c r="RSB482" s="3"/>
      <c r="RSC482" s="428"/>
      <c r="RSD482" s="3"/>
      <c r="RSE482" s="567"/>
      <c r="RSF482" s="3"/>
      <c r="RSG482" s="428"/>
      <c r="RSH482" s="3"/>
      <c r="RSI482" s="567"/>
      <c r="RSJ482" s="3"/>
      <c r="RSK482" s="428"/>
      <c r="RSL482" s="3"/>
      <c r="RSM482" s="567"/>
      <c r="RSN482" s="3"/>
      <c r="RSO482" s="428"/>
      <c r="RSP482" s="3"/>
      <c r="RSQ482" s="567"/>
      <c r="RSR482" s="3"/>
      <c r="RSS482" s="428"/>
      <c r="RST482" s="3"/>
      <c r="RSU482" s="567"/>
      <c r="RSV482" s="3"/>
      <c r="RSW482" s="428"/>
      <c r="RSX482" s="3"/>
      <c r="RSY482" s="567"/>
      <c r="RSZ482" s="3"/>
      <c r="RTA482" s="428"/>
      <c r="RTB482" s="3"/>
      <c r="RTC482" s="567"/>
      <c r="RTD482" s="3"/>
      <c r="RTE482" s="428"/>
      <c r="RTF482" s="3"/>
      <c r="RTG482" s="567"/>
      <c r="RTH482" s="3"/>
      <c r="RTI482" s="428"/>
      <c r="RTJ482" s="3"/>
      <c r="RTK482" s="567"/>
      <c r="RTL482" s="3"/>
      <c r="RTM482" s="428"/>
      <c r="RTN482" s="3"/>
      <c r="RTO482" s="567"/>
      <c r="RTP482" s="3"/>
      <c r="RTQ482" s="428"/>
      <c r="RTR482" s="3"/>
      <c r="RTS482" s="567"/>
      <c r="RTT482" s="3"/>
      <c r="RTU482" s="428"/>
      <c r="RTV482" s="3"/>
      <c r="RTW482" s="567"/>
      <c r="RTX482" s="3"/>
      <c r="RTY482" s="428"/>
      <c r="RTZ482" s="3"/>
      <c r="RUA482" s="567"/>
      <c r="RUB482" s="3"/>
      <c r="RUC482" s="428"/>
      <c r="RUD482" s="3"/>
      <c r="RUE482" s="567"/>
      <c r="RUF482" s="3"/>
      <c r="RUG482" s="428"/>
      <c r="RUH482" s="3"/>
      <c r="RUI482" s="567"/>
      <c r="RUJ482" s="3"/>
      <c r="RUK482" s="428"/>
      <c r="RUL482" s="3"/>
      <c r="RUM482" s="567"/>
      <c r="RUN482" s="3"/>
      <c r="RUO482" s="428"/>
      <c r="RUP482" s="3"/>
      <c r="RUQ482" s="567"/>
      <c r="RUR482" s="3"/>
      <c r="RUS482" s="428"/>
      <c r="RUT482" s="3"/>
      <c r="RUU482" s="567"/>
      <c r="RUV482" s="3"/>
      <c r="RUW482" s="428"/>
      <c r="RUX482" s="3"/>
      <c r="RUY482" s="567"/>
      <c r="RUZ482" s="3"/>
      <c r="RVA482" s="428"/>
      <c r="RVB482" s="3"/>
      <c r="RVC482" s="567"/>
      <c r="RVD482" s="3"/>
      <c r="RVE482" s="428"/>
      <c r="RVF482" s="3"/>
      <c r="RVG482" s="567"/>
      <c r="RVH482" s="3"/>
      <c r="RVI482" s="428"/>
      <c r="RVJ482" s="3"/>
      <c r="RVK482" s="567"/>
      <c r="RVL482" s="3"/>
      <c r="RVM482" s="428"/>
      <c r="RVN482" s="3"/>
      <c r="RVO482" s="567"/>
      <c r="RVP482" s="3"/>
      <c r="RVQ482" s="428"/>
      <c r="RVR482" s="3"/>
      <c r="RVS482" s="567"/>
      <c r="RVT482" s="3"/>
      <c r="RVU482" s="428"/>
      <c r="RVV482" s="3"/>
      <c r="RVW482" s="567"/>
      <c r="RVX482" s="3"/>
      <c r="RVY482" s="428"/>
      <c r="RVZ482" s="3"/>
      <c r="RWA482" s="567"/>
      <c r="RWB482" s="3"/>
      <c r="RWC482" s="428"/>
      <c r="RWD482" s="3"/>
      <c r="RWE482" s="567"/>
      <c r="RWF482" s="3"/>
      <c r="RWG482" s="428"/>
      <c r="RWH482" s="3"/>
      <c r="RWI482" s="567"/>
      <c r="RWJ482" s="3"/>
      <c r="RWK482" s="428"/>
      <c r="RWL482" s="3"/>
      <c r="RWM482" s="567"/>
      <c r="RWN482" s="3"/>
      <c r="RWO482" s="428"/>
      <c r="RWP482" s="3"/>
      <c r="RWQ482" s="567"/>
      <c r="RWR482" s="3"/>
      <c r="RWS482" s="428"/>
      <c r="RWT482" s="3"/>
      <c r="RWU482" s="567"/>
      <c r="RWV482" s="3"/>
      <c r="RWW482" s="428"/>
      <c r="RWX482" s="3"/>
      <c r="RWY482" s="567"/>
      <c r="RWZ482" s="3"/>
      <c r="RXA482" s="428"/>
      <c r="RXB482" s="3"/>
      <c r="RXC482" s="567"/>
      <c r="RXD482" s="3"/>
      <c r="RXE482" s="428"/>
      <c r="RXF482" s="3"/>
      <c r="RXG482" s="567"/>
      <c r="RXH482" s="3"/>
      <c r="RXI482" s="428"/>
      <c r="RXJ482" s="3"/>
      <c r="RXK482" s="567"/>
      <c r="RXL482" s="3"/>
      <c r="RXM482" s="428"/>
      <c r="RXN482" s="3"/>
      <c r="RXO482" s="567"/>
      <c r="RXP482" s="3"/>
      <c r="RXQ482" s="428"/>
      <c r="RXR482" s="3"/>
      <c r="RXS482" s="567"/>
      <c r="RXT482" s="3"/>
      <c r="RXU482" s="428"/>
      <c r="RXV482" s="3"/>
      <c r="RXW482" s="567"/>
      <c r="RXX482" s="3"/>
      <c r="RXY482" s="428"/>
      <c r="RXZ482" s="3"/>
      <c r="RYA482" s="567"/>
      <c r="RYB482" s="3"/>
      <c r="RYC482" s="428"/>
      <c r="RYD482" s="3"/>
      <c r="RYE482" s="567"/>
      <c r="RYF482" s="3"/>
      <c r="RYG482" s="428"/>
      <c r="RYH482" s="3"/>
      <c r="RYI482" s="567"/>
      <c r="RYJ482" s="3"/>
      <c r="RYK482" s="428"/>
      <c r="RYL482" s="3"/>
      <c r="RYM482" s="567"/>
      <c r="RYN482" s="3"/>
      <c r="RYO482" s="428"/>
      <c r="RYP482" s="3"/>
      <c r="RYQ482" s="567"/>
      <c r="RYR482" s="3"/>
      <c r="RYS482" s="428"/>
      <c r="RYT482" s="3"/>
      <c r="RYU482" s="567"/>
      <c r="RYV482" s="3"/>
      <c r="RYW482" s="428"/>
      <c r="RYX482" s="3"/>
      <c r="RYY482" s="567"/>
      <c r="RYZ482" s="3"/>
      <c r="RZA482" s="428"/>
      <c r="RZB482" s="3"/>
      <c r="RZC482" s="567"/>
      <c r="RZD482" s="3"/>
      <c r="RZE482" s="428"/>
      <c r="RZF482" s="3"/>
      <c r="RZG482" s="567"/>
      <c r="RZH482" s="3"/>
      <c r="RZI482" s="428"/>
      <c r="RZJ482" s="3"/>
      <c r="RZK482" s="567"/>
      <c r="RZL482" s="3"/>
      <c r="RZM482" s="428"/>
      <c r="RZN482" s="3"/>
      <c r="RZO482" s="567"/>
      <c r="RZP482" s="3"/>
      <c r="RZQ482" s="428"/>
      <c r="RZR482" s="3"/>
      <c r="RZS482" s="567"/>
      <c r="RZT482" s="3"/>
      <c r="RZU482" s="428"/>
      <c r="RZV482" s="3"/>
      <c r="RZW482" s="567"/>
      <c r="RZX482" s="3"/>
      <c r="RZY482" s="428"/>
      <c r="RZZ482" s="3"/>
      <c r="SAA482" s="567"/>
      <c r="SAB482" s="3"/>
      <c r="SAC482" s="428"/>
      <c r="SAD482" s="3"/>
      <c r="SAE482" s="567"/>
      <c r="SAF482" s="3"/>
      <c r="SAG482" s="428"/>
      <c r="SAH482" s="3"/>
      <c r="SAI482" s="567"/>
      <c r="SAJ482" s="3"/>
      <c r="SAK482" s="428"/>
      <c r="SAL482" s="3"/>
      <c r="SAM482" s="567"/>
      <c r="SAN482" s="3"/>
      <c r="SAO482" s="428"/>
      <c r="SAP482" s="3"/>
      <c r="SAQ482" s="567"/>
      <c r="SAR482" s="3"/>
      <c r="SAS482" s="428"/>
      <c r="SAT482" s="3"/>
      <c r="SAU482" s="567"/>
      <c r="SAV482" s="3"/>
      <c r="SAW482" s="428"/>
      <c r="SAX482" s="3"/>
      <c r="SAY482" s="567"/>
      <c r="SAZ482" s="3"/>
      <c r="SBA482" s="428"/>
      <c r="SBB482" s="3"/>
      <c r="SBC482" s="567"/>
      <c r="SBD482" s="3"/>
      <c r="SBE482" s="428"/>
      <c r="SBF482" s="3"/>
      <c r="SBG482" s="567"/>
      <c r="SBH482" s="3"/>
      <c r="SBI482" s="428"/>
      <c r="SBJ482" s="3"/>
      <c r="SBK482" s="567"/>
      <c r="SBL482" s="3"/>
      <c r="SBM482" s="428"/>
      <c r="SBN482" s="3"/>
      <c r="SBO482" s="567"/>
      <c r="SBP482" s="3"/>
      <c r="SBQ482" s="428"/>
      <c r="SBR482" s="3"/>
      <c r="SBS482" s="567"/>
      <c r="SBT482" s="3"/>
      <c r="SBU482" s="428"/>
      <c r="SBV482" s="3"/>
      <c r="SBW482" s="567"/>
      <c r="SBX482" s="3"/>
      <c r="SBY482" s="428"/>
      <c r="SBZ482" s="3"/>
      <c r="SCA482" s="567"/>
      <c r="SCB482" s="3"/>
      <c r="SCC482" s="428"/>
      <c r="SCD482" s="3"/>
      <c r="SCE482" s="567"/>
      <c r="SCF482" s="3"/>
      <c r="SCG482" s="428"/>
      <c r="SCH482" s="3"/>
      <c r="SCI482" s="567"/>
      <c r="SCJ482" s="3"/>
      <c r="SCK482" s="428"/>
      <c r="SCL482" s="3"/>
      <c r="SCM482" s="567"/>
      <c r="SCN482" s="3"/>
      <c r="SCO482" s="428"/>
      <c r="SCP482" s="3"/>
      <c r="SCQ482" s="567"/>
      <c r="SCR482" s="3"/>
      <c r="SCS482" s="428"/>
      <c r="SCT482" s="3"/>
      <c r="SCU482" s="567"/>
      <c r="SCV482" s="3"/>
      <c r="SCW482" s="428"/>
      <c r="SCX482" s="3"/>
      <c r="SCY482" s="567"/>
      <c r="SCZ482" s="3"/>
      <c r="SDA482" s="428"/>
      <c r="SDB482" s="3"/>
      <c r="SDC482" s="567"/>
      <c r="SDD482" s="3"/>
      <c r="SDE482" s="428"/>
      <c r="SDF482" s="3"/>
      <c r="SDG482" s="567"/>
      <c r="SDH482" s="3"/>
      <c r="SDI482" s="428"/>
      <c r="SDJ482" s="3"/>
      <c r="SDK482" s="567"/>
      <c r="SDL482" s="3"/>
      <c r="SDM482" s="428"/>
      <c r="SDN482" s="3"/>
      <c r="SDO482" s="567"/>
      <c r="SDP482" s="3"/>
      <c r="SDQ482" s="428"/>
      <c r="SDR482" s="3"/>
      <c r="SDS482" s="567"/>
      <c r="SDT482" s="3"/>
      <c r="SDU482" s="428"/>
      <c r="SDV482" s="3"/>
      <c r="SDW482" s="567"/>
      <c r="SDX482" s="3"/>
      <c r="SDY482" s="428"/>
      <c r="SDZ482" s="3"/>
      <c r="SEA482" s="567"/>
      <c r="SEB482" s="3"/>
      <c r="SEC482" s="428"/>
      <c r="SED482" s="3"/>
      <c r="SEE482" s="567"/>
      <c r="SEF482" s="3"/>
      <c r="SEG482" s="428"/>
      <c r="SEH482" s="3"/>
      <c r="SEI482" s="567"/>
      <c r="SEJ482" s="3"/>
      <c r="SEK482" s="428"/>
      <c r="SEL482" s="3"/>
      <c r="SEM482" s="567"/>
      <c r="SEN482" s="3"/>
      <c r="SEO482" s="428"/>
      <c r="SEP482" s="3"/>
      <c r="SEQ482" s="567"/>
      <c r="SER482" s="3"/>
      <c r="SES482" s="428"/>
      <c r="SET482" s="3"/>
      <c r="SEU482" s="567"/>
      <c r="SEV482" s="3"/>
      <c r="SEW482" s="428"/>
      <c r="SEX482" s="3"/>
      <c r="SEY482" s="567"/>
      <c r="SEZ482" s="3"/>
      <c r="SFA482" s="428"/>
      <c r="SFB482" s="3"/>
      <c r="SFC482" s="567"/>
      <c r="SFD482" s="3"/>
      <c r="SFE482" s="428"/>
      <c r="SFF482" s="3"/>
      <c r="SFG482" s="567"/>
      <c r="SFH482" s="3"/>
      <c r="SFI482" s="428"/>
      <c r="SFJ482" s="3"/>
      <c r="SFK482" s="567"/>
      <c r="SFL482" s="3"/>
      <c r="SFM482" s="428"/>
      <c r="SFN482" s="3"/>
      <c r="SFO482" s="567"/>
      <c r="SFP482" s="3"/>
      <c r="SFQ482" s="428"/>
      <c r="SFR482" s="3"/>
      <c r="SFS482" s="567"/>
      <c r="SFT482" s="3"/>
      <c r="SFU482" s="428"/>
      <c r="SFV482" s="3"/>
      <c r="SFW482" s="567"/>
      <c r="SFX482" s="3"/>
      <c r="SFY482" s="428"/>
      <c r="SFZ482" s="3"/>
      <c r="SGA482" s="567"/>
      <c r="SGB482" s="3"/>
      <c r="SGC482" s="428"/>
      <c r="SGD482" s="3"/>
      <c r="SGE482" s="567"/>
      <c r="SGF482" s="3"/>
      <c r="SGG482" s="428"/>
      <c r="SGH482" s="3"/>
      <c r="SGI482" s="567"/>
      <c r="SGJ482" s="3"/>
      <c r="SGK482" s="428"/>
      <c r="SGL482" s="3"/>
      <c r="SGM482" s="567"/>
      <c r="SGN482" s="3"/>
      <c r="SGO482" s="428"/>
      <c r="SGP482" s="3"/>
      <c r="SGQ482" s="567"/>
      <c r="SGR482" s="3"/>
      <c r="SGS482" s="428"/>
      <c r="SGT482" s="3"/>
      <c r="SGU482" s="567"/>
      <c r="SGV482" s="3"/>
      <c r="SGW482" s="428"/>
      <c r="SGX482" s="3"/>
      <c r="SGY482" s="567"/>
      <c r="SGZ482" s="3"/>
      <c r="SHA482" s="428"/>
      <c r="SHB482" s="3"/>
      <c r="SHC482" s="567"/>
      <c r="SHD482" s="3"/>
      <c r="SHE482" s="428"/>
      <c r="SHF482" s="3"/>
      <c r="SHG482" s="567"/>
      <c r="SHH482" s="3"/>
      <c r="SHI482" s="428"/>
      <c r="SHJ482" s="3"/>
      <c r="SHK482" s="567"/>
      <c r="SHL482" s="3"/>
      <c r="SHM482" s="428"/>
      <c r="SHN482" s="3"/>
      <c r="SHO482" s="567"/>
      <c r="SHP482" s="3"/>
      <c r="SHQ482" s="428"/>
      <c r="SHR482" s="3"/>
      <c r="SHS482" s="567"/>
      <c r="SHT482" s="3"/>
      <c r="SHU482" s="428"/>
      <c r="SHV482" s="3"/>
      <c r="SHW482" s="567"/>
      <c r="SHX482" s="3"/>
      <c r="SHY482" s="428"/>
      <c r="SHZ482" s="3"/>
      <c r="SIA482" s="567"/>
      <c r="SIB482" s="3"/>
      <c r="SIC482" s="428"/>
      <c r="SID482" s="3"/>
      <c r="SIE482" s="567"/>
      <c r="SIF482" s="3"/>
      <c r="SIG482" s="428"/>
      <c r="SIH482" s="3"/>
      <c r="SII482" s="567"/>
      <c r="SIJ482" s="3"/>
      <c r="SIK482" s="428"/>
      <c r="SIL482" s="3"/>
      <c r="SIM482" s="567"/>
      <c r="SIN482" s="3"/>
      <c r="SIO482" s="428"/>
      <c r="SIP482" s="3"/>
      <c r="SIQ482" s="567"/>
      <c r="SIR482" s="3"/>
      <c r="SIS482" s="428"/>
      <c r="SIT482" s="3"/>
      <c r="SIU482" s="567"/>
      <c r="SIV482" s="3"/>
      <c r="SIW482" s="428"/>
      <c r="SIX482" s="3"/>
      <c r="SIY482" s="567"/>
      <c r="SIZ482" s="3"/>
      <c r="SJA482" s="428"/>
      <c r="SJB482" s="3"/>
      <c r="SJC482" s="567"/>
      <c r="SJD482" s="3"/>
      <c r="SJE482" s="428"/>
      <c r="SJF482" s="3"/>
      <c r="SJG482" s="567"/>
      <c r="SJH482" s="3"/>
      <c r="SJI482" s="428"/>
      <c r="SJJ482" s="3"/>
      <c r="SJK482" s="567"/>
      <c r="SJL482" s="3"/>
      <c r="SJM482" s="428"/>
      <c r="SJN482" s="3"/>
      <c r="SJO482" s="567"/>
      <c r="SJP482" s="3"/>
      <c r="SJQ482" s="428"/>
      <c r="SJR482" s="3"/>
      <c r="SJS482" s="567"/>
      <c r="SJT482" s="3"/>
      <c r="SJU482" s="428"/>
      <c r="SJV482" s="3"/>
      <c r="SJW482" s="567"/>
      <c r="SJX482" s="3"/>
      <c r="SJY482" s="428"/>
      <c r="SJZ482" s="3"/>
      <c r="SKA482" s="567"/>
      <c r="SKB482" s="3"/>
      <c r="SKC482" s="428"/>
      <c r="SKD482" s="3"/>
      <c r="SKE482" s="567"/>
      <c r="SKF482" s="3"/>
      <c r="SKG482" s="428"/>
      <c r="SKH482" s="3"/>
      <c r="SKI482" s="567"/>
      <c r="SKJ482" s="3"/>
      <c r="SKK482" s="428"/>
      <c r="SKL482" s="3"/>
      <c r="SKM482" s="567"/>
      <c r="SKN482" s="3"/>
      <c r="SKO482" s="428"/>
      <c r="SKP482" s="3"/>
      <c r="SKQ482" s="567"/>
      <c r="SKR482" s="3"/>
      <c r="SKS482" s="428"/>
      <c r="SKT482" s="3"/>
      <c r="SKU482" s="567"/>
      <c r="SKV482" s="3"/>
      <c r="SKW482" s="428"/>
      <c r="SKX482" s="3"/>
      <c r="SKY482" s="567"/>
      <c r="SKZ482" s="3"/>
      <c r="SLA482" s="428"/>
      <c r="SLB482" s="3"/>
      <c r="SLC482" s="567"/>
      <c r="SLD482" s="3"/>
      <c r="SLE482" s="428"/>
      <c r="SLF482" s="3"/>
      <c r="SLG482" s="567"/>
      <c r="SLH482" s="3"/>
      <c r="SLI482" s="428"/>
      <c r="SLJ482" s="3"/>
      <c r="SLK482" s="567"/>
      <c r="SLL482" s="3"/>
      <c r="SLM482" s="428"/>
      <c r="SLN482" s="3"/>
      <c r="SLO482" s="567"/>
      <c r="SLP482" s="3"/>
      <c r="SLQ482" s="428"/>
      <c r="SLR482" s="3"/>
      <c r="SLS482" s="567"/>
      <c r="SLT482" s="3"/>
      <c r="SLU482" s="428"/>
      <c r="SLV482" s="3"/>
      <c r="SLW482" s="567"/>
      <c r="SLX482" s="3"/>
      <c r="SLY482" s="428"/>
      <c r="SLZ482" s="3"/>
      <c r="SMA482" s="567"/>
      <c r="SMB482" s="3"/>
      <c r="SMC482" s="428"/>
      <c r="SMD482" s="3"/>
      <c r="SME482" s="567"/>
      <c r="SMF482" s="3"/>
      <c r="SMG482" s="428"/>
      <c r="SMH482" s="3"/>
      <c r="SMI482" s="567"/>
      <c r="SMJ482" s="3"/>
      <c r="SMK482" s="428"/>
      <c r="SML482" s="3"/>
      <c r="SMM482" s="567"/>
      <c r="SMN482" s="3"/>
      <c r="SMO482" s="428"/>
      <c r="SMP482" s="3"/>
      <c r="SMQ482" s="567"/>
      <c r="SMR482" s="3"/>
      <c r="SMS482" s="428"/>
      <c r="SMT482" s="3"/>
      <c r="SMU482" s="567"/>
      <c r="SMV482" s="3"/>
      <c r="SMW482" s="428"/>
      <c r="SMX482" s="3"/>
      <c r="SMY482" s="567"/>
      <c r="SMZ482" s="3"/>
      <c r="SNA482" s="428"/>
      <c r="SNB482" s="3"/>
      <c r="SNC482" s="567"/>
      <c r="SND482" s="3"/>
      <c r="SNE482" s="428"/>
      <c r="SNF482" s="3"/>
      <c r="SNG482" s="567"/>
      <c r="SNH482" s="3"/>
      <c r="SNI482" s="428"/>
      <c r="SNJ482" s="3"/>
      <c r="SNK482" s="567"/>
      <c r="SNL482" s="3"/>
      <c r="SNM482" s="428"/>
      <c r="SNN482" s="3"/>
      <c r="SNO482" s="567"/>
      <c r="SNP482" s="3"/>
      <c r="SNQ482" s="428"/>
      <c r="SNR482" s="3"/>
      <c r="SNS482" s="567"/>
      <c r="SNT482" s="3"/>
      <c r="SNU482" s="428"/>
      <c r="SNV482" s="3"/>
      <c r="SNW482" s="567"/>
      <c r="SNX482" s="3"/>
      <c r="SNY482" s="428"/>
      <c r="SNZ482" s="3"/>
      <c r="SOA482" s="567"/>
      <c r="SOB482" s="3"/>
      <c r="SOC482" s="428"/>
      <c r="SOD482" s="3"/>
      <c r="SOE482" s="567"/>
      <c r="SOF482" s="3"/>
      <c r="SOG482" s="428"/>
      <c r="SOH482" s="3"/>
      <c r="SOI482" s="567"/>
      <c r="SOJ482" s="3"/>
      <c r="SOK482" s="428"/>
      <c r="SOL482" s="3"/>
      <c r="SOM482" s="567"/>
      <c r="SON482" s="3"/>
      <c r="SOO482" s="428"/>
      <c r="SOP482" s="3"/>
      <c r="SOQ482" s="567"/>
      <c r="SOR482" s="3"/>
      <c r="SOS482" s="428"/>
      <c r="SOT482" s="3"/>
      <c r="SOU482" s="567"/>
      <c r="SOV482" s="3"/>
      <c r="SOW482" s="428"/>
      <c r="SOX482" s="3"/>
      <c r="SOY482" s="567"/>
      <c r="SOZ482" s="3"/>
      <c r="SPA482" s="428"/>
      <c r="SPB482" s="3"/>
      <c r="SPC482" s="567"/>
      <c r="SPD482" s="3"/>
      <c r="SPE482" s="428"/>
      <c r="SPF482" s="3"/>
      <c r="SPG482" s="567"/>
      <c r="SPH482" s="3"/>
      <c r="SPI482" s="428"/>
      <c r="SPJ482" s="3"/>
      <c r="SPK482" s="567"/>
      <c r="SPL482" s="3"/>
      <c r="SPM482" s="428"/>
      <c r="SPN482" s="3"/>
      <c r="SPO482" s="567"/>
      <c r="SPP482" s="3"/>
      <c r="SPQ482" s="428"/>
      <c r="SPR482" s="3"/>
      <c r="SPS482" s="567"/>
      <c r="SPT482" s="3"/>
      <c r="SPU482" s="428"/>
      <c r="SPV482" s="3"/>
      <c r="SPW482" s="567"/>
      <c r="SPX482" s="3"/>
      <c r="SPY482" s="428"/>
      <c r="SPZ482" s="3"/>
      <c r="SQA482" s="567"/>
      <c r="SQB482" s="3"/>
      <c r="SQC482" s="428"/>
      <c r="SQD482" s="3"/>
      <c r="SQE482" s="567"/>
      <c r="SQF482" s="3"/>
      <c r="SQG482" s="428"/>
      <c r="SQH482" s="3"/>
      <c r="SQI482" s="567"/>
      <c r="SQJ482" s="3"/>
      <c r="SQK482" s="428"/>
      <c r="SQL482" s="3"/>
      <c r="SQM482" s="567"/>
      <c r="SQN482" s="3"/>
      <c r="SQO482" s="428"/>
      <c r="SQP482" s="3"/>
      <c r="SQQ482" s="567"/>
      <c r="SQR482" s="3"/>
      <c r="SQS482" s="428"/>
      <c r="SQT482" s="3"/>
      <c r="SQU482" s="567"/>
      <c r="SQV482" s="3"/>
      <c r="SQW482" s="428"/>
      <c r="SQX482" s="3"/>
      <c r="SQY482" s="567"/>
      <c r="SQZ482" s="3"/>
      <c r="SRA482" s="428"/>
      <c r="SRB482" s="3"/>
      <c r="SRC482" s="567"/>
      <c r="SRD482" s="3"/>
      <c r="SRE482" s="428"/>
      <c r="SRF482" s="3"/>
      <c r="SRG482" s="567"/>
      <c r="SRH482" s="3"/>
      <c r="SRI482" s="428"/>
      <c r="SRJ482" s="3"/>
      <c r="SRK482" s="567"/>
      <c r="SRL482" s="3"/>
      <c r="SRM482" s="428"/>
      <c r="SRN482" s="3"/>
      <c r="SRO482" s="567"/>
      <c r="SRP482" s="3"/>
      <c r="SRQ482" s="428"/>
      <c r="SRR482" s="3"/>
      <c r="SRS482" s="567"/>
      <c r="SRT482" s="3"/>
      <c r="SRU482" s="428"/>
      <c r="SRV482" s="3"/>
      <c r="SRW482" s="567"/>
      <c r="SRX482" s="3"/>
      <c r="SRY482" s="428"/>
      <c r="SRZ482" s="3"/>
      <c r="SSA482" s="567"/>
      <c r="SSB482" s="3"/>
      <c r="SSC482" s="428"/>
      <c r="SSD482" s="3"/>
      <c r="SSE482" s="567"/>
      <c r="SSF482" s="3"/>
      <c r="SSG482" s="428"/>
      <c r="SSH482" s="3"/>
      <c r="SSI482" s="567"/>
      <c r="SSJ482" s="3"/>
      <c r="SSK482" s="428"/>
      <c r="SSL482" s="3"/>
      <c r="SSM482" s="567"/>
      <c r="SSN482" s="3"/>
      <c r="SSO482" s="428"/>
      <c r="SSP482" s="3"/>
      <c r="SSQ482" s="567"/>
      <c r="SSR482" s="3"/>
      <c r="SSS482" s="428"/>
      <c r="SST482" s="3"/>
      <c r="SSU482" s="567"/>
      <c r="SSV482" s="3"/>
      <c r="SSW482" s="428"/>
      <c r="SSX482" s="3"/>
      <c r="SSY482" s="567"/>
      <c r="SSZ482" s="3"/>
      <c r="STA482" s="428"/>
      <c r="STB482" s="3"/>
      <c r="STC482" s="567"/>
      <c r="STD482" s="3"/>
      <c r="STE482" s="428"/>
      <c r="STF482" s="3"/>
      <c r="STG482" s="567"/>
      <c r="STH482" s="3"/>
      <c r="STI482" s="428"/>
      <c r="STJ482" s="3"/>
      <c r="STK482" s="567"/>
      <c r="STL482" s="3"/>
      <c r="STM482" s="428"/>
      <c r="STN482" s="3"/>
      <c r="STO482" s="567"/>
      <c r="STP482" s="3"/>
      <c r="STQ482" s="428"/>
      <c r="STR482" s="3"/>
      <c r="STS482" s="567"/>
      <c r="STT482" s="3"/>
      <c r="STU482" s="428"/>
      <c r="STV482" s="3"/>
      <c r="STW482" s="567"/>
      <c r="STX482" s="3"/>
      <c r="STY482" s="428"/>
      <c r="STZ482" s="3"/>
      <c r="SUA482" s="567"/>
      <c r="SUB482" s="3"/>
      <c r="SUC482" s="428"/>
      <c r="SUD482" s="3"/>
      <c r="SUE482" s="567"/>
      <c r="SUF482" s="3"/>
      <c r="SUG482" s="428"/>
      <c r="SUH482" s="3"/>
      <c r="SUI482" s="567"/>
      <c r="SUJ482" s="3"/>
      <c r="SUK482" s="428"/>
      <c r="SUL482" s="3"/>
      <c r="SUM482" s="567"/>
      <c r="SUN482" s="3"/>
      <c r="SUO482" s="428"/>
      <c r="SUP482" s="3"/>
      <c r="SUQ482" s="567"/>
      <c r="SUR482" s="3"/>
      <c r="SUS482" s="428"/>
      <c r="SUT482" s="3"/>
      <c r="SUU482" s="567"/>
      <c r="SUV482" s="3"/>
      <c r="SUW482" s="428"/>
      <c r="SUX482" s="3"/>
      <c r="SUY482" s="567"/>
      <c r="SUZ482" s="3"/>
      <c r="SVA482" s="428"/>
      <c r="SVB482" s="3"/>
      <c r="SVC482" s="567"/>
      <c r="SVD482" s="3"/>
      <c r="SVE482" s="428"/>
      <c r="SVF482" s="3"/>
      <c r="SVG482" s="567"/>
      <c r="SVH482" s="3"/>
      <c r="SVI482" s="428"/>
      <c r="SVJ482" s="3"/>
      <c r="SVK482" s="567"/>
      <c r="SVL482" s="3"/>
      <c r="SVM482" s="428"/>
      <c r="SVN482" s="3"/>
      <c r="SVO482" s="567"/>
      <c r="SVP482" s="3"/>
      <c r="SVQ482" s="428"/>
      <c r="SVR482" s="3"/>
      <c r="SVS482" s="567"/>
      <c r="SVT482" s="3"/>
      <c r="SVU482" s="428"/>
      <c r="SVV482" s="3"/>
      <c r="SVW482" s="567"/>
      <c r="SVX482" s="3"/>
      <c r="SVY482" s="428"/>
      <c r="SVZ482" s="3"/>
      <c r="SWA482" s="567"/>
      <c r="SWB482" s="3"/>
      <c r="SWC482" s="428"/>
      <c r="SWD482" s="3"/>
      <c r="SWE482" s="567"/>
      <c r="SWF482" s="3"/>
      <c r="SWG482" s="428"/>
      <c r="SWH482" s="3"/>
      <c r="SWI482" s="567"/>
      <c r="SWJ482" s="3"/>
      <c r="SWK482" s="428"/>
      <c r="SWL482" s="3"/>
      <c r="SWM482" s="567"/>
      <c r="SWN482" s="3"/>
      <c r="SWO482" s="428"/>
      <c r="SWP482" s="3"/>
      <c r="SWQ482" s="567"/>
      <c r="SWR482" s="3"/>
      <c r="SWS482" s="428"/>
      <c r="SWT482" s="3"/>
      <c r="SWU482" s="567"/>
      <c r="SWV482" s="3"/>
      <c r="SWW482" s="428"/>
      <c r="SWX482" s="3"/>
      <c r="SWY482" s="567"/>
      <c r="SWZ482" s="3"/>
      <c r="SXA482" s="428"/>
      <c r="SXB482" s="3"/>
      <c r="SXC482" s="567"/>
      <c r="SXD482" s="3"/>
      <c r="SXE482" s="428"/>
      <c r="SXF482" s="3"/>
      <c r="SXG482" s="567"/>
      <c r="SXH482" s="3"/>
      <c r="SXI482" s="428"/>
      <c r="SXJ482" s="3"/>
      <c r="SXK482" s="567"/>
      <c r="SXL482" s="3"/>
      <c r="SXM482" s="428"/>
      <c r="SXN482" s="3"/>
      <c r="SXO482" s="567"/>
      <c r="SXP482" s="3"/>
      <c r="SXQ482" s="428"/>
      <c r="SXR482" s="3"/>
      <c r="SXS482" s="567"/>
      <c r="SXT482" s="3"/>
      <c r="SXU482" s="428"/>
      <c r="SXV482" s="3"/>
      <c r="SXW482" s="567"/>
      <c r="SXX482" s="3"/>
      <c r="SXY482" s="428"/>
      <c r="SXZ482" s="3"/>
      <c r="SYA482" s="567"/>
      <c r="SYB482" s="3"/>
      <c r="SYC482" s="428"/>
      <c r="SYD482" s="3"/>
      <c r="SYE482" s="567"/>
      <c r="SYF482" s="3"/>
      <c r="SYG482" s="428"/>
      <c r="SYH482" s="3"/>
      <c r="SYI482" s="567"/>
      <c r="SYJ482" s="3"/>
      <c r="SYK482" s="428"/>
      <c r="SYL482" s="3"/>
      <c r="SYM482" s="567"/>
      <c r="SYN482" s="3"/>
      <c r="SYO482" s="428"/>
      <c r="SYP482" s="3"/>
      <c r="SYQ482" s="567"/>
      <c r="SYR482" s="3"/>
      <c r="SYS482" s="428"/>
      <c r="SYT482" s="3"/>
      <c r="SYU482" s="567"/>
      <c r="SYV482" s="3"/>
      <c r="SYW482" s="428"/>
      <c r="SYX482" s="3"/>
      <c r="SYY482" s="567"/>
      <c r="SYZ482" s="3"/>
      <c r="SZA482" s="428"/>
      <c r="SZB482" s="3"/>
      <c r="SZC482" s="567"/>
      <c r="SZD482" s="3"/>
      <c r="SZE482" s="428"/>
      <c r="SZF482" s="3"/>
      <c r="SZG482" s="567"/>
      <c r="SZH482" s="3"/>
      <c r="SZI482" s="428"/>
      <c r="SZJ482" s="3"/>
      <c r="SZK482" s="567"/>
      <c r="SZL482" s="3"/>
      <c r="SZM482" s="428"/>
      <c r="SZN482" s="3"/>
      <c r="SZO482" s="567"/>
      <c r="SZP482" s="3"/>
      <c r="SZQ482" s="428"/>
      <c r="SZR482" s="3"/>
      <c r="SZS482" s="567"/>
      <c r="SZT482" s="3"/>
      <c r="SZU482" s="428"/>
      <c r="SZV482" s="3"/>
      <c r="SZW482" s="567"/>
      <c r="SZX482" s="3"/>
      <c r="SZY482" s="428"/>
      <c r="SZZ482" s="3"/>
      <c r="TAA482" s="567"/>
      <c r="TAB482" s="3"/>
      <c r="TAC482" s="428"/>
      <c r="TAD482" s="3"/>
      <c r="TAE482" s="567"/>
      <c r="TAF482" s="3"/>
      <c r="TAG482" s="428"/>
      <c r="TAH482" s="3"/>
      <c r="TAI482" s="567"/>
      <c r="TAJ482" s="3"/>
      <c r="TAK482" s="428"/>
      <c r="TAL482" s="3"/>
      <c r="TAM482" s="567"/>
      <c r="TAN482" s="3"/>
      <c r="TAO482" s="428"/>
      <c r="TAP482" s="3"/>
      <c r="TAQ482" s="567"/>
      <c r="TAR482" s="3"/>
      <c r="TAS482" s="428"/>
      <c r="TAT482" s="3"/>
      <c r="TAU482" s="567"/>
      <c r="TAV482" s="3"/>
      <c r="TAW482" s="428"/>
      <c r="TAX482" s="3"/>
      <c r="TAY482" s="567"/>
      <c r="TAZ482" s="3"/>
      <c r="TBA482" s="428"/>
      <c r="TBB482" s="3"/>
      <c r="TBC482" s="567"/>
      <c r="TBD482" s="3"/>
      <c r="TBE482" s="428"/>
      <c r="TBF482" s="3"/>
      <c r="TBG482" s="567"/>
      <c r="TBH482" s="3"/>
      <c r="TBI482" s="428"/>
      <c r="TBJ482" s="3"/>
      <c r="TBK482" s="567"/>
      <c r="TBL482" s="3"/>
      <c r="TBM482" s="428"/>
      <c r="TBN482" s="3"/>
      <c r="TBO482" s="567"/>
      <c r="TBP482" s="3"/>
      <c r="TBQ482" s="428"/>
      <c r="TBR482" s="3"/>
      <c r="TBS482" s="567"/>
      <c r="TBT482" s="3"/>
      <c r="TBU482" s="428"/>
      <c r="TBV482" s="3"/>
      <c r="TBW482" s="567"/>
      <c r="TBX482" s="3"/>
      <c r="TBY482" s="428"/>
      <c r="TBZ482" s="3"/>
      <c r="TCA482" s="567"/>
      <c r="TCB482" s="3"/>
      <c r="TCC482" s="428"/>
      <c r="TCD482" s="3"/>
      <c r="TCE482" s="567"/>
      <c r="TCF482" s="3"/>
      <c r="TCG482" s="428"/>
      <c r="TCH482" s="3"/>
      <c r="TCI482" s="567"/>
      <c r="TCJ482" s="3"/>
      <c r="TCK482" s="428"/>
      <c r="TCL482" s="3"/>
      <c r="TCM482" s="567"/>
      <c r="TCN482" s="3"/>
      <c r="TCO482" s="428"/>
      <c r="TCP482" s="3"/>
      <c r="TCQ482" s="567"/>
      <c r="TCR482" s="3"/>
      <c r="TCS482" s="428"/>
      <c r="TCT482" s="3"/>
      <c r="TCU482" s="567"/>
      <c r="TCV482" s="3"/>
      <c r="TCW482" s="428"/>
      <c r="TCX482" s="3"/>
      <c r="TCY482" s="567"/>
      <c r="TCZ482" s="3"/>
      <c r="TDA482" s="428"/>
      <c r="TDB482" s="3"/>
      <c r="TDC482" s="567"/>
      <c r="TDD482" s="3"/>
      <c r="TDE482" s="428"/>
      <c r="TDF482" s="3"/>
      <c r="TDG482" s="567"/>
      <c r="TDH482" s="3"/>
      <c r="TDI482" s="428"/>
      <c r="TDJ482" s="3"/>
      <c r="TDK482" s="567"/>
      <c r="TDL482" s="3"/>
      <c r="TDM482" s="428"/>
      <c r="TDN482" s="3"/>
      <c r="TDO482" s="567"/>
      <c r="TDP482" s="3"/>
      <c r="TDQ482" s="428"/>
      <c r="TDR482" s="3"/>
      <c r="TDS482" s="567"/>
      <c r="TDT482" s="3"/>
      <c r="TDU482" s="428"/>
      <c r="TDV482" s="3"/>
      <c r="TDW482" s="567"/>
      <c r="TDX482" s="3"/>
      <c r="TDY482" s="428"/>
      <c r="TDZ482" s="3"/>
      <c r="TEA482" s="567"/>
      <c r="TEB482" s="3"/>
      <c r="TEC482" s="428"/>
      <c r="TED482" s="3"/>
      <c r="TEE482" s="567"/>
      <c r="TEF482" s="3"/>
      <c r="TEG482" s="428"/>
      <c r="TEH482" s="3"/>
      <c r="TEI482" s="567"/>
      <c r="TEJ482" s="3"/>
      <c r="TEK482" s="428"/>
      <c r="TEL482" s="3"/>
      <c r="TEM482" s="567"/>
      <c r="TEN482" s="3"/>
      <c r="TEO482" s="428"/>
      <c r="TEP482" s="3"/>
      <c r="TEQ482" s="567"/>
      <c r="TER482" s="3"/>
      <c r="TES482" s="428"/>
      <c r="TET482" s="3"/>
      <c r="TEU482" s="567"/>
      <c r="TEV482" s="3"/>
      <c r="TEW482" s="428"/>
      <c r="TEX482" s="3"/>
      <c r="TEY482" s="567"/>
      <c r="TEZ482" s="3"/>
      <c r="TFA482" s="428"/>
      <c r="TFB482" s="3"/>
      <c r="TFC482" s="567"/>
      <c r="TFD482" s="3"/>
      <c r="TFE482" s="428"/>
      <c r="TFF482" s="3"/>
      <c r="TFG482" s="567"/>
      <c r="TFH482" s="3"/>
      <c r="TFI482" s="428"/>
      <c r="TFJ482" s="3"/>
      <c r="TFK482" s="567"/>
      <c r="TFL482" s="3"/>
      <c r="TFM482" s="428"/>
      <c r="TFN482" s="3"/>
      <c r="TFO482" s="567"/>
      <c r="TFP482" s="3"/>
      <c r="TFQ482" s="428"/>
      <c r="TFR482" s="3"/>
      <c r="TFS482" s="567"/>
      <c r="TFT482" s="3"/>
      <c r="TFU482" s="428"/>
      <c r="TFV482" s="3"/>
      <c r="TFW482" s="567"/>
      <c r="TFX482" s="3"/>
      <c r="TFY482" s="428"/>
      <c r="TFZ482" s="3"/>
      <c r="TGA482" s="567"/>
      <c r="TGB482" s="3"/>
      <c r="TGC482" s="428"/>
      <c r="TGD482" s="3"/>
      <c r="TGE482" s="567"/>
      <c r="TGF482" s="3"/>
      <c r="TGG482" s="428"/>
      <c r="TGH482" s="3"/>
      <c r="TGI482" s="567"/>
      <c r="TGJ482" s="3"/>
      <c r="TGK482" s="428"/>
      <c r="TGL482" s="3"/>
      <c r="TGM482" s="567"/>
      <c r="TGN482" s="3"/>
      <c r="TGO482" s="428"/>
      <c r="TGP482" s="3"/>
      <c r="TGQ482" s="567"/>
      <c r="TGR482" s="3"/>
      <c r="TGS482" s="428"/>
      <c r="TGT482" s="3"/>
      <c r="TGU482" s="567"/>
      <c r="TGV482" s="3"/>
      <c r="TGW482" s="428"/>
      <c r="TGX482" s="3"/>
      <c r="TGY482" s="567"/>
      <c r="TGZ482" s="3"/>
      <c r="THA482" s="428"/>
      <c r="THB482" s="3"/>
      <c r="THC482" s="567"/>
      <c r="THD482" s="3"/>
      <c r="THE482" s="428"/>
      <c r="THF482" s="3"/>
      <c r="THG482" s="567"/>
      <c r="THH482" s="3"/>
      <c r="THI482" s="428"/>
      <c r="THJ482" s="3"/>
      <c r="THK482" s="567"/>
      <c r="THL482" s="3"/>
      <c r="THM482" s="428"/>
      <c r="THN482" s="3"/>
      <c r="THO482" s="567"/>
      <c r="THP482" s="3"/>
      <c r="THQ482" s="428"/>
      <c r="THR482" s="3"/>
      <c r="THS482" s="567"/>
      <c r="THT482" s="3"/>
      <c r="THU482" s="428"/>
      <c r="THV482" s="3"/>
      <c r="THW482" s="567"/>
      <c r="THX482" s="3"/>
      <c r="THY482" s="428"/>
      <c r="THZ482" s="3"/>
      <c r="TIA482" s="567"/>
      <c r="TIB482" s="3"/>
      <c r="TIC482" s="428"/>
      <c r="TID482" s="3"/>
      <c r="TIE482" s="567"/>
      <c r="TIF482" s="3"/>
      <c r="TIG482" s="428"/>
      <c r="TIH482" s="3"/>
      <c r="TII482" s="567"/>
      <c r="TIJ482" s="3"/>
      <c r="TIK482" s="428"/>
      <c r="TIL482" s="3"/>
      <c r="TIM482" s="567"/>
      <c r="TIN482" s="3"/>
      <c r="TIO482" s="428"/>
      <c r="TIP482" s="3"/>
      <c r="TIQ482" s="567"/>
      <c r="TIR482" s="3"/>
      <c r="TIS482" s="428"/>
      <c r="TIT482" s="3"/>
      <c r="TIU482" s="567"/>
      <c r="TIV482" s="3"/>
      <c r="TIW482" s="428"/>
      <c r="TIX482" s="3"/>
      <c r="TIY482" s="567"/>
      <c r="TIZ482" s="3"/>
      <c r="TJA482" s="428"/>
      <c r="TJB482" s="3"/>
      <c r="TJC482" s="567"/>
      <c r="TJD482" s="3"/>
      <c r="TJE482" s="428"/>
      <c r="TJF482" s="3"/>
      <c r="TJG482" s="567"/>
      <c r="TJH482" s="3"/>
      <c r="TJI482" s="428"/>
      <c r="TJJ482" s="3"/>
      <c r="TJK482" s="567"/>
      <c r="TJL482" s="3"/>
      <c r="TJM482" s="428"/>
      <c r="TJN482" s="3"/>
      <c r="TJO482" s="567"/>
      <c r="TJP482" s="3"/>
      <c r="TJQ482" s="428"/>
      <c r="TJR482" s="3"/>
      <c r="TJS482" s="567"/>
      <c r="TJT482" s="3"/>
      <c r="TJU482" s="428"/>
      <c r="TJV482" s="3"/>
      <c r="TJW482" s="567"/>
      <c r="TJX482" s="3"/>
      <c r="TJY482" s="428"/>
      <c r="TJZ482" s="3"/>
      <c r="TKA482" s="567"/>
      <c r="TKB482" s="3"/>
      <c r="TKC482" s="428"/>
      <c r="TKD482" s="3"/>
      <c r="TKE482" s="567"/>
      <c r="TKF482" s="3"/>
      <c r="TKG482" s="428"/>
      <c r="TKH482" s="3"/>
      <c r="TKI482" s="567"/>
      <c r="TKJ482" s="3"/>
      <c r="TKK482" s="428"/>
      <c r="TKL482" s="3"/>
      <c r="TKM482" s="567"/>
      <c r="TKN482" s="3"/>
      <c r="TKO482" s="428"/>
      <c r="TKP482" s="3"/>
      <c r="TKQ482" s="567"/>
      <c r="TKR482" s="3"/>
      <c r="TKS482" s="428"/>
      <c r="TKT482" s="3"/>
      <c r="TKU482" s="567"/>
      <c r="TKV482" s="3"/>
      <c r="TKW482" s="428"/>
      <c r="TKX482" s="3"/>
      <c r="TKY482" s="567"/>
      <c r="TKZ482" s="3"/>
      <c r="TLA482" s="428"/>
      <c r="TLB482" s="3"/>
      <c r="TLC482" s="567"/>
      <c r="TLD482" s="3"/>
      <c r="TLE482" s="428"/>
      <c r="TLF482" s="3"/>
      <c r="TLG482" s="567"/>
      <c r="TLH482" s="3"/>
      <c r="TLI482" s="428"/>
      <c r="TLJ482" s="3"/>
      <c r="TLK482" s="567"/>
      <c r="TLL482" s="3"/>
      <c r="TLM482" s="428"/>
      <c r="TLN482" s="3"/>
      <c r="TLO482" s="567"/>
      <c r="TLP482" s="3"/>
      <c r="TLQ482" s="428"/>
      <c r="TLR482" s="3"/>
      <c r="TLS482" s="567"/>
      <c r="TLT482" s="3"/>
      <c r="TLU482" s="428"/>
      <c r="TLV482" s="3"/>
      <c r="TLW482" s="567"/>
      <c r="TLX482" s="3"/>
      <c r="TLY482" s="428"/>
      <c r="TLZ482" s="3"/>
      <c r="TMA482" s="567"/>
      <c r="TMB482" s="3"/>
      <c r="TMC482" s="428"/>
      <c r="TMD482" s="3"/>
      <c r="TME482" s="567"/>
      <c r="TMF482" s="3"/>
      <c r="TMG482" s="428"/>
      <c r="TMH482" s="3"/>
      <c r="TMI482" s="567"/>
      <c r="TMJ482" s="3"/>
      <c r="TMK482" s="428"/>
      <c r="TML482" s="3"/>
      <c r="TMM482" s="567"/>
      <c r="TMN482" s="3"/>
      <c r="TMO482" s="428"/>
      <c r="TMP482" s="3"/>
      <c r="TMQ482" s="567"/>
      <c r="TMR482" s="3"/>
      <c r="TMS482" s="428"/>
      <c r="TMT482" s="3"/>
      <c r="TMU482" s="567"/>
      <c r="TMV482" s="3"/>
      <c r="TMW482" s="428"/>
      <c r="TMX482" s="3"/>
      <c r="TMY482" s="567"/>
      <c r="TMZ482" s="3"/>
      <c r="TNA482" s="428"/>
      <c r="TNB482" s="3"/>
      <c r="TNC482" s="567"/>
      <c r="TND482" s="3"/>
      <c r="TNE482" s="428"/>
      <c r="TNF482" s="3"/>
      <c r="TNG482" s="567"/>
      <c r="TNH482" s="3"/>
      <c r="TNI482" s="428"/>
      <c r="TNJ482" s="3"/>
      <c r="TNK482" s="567"/>
      <c r="TNL482" s="3"/>
      <c r="TNM482" s="428"/>
      <c r="TNN482" s="3"/>
      <c r="TNO482" s="567"/>
      <c r="TNP482" s="3"/>
      <c r="TNQ482" s="428"/>
      <c r="TNR482" s="3"/>
      <c r="TNS482" s="567"/>
      <c r="TNT482" s="3"/>
      <c r="TNU482" s="428"/>
      <c r="TNV482" s="3"/>
      <c r="TNW482" s="567"/>
      <c r="TNX482" s="3"/>
      <c r="TNY482" s="428"/>
      <c r="TNZ482" s="3"/>
      <c r="TOA482" s="567"/>
      <c r="TOB482" s="3"/>
      <c r="TOC482" s="428"/>
      <c r="TOD482" s="3"/>
      <c r="TOE482" s="567"/>
      <c r="TOF482" s="3"/>
      <c r="TOG482" s="428"/>
      <c r="TOH482" s="3"/>
      <c r="TOI482" s="567"/>
      <c r="TOJ482" s="3"/>
      <c r="TOK482" s="428"/>
      <c r="TOL482" s="3"/>
      <c r="TOM482" s="567"/>
      <c r="TON482" s="3"/>
      <c r="TOO482" s="428"/>
      <c r="TOP482" s="3"/>
      <c r="TOQ482" s="567"/>
      <c r="TOR482" s="3"/>
      <c r="TOS482" s="428"/>
      <c r="TOT482" s="3"/>
      <c r="TOU482" s="567"/>
      <c r="TOV482" s="3"/>
      <c r="TOW482" s="428"/>
      <c r="TOX482" s="3"/>
      <c r="TOY482" s="567"/>
      <c r="TOZ482" s="3"/>
      <c r="TPA482" s="428"/>
      <c r="TPB482" s="3"/>
      <c r="TPC482" s="567"/>
      <c r="TPD482" s="3"/>
      <c r="TPE482" s="428"/>
      <c r="TPF482" s="3"/>
      <c r="TPG482" s="567"/>
      <c r="TPH482" s="3"/>
      <c r="TPI482" s="428"/>
      <c r="TPJ482" s="3"/>
      <c r="TPK482" s="567"/>
      <c r="TPL482" s="3"/>
      <c r="TPM482" s="428"/>
      <c r="TPN482" s="3"/>
      <c r="TPO482" s="567"/>
      <c r="TPP482" s="3"/>
      <c r="TPQ482" s="428"/>
      <c r="TPR482" s="3"/>
      <c r="TPS482" s="567"/>
      <c r="TPT482" s="3"/>
      <c r="TPU482" s="428"/>
      <c r="TPV482" s="3"/>
      <c r="TPW482" s="567"/>
      <c r="TPX482" s="3"/>
      <c r="TPY482" s="428"/>
      <c r="TPZ482" s="3"/>
      <c r="TQA482" s="567"/>
      <c r="TQB482" s="3"/>
      <c r="TQC482" s="428"/>
      <c r="TQD482" s="3"/>
      <c r="TQE482" s="567"/>
      <c r="TQF482" s="3"/>
      <c r="TQG482" s="428"/>
      <c r="TQH482" s="3"/>
      <c r="TQI482" s="567"/>
      <c r="TQJ482" s="3"/>
      <c r="TQK482" s="428"/>
      <c r="TQL482" s="3"/>
      <c r="TQM482" s="567"/>
      <c r="TQN482" s="3"/>
      <c r="TQO482" s="428"/>
      <c r="TQP482" s="3"/>
      <c r="TQQ482" s="567"/>
      <c r="TQR482" s="3"/>
      <c r="TQS482" s="428"/>
      <c r="TQT482" s="3"/>
      <c r="TQU482" s="567"/>
      <c r="TQV482" s="3"/>
      <c r="TQW482" s="428"/>
      <c r="TQX482" s="3"/>
      <c r="TQY482" s="567"/>
      <c r="TQZ482" s="3"/>
      <c r="TRA482" s="428"/>
      <c r="TRB482" s="3"/>
      <c r="TRC482" s="567"/>
      <c r="TRD482" s="3"/>
      <c r="TRE482" s="428"/>
      <c r="TRF482" s="3"/>
      <c r="TRG482" s="567"/>
      <c r="TRH482" s="3"/>
      <c r="TRI482" s="428"/>
      <c r="TRJ482" s="3"/>
      <c r="TRK482" s="567"/>
      <c r="TRL482" s="3"/>
      <c r="TRM482" s="428"/>
      <c r="TRN482" s="3"/>
      <c r="TRO482" s="567"/>
      <c r="TRP482" s="3"/>
      <c r="TRQ482" s="428"/>
      <c r="TRR482" s="3"/>
      <c r="TRS482" s="567"/>
      <c r="TRT482" s="3"/>
      <c r="TRU482" s="428"/>
      <c r="TRV482" s="3"/>
      <c r="TRW482" s="567"/>
      <c r="TRX482" s="3"/>
      <c r="TRY482" s="428"/>
      <c r="TRZ482" s="3"/>
      <c r="TSA482" s="567"/>
      <c r="TSB482" s="3"/>
      <c r="TSC482" s="428"/>
      <c r="TSD482" s="3"/>
      <c r="TSE482" s="567"/>
      <c r="TSF482" s="3"/>
      <c r="TSG482" s="428"/>
      <c r="TSH482" s="3"/>
      <c r="TSI482" s="567"/>
      <c r="TSJ482" s="3"/>
      <c r="TSK482" s="428"/>
      <c r="TSL482" s="3"/>
      <c r="TSM482" s="567"/>
      <c r="TSN482" s="3"/>
      <c r="TSO482" s="428"/>
      <c r="TSP482" s="3"/>
      <c r="TSQ482" s="567"/>
      <c r="TSR482" s="3"/>
      <c r="TSS482" s="428"/>
      <c r="TST482" s="3"/>
      <c r="TSU482" s="567"/>
      <c r="TSV482" s="3"/>
      <c r="TSW482" s="428"/>
      <c r="TSX482" s="3"/>
      <c r="TSY482" s="567"/>
      <c r="TSZ482" s="3"/>
      <c r="TTA482" s="428"/>
      <c r="TTB482" s="3"/>
      <c r="TTC482" s="567"/>
      <c r="TTD482" s="3"/>
      <c r="TTE482" s="428"/>
      <c r="TTF482" s="3"/>
      <c r="TTG482" s="567"/>
      <c r="TTH482" s="3"/>
      <c r="TTI482" s="428"/>
      <c r="TTJ482" s="3"/>
      <c r="TTK482" s="567"/>
      <c r="TTL482" s="3"/>
      <c r="TTM482" s="428"/>
      <c r="TTN482" s="3"/>
      <c r="TTO482" s="567"/>
      <c r="TTP482" s="3"/>
      <c r="TTQ482" s="428"/>
      <c r="TTR482" s="3"/>
      <c r="TTS482" s="567"/>
      <c r="TTT482" s="3"/>
      <c r="TTU482" s="428"/>
      <c r="TTV482" s="3"/>
      <c r="TTW482" s="567"/>
      <c r="TTX482" s="3"/>
      <c r="TTY482" s="428"/>
      <c r="TTZ482" s="3"/>
      <c r="TUA482" s="567"/>
      <c r="TUB482" s="3"/>
      <c r="TUC482" s="428"/>
      <c r="TUD482" s="3"/>
      <c r="TUE482" s="567"/>
      <c r="TUF482" s="3"/>
      <c r="TUG482" s="428"/>
      <c r="TUH482" s="3"/>
      <c r="TUI482" s="567"/>
      <c r="TUJ482" s="3"/>
      <c r="TUK482" s="428"/>
      <c r="TUL482" s="3"/>
      <c r="TUM482" s="567"/>
      <c r="TUN482" s="3"/>
      <c r="TUO482" s="428"/>
      <c r="TUP482" s="3"/>
      <c r="TUQ482" s="567"/>
      <c r="TUR482" s="3"/>
      <c r="TUS482" s="428"/>
      <c r="TUT482" s="3"/>
      <c r="TUU482" s="567"/>
      <c r="TUV482" s="3"/>
      <c r="TUW482" s="428"/>
      <c r="TUX482" s="3"/>
      <c r="TUY482" s="567"/>
      <c r="TUZ482" s="3"/>
      <c r="TVA482" s="428"/>
      <c r="TVB482" s="3"/>
      <c r="TVC482" s="567"/>
      <c r="TVD482" s="3"/>
      <c r="TVE482" s="428"/>
      <c r="TVF482" s="3"/>
      <c r="TVG482" s="567"/>
      <c r="TVH482" s="3"/>
      <c r="TVI482" s="428"/>
      <c r="TVJ482" s="3"/>
      <c r="TVK482" s="567"/>
      <c r="TVL482" s="3"/>
      <c r="TVM482" s="428"/>
      <c r="TVN482" s="3"/>
      <c r="TVO482" s="567"/>
      <c r="TVP482" s="3"/>
      <c r="TVQ482" s="428"/>
      <c r="TVR482" s="3"/>
      <c r="TVS482" s="567"/>
      <c r="TVT482" s="3"/>
      <c r="TVU482" s="428"/>
      <c r="TVV482" s="3"/>
      <c r="TVW482" s="567"/>
      <c r="TVX482" s="3"/>
      <c r="TVY482" s="428"/>
      <c r="TVZ482" s="3"/>
      <c r="TWA482" s="567"/>
      <c r="TWB482" s="3"/>
      <c r="TWC482" s="428"/>
      <c r="TWD482" s="3"/>
      <c r="TWE482" s="567"/>
      <c r="TWF482" s="3"/>
      <c r="TWG482" s="428"/>
      <c r="TWH482" s="3"/>
      <c r="TWI482" s="567"/>
      <c r="TWJ482" s="3"/>
      <c r="TWK482" s="428"/>
      <c r="TWL482" s="3"/>
      <c r="TWM482" s="567"/>
      <c r="TWN482" s="3"/>
      <c r="TWO482" s="428"/>
      <c r="TWP482" s="3"/>
      <c r="TWQ482" s="567"/>
      <c r="TWR482" s="3"/>
      <c r="TWS482" s="428"/>
      <c r="TWT482" s="3"/>
      <c r="TWU482" s="567"/>
      <c r="TWV482" s="3"/>
      <c r="TWW482" s="428"/>
      <c r="TWX482" s="3"/>
      <c r="TWY482" s="567"/>
      <c r="TWZ482" s="3"/>
      <c r="TXA482" s="428"/>
      <c r="TXB482" s="3"/>
      <c r="TXC482" s="567"/>
      <c r="TXD482" s="3"/>
      <c r="TXE482" s="428"/>
      <c r="TXF482" s="3"/>
      <c r="TXG482" s="567"/>
      <c r="TXH482" s="3"/>
      <c r="TXI482" s="428"/>
      <c r="TXJ482" s="3"/>
      <c r="TXK482" s="567"/>
      <c r="TXL482" s="3"/>
      <c r="TXM482" s="428"/>
      <c r="TXN482" s="3"/>
      <c r="TXO482" s="567"/>
      <c r="TXP482" s="3"/>
      <c r="TXQ482" s="428"/>
      <c r="TXR482" s="3"/>
      <c r="TXS482" s="567"/>
      <c r="TXT482" s="3"/>
      <c r="TXU482" s="428"/>
      <c r="TXV482" s="3"/>
      <c r="TXW482" s="567"/>
      <c r="TXX482" s="3"/>
      <c r="TXY482" s="428"/>
      <c r="TXZ482" s="3"/>
      <c r="TYA482" s="567"/>
      <c r="TYB482" s="3"/>
      <c r="TYC482" s="428"/>
      <c r="TYD482" s="3"/>
      <c r="TYE482" s="567"/>
      <c r="TYF482" s="3"/>
      <c r="TYG482" s="428"/>
      <c r="TYH482" s="3"/>
      <c r="TYI482" s="567"/>
      <c r="TYJ482" s="3"/>
      <c r="TYK482" s="428"/>
      <c r="TYL482" s="3"/>
      <c r="TYM482" s="567"/>
      <c r="TYN482" s="3"/>
      <c r="TYO482" s="428"/>
      <c r="TYP482" s="3"/>
      <c r="TYQ482" s="567"/>
      <c r="TYR482" s="3"/>
      <c r="TYS482" s="428"/>
      <c r="TYT482" s="3"/>
      <c r="TYU482" s="567"/>
      <c r="TYV482" s="3"/>
      <c r="TYW482" s="428"/>
      <c r="TYX482" s="3"/>
      <c r="TYY482" s="567"/>
      <c r="TYZ482" s="3"/>
      <c r="TZA482" s="428"/>
      <c r="TZB482" s="3"/>
      <c r="TZC482" s="567"/>
      <c r="TZD482" s="3"/>
      <c r="TZE482" s="428"/>
      <c r="TZF482" s="3"/>
      <c r="TZG482" s="567"/>
      <c r="TZH482" s="3"/>
      <c r="TZI482" s="428"/>
      <c r="TZJ482" s="3"/>
      <c r="TZK482" s="567"/>
      <c r="TZL482" s="3"/>
      <c r="TZM482" s="428"/>
      <c r="TZN482" s="3"/>
      <c r="TZO482" s="567"/>
      <c r="TZP482" s="3"/>
      <c r="TZQ482" s="428"/>
      <c r="TZR482" s="3"/>
      <c r="TZS482" s="567"/>
      <c r="TZT482" s="3"/>
      <c r="TZU482" s="428"/>
      <c r="TZV482" s="3"/>
      <c r="TZW482" s="567"/>
      <c r="TZX482" s="3"/>
      <c r="TZY482" s="428"/>
      <c r="TZZ482" s="3"/>
      <c r="UAA482" s="567"/>
      <c r="UAB482" s="3"/>
      <c r="UAC482" s="428"/>
      <c r="UAD482" s="3"/>
      <c r="UAE482" s="567"/>
      <c r="UAF482" s="3"/>
      <c r="UAG482" s="428"/>
      <c r="UAH482" s="3"/>
      <c r="UAI482" s="567"/>
      <c r="UAJ482" s="3"/>
      <c r="UAK482" s="428"/>
      <c r="UAL482" s="3"/>
      <c r="UAM482" s="567"/>
      <c r="UAN482" s="3"/>
      <c r="UAO482" s="428"/>
      <c r="UAP482" s="3"/>
      <c r="UAQ482" s="567"/>
      <c r="UAR482" s="3"/>
      <c r="UAS482" s="428"/>
      <c r="UAT482" s="3"/>
      <c r="UAU482" s="567"/>
      <c r="UAV482" s="3"/>
      <c r="UAW482" s="428"/>
      <c r="UAX482" s="3"/>
      <c r="UAY482" s="567"/>
      <c r="UAZ482" s="3"/>
      <c r="UBA482" s="428"/>
      <c r="UBB482" s="3"/>
      <c r="UBC482" s="567"/>
      <c r="UBD482" s="3"/>
      <c r="UBE482" s="428"/>
      <c r="UBF482" s="3"/>
      <c r="UBG482" s="567"/>
      <c r="UBH482" s="3"/>
      <c r="UBI482" s="428"/>
      <c r="UBJ482" s="3"/>
      <c r="UBK482" s="567"/>
      <c r="UBL482" s="3"/>
      <c r="UBM482" s="428"/>
      <c r="UBN482" s="3"/>
      <c r="UBO482" s="567"/>
      <c r="UBP482" s="3"/>
      <c r="UBQ482" s="428"/>
      <c r="UBR482" s="3"/>
      <c r="UBS482" s="567"/>
      <c r="UBT482" s="3"/>
      <c r="UBU482" s="428"/>
      <c r="UBV482" s="3"/>
      <c r="UBW482" s="567"/>
      <c r="UBX482" s="3"/>
      <c r="UBY482" s="428"/>
      <c r="UBZ482" s="3"/>
      <c r="UCA482" s="567"/>
      <c r="UCB482" s="3"/>
      <c r="UCC482" s="428"/>
      <c r="UCD482" s="3"/>
      <c r="UCE482" s="567"/>
      <c r="UCF482" s="3"/>
      <c r="UCG482" s="428"/>
      <c r="UCH482" s="3"/>
      <c r="UCI482" s="567"/>
      <c r="UCJ482" s="3"/>
      <c r="UCK482" s="428"/>
      <c r="UCL482" s="3"/>
      <c r="UCM482" s="567"/>
      <c r="UCN482" s="3"/>
      <c r="UCO482" s="428"/>
      <c r="UCP482" s="3"/>
      <c r="UCQ482" s="567"/>
      <c r="UCR482" s="3"/>
      <c r="UCS482" s="428"/>
      <c r="UCT482" s="3"/>
      <c r="UCU482" s="567"/>
      <c r="UCV482" s="3"/>
      <c r="UCW482" s="428"/>
      <c r="UCX482" s="3"/>
      <c r="UCY482" s="567"/>
      <c r="UCZ482" s="3"/>
      <c r="UDA482" s="428"/>
      <c r="UDB482" s="3"/>
      <c r="UDC482" s="567"/>
      <c r="UDD482" s="3"/>
      <c r="UDE482" s="428"/>
      <c r="UDF482" s="3"/>
      <c r="UDG482" s="567"/>
      <c r="UDH482" s="3"/>
      <c r="UDI482" s="428"/>
      <c r="UDJ482" s="3"/>
      <c r="UDK482" s="567"/>
      <c r="UDL482" s="3"/>
      <c r="UDM482" s="428"/>
      <c r="UDN482" s="3"/>
      <c r="UDO482" s="567"/>
      <c r="UDP482" s="3"/>
      <c r="UDQ482" s="428"/>
      <c r="UDR482" s="3"/>
      <c r="UDS482" s="567"/>
      <c r="UDT482" s="3"/>
      <c r="UDU482" s="428"/>
      <c r="UDV482" s="3"/>
      <c r="UDW482" s="567"/>
      <c r="UDX482" s="3"/>
      <c r="UDY482" s="428"/>
      <c r="UDZ482" s="3"/>
      <c r="UEA482" s="567"/>
      <c r="UEB482" s="3"/>
      <c r="UEC482" s="428"/>
      <c r="UED482" s="3"/>
      <c r="UEE482" s="567"/>
      <c r="UEF482" s="3"/>
      <c r="UEG482" s="428"/>
      <c r="UEH482" s="3"/>
      <c r="UEI482" s="567"/>
      <c r="UEJ482" s="3"/>
      <c r="UEK482" s="428"/>
      <c r="UEL482" s="3"/>
      <c r="UEM482" s="567"/>
      <c r="UEN482" s="3"/>
      <c r="UEO482" s="428"/>
      <c r="UEP482" s="3"/>
      <c r="UEQ482" s="567"/>
      <c r="UER482" s="3"/>
      <c r="UES482" s="428"/>
      <c r="UET482" s="3"/>
      <c r="UEU482" s="567"/>
      <c r="UEV482" s="3"/>
      <c r="UEW482" s="428"/>
      <c r="UEX482" s="3"/>
      <c r="UEY482" s="567"/>
      <c r="UEZ482" s="3"/>
      <c r="UFA482" s="428"/>
      <c r="UFB482" s="3"/>
      <c r="UFC482" s="567"/>
      <c r="UFD482" s="3"/>
      <c r="UFE482" s="428"/>
      <c r="UFF482" s="3"/>
      <c r="UFG482" s="567"/>
      <c r="UFH482" s="3"/>
      <c r="UFI482" s="428"/>
      <c r="UFJ482" s="3"/>
      <c r="UFK482" s="567"/>
      <c r="UFL482" s="3"/>
      <c r="UFM482" s="428"/>
      <c r="UFN482" s="3"/>
      <c r="UFO482" s="567"/>
      <c r="UFP482" s="3"/>
      <c r="UFQ482" s="428"/>
      <c r="UFR482" s="3"/>
      <c r="UFS482" s="567"/>
      <c r="UFT482" s="3"/>
      <c r="UFU482" s="428"/>
      <c r="UFV482" s="3"/>
      <c r="UFW482" s="567"/>
      <c r="UFX482" s="3"/>
      <c r="UFY482" s="428"/>
      <c r="UFZ482" s="3"/>
      <c r="UGA482" s="567"/>
      <c r="UGB482" s="3"/>
      <c r="UGC482" s="428"/>
      <c r="UGD482" s="3"/>
      <c r="UGE482" s="567"/>
      <c r="UGF482" s="3"/>
      <c r="UGG482" s="428"/>
      <c r="UGH482" s="3"/>
      <c r="UGI482" s="567"/>
      <c r="UGJ482" s="3"/>
      <c r="UGK482" s="428"/>
      <c r="UGL482" s="3"/>
      <c r="UGM482" s="567"/>
      <c r="UGN482" s="3"/>
      <c r="UGO482" s="428"/>
      <c r="UGP482" s="3"/>
      <c r="UGQ482" s="567"/>
      <c r="UGR482" s="3"/>
      <c r="UGS482" s="428"/>
      <c r="UGT482" s="3"/>
      <c r="UGU482" s="567"/>
      <c r="UGV482" s="3"/>
      <c r="UGW482" s="428"/>
      <c r="UGX482" s="3"/>
      <c r="UGY482" s="567"/>
      <c r="UGZ482" s="3"/>
      <c r="UHA482" s="428"/>
      <c r="UHB482" s="3"/>
      <c r="UHC482" s="567"/>
      <c r="UHD482" s="3"/>
      <c r="UHE482" s="428"/>
      <c r="UHF482" s="3"/>
      <c r="UHG482" s="567"/>
      <c r="UHH482" s="3"/>
      <c r="UHI482" s="428"/>
      <c r="UHJ482" s="3"/>
      <c r="UHK482" s="567"/>
      <c r="UHL482" s="3"/>
      <c r="UHM482" s="428"/>
      <c r="UHN482" s="3"/>
      <c r="UHO482" s="567"/>
      <c r="UHP482" s="3"/>
      <c r="UHQ482" s="428"/>
      <c r="UHR482" s="3"/>
      <c r="UHS482" s="567"/>
      <c r="UHT482" s="3"/>
      <c r="UHU482" s="428"/>
      <c r="UHV482" s="3"/>
      <c r="UHW482" s="567"/>
      <c r="UHX482" s="3"/>
      <c r="UHY482" s="428"/>
      <c r="UHZ482" s="3"/>
      <c r="UIA482" s="567"/>
      <c r="UIB482" s="3"/>
      <c r="UIC482" s="428"/>
      <c r="UID482" s="3"/>
      <c r="UIE482" s="567"/>
      <c r="UIF482" s="3"/>
      <c r="UIG482" s="428"/>
      <c r="UIH482" s="3"/>
      <c r="UII482" s="567"/>
      <c r="UIJ482" s="3"/>
      <c r="UIK482" s="428"/>
      <c r="UIL482" s="3"/>
      <c r="UIM482" s="567"/>
      <c r="UIN482" s="3"/>
      <c r="UIO482" s="428"/>
      <c r="UIP482" s="3"/>
      <c r="UIQ482" s="567"/>
      <c r="UIR482" s="3"/>
      <c r="UIS482" s="428"/>
      <c r="UIT482" s="3"/>
      <c r="UIU482" s="567"/>
      <c r="UIV482" s="3"/>
      <c r="UIW482" s="428"/>
      <c r="UIX482" s="3"/>
      <c r="UIY482" s="567"/>
      <c r="UIZ482" s="3"/>
      <c r="UJA482" s="428"/>
      <c r="UJB482" s="3"/>
      <c r="UJC482" s="567"/>
      <c r="UJD482" s="3"/>
      <c r="UJE482" s="428"/>
      <c r="UJF482" s="3"/>
      <c r="UJG482" s="567"/>
      <c r="UJH482" s="3"/>
      <c r="UJI482" s="428"/>
      <c r="UJJ482" s="3"/>
      <c r="UJK482" s="567"/>
      <c r="UJL482" s="3"/>
      <c r="UJM482" s="428"/>
      <c r="UJN482" s="3"/>
      <c r="UJO482" s="567"/>
      <c r="UJP482" s="3"/>
      <c r="UJQ482" s="428"/>
      <c r="UJR482" s="3"/>
      <c r="UJS482" s="567"/>
      <c r="UJT482" s="3"/>
      <c r="UJU482" s="428"/>
      <c r="UJV482" s="3"/>
      <c r="UJW482" s="567"/>
      <c r="UJX482" s="3"/>
      <c r="UJY482" s="428"/>
      <c r="UJZ482" s="3"/>
      <c r="UKA482" s="567"/>
      <c r="UKB482" s="3"/>
      <c r="UKC482" s="428"/>
      <c r="UKD482" s="3"/>
      <c r="UKE482" s="567"/>
      <c r="UKF482" s="3"/>
      <c r="UKG482" s="428"/>
      <c r="UKH482" s="3"/>
      <c r="UKI482" s="567"/>
      <c r="UKJ482" s="3"/>
      <c r="UKK482" s="428"/>
      <c r="UKL482" s="3"/>
      <c r="UKM482" s="567"/>
      <c r="UKN482" s="3"/>
      <c r="UKO482" s="428"/>
      <c r="UKP482" s="3"/>
      <c r="UKQ482" s="567"/>
      <c r="UKR482" s="3"/>
      <c r="UKS482" s="428"/>
      <c r="UKT482" s="3"/>
      <c r="UKU482" s="567"/>
      <c r="UKV482" s="3"/>
      <c r="UKW482" s="428"/>
      <c r="UKX482" s="3"/>
      <c r="UKY482" s="567"/>
      <c r="UKZ482" s="3"/>
      <c r="ULA482" s="428"/>
      <c r="ULB482" s="3"/>
      <c r="ULC482" s="567"/>
      <c r="ULD482" s="3"/>
      <c r="ULE482" s="428"/>
      <c r="ULF482" s="3"/>
      <c r="ULG482" s="567"/>
      <c r="ULH482" s="3"/>
      <c r="ULI482" s="428"/>
      <c r="ULJ482" s="3"/>
      <c r="ULK482" s="567"/>
      <c r="ULL482" s="3"/>
      <c r="ULM482" s="428"/>
      <c r="ULN482" s="3"/>
      <c r="ULO482" s="567"/>
      <c r="ULP482" s="3"/>
      <c r="ULQ482" s="428"/>
      <c r="ULR482" s="3"/>
      <c r="ULS482" s="567"/>
      <c r="ULT482" s="3"/>
      <c r="ULU482" s="428"/>
      <c r="ULV482" s="3"/>
      <c r="ULW482" s="567"/>
      <c r="ULX482" s="3"/>
      <c r="ULY482" s="428"/>
      <c r="ULZ482" s="3"/>
      <c r="UMA482" s="567"/>
      <c r="UMB482" s="3"/>
      <c r="UMC482" s="428"/>
      <c r="UMD482" s="3"/>
      <c r="UME482" s="567"/>
      <c r="UMF482" s="3"/>
      <c r="UMG482" s="428"/>
      <c r="UMH482" s="3"/>
      <c r="UMI482" s="567"/>
      <c r="UMJ482" s="3"/>
      <c r="UMK482" s="428"/>
      <c r="UML482" s="3"/>
      <c r="UMM482" s="567"/>
      <c r="UMN482" s="3"/>
      <c r="UMO482" s="428"/>
      <c r="UMP482" s="3"/>
      <c r="UMQ482" s="567"/>
      <c r="UMR482" s="3"/>
      <c r="UMS482" s="428"/>
      <c r="UMT482" s="3"/>
      <c r="UMU482" s="567"/>
      <c r="UMV482" s="3"/>
      <c r="UMW482" s="428"/>
      <c r="UMX482" s="3"/>
      <c r="UMY482" s="567"/>
      <c r="UMZ482" s="3"/>
      <c r="UNA482" s="428"/>
      <c r="UNB482" s="3"/>
      <c r="UNC482" s="567"/>
      <c r="UND482" s="3"/>
      <c r="UNE482" s="428"/>
      <c r="UNF482" s="3"/>
      <c r="UNG482" s="567"/>
      <c r="UNH482" s="3"/>
      <c r="UNI482" s="428"/>
      <c r="UNJ482" s="3"/>
      <c r="UNK482" s="567"/>
      <c r="UNL482" s="3"/>
      <c r="UNM482" s="428"/>
      <c r="UNN482" s="3"/>
      <c r="UNO482" s="567"/>
      <c r="UNP482" s="3"/>
      <c r="UNQ482" s="428"/>
      <c r="UNR482" s="3"/>
      <c r="UNS482" s="567"/>
      <c r="UNT482" s="3"/>
      <c r="UNU482" s="428"/>
      <c r="UNV482" s="3"/>
      <c r="UNW482" s="567"/>
      <c r="UNX482" s="3"/>
      <c r="UNY482" s="428"/>
      <c r="UNZ482" s="3"/>
      <c r="UOA482" s="567"/>
      <c r="UOB482" s="3"/>
      <c r="UOC482" s="428"/>
      <c r="UOD482" s="3"/>
      <c r="UOE482" s="567"/>
      <c r="UOF482" s="3"/>
      <c r="UOG482" s="428"/>
      <c r="UOH482" s="3"/>
      <c r="UOI482" s="567"/>
      <c r="UOJ482" s="3"/>
      <c r="UOK482" s="428"/>
      <c r="UOL482" s="3"/>
      <c r="UOM482" s="567"/>
      <c r="UON482" s="3"/>
      <c r="UOO482" s="428"/>
      <c r="UOP482" s="3"/>
      <c r="UOQ482" s="567"/>
      <c r="UOR482" s="3"/>
      <c r="UOS482" s="428"/>
      <c r="UOT482" s="3"/>
      <c r="UOU482" s="567"/>
      <c r="UOV482" s="3"/>
      <c r="UOW482" s="428"/>
      <c r="UOX482" s="3"/>
      <c r="UOY482" s="567"/>
      <c r="UOZ482" s="3"/>
      <c r="UPA482" s="428"/>
      <c r="UPB482" s="3"/>
      <c r="UPC482" s="567"/>
      <c r="UPD482" s="3"/>
      <c r="UPE482" s="428"/>
      <c r="UPF482" s="3"/>
      <c r="UPG482" s="567"/>
      <c r="UPH482" s="3"/>
      <c r="UPI482" s="428"/>
      <c r="UPJ482" s="3"/>
      <c r="UPK482" s="567"/>
      <c r="UPL482" s="3"/>
      <c r="UPM482" s="428"/>
      <c r="UPN482" s="3"/>
      <c r="UPO482" s="567"/>
      <c r="UPP482" s="3"/>
      <c r="UPQ482" s="428"/>
      <c r="UPR482" s="3"/>
      <c r="UPS482" s="567"/>
      <c r="UPT482" s="3"/>
      <c r="UPU482" s="428"/>
      <c r="UPV482" s="3"/>
      <c r="UPW482" s="567"/>
      <c r="UPX482" s="3"/>
      <c r="UPY482" s="428"/>
      <c r="UPZ482" s="3"/>
      <c r="UQA482" s="567"/>
      <c r="UQB482" s="3"/>
      <c r="UQC482" s="428"/>
      <c r="UQD482" s="3"/>
      <c r="UQE482" s="567"/>
      <c r="UQF482" s="3"/>
      <c r="UQG482" s="428"/>
      <c r="UQH482" s="3"/>
      <c r="UQI482" s="567"/>
      <c r="UQJ482" s="3"/>
      <c r="UQK482" s="428"/>
      <c r="UQL482" s="3"/>
      <c r="UQM482" s="567"/>
      <c r="UQN482" s="3"/>
      <c r="UQO482" s="428"/>
      <c r="UQP482" s="3"/>
      <c r="UQQ482" s="567"/>
      <c r="UQR482" s="3"/>
      <c r="UQS482" s="428"/>
      <c r="UQT482" s="3"/>
      <c r="UQU482" s="567"/>
      <c r="UQV482" s="3"/>
      <c r="UQW482" s="428"/>
      <c r="UQX482" s="3"/>
      <c r="UQY482" s="567"/>
      <c r="UQZ482" s="3"/>
      <c r="URA482" s="428"/>
      <c r="URB482" s="3"/>
      <c r="URC482" s="567"/>
      <c r="URD482" s="3"/>
      <c r="URE482" s="428"/>
      <c r="URF482" s="3"/>
      <c r="URG482" s="567"/>
      <c r="URH482" s="3"/>
      <c r="URI482" s="428"/>
      <c r="URJ482" s="3"/>
      <c r="URK482" s="567"/>
      <c r="URL482" s="3"/>
      <c r="URM482" s="428"/>
      <c r="URN482" s="3"/>
      <c r="URO482" s="567"/>
      <c r="URP482" s="3"/>
      <c r="URQ482" s="428"/>
      <c r="URR482" s="3"/>
      <c r="URS482" s="567"/>
      <c r="URT482" s="3"/>
      <c r="URU482" s="428"/>
      <c r="URV482" s="3"/>
      <c r="URW482" s="567"/>
      <c r="URX482" s="3"/>
      <c r="URY482" s="428"/>
      <c r="URZ482" s="3"/>
      <c r="USA482" s="567"/>
      <c r="USB482" s="3"/>
      <c r="USC482" s="428"/>
      <c r="USD482" s="3"/>
      <c r="USE482" s="567"/>
      <c r="USF482" s="3"/>
      <c r="USG482" s="428"/>
      <c r="USH482" s="3"/>
      <c r="USI482" s="567"/>
      <c r="USJ482" s="3"/>
      <c r="USK482" s="428"/>
      <c r="USL482" s="3"/>
      <c r="USM482" s="567"/>
      <c r="USN482" s="3"/>
      <c r="USO482" s="428"/>
      <c r="USP482" s="3"/>
      <c r="USQ482" s="567"/>
      <c r="USR482" s="3"/>
      <c r="USS482" s="428"/>
      <c r="UST482" s="3"/>
      <c r="USU482" s="567"/>
      <c r="USV482" s="3"/>
      <c r="USW482" s="428"/>
      <c r="USX482" s="3"/>
      <c r="USY482" s="567"/>
      <c r="USZ482" s="3"/>
      <c r="UTA482" s="428"/>
      <c r="UTB482" s="3"/>
      <c r="UTC482" s="567"/>
      <c r="UTD482" s="3"/>
      <c r="UTE482" s="428"/>
      <c r="UTF482" s="3"/>
      <c r="UTG482" s="567"/>
      <c r="UTH482" s="3"/>
      <c r="UTI482" s="428"/>
      <c r="UTJ482" s="3"/>
      <c r="UTK482" s="567"/>
      <c r="UTL482" s="3"/>
      <c r="UTM482" s="428"/>
      <c r="UTN482" s="3"/>
      <c r="UTO482" s="567"/>
      <c r="UTP482" s="3"/>
      <c r="UTQ482" s="428"/>
      <c r="UTR482" s="3"/>
      <c r="UTS482" s="567"/>
      <c r="UTT482" s="3"/>
      <c r="UTU482" s="428"/>
      <c r="UTV482" s="3"/>
      <c r="UTW482" s="567"/>
      <c r="UTX482" s="3"/>
      <c r="UTY482" s="428"/>
      <c r="UTZ482" s="3"/>
      <c r="UUA482" s="567"/>
      <c r="UUB482" s="3"/>
      <c r="UUC482" s="428"/>
      <c r="UUD482" s="3"/>
      <c r="UUE482" s="567"/>
      <c r="UUF482" s="3"/>
      <c r="UUG482" s="428"/>
      <c r="UUH482" s="3"/>
      <c r="UUI482" s="567"/>
      <c r="UUJ482" s="3"/>
      <c r="UUK482" s="428"/>
      <c r="UUL482" s="3"/>
      <c r="UUM482" s="567"/>
      <c r="UUN482" s="3"/>
      <c r="UUO482" s="428"/>
      <c r="UUP482" s="3"/>
      <c r="UUQ482" s="567"/>
      <c r="UUR482" s="3"/>
      <c r="UUS482" s="428"/>
      <c r="UUT482" s="3"/>
      <c r="UUU482" s="567"/>
      <c r="UUV482" s="3"/>
      <c r="UUW482" s="428"/>
      <c r="UUX482" s="3"/>
      <c r="UUY482" s="567"/>
      <c r="UUZ482" s="3"/>
      <c r="UVA482" s="428"/>
      <c r="UVB482" s="3"/>
      <c r="UVC482" s="567"/>
      <c r="UVD482" s="3"/>
      <c r="UVE482" s="428"/>
      <c r="UVF482" s="3"/>
      <c r="UVG482" s="567"/>
      <c r="UVH482" s="3"/>
      <c r="UVI482" s="428"/>
      <c r="UVJ482" s="3"/>
      <c r="UVK482" s="567"/>
      <c r="UVL482" s="3"/>
      <c r="UVM482" s="428"/>
      <c r="UVN482" s="3"/>
      <c r="UVO482" s="567"/>
      <c r="UVP482" s="3"/>
      <c r="UVQ482" s="428"/>
      <c r="UVR482" s="3"/>
      <c r="UVS482" s="567"/>
      <c r="UVT482" s="3"/>
      <c r="UVU482" s="428"/>
      <c r="UVV482" s="3"/>
      <c r="UVW482" s="567"/>
      <c r="UVX482" s="3"/>
      <c r="UVY482" s="428"/>
      <c r="UVZ482" s="3"/>
      <c r="UWA482" s="567"/>
      <c r="UWB482" s="3"/>
      <c r="UWC482" s="428"/>
      <c r="UWD482" s="3"/>
      <c r="UWE482" s="567"/>
      <c r="UWF482" s="3"/>
      <c r="UWG482" s="428"/>
      <c r="UWH482" s="3"/>
      <c r="UWI482" s="567"/>
      <c r="UWJ482" s="3"/>
      <c r="UWK482" s="428"/>
      <c r="UWL482" s="3"/>
      <c r="UWM482" s="567"/>
      <c r="UWN482" s="3"/>
      <c r="UWO482" s="428"/>
      <c r="UWP482" s="3"/>
      <c r="UWQ482" s="567"/>
      <c r="UWR482" s="3"/>
      <c r="UWS482" s="428"/>
      <c r="UWT482" s="3"/>
      <c r="UWU482" s="567"/>
      <c r="UWV482" s="3"/>
      <c r="UWW482" s="428"/>
      <c r="UWX482" s="3"/>
      <c r="UWY482" s="567"/>
      <c r="UWZ482" s="3"/>
      <c r="UXA482" s="428"/>
      <c r="UXB482" s="3"/>
      <c r="UXC482" s="567"/>
      <c r="UXD482" s="3"/>
      <c r="UXE482" s="428"/>
      <c r="UXF482" s="3"/>
      <c r="UXG482" s="567"/>
      <c r="UXH482" s="3"/>
      <c r="UXI482" s="428"/>
      <c r="UXJ482" s="3"/>
      <c r="UXK482" s="567"/>
      <c r="UXL482" s="3"/>
      <c r="UXM482" s="428"/>
      <c r="UXN482" s="3"/>
      <c r="UXO482" s="567"/>
      <c r="UXP482" s="3"/>
      <c r="UXQ482" s="428"/>
      <c r="UXR482" s="3"/>
      <c r="UXS482" s="567"/>
      <c r="UXT482" s="3"/>
      <c r="UXU482" s="428"/>
      <c r="UXV482" s="3"/>
      <c r="UXW482" s="567"/>
      <c r="UXX482" s="3"/>
      <c r="UXY482" s="428"/>
      <c r="UXZ482" s="3"/>
      <c r="UYA482" s="567"/>
      <c r="UYB482" s="3"/>
      <c r="UYC482" s="428"/>
      <c r="UYD482" s="3"/>
      <c r="UYE482" s="567"/>
      <c r="UYF482" s="3"/>
      <c r="UYG482" s="428"/>
      <c r="UYH482" s="3"/>
      <c r="UYI482" s="567"/>
      <c r="UYJ482" s="3"/>
      <c r="UYK482" s="428"/>
      <c r="UYL482" s="3"/>
      <c r="UYM482" s="567"/>
      <c r="UYN482" s="3"/>
      <c r="UYO482" s="428"/>
      <c r="UYP482" s="3"/>
      <c r="UYQ482" s="567"/>
      <c r="UYR482" s="3"/>
      <c r="UYS482" s="428"/>
      <c r="UYT482" s="3"/>
      <c r="UYU482" s="567"/>
      <c r="UYV482" s="3"/>
      <c r="UYW482" s="428"/>
      <c r="UYX482" s="3"/>
      <c r="UYY482" s="567"/>
      <c r="UYZ482" s="3"/>
      <c r="UZA482" s="428"/>
      <c r="UZB482" s="3"/>
      <c r="UZC482" s="567"/>
      <c r="UZD482" s="3"/>
      <c r="UZE482" s="428"/>
      <c r="UZF482" s="3"/>
      <c r="UZG482" s="567"/>
      <c r="UZH482" s="3"/>
      <c r="UZI482" s="428"/>
      <c r="UZJ482" s="3"/>
      <c r="UZK482" s="567"/>
      <c r="UZL482" s="3"/>
      <c r="UZM482" s="428"/>
      <c r="UZN482" s="3"/>
      <c r="UZO482" s="567"/>
      <c r="UZP482" s="3"/>
      <c r="UZQ482" s="428"/>
      <c r="UZR482" s="3"/>
      <c r="UZS482" s="567"/>
      <c r="UZT482" s="3"/>
      <c r="UZU482" s="428"/>
      <c r="UZV482" s="3"/>
      <c r="UZW482" s="567"/>
      <c r="UZX482" s="3"/>
      <c r="UZY482" s="428"/>
      <c r="UZZ482" s="3"/>
      <c r="VAA482" s="567"/>
      <c r="VAB482" s="3"/>
      <c r="VAC482" s="428"/>
      <c r="VAD482" s="3"/>
      <c r="VAE482" s="567"/>
      <c r="VAF482" s="3"/>
      <c r="VAG482" s="428"/>
      <c r="VAH482" s="3"/>
      <c r="VAI482" s="567"/>
      <c r="VAJ482" s="3"/>
      <c r="VAK482" s="428"/>
      <c r="VAL482" s="3"/>
      <c r="VAM482" s="567"/>
      <c r="VAN482" s="3"/>
      <c r="VAO482" s="428"/>
      <c r="VAP482" s="3"/>
      <c r="VAQ482" s="567"/>
      <c r="VAR482" s="3"/>
      <c r="VAS482" s="428"/>
      <c r="VAT482" s="3"/>
      <c r="VAU482" s="567"/>
      <c r="VAV482" s="3"/>
      <c r="VAW482" s="428"/>
      <c r="VAX482" s="3"/>
      <c r="VAY482" s="567"/>
      <c r="VAZ482" s="3"/>
      <c r="VBA482" s="428"/>
      <c r="VBB482" s="3"/>
      <c r="VBC482" s="567"/>
      <c r="VBD482" s="3"/>
      <c r="VBE482" s="428"/>
      <c r="VBF482" s="3"/>
      <c r="VBG482" s="567"/>
      <c r="VBH482" s="3"/>
      <c r="VBI482" s="428"/>
      <c r="VBJ482" s="3"/>
      <c r="VBK482" s="567"/>
      <c r="VBL482" s="3"/>
      <c r="VBM482" s="428"/>
      <c r="VBN482" s="3"/>
      <c r="VBO482" s="567"/>
      <c r="VBP482" s="3"/>
      <c r="VBQ482" s="428"/>
      <c r="VBR482" s="3"/>
      <c r="VBS482" s="567"/>
      <c r="VBT482" s="3"/>
      <c r="VBU482" s="428"/>
      <c r="VBV482" s="3"/>
      <c r="VBW482" s="567"/>
      <c r="VBX482" s="3"/>
      <c r="VBY482" s="428"/>
      <c r="VBZ482" s="3"/>
      <c r="VCA482" s="567"/>
      <c r="VCB482" s="3"/>
      <c r="VCC482" s="428"/>
      <c r="VCD482" s="3"/>
      <c r="VCE482" s="567"/>
      <c r="VCF482" s="3"/>
      <c r="VCG482" s="428"/>
      <c r="VCH482" s="3"/>
      <c r="VCI482" s="567"/>
      <c r="VCJ482" s="3"/>
      <c r="VCK482" s="428"/>
      <c r="VCL482" s="3"/>
      <c r="VCM482" s="567"/>
      <c r="VCN482" s="3"/>
      <c r="VCO482" s="428"/>
      <c r="VCP482" s="3"/>
      <c r="VCQ482" s="567"/>
      <c r="VCR482" s="3"/>
      <c r="VCS482" s="428"/>
      <c r="VCT482" s="3"/>
      <c r="VCU482" s="567"/>
      <c r="VCV482" s="3"/>
      <c r="VCW482" s="428"/>
      <c r="VCX482" s="3"/>
      <c r="VCY482" s="567"/>
      <c r="VCZ482" s="3"/>
      <c r="VDA482" s="428"/>
      <c r="VDB482" s="3"/>
      <c r="VDC482" s="567"/>
      <c r="VDD482" s="3"/>
      <c r="VDE482" s="428"/>
      <c r="VDF482" s="3"/>
      <c r="VDG482" s="567"/>
      <c r="VDH482" s="3"/>
      <c r="VDI482" s="428"/>
      <c r="VDJ482" s="3"/>
      <c r="VDK482" s="567"/>
      <c r="VDL482" s="3"/>
      <c r="VDM482" s="428"/>
      <c r="VDN482" s="3"/>
      <c r="VDO482" s="567"/>
      <c r="VDP482" s="3"/>
      <c r="VDQ482" s="428"/>
      <c r="VDR482" s="3"/>
      <c r="VDS482" s="567"/>
      <c r="VDT482" s="3"/>
      <c r="VDU482" s="428"/>
      <c r="VDV482" s="3"/>
      <c r="VDW482" s="567"/>
      <c r="VDX482" s="3"/>
      <c r="VDY482" s="428"/>
      <c r="VDZ482" s="3"/>
      <c r="VEA482" s="567"/>
      <c r="VEB482" s="3"/>
      <c r="VEC482" s="428"/>
      <c r="VED482" s="3"/>
      <c r="VEE482" s="567"/>
      <c r="VEF482" s="3"/>
      <c r="VEG482" s="428"/>
      <c r="VEH482" s="3"/>
      <c r="VEI482" s="567"/>
      <c r="VEJ482" s="3"/>
      <c r="VEK482" s="428"/>
      <c r="VEL482" s="3"/>
      <c r="VEM482" s="567"/>
      <c r="VEN482" s="3"/>
      <c r="VEO482" s="428"/>
      <c r="VEP482" s="3"/>
      <c r="VEQ482" s="567"/>
      <c r="VER482" s="3"/>
      <c r="VES482" s="428"/>
      <c r="VET482" s="3"/>
      <c r="VEU482" s="567"/>
      <c r="VEV482" s="3"/>
      <c r="VEW482" s="428"/>
      <c r="VEX482" s="3"/>
      <c r="VEY482" s="567"/>
      <c r="VEZ482" s="3"/>
      <c r="VFA482" s="428"/>
      <c r="VFB482" s="3"/>
      <c r="VFC482" s="567"/>
      <c r="VFD482" s="3"/>
      <c r="VFE482" s="428"/>
      <c r="VFF482" s="3"/>
      <c r="VFG482" s="567"/>
      <c r="VFH482" s="3"/>
      <c r="VFI482" s="428"/>
      <c r="VFJ482" s="3"/>
      <c r="VFK482" s="567"/>
      <c r="VFL482" s="3"/>
      <c r="VFM482" s="428"/>
      <c r="VFN482" s="3"/>
      <c r="VFO482" s="567"/>
      <c r="VFP482" s="3"/>
      <c r="VFQ482" s="428"/>
      <c r="VFR482" s="3"/>
      <c r="VFS482" s="567"/>
      <c r="VFT482" s="3"/>
      <c r="VFU482" s="428"/>
      <c r="VFV482" s="3"/>
      <c r="VFW482" s="567"/>
      <c r="VFX482" s="3"/>
      <c r="VFY482" s="428"/>
      <c r="VFZ482" s="3"/>
      <c r="VGA482" s="567"/>
      <c r="VGB482" s="3"/>
      <c r="VGC482" s="428"/>
      <c r="VGD482" s="3"/>
      <c r="VGE482" s="567"/>
      <c r="VGF482" s="3"/>
      <c r="VGG482" s="428"/>
      <c r="VGH482" s="3"/>
      <c r="VGI482" s="567"/>
      <c r="VGJ482" s="3"/>
      <c r="VGK482" s="428"/>
      <c r="VGL482" s="3"/>
      <c r="VGM482" s="567"/>
      <c r="VGN482" s="3"/>
      <c r="VGO482" s="428"/>
      <c r="VGP482" s="3"/>
      <c r="VGQ482" s="567"/>
      <c r="VGR482" s="3"/>
      <c r="VGS482" s="428"/>
      <c r="VGT482" s="3"/>
      <c r="VGU482" s="567"/>
      <c r="VGV482" s="3"/>
      <c r="VGW482" s="428"/>
      <c r="VGX482" s="3"/>
      <c r="VGY482" s="567"/>
      <c r="VGZ482" s="3"/>
      <c r="VHA482" s="428"/>
      <c r="VHB482" s="3"/>
      <c r="VHC482" s="567"/>
      <c r="VHD482" s="3"/>
      <c r="VHE482" s="428"/>
      <c r="VHF482" s="3"/>
      <c r="VHG482" s="567"/>
      <c r="VHH482" s="3"/>
      <c r="VHI482" s="428"/>
      <c r="VHJ482" s="3"/>
      <c r="VHK482" s="567"/>
      <c r="VHL482" s="3"/>
      <c r="VHM482" s="428"/>
      <c r="VHN482" s="3"/>
      <c r="VHO482" s="567"/>
      <c r="VHP482" s="3"/>
      <c r="VHQ482" s="428"/>
      <c r="VHR482" s="3"/>
      <c r="VHS482" s="567"/>
      <c r="VHT482" s="3"/>
      <c r="VHU482" s="428"/>
      <c r="VHV482" s="3"/>
      <c r="VHW482" s="567"/>
      <c r="VHX482" s="3"/>
      <c r="VHY482" s="428"/>
      <c r="VHZ482" s="3"/>
      <c r="VIA482" s="567"/>
      <c r="VIB482" s="3"/>
      <c r="VIC482" s="428"/>
      <c r="VID482" s="3"/>
      <c r="VIE482" s="567"/>
      <c r="VIF482" s="3"/>
      <c r="VIG482" s="428"/>
      <c r="VIH482" s="3"/>
      <c r="VII482" s="567"/>
      <c r="VIJ482" s="3"/>
      <c r="VIK482" s="428"/>
      <c r="VIL482" s="3"/>
      <c r="VIM482" s="567"/>
      <c r="VIN482" s="3"/>
      <c r="VIO482" s="428"/>
      <c r="VIP482" s="3"/>
      <c r="VIQ482" s="567"/>
      <c r="VIR482" s="3"/>
      <c r="VIS482" s="428"/>
      <c r="VIT482" s="3"/>
      <c r="VIU482" s="567"/>
      <c r="VIV482" s="3"/>
      <c r="VIW482" s="428"/>
      <c r="VIX482" s="3"/>
      <c r="VIY482" s="567"/>
      <c r="VIZ482" s="3"/>
      <c r="VJA482" s="428"/>
      <c r="VJB482" s="3"/>
      <c r="VJC482" s="567"/>
      <c r="VJD482" s="3"/>
      <c r="VJE482" s="428"/>
      <c r="VJF482" s="3"/>
      <c r="VJG482" s="567"/>
      <c r="VJH482" s="3"/>
      <c r="VJI482" s="428"/>
      <c r="VJJ482" s="3"/>
      <c r="VJK482" s="567"/>
      <c r="VJL482" s="3"/>
      <c r="VJM482" s="428"/>
      <c r="VJN482" s="3"/>
      <c r="VJO482" s="567"/>
      <c r="VJP482" s="3"/>
      <c r="VJQ482" s="428"/>
      <c r="VJR482" s="3"/>
      <c r="VJS482" s="567"/>
      <c r="VJT482" s="3"/>
      <c r="VJU482" s="428"/>
      <c r="VJV482" s="3"/>
      <c r="VJW482" s="567"/>
      <c r="VJX482" s="3"/>
      <c r="VJY482" s="428"/>
      <c r="VJZ482" s="3"/>
      <c r="VKA482" s="567"/>
      <c r="VKB482" s="3"/>
      <c r="VKC482" s="428"/>
      <c r="VKD482" s="3"/>
      <c r="VKE482" s="567"/>
      <c r="VKF482" s="3"/>
      <c r="VKG482" s="428"/>
      <c r="VKH482" s="3"/>
      <c r="VKI482" s="567"/>
      <c r="VKJ482" s="3"/>
      <c r="VKK482" s="428"/>
      <c r="VKL482" s="3"/>
      <c r="VKM482" s="567"/>
      <c r="VKN482" s="3"/>
      <c r="VKO482" s="428"/>
      <c r="VKP482" s="3"/>
      <c r="VKQ482" s="567"/>
      <c r="VKR482" s="3"/>
      <c r="VKS482" s="428"/>
      <c r="VKT482" s="3"/>
      <c r="VKU482" s="567"/>
      <c r="VKV482" s="3"/>
      <c r="VKW482" s="428"/>
      <c r="VKX482" s="3"/>
      <c r="VKY482" s="567"/>
      <c r="VKZ482" s="3"/>
      <c r="VLA482" s="428"/>
      <c r="VLB482" s="3"/>
      <c r="VLC482" s="567"/>
      <c r="VLD482" s="3"/>
      <c r="VLE482" s="428"/>
      <c r="VLF482" s="3"/>
      <c r="VLG482" s="567"/>
      <c r="VLH482" s="3"/>
      <c r="VLI482" s="428"/>
      <c r="VLJ482" s="3"/>
      <c r="VLK482" s="567"/>
      <c r="VLL482" s="3"/>
      <c r="VLM482" s="428"/>
      <c r="VLN482" s="3"/>
      <c r="VLO482" s="567"/>
      <c r="VLP482" s="3"/>
      <c r="VLQ482" s="428"/>
      <c r="VLR482" s="3"/>
      <c r="VLS482" s="567"/>
      <c r="VLT482" s="3"/>
      <c r="VLU482" s="428"/>
      <c r="VLV482" s="3"/>
      <c r="VLW482" s="567"/>
      <c r="VLX482" s="3"/>
      <c r="VLY482" s="428"/>
      <c r="VLZ482" s="3"/>
      <c r="VMA482" s="567"/>
      <c r="VMB482" s="3"/>
      <c r="VMC482" s="428"/>
      <c r="VMD482" s="3"/>
      <c r="VME482" s="567"/>
      <c r="VMF482" s="3"/>
      <c r="VMG482" s="428"/>
      <c r="VMH482" s="3"/>
      <c r="VMI482" s="567"/>
      <c r="VMJ482" s="3"/>
      <c r="VMK482" s="428"/>
      <c r="VML482" s="3"/>
      <c r="VMM482" s="567"/>
      <c r="VMN482" s="3"/>
      <c r="VMO482" s="428"/>
      <c r="VMP482" s="3"/>
      <c r="VMQ482" s="567"/>
      <c r="VMR482" s="3"/>
      <c r="VMS482" s="428"/>
      <c r="VMT482" s="3"/>
      <c r="VMU482" s="567"/>
      <c r="VMV482" s="3"/>
      <c r="VMW482" s="428"/>
      <c r="VMX482" s="3"/>
      <c r="VMY482" s="567"/>
      <c r="VMZ482" s="3"/>
      <c r="VNA482" s="428"/>
      <c r="VNB482" s="3"/>
      <c r="VNC482" s="567"/>
      <c r="VND482" s="3"/>
      <c r="VNE482" s="428"/>
      <c r="VNF482" s="3"/>
      <c r="VNG482" s="567"/>
      <c r="VNH482" s="3"/>
      <c r="VNI482" s="428"/>
      <c r="VNJ482" s="3"/>
      <c r="VNK482" s="567"/>
      <c r="VNL482" s="3"/>
      <c r="VNM482" s="428"/>
      <c r="VNN482" s="3"/>
      <c r="VNO482" s="567"/>
      <c r="VNP482" s="3"/>
      <c r="VNQ482" s="428"/>
      <c r="VNR482" s="3"/>
      <c r="VNS482" s="567"/>
      <c r="VNT482" s="3"/>
      <c r="VNU482" s="428"/>
      <c r="VNV482" s="3"/>
      <c r="VNW482" s="567"/>
      <c r="VNX482" s="3"/>
      <c r="VNY482" s="428"/>
      <c r="VNZ482" s="3"/>
      <c r="VOA482" s="567"/>
      <c r="VOB482" s="3"/>
      <c r="VOC482" s="428"/>
      <c r="VOD482" s="3"/>
      <c r="VOE482" s="567"/>
      <c r="VOF482" s="3"/>
      <c r="VOG482" s="428"/>
      <c r="VOH482" s="3"/>
      <c r="VOI482" s="567"/>
      <c r="VOJ482" s="3"/>
      <c r="VOK482" s="428"/>
      <c r="VOL482" s="3"/>
      <c r="VOM482" s="567"/>
      <c r="VON482" s="3"/>
      <c r="VOO482" s="428"/>
      <c r="VOP482" s="3"/>
      <c r="VOQ482" s="567"/>
      <c r="VOR482" s="3"/>
      <c r="VOS482" s="428"/>
      <c r="VOT482" s="3"/>
      <c r="VOU482" s="567"/>
      <c r="VOV482" s="3"/>
      <c r="VOW482" s="428"/>
      <c r="VOX482" s="3"/>
      <c r="VOY482" s="567"/>
      <c r="VOZ482" s="3"/>
      <c r="VPA482" s="428"/>
      <c r="VPB482" s="3"/>
      <c r="VPC482" s="567"/>
      <c r="VPD482" s="3"/>
      <c r="VPE482" s="428"/>
      <c r="VPF482" s="3"/>
      <c r="VPG482" s="567"/>
      <c r="VPH482" s="3"/>
      <c r="VPI482" s="428"/>
      <c r="VPJ482" s="3"/>
      <c r="VPK482" s="567"/>
      <c r="VPL482" s="3"/>
      <c r="VPM482" s="428"/>
      <c r="VPN482" s="3"/>
      <c r="VPO482" s="567"/>
      <c r="VPP482" s="3"/>
      <c r="VPQ482" s="428"/>
      <c r="VPR482" s="3"/>
      <c r="VPS482" s="567"/>
      <c r="VPT482" s="3"/>
      <c r="VPU482" s="428"/>
      <c r="VPV482" s="3"/>
      <c r="VPW482" s="567"/>
      <c r="VPX482" s="3"/>
      <c r="VPY482" s="428"/>
      <c r="VPZ482" s="3"/>
      <c r="VQA482" s="567"/>
      <c r="VQB482" s="3"/>
      <c r="VQC482" s="428"/>
      <c r="VQD482" s="3"/>
      <c r="VQE482" s="567"/>
      <c r="VQF482" s="3"/>
      <c r="VQG482" s="428"/>
      <c r="VQH482" s="3"/>
      <c r="VQI482" s="567"/>
      <c r="VQJ482" s="3"/>
      <c r="VQK482" s="428"/>
      <c r="VQL482" s="3"/>
      <c r="VQM482" s="567"/>
      <c r="VQN482" s="3"/>
      <c r="VQO482" s="428"/>
      <c r="VQP482" s="3"/>
      <c r="VQQ482" s="567"/>
      <c r="VQR482" s="3"/>
      <c r="VQS482" s="428"/>
      <c r="VQT482" s="3"/>
      <c r="VQU482" s="567"/>
      <c r="VQV482" s="3"/>
      <c r="VQW482" s="428"/>
      <c r="VQX482" s="3"/>
      <c r="VQY482" s="567"/>
      <c r="VQZ482" s="3"/>
      <c r="VRA482" s="428"/>
      <c r="VRB482" s="3"/>
      <c r="VRC482" s="567"/>
      <c r="VRD482" s="3"/>
      <c r="VRE482" s="428"/>
      <c r="VRF482" s="3"/>
      <c r="VRG482" s="567"/>
      <c r="VRH482" s="3"/>
      <c r="VRI482" s="428"/>
      <c r="VRJ482" s="3"/>
      <c r="VRK482" s="567"/>
      <c r="VRL482" s="3"/>
      <c r="VRM482" s="428"/>
      <c r="VRN482" s="3"/>
      <c r="VRO482" s="567"/>
      <c r="VRP482" s="3"/>
      <c r="VRQ482" s="428"/>
      <c r="VRR482" s="3"/>
      <c r="VRS482" s="567"/>
      <c r="VRT482" s="3"/>
      <c r="VRU482" s="428"/>
      <c r="VRV482" s="3"/>
      <c r="VRW482" s="567"/>
      <c r="VRX482" s="3"/>
      <c r="VRY482" s="428"/>
      <c r="VRZ482" s="3"/>
      <c r="VSA482" s="567"/>
      <c r="VSB482" s="3"/>
      <c r="VSC482" s="428"/>
      <c r="VSD482" s="3"/>
      <c r="VSE482" s="567"/>
      <c r="VSF482" s="3"/>
      <c r="VSG482" s="428"/>
      <c r="VSH482" s="3"/>
      <c r="VSI482" s="567"/>
      <c r="VSJ482" s="3"/>
      <c r="VSK482" s="428"/>
      <c r="VSL482" s="3"/>
      <c r="VSM482" s="567"/>
      <c r="VSN482" s="3"/>
      <c r="VSO482" s="428"/>
      <c r="VSP482" s="3"/>
      <c r="VSQ482" s="567"/>
      <c r="VSR482" s="3"/>
      <c r="VSS482" s="428"/>
      <c r="VST482" s="3"/>
      <c r="VSU482" s="567"/>
      <c r="VSV482" s="3"/>
      <c r="VSW482" s="428"/>
      <c r="VSX482" s="3"/>
      <c r="VSY482" s="567"/>
      <c r="VSZ482" s="3"/>
      <c r="VTA482" s="428"/>
      <c r="VTB482" s="3"/>
      <c r="VTC482" s="567"/>
      <c r="VTD482" s="3"/>
      <c r="VTE482" s="428"/>
      <c r="VTF482" s="3"/>
      <c r="VTG482" s="567"/>
      <c r="VTH482" s="3"/>
      <c r="VTI482" s="428"/>
      <c r="VTJ482" s="3"/>
      <c r="VTK482" s="567"/>
      <c r="VTL482" s="3"/>
      <c r="VTM482" s="428"/>
      <c r="VTN482" s="3"/>
      <c r="VTO482" s="567"/>
      <c r="VTP482" s="3"/>
      <c r="VTQ482" s="428"/>
      <c r="VTR482" s="3"/>
      <c r="VTS482" s="567"/>
      <c r="VTT482" s="3"/>
      <c r="VTU482" s="428"/>
      <c r="VTV482" s="3"/>
      <c r="VTW482" s="567"/>
      <c r="VTX482" s="3"/>
      <c r="VTY482" s="428"/>
      <c r="VTZ482" s="3"/>
      <c r="VUA482" s="567"/>
      <c r="VUB482" s="3"/>
      <c r="VUC482" s="428"/>
      <c r="VUD482" s="3"/>
      <c r="VUE482" s="567"/>
      <c r="VUF482" s="3"/>
      <c r="VUG482" s="428"/>
      <c r="VUH482" s="3"/>
      <c r="VUI482" s="567"/>
      <c r="VUJ482" s="3"/>
      <c r="VUK482" s="428"/>
      <c r="VUL482" s="3"/>
      <c r="VUM482" s="567"/>
      <c r="VUN482" s="3"/>
      <c r="VUO482" s="428"/>
      <c r="VUP482" s="3"/>
      <c r="VUQ482" s="567"/>
      <c r="VUR482" s="3"/>
      <c r="VUS482" s="428"/>
      <c r="VUT482" s="3"/>
      <c r="VUU482" s="567"/>
      <c r="VUV482" s="3"/>
      <c r="VUW482" s="428"/>
      <c r="VUX482" s="3"/>
      <c r="VUY482" s="567"/>
      <c r="VUZ482" s="3"/>
      <c r="VVA482" s="428"/>
      <c r="VVB482" s="3"/>
      <c r="VVC482" s="567"/>
      <c r="VVD482" s="3"/>
      <c r="VVE482" s="428"/>
      <c r="VVF482" s="3"/>
      <c r="VVG482" s="567"/>
      <c r="VVH482" s="3"/>
      <c r="VVI482" s="428"/>
      <c r="VVJ482" s="3"/>
      <c r="VVK482" s="567"/>
      <c r="VVL482" s="3"/>
      <c r="VVM482" s="428"/>
      <c r="VVN482" s="3"/>
      <c r="VVO482" s="567"/>
      <c r="VVP482" s="3"/>
      <c r="VVQ482" s="428"/>
      <c r="VVR482" s="3"/>
      <c r="VVS482" s="567"/>
      <c r="VVT482" s="3"/>
      <c r="VVU482" s="428"/>
      <c r="VVV482" s="3"/>
      <c r="VVW482" s="567"/>
      <c r="VVX482" s="3"/>
      <c r="VVY482" s="428"/>
      <c r="VVZ482" s="3"/>
      <c r="VWA482" s="567"/>
      <c r="VWB482" s="3"/>
      <c r="VWC482" s="428"/>
      <c r="VWD482" s="3"/>
      <c r="VWE482" s="567"/>
      <c r="VWF482" s="3"/>
      <c r="VWG482" s="428"/>
      <c r="VWH482" s="3"/>
      <c r="VWI482" s="567"/>
      <c r="VWJ482" s="3"/>
      <c r="VWK482" s="428"/>
      <c r="VWL482" s="3"/>
      <c r="VWM482" s="567"/>
      <c r="VWN482" s="3"/>
      <c r="VWO482" s="428"/>
      <c r="VWP482" s="3"/>
      <c r="VWQ482" s="567"/>
      <c r="VWR482" s="3"/>
      <c r="VWS482" s="428"/>
      <c r="VWT482" s="3"/>
      <c r="VWU482" s="567"/>
      <c r="VWV482" s="3"/>
      <c r="VWW482" s="428"/>
      <c r="VWX482" s="3"/>
      <c r="VWY482" s="567"/>
      <c r="VWZ482" s="3"/>
      <c r="VXA482" s="428"/>
      <c r="VXB482" s="3"/>
      <c r="VXC482" s="567"/>
      <c r="VXD482" s="3"/>
      <c r="VXE482" s="428"/>
      <c r="VXF482" s="3"/>
      <c r="VXG482" s="567"/>
      <c r="VXH482" s="3"/>
      <c r="VXI482" s="428"/>
      <c r="VXJ482" s="3"/>
      <c r="VXK482" s="567"/>
      <c r="VXL482" s="3"/>
      <c r="VXM482" s="428"/>
      <c r="VXN482" s="3"/>
      <c r="VXO482" s="567"/>
      <c r="VXP482" s="3"/>
      <c r="VXQ482" s="428"/>
      <c r="VXR482" s="3"/>
      <c r="VXS482" s="567"/>
      <c r="VXT482" s="3"/>
      <c r="VXU482" s="428"/>
      <c r="VXV482" s="3"/>
      <c r="VXW482" s="567"/>
      <c r="VXX482" s="3"/>
      <c r="VXY482" s="428"/>
      <c r="VXZ482" s="3"/>
      <c r="VYA482" s="567"/>
      <c r="VYB482" s="3"/>
      <c r="VYC482" s="428"/>
      <c r="VYD482" s="3"/>
      <c r="VYE482" s="567"/>
      <c r="VYF482" s="3"/>
      <c r="VYG482" s="428"/>
      <c r="VYH482" s="3"/>
      <c r="VYI482" s="567"/>
      <c r="VYJ482" s="3"/>
      <c r="VYK482" s="428"/>
      <c r="VYL482" s="3"/>
      <c r="VYM482" s="567"/>
      <c r="VYN482" s="3"/>
      <c r="VYO482" s="428"/>
      <c r="VYP482" s="3"/>
      <c r="VYQ482" s="567"/>
      <c r="VYR482" s="3"/>
      <c r="VYS482" s="428"/>
      <c r="VYT482" s="3"/>
      <c r="VYU482" s="567"/>
      <c r="VYV482" s="3"/>
      <c r="VYW482" s="428"/>
      <c r="VYX482" s="3"/>
      <c r="VYY482" s="567"/>
      <c r="VYZ482" s="3"/>
      <c r="VZA482" s="428"/>
      <c r="VZB482" s="3"/>
      <c r="VZC482" s="567"/>
      <c r="VZD482" s="3"/>
      <c r="VZE482" s="428"/>
      <c r="VZF482" s="3"/>
      <c r="VZG482" s="567"/>
      <c r="VZH482" s="3"/>
      <c r="VZI482" s="428"/>
      <c r="VZJ482" s="3"/>
      <c r="VZK482" s="567"/>
      <c r="VZL482" s="3"/>
      <c r="VZM482" s="428"/>
      <c r="VZN482" s="3"/>
      <c r="VZO482" s="567"/>
      <c r="VZP482" s="3"/>
      <c r="VZQ482" s="428"/>
      <c r="VZR482" s="3"/>
      <c r="VZS482" s="567"/>
      <c r="VZT482" s="3"/>
      <c r="VZU482" s="428"/>
      <c r="VZV482" s="3"/>
      <c r="VZW482" s="567"/>
      <c r="VZX482" s="3"/>
      <c r="VZY482" s="428"/>
      <c r="VZZ482" s="3"/>
      <c r="WAA482" s="567"/>
      <c r="WAB482" s="3"/>
      <c r="WAC482" s="428"/>
      <c r="WAD482" s="3"/>
      <c r="WAE482" s="567"/>
      <c r="WAF482" s="3"/>
      <c r="WAG482" s="428"/>
      <c r="WAH482" s="3"/>
      <c r="WAI482" s="567"/>
      <c r="WAJ482" s="3"/>
      <c r="WAK482" s="428"/>
      <c r="WAL482" s="3"/>
      <c r="WAM482" s="567"/>
      <c r="WAN482" s="3"/>
      <c r="WAO482" s="428"/>
      <c r="WAP482" s="3"/>
      <c r="WAQ482" s="567"/>
      <c r="WAR482" s="3"/>
      <c r="WAS482" s="428"/>
      <c r="WAT482" s="3"/>
      <c r="WAU482" s="567"/>
      <c r="WAV482" s="3"/>
      <c r="WAW482" s="428"/>
      <c r="WAX482" s="3"/>
      <c r="WAY482" s="567"/>
      <c r="WAZ482" s="3"/>
      <c r="WBA482" s="428"/>
      <c r="WBB482" s="3"/>
      <c r="WBC482" s="567"/>
      <c r="WBD482" s="3"/>
      <c r="WBE482" s="428"/>
      <c r="WBF482" s="3"/>
      <c r="WBG482" s="567"/>
      <c r="WBH482" s="3"/>
      <c r="WBI482" s="428"/>
      <c r="WBJ482" s="3"/>
      <c r="WBK482" s="567"/>
      <c r="WBL482" s="3"/>
      <c r="WBM482" s="428"/>
      <c r="WBN482" s="3"/>
      <c r="WBO482" s="567"/>
      <c r="WBP482" s="3"/>
      <c r="WBQ482" s="428"/>
      <c r="WBR482" s="3"/>
      <c r="WBS482" s="567"/>
      <c r="WBT482" s="3"/>
      <c r="WBU482" s="428"/>
      <c r="WBV482" s="3"/>
      <c r="WBW482" s="567"/>
      <c r="WBX482" s="3"/>
      <c r="WBY482" s="428"/>
      <c r="WBZ482" s="3"/>
      <c r="WCA482" s="567"/>
      <c r="WCB482" s="3"/>
      <c r="WCC482" s="428"/>
      <c r="WCD482" s="3"/>
      <c r="WCE482" s="567"/>
      <c r="WCF482" s="3"/>
      <c r="WCG482" s="428"/>
      <c r="WCH482" s="3"/>
      <c r="WCI482" s="567"/>
      <c r="WCJ482" s="3"/>
      <c r="WCK482" s="428"/>
      <c r="WCL482" s="3"/>
      <c r="WCM482" s="567"/>
      <c r="WCN482" s="3"/>
      <c r="WCO482" s="428"/>
      <c r="WCP482" s="3"/>
      <c r="WCQ482" s="567"/>
      <c r="WCR482" s="3"/>
      <c r="WCS482" s="428"/>
      <c r="WCT482" s="3"/>
      <c r="WCU482" s="567"/>
      <c r="WCV482" s="3"/>
      <c r="WCW482" s="428"/>
      <c r="WCX482" s="3"/>
      <c r="WCY482" s="567"/>
      <c r="WCZ482" s="3"/>
      <c r="WDA482" s="428"/>
      <c r="WDB482" s="3"/>
      <c r="WDC482" s="567"/>
      <c r="WDD482" s="3"/>
      <c r="WDE482" s="428"/>
      <c r="WDF482" s="3"/>
      <c r="WDG482" s="567"/>
      <c r="WDH482" s="3"/>
      <c r="WDI482" s="428"/>
      <c r="WDJ482" s="3"/>
      <c r="WDK482" s="567"/>
      <c r="WDL482" s="3"/>
      <c r="WDM482" s="428"/>
      <c r="WDN482" s="3"/>
      <c r="WDO482" s="567"/>
      <c r="WDP482" s="3"/>
      <c r="WDQ482" s="428"/>
      <c r="WDR482" s="3"/>
      <c r="WDS482" s="567"/>
      <c r="WDT482" s="3"/>
      <c r="WDU482" s="428"/>
      <c r="WDV482" s="3"/>
      <c r="WDW482" s="567"/>
      <c r="WDX482" s="3"/>
      <c r="WDY482" s="428"/>
      <c r="WDZ482" s="3"/>
      <c r="WEA482" s="567"/>
      <c r="WEB482" s="3"/>
      <c r="WEC482" s="428"/>
      <c r="WED482" s="3"/>
      <c r="WEE482" s="567"/>
      <c r="WEF482" s="3"/>
      <c r="WEG482" s="428"/>
      <c r="WEH482" s="3"/>
      <c r="WEI482" s="567"/>
      <c r="WEJ482" s="3"/>
      <c r="WEK482" s="428"/>
      <c r="WEL482" s="3"/>
      <c r="WEM482" s="567"/>
      <c r="WEN482" s="3"/>
      <c r="WEO482" s="428"/>
      <c r="WEP482" s="3"/>
      <c r="WEQ482" s="567"/>
      <c r="WER482" s="3"/>
      <c r="WES482" s="428"/>
      <c r="WET482" s="3"/>
      <c r="WEU482" s="567"/>
      <c r="WEV482" s="3"/>
      <c r="WEW482" s="428"/>
      <c r="WEX482" s="3"/>
      <c r="WEY482" s="567"/>
      <c r="WEZ482" s="3"/>
      <c r="WFA482" s="428"/>
      <c r="WFB482" s="3"/>
      <c r="WFC482" s="567"/>
      <c r="WFD482" s="3"/>
      <c r="WFE482" s="428"/>
      <c r="WFF482" s="3"/>
      <c r="WFG482" s="567"/>
      <c r="WFH482" s="3"/>
      <c r="WFI482" s="428"/>
      <c r="WFJ482" s="3"/>
      <c r="WFK482" s="567"/>
      <c r="WFL482" s="3"/>
      <c r="WFM482" s="428"/>
      <c r="WFN482" s="3"/>
      <c r="WFO482" s="567"/>
      <c r="WFP482" s="3"/>
      <c r="WFQ482" s="428"/>
      <c r="WFR482" s="3"/>
      <c r="WFS482" s="567"/>
      <c r="WFT482" s="3"/>
      <c r="WFU482" s="428"/>
      <c r="WFV482" s="3"/>
      <c r="WFW482" s="567"/>
      <c r="WFX482" s="3"/>
      <c r="WFY482" s="428"/>
      <c r="WFZ482" s="3"/>
      <c r="WGA482" s="567"/>
      <c r="WGB482" s="3"/>
      <c r="WGC482" s="428"/>
      <c r="WGD482" s="3"/>
      <c r="WGE482" s="567"/>
      <c r="WGF482" s="3"/>
      <c r="WGG482" s="428"/>
      <c r="WGH482" s="3"/>
      <c r="WGI482" s="567"/>
      <c r="WGJ482" s="3"/>
      <c r="WGK482" s="428"/>
      <c r="WGL482" s="3"/>
      <c r="WGM482" s="567"/>
      <c r="WGN482" s="3"/>
      <c r="WGO482" s="428"/>
      <c r="WGP482" s="3"/>
      <c r="WGQ482" s="567"/>
      <c r="WGR482" s="3"/>
      <c r="WGS482" s="428"/>
      <c r="WGT482" s="3"/>
      <c r="WGU482" s="567"/>
      <c r="WGV482" s="3"/>
      <c r="WGW482" s="428"/>
      <c r="WGX482" s="3"/>
      <c r="WGY482" s="567"/>
      <c r="WGZ482" s="3"/>
      <c r="WHA482" s="428"/>
      <c r="WHB482" s="3"/>
      <c r="WHC482" s="567"/>
      <c r="WHD482" s="3"/>
      <c r="WHE482" s="428"/>
      <c r="WHF482" s="3"/>
      <c r="WHG482" s="567"/>
      <c r="WHH482" s="3"/>
      <c r="WHI482" s="428"/>
      <c r="WHJ482" s="3"/>
      <c r="WHK482" s="567"/>
      <c r="WHL482" s="3"/>
      <c r="WHM482" s="428"/>
      <c r="WHN482" s="3"/>
      <c r="WHO482" s="567"/>
      <c r="WHP482" s="3"/>
      <c r="WHQ482" s="428"/>
      <c r="WHR482" s="3"/>
      <c r="WHS482" s="567"/>
      <c r="WHT482" s="3"/>
      <c r="WHU482" s="428"/>
      <c r="WHV482" s="3"/>
      <c r="WHW482" s="567"/>
      <c r="WHX482" s="3"/>
      <c r="WHY482" s="428"/>
      <c r="WHZ482" s="3"/>
      <c r="WIA482" s="567"/>
      <c r="WIB482" s="3"/>
      <c r="WIC482" s="428"/>
      <c r="WID482" s="3"/>
      <c r="WIE482" s="567"/>
      <c r="WIF482" s="3"/>
      <c r="WIG482" s="428"/>
      <c r="WIH482" s="3"/>
      <c r="WII482" s="567"/>
      <c r="WIJ482" s="3"/>
      <c r="WIK482" s="428"/>
      <c r="WIL482" s="3"/>
      <c r="WIM482" s="567"/>
      <c r="WIN482" s="3"/>
      <c r="WIO482" s="428"/>
      <c r="WIP482" s="3"/>
      <c r="WIQ482" s="567"/>
      <c r="WIR482" s="3"/>
      <c r="WIS482" s="428"/>
      <c r="WIT482" s="3"/>
      <c r="WIU482" s="567"/>
      <c r="WIV482" s="3"/>
      <c r="WIW482" s="428"/>
      <c r="WIX482" s="3"/>
      <c r="WIY482" s="567"/>
      <c r="WIZ482" s="3"/>
      <c r="WJA482" s="428"/>
      <c r="WJB482" s="3"/>
      <c r="WJC482" s="567"/>
      <c r="WJD482" s="3"/>
      <c r="WJE482" s="428"/>
      <c r="WJF482" s="3"/>
      <c r="WJG482" s="567"/>
      <c r="WJH482" s="3"/>
      <c r="WJI482" s="428"/>
      <c r="WJJ482" s="3"/>
      <c r="WJK482" s="567"/>
      <c r="WJL482" s="3"/>
      <c r="WJM482" s="428"/>
      <c r="WJN482" s="3"/>
      <c r="WJO482" s="567"/>
      <c r="WJP482" s="3"/>
      <c r="WJQ482" s="428"/>
      <c r="WJR482" s="3"/>
      <c r="WJS482" s="567"/>
      <c r="WJT482" s="3"/>
      <c r="WJU482" s="428"/>
      <c r="WJV482" s="3"/>
      <c r="WJW482" s="567"/>
      <c r="WJX482" s="3"/>
      <c r="WJY482" s="428"/>
      <c r="WJZ482" s="3"/>
      <c r="WKA482" s="567"/>
      <c r="WKB482" s="3"/>
      <c r="WKC482" s="428"/>
      <c r="WKD482" s="3"/>
      <c r="WKE482" s="567"/>
      <c r="WKF482" s="3"/>
      <c r="WKG482" s="428"/>
      <c r="WKH482" s="3"/>
      <c r="WKI482" s="567"/>
      <c r="WKJ482" s="3"/>
      <c r="WKK482" s="428"/>
      <c r="WKL482" s="3"/>
      <c r="WKM482" s="567"/>
      <c r="WKN482" s="3"/>
      <c r="WKO482" s="428"/>
      <c r="WKP482" s="3"/>
      <c r="WKQ482" s="567"/>
      <c r="WKR482" s="3"/>
      <c r="WKS482" s="428"/>
      <c r="WKT482" s="3"/>
      <c r="WKU482" s="567"/>
      <c r="WKV482" s="3"/>
      <c r="WKW482" s="428"/>
      <c r="WKX482" s="3"/>
      <c r="WKY482" s="567"/>
      <c r="WKZ482" s="3"/>
      <c r="WLA482" s="428"/>
      <c r="WLB482" s="3"/>
      <c r="WLC482" s="567"/>
      <c r="WLD482" s="3"/>
      <c r="WLE482" s="428"/>
      <c r="WLF482" s="3"/>
      <c r="WLG482" s="567"/>
      <c r="WLH482" s="3"/>
      <c r="WLI482" s="428"/>
      <c r="WLJ482" s="3"/>
      <c r="WLK482" s="567"/>
      <c r="WLL482" s="3"/>
      <c r="WLM482" s="428"/>
      <c r="WLN482" s="3"/>
      <c r="WLO482" s="567"/>
      <c r="WLP482" s="3"/>
      <c r="WLQ482" s="428"/>
      <c r="WLR482" s="3"/>
      <c r="WLS482" s="567"/>
      <c r="WLT482" s="3"/>
      <c r="WLU482" s="428"/>
      <c r="WLV482" s="3"/>
      <c r="WLW482" s="567"/>
      <c r="WLX482" s="3"/>
      <c r="WLY482" s="428"/>
      <c r="WLZ482" s="3"/>
      <c r="WMA482" s="567"/>
      <c r="WMB482" s="3"/>
      <c r="WMC482" s="428"/>
      <c r="WMD482" s="3"/>
      <c r="WME482" s="567"/>
      <c r="WMF482" s="3"/>
      <c r="WMG482" s="428"/>
      <c r="WMH482" s="3"/>
      <c r="WMI482" s="567"/>
      <c r="WMJ482" s="3"/>
      <c r="WMK482" s="428"/>
      <c r="WML482" s="3"/>
      <c r="WMM482" s="567"/>
      <c r="WMN482" s="3"/>
      <c r="WMO482" s="428"/>
      <c r="WMP482" s="3"/>
      <c r="WMQ482" s="567"/>
      <c r="WMR482" s="3"/>
      <c r="WMS482" s="428"/>
      <c r="WMT482" s="3"/>
      <c r="WMU482" s="567"/>
      <c r="WMV482" s="3"/>
      <c r="WMW482" s="428"/>
      <c r="WMX482" s="3"/>
      <c r="WMY482" s="567"/>
      <c r="WMZ482" s="3"/>
      <c r="WNA482" s="428"/>
      <c r="WNB482" s="3"/>
      <c r="WNC482" s="567"/>
      <c r="WND482" s="3"/>
      <c r="WNE482" s="428"/>
      <c r="WNF482" s="3"/>
      <c r="WNG482" s="567"/>
      <c r="WNH482" s="3"/>
      <c r="WNI482" s="428"/>
      <c r="WNJ482" s="3"/>
      <c r="WNK482" s="567"/>
      <c r="WNL482" s="3"/>
      <c r="WNM482" s="428"/>
      <c r="WNN482" s="3"/>
      <c r="WNO482" s="567"/>
      <c r="WNP482" s="3"/>
      <c r="WNQ482" s="428"/>
      <c r="WNR482" s="3"/>
      <c r="WNS482" s="567"/>
      <c r="WNT482" s="3"/>
      <c r="WNU482" s="428"/>
      <c r="WNV482" s="3"/>
      <c r="WNW482" s="567"/>
      <c r="WNX482" s="3"/>
      <c r="WNY482" s="428"/>
      <c r="WNZ482" s="3"/>
      <c r="WOA482" s="567"/>
      <c r="WOB482" s="3"/>
      <c r="WOC482" s="428"/>
      <c r="WOD482" s="3"/>
      <c r="WOE482" s="567"/>
      <c r="WOF482" s="3"/>
      <c r="WOG482" s="428"/>
      <c r="WOH482" s="3"/>
      <c r="WOI482" s="567"/>
      <c r="WOJ482" s="3"/>
      <c r="WOK482" s="428"/>
      <c r="WOL482" s="3"/>
      <c r="WOM482" s="567"/>
      <c r="WON482" s="3"/>
      <c r="WOO482" s="428"/>
      <c r="WOP482" s="3"/>
      <c r="WOQ482" s="567"/>
      <c r="WOR482" s="3"/>
      <c r="WOS482" s="428"/>
      <c r="WOT482" s="3"/>
      <c r="WOU482" s="567"/>
      <c r="WOV482" s="3"/>
      <c r="WOW482" s="428"/>
      <c r="WOX482" s="3"/>
      <c r="WOY482" s="567"/>
      <c r="WOZ482" s="3"/>
      <c r="WPA482" s="428"/>
      <c r="WPB482" s="3"/>
      <c r="WPC482" s="567"/>
      <c r="WPD482" s="3"/>
      <c r="WPE482" s="428"/>
      <c r="WPF482" s="3"/>
      <c r="WPG482" s="567"/>
      <c r="WPH482" s="3"/>
      <c r="WPI482" s="428"/>
      <c r="WPJ482" s="3"/>
      <c r="WPK482" s="567"/>
      <c r="WPL482" s="3"/>
      <c r="WPM482" s="428"/>
      <c r="WPN482" s="3"/>
      <c r="WPO482" s="567"/>
      <c r="WPP482" s="3"/>
      <c r="WPQ482" s="428"/>
      <c r="WPR482" s="3"/>
      <c r="WPS482" s="567"/>
      <c r="WPT482" s="3"/>
      <c r="WPU482" s="428"/>
      <c r="WPV482" s="3"/>
      <c r="WPW482" s="567"/>
      <c r="WPX482" s="3"/>
      <c r="WPY482" s="428"/>
      <c r="WPZ482" s="3"/>
      <c r="WQA482" s="567"/>
      <c r="WQB482" s="3"/>
      <c r="WQC482" s="428"/>
      <c r="WQD482" s="3"/>
      <c r="WQE482" s="567"/>
      <c r="WQF482" s="3"/>
      <c r="WQG482" s="428"/>
      <c r="WQH482" s="3"/>
      <c r="WQI482" s="567"/>
      <c r="WQJ482" s="3"/>
      <c r="WQK482" s="428"/>
      <c r="WQL482" s="3"/>
      <c r="WQM482" s="567"/>
      <c r="WQN482" s="3"/>
      <c r="WQO482" s="428"/>
      <c r="WQP482" s="3"/>
      <c r="WQQ482" s="567"/>
      <c r="WQR482" s="3"/>
      <c r="WQS482" s="428"/>
      <c r="WQT482" s="3"/>
      <c r="WQU482" s="567"/>
      <c r="WQV482" s="3"/>
      <c r="WQW482" s="428"/>
      <c r="WQX482" s="3"/>
      <c r="WQY482" s="567"/>
      <c r="WQZ482" s="3"/>
      <c r="WRA482" s="428"/>
      <c r="WRB482" s="3"/>
      <c r="WRC482" s="567"/>
      <c r="WRD482" s="3"/>
      <c r="WRE482" s="428"/>
      <c r="WRF482" s="3"/>
      <c r="WRG482" s="567"/>
      <c r="WRH482" s="3"/>
      <c r="WRI482" s="428"/>
      <c r="WRJ482" s="3"/>
      <c r="WRK482" s="567"/>
      <c r="WRL482" s="3"/>
      <c r="WRM482" s="428"/>
      <c r="WRN482" s="3"/>
      <c r="WRO482" s="567"/>
      <c r="WRP482" s="3"/>
      <c r="WRQ482" s="428"/>
      <c r="WRR482" s="3"/>
      <c r="WRS482" s="567"/>
      <c r="WRT482" s="3"/>
      <c r="WRU482" s="428"/>
      <c r="WRV482" s="3"/>
      <c r="WRW482" s="567"/>
      <c r="WRX482" s="3"/>
      <c r="WRY482" s="428"/>
      <c r="WRZ482" s="3"/>
      <c r="WSA482" s="567"/>
      <c r="WSB482" s="3"/>
      <c r="WSC482" s="428"/>
      <c r="WSD482" s="3"/>
      <c r="WSE482" s="567"/>
      <c r="WSF482" s="3"/>
      <c r="WSG482" s="428"/>
      <c r="WSH482" s="3"/>
      <c r="WSI482" s="567"/>
      <c r="WSJ482" s="3"/>
      <c r="WSK482" s="428"/>
      <c r="WSL482" s="3"/>
      <c r="WSM482" s="567"/>
      <c r="WSN482" s="3"/>
      <c r="WSO482" s="428"/>
      <c r="WSP482" s="3"/>
      <c r="WSQ482" s="567"/>
      <c r="WSR482" s="3"/>
      <c r="WSS482" s="428"/>
      <c r="WST482" s="3"/>
      <c r="WSU482" s="567"/>
      <c r="WSV482" s="3"/>
      <c r="WSW482" s="428"/>
      <c r="WSX482" s="3"/>
      <c r="WSY482" s="567"/>
      <c r="WSZ482" s="3"/>
      <c r="WTA482" s="428"/>
      <c r="WTB482" s="3"/>
      <c r="WTC482" s="567"/>
      <c r="WTD482" s="3"/>
      <c r="WTE482" s="428"/>
      <c r="WTF482" s="3"/>
      <c r="WTG482" s="567"/>
      <c r="WTH482" s="3"/>
      <c r="WTI482" s="428"/>
      <c r="WTJ482" s="3"/>
      <c r="WTK482" s="567"/>
      <c r="WTL482" s="3"/>
      <c r="WTM482" s="428"/>
      <c r="WTN482" s="3"/>
      <c r="WTO482" s="567"/>
      <c r="WTP482" s="3"/>
      <c r="WTQ482" s="428"/>
      <c r="WTR482" s="3"/>
      <c r="WTS482" s="567"/>
      <c r="WTT482" s="3"/>
      <c r="WTU482" s="428"/>
      <c r="WTV482" s="3"/>
      <c r="WTW482" s="567"/>
      <c r="WTX482" s="3"/>
      <c r="WTY482" s="428"/>
      <c r="WTZ482" s="3"/>
      <c r="WUA482" s="567"/>
      <c r="WUB482" s="3"/>
      <c r="WUC482" s="428"/>
      <c r="WUD482" s="3"/>
      <c r="WUE482" s="567"/>
      <c r="WUF482" s="3"/>
      <c r="WUG482" s="428"/>
      <c r="WUH482" s="3"/>
      <c r="WUI482" s="567"/>
      <c r="WUJ482" s="3"/>
      <c r="WUK482" s="428"/>
      <c r="WUL482" s="3"/>
      <c r="WUM482" s="567"/>
      <c r="WUN482" s="3"/>
      <c r="WUO482" s="428"/>
      <c r="WUP482" s="3"/>
      <c r="WUQ482" s="567"/>
      <c r="WUR482" s="3"/>
      <c r="WUS482" s="428"/>
      <c r="WUT482" s="3"/>
      <c r="WUU482" s="567"/>
      <c r="WUV482" s="3"/>
      <c r="WUW482" s="428"/>
      <c r="WUX482" s="3"/>
      <c r="WUY482" s="567"/>
      <c r="WUZ482" s="3"/>
      <c r="WVA482" s="428"/>
      <c r="WVB482" s="3"/>
      <c r="WVC482" s="567"/>
      <c r="WVD482" s="3"/>
      <c r="WVE482" s="428"/>
      <c r="WVF482" s="3"/>
      <c r="WVG482" s="567"/>
      <c r="WVH482" s="3"/>
      <c r="WVI482" s="428"/>
      <c r="WVJ482" s="3"/>
      <c r="WVK482" s="567"/>
      <c r="WVL482" s="3"/>
      <c r="WVM482" s="428"/>
      <c r="WVN482" s="3"/>
      <c r="WVO482" s="567"/>
      <c r="WVP482" s="3"/>
      <c r="WVQ482" s="428"/>
      <c r="WVR482" s="3"/>
      <c r="WVS482" s="567"/>
      <c r="WVT482" s="3"/>
      <c r="WVU482" s="428"/>
      <c r="WVV482" s="3"/>
      <c r="WVW482" s="567"/>
      <c r="WVX482" s="3"/>
      <c r="WVY482" s="428"/>
      <c r="WVZ482" s="3"/>
      <c r="WWA482" s="567"/>
      <c r="WWB482" s="3"/>
      <c r="WWC482" s="428"/>
      <c r="WWD482" s="3"/>
      <c r="WWE482" s="567"/>
      <c r="WWF482" s="3"/>
      <c r="WWG482" s="428"/>
      <c r="WWH482" s="3"/>
      <c r="WWI482" s="567"/>
      <c r="WWJ482" s="3"/>
      <c r="WWK482" s="428"/>
      <c r="WWL482" s="3"/>
      <c r="WWM482" s="567"/>
      <c r="WWN482" s="3"/>
      <c r="WWO482" s="428"/>
      <c r="WWP482" s="3"/>
      <c r="WWQ482" s="567"/>
      <c r="WWR482" s="3"/>
      <c r="WWS482" s="428"/>
      <c r="WWT482" s="3"/>
      <c r="WWU482" s="567"/>
      <c r="WWV482" s="3"/>
      <c r="WWW482" s="428"/>
      <c r="WWX482" s="3"/>
      <c r="WWY482" s="567"/>
      <c r="WWZ482" s="3"/>
      <c r="WXA482" s="428"/>
      <c r="WXB482" s="3"/>
      <c r="WXC482" s="567"/>
      <c r="WXD482" s="3"/>
      <c r="WXE482" s="428"/>
      <c r="WXF482" s="3"/>
      <c r="WXG482" s="567"/>
      <c r="WXH482" s="3"/>
      <c r="WXI482" s="428"/>
      <c r="WXJ482" s="3"/>
      <c r="WXK482" s="567"/>
      <c r="WXL482" s="3"/>
      <c r="WXM482" s="428"/>
      <c r="WXN482" s="3"/>
      <c r="WXO482" s="567"/>
      <c r="WXP482" s="3"/>
      <c r="WXQ482" s="428"/>
      <c r="WXR482" s="3"/>
      <c r="WXS482" s="567"/>
      <c r="WXT482" s="3"/>
      <c r="WXU482" s="428"/>
      <c r="WXV482" s="3"/>
      <c r="WXW482" s="567"/>
      <c r="WXX482" s="3"/>
      <c r="WXY482" s="428"/>
      <c r="WXZ482" s="3"/>
      <c r="WYA482" s="567"/>
      <c r="WYB482" s="3"/>
      <c r="WYC482" s="428"/>
      <c r="WYD482" s="3"/>
      <c r="WYE482" s="567"/>
      <c r="WYF482" s="3"/>
      <c r="WYG482" s="428"/>
      <c r="WYH482" s="3"/>
      <c r="WYI482" s="567"/>
      <c r="WYJ482" s="3"/>
      <c r="WYK482" s="428"/>
      <c r="WYL482" s="3"/>
      <c r="WYM482" s="567"/>
      <c r="WYN482" s="3"/>
      <c r="WYO482" s="428"/>
      <c r="WYP482" s="3"/>
      <c r="WYQ482" s="567"/>
      <c r="WYR482" s="3"/>
      <c r="WYS482" s="428"/>
      <c r="WYT482" s="3"/>
      <c r="WYU482" s="567"/>
      <c r="WYV482" s="3"/>
      <c r="WYW482" s="428"/>
      <c r="WYX482" s="3"/>
      <c r="WYY482" s="567"/>
      <c r="WYZ482" s="3"/>
      <c r="WZA482" s="428"/>
      <c r="WZB482" s="3"/>
      <c r="WZC482" s="567"/>
      <c r="WZD482" s="3"/>
      <c r="WZE482" s="428"/>
      <c r="WZF482" s="3"/>
      <c r="WZG482" s="567"/>
      <c r="WZH482" s="3"/>
      <c r="WZI482" s="428"/>
      <c r="WZJ482" s="3"/>
      <c r="WZK482" s="567"/>
      <c r="WZL482" s="3"/>
      <c r="WZM482" s="428"/>
      <c r="WZN482" s="3"/>
      <c r="WZO482" s="567"/>
      <c r="WZP482" s="3"/>
      <c r="WZQ482" s="428"/>
      <c r="WZR482" s="3"/>
      <c r="WZS482" s="567"/>
      <c r="WZT482" s="3"/>
      <c r="WZU482" s="428"/>
      <c r="WZV482" s="3"/>
      <c r="WZW482" s="567"/>
      <c r="WZX482" s="3"/>
      <c r="WZY482" s="428"/>
      <c r="WZZ482" s="3"/>
      <c r="XAA482" s="567"/>
      <c r="XAB482" s="3"/>
      <c r="XAC482" s="428"/>
      <c r="XAD482" s="3"/>
      <c r="XAE482" s="567"/>
      <c r="XAF482" s="3"/>
      <c r="XAG482" s="428"/>
      <c r="XAH482" s="3"/>
      <c r="XAI482" s="567"/>
      <c r="XAJ482" s="3"/>
      <c r="XAK482" s="428"/>
      <c r="XAL482" s="3"/>
      <c r="XAM482" s="567"/>
      <c r="XAN482" s="3"/>
      <c r="XAO482" s="428"/>
      <c r="XAP482" s="3"/>
      <c r="XAQ482" s="567"/>
      <c r="XAR482" s="3"/>
      <c r="XAS482" s="428"/>
      <c r="XAT482" s="3"/>
      <c r="XAU482" s="567"/>
      <c r="XAV482" s="3"/>
      <c r="XAW482" s="428"/>
      <c r="XAX482" s="3"/>
      <c r="XAY482" s="567"/>
      <c r="XAZ482" s="3"/>
      <c r="XBA482" s="428"/>
      <c r="XBB482" s="3"/>
      <c r="XBC482" s="567"/>
      <c r="XBD482" s="3"/>
      <c r="XBE482" s="428"/>
      <c r="XBF482" s="3"/>
      <c r="XBG482" s="567"/>
      <c r="XBH482" s="3"/>
      <c r="XBI482" s="428"/>
      <c r="XBJ482" s="3"/>
      <c r="XBK482" s="567"/>
      <c r="XBL482" s="3"/>
      <c r="XBM482" s="428"/>
      <c r="XBN482" s="3"/>
      <c r="XBO482" s="567"/>
      <c r="XBP482" s="3"/>
      <c r="XBQ482" s="428"/>
      <c r="XBR482" s="3"/>
      <c r="XBS482" s="567"/>
      <c r="XBT482" s="3"/>
      <c r="XBU482" s="428"/>
      <c r="XBV482" s="3"/>
      <c r="XBW482" s="567"/>
      <c r="XBX482" s="3"/>
      <c r="XBY482" s="428"/>
      <c r="XBZ482" s="3"/>
      <c r="XCA482" s="567"/>
      <c r="XCB482" s="3"/>
      <c r="XCC482" s="428"/>
      <c r="XCD482" s="3"/>
      <c r="XCE482" s="567"/>
      <c r="XCF482" s="3"/>
      <c r="XCG482" s="428"/>
      <c r="XCH482" s="3"/>
      <c r="XCI482" s="567"/>
      <c r="XCJ482" s="3"/>
      <c r="XCK482" s="428"/>
      <c r="XCL482" s="3"/>
      <c r="XCM482" s="567"/>
      <c r="XCN482" s="3"/>
      <c r="XCO482" s="428"/>
      <c r="XCP482" s="3"/>
      <c r="XCQ482" s="567"/>
      <c r="XCR482" s="3"/>
      <c r="XCS482" s="428"/>
      <c r="XCT482" s="3"/>
      <c r="XCU482" s="567"/>
      <c r="XCV482" s="3"/>
      <c r="XCW482" s="428"/>
      <c r="XCX482" s="3"/>
      <c r="XCY482" s="567"/>
      <c r="XCZ482" s="3"/>
      <c r="XDA482" s="428"/>
      <c r="XDB482" s="3"/>
      <c r="XDC482" s="567"/>
      <c r="XDD482" s="3"/>
      <c r="XDE482" s="428"/>
      <c r="XDF482" s="3"/>
      <c r="XDG482" s="567"/>
      <c r="XDH482" s="3"/>
      <c r="XDI482" s="428"/>
      <c r="XDJ482" s="3"/>
      <c r="XDK482" s="567"/>
      <c r="XDL482" s="3"/>
      <c r="XDM482" s="428"/>
      <c r="XDN482" s="3"/>
      <c r="XDO482" s="567"/>
      <c r="XDP482" s="3"/>
      <c r="XDQ482" s="428"/>
      <c r="XDR482" s="3"/>
      <c r="XDS482" s="567"/>
      <c r="XDT482" s="3"/>
      <c r="XDU482" s="428"/>
      <c r="XDV482" s="3"/>
      <c r="XDW482" s="567"/>
      <c r="XDX482" s="3"/>
      <c r="XDY482" s="428"/>
      <c r="XDZ482" s="3"/>
      <c r="XEA482" s="567"/>
      <c r="XEB482" s="3"/>
      <c r="XEC482" s="428"/>
      <c r="XED482" s="3"/>
      <c r="XEE482" s="567"/>
      <c r="XEF482" s="3"/>
      <c r="XEG482" s="428"/>
      <c r="XEH482" s="3"/>
      <c r="XEI482" s="567"/>
      <c r="XEJ482" s="3"/>
      <c r="XEK482" s="428"/>
      <c r="XEL482" s="3"/>
      <c r="XEM482" s="567"/>
      <c r="XEN482" s="3"/>
      <c r="XEO482" s="428"/>
      <c r="XEP482" s="3"/>
      <c r="XEQ482" s="567"/>
      <c r="XER482" s="3"/>
      <c r="XES482" s="428"/>
      <c r="XET482" s="3"/>
      <c r="XEU482" s="567"/>
      <c r="XEV482" s="3"/>
      <c r="XEW482" s="428"/>
      <c r="XEX482" s="3"/>
      <c r="XEY482" s="567"/>
      <c r="XEZ482" s="3"/>
      <c r="XFA482" s="428"/>
      <c r="XFB482" s="3"/>
      <c r="XFC482" s="567"/>
      <c r="XFD482" s="3"/>
    </row>
    <row r="483" spans="1:16384" s="21" customFormat="1" x14ac:dyDescent="0.3">
      <c r="A483" s="428"/>
      <c r="B483" s="3"/>
      <c r="C483" s="3"/>
      <c r="D483" s="3"/>
      <c r="E483" s="428"/>
      <c r="F483" s="3"/>
      <c r="G483" s="567"/>
      <c r="H483" s="3"/>
      <c r="I483" s="428"/>
      <c r="J483" s="3"/>
      <c r="K483" s="567"/>
      <c r="L483" s="3"/>
      <c r="M483" s="428"/>
      <c r="N483" s="3"/>
      <c r="O483" s="567"/>
      <c r="P483" s="3"/>
      <c r="Q483" s="428"/>
      <c r="R483" s="3"/>
      <c r="S483" s="567"/>
      <c r="T483" s="3"/>
      <c r="U483" s="428"/>
      <c r="V483" s="3"/>
      <c r="W483" s="567"/>
      <c r="X483" s="3"/>
      <c r="Y483" s="428"/>
      <c r="Z483" s="3"/>
      <c r="AA483" s="567"/>
      <c r="AB483" s="3"/>
      <c r="AC483" s="428"/>
      <c r="AD483" s="3"/>
      <c r="AE483" s="567"/>
      <c r="AF483" s="3"/>
      <c r="AG483" s="428"/>
      <c r="AH483" s="3"/>
      <c r="AI483" s="567"/>
      <c r="AJ483" s="3"/>
      <c r="AK483" s="428"/>
      <c r="AL483" s="3"/>
      <c r="AM483" s="567"/>
      <c r="AN483" s="3"/>
      <c r="AO483" s="428"/>
      <c r="AP483" s="3"/>
      <c r="AQ483" s="567"/>
      <c r="AR483" s="3"/>
      <c r="AS483" s="428"/>
      <c r="AT483" s="3"/>
      <c r="AU483" s="567"/>
      <c r="AV483" s="3"/>
      <c r="AW483" s="428"/>
      <c r="AX483" s="3"/>
      <c r="AY483" s="567"/>
      <c r="AZ483" s="3"/>
      <c r="BA483" s="428"/>
      <c r="BB483" s="3"/>
      <c r="BC483" s="567"/>
      <c r="BD483" s="3"/>
      <c r="BE483" s="428"/>
      <c r="BF483" s="3"/>
      <c r="BG483" s="567"/>
      <c r="BH483" s="3"/>
      <c r="BI483" s="428"/>
      <c r="BJ483" s="3"/>
      <c r="BK483" s="567"/>
      <c r="BL483" s="3"/>
      <c r="BM483" s="428"/>
      <c r="BN483" s="3"/>
      <c r="BO483" s="567"/>
      <c r="BP483" s="3"/>
      <c r="BQ483" s="428"/>
      <c r="BR483" s="3"/>
      <c r="BS483" s="567"/>
      <c r="BT483" s="3"/>
      <c r="BU483" s="428"/>
      <c r="BV483" s="3"/>
      <c r="BW483" s="567"/>
      <c r="BX483" s="3"/>
      <c r="BY483" s="428"/>
      <c r="BZ483" s="3"/>
      <c r="CA483" s="567"/>
      <c r="CB483" s="3"/>
      <c r="CC483" s="428"/>
      <c r="CD483" s="3"/>
      <c r="CE483" s="567"/>
      <c r="CF483" s="3"/>
      <c r="CG483" s="428"/>
      <c r="CH483" s="3"/>
      <c r="CI483" s="567"/>
      <c r="CJ483" s="3"/>
      <c r="CK483" s="428"/>
      <c r="CL483" s="3"/>
      <c r="CM483" s="567"/>
      <c r="CN483" s="3"/>
      <c r="CO483" s="428"/>
      <c r="CP483" s="3"/>
      <c r="CQ483" s="567"/>
      <c r="CR483" s="3"/>
      <c r="CS483" s="428"/>
      <c r="CT483" s="3"/>
      <c r="CU483" s="567"/>
      <c r="CV483" s="3"/>
      <c r="CW483" s="428"/>
      <c r="CX483" s="3"/>
      <c r="CY483" s="567"/>
      <c r="CZ483" s="3"/>
      <c r="DA483" s="428"/>
      <c r="DB483" s="3"/>
      <c r="DC483" s="567"/>
      <c r="DD483" s="3"/>
      <c r="DE483" s="428"/>
      <c r="DF483" s="3"/>
      <c r="DG483" s="567"/>
      <c r="DH483" s="3"/>
      <c r="DI483" s="428"/>
      <c r="DJ483" s="3"/>
      <c r="DK483" s="567"/>
      <c r="DL483" s="3"/>
      <c r="DM483" s="428"/>
      <c r="DN483" s="3"/>
      <c r="DO483" s="567"/>
      <c r="DP483" s="3"/>
      <c r="DQ483" s="428"/>
      <c r="DR483" s="3"/>
      <c r="DS483" s="567"/>
      <c r="DT483" s="3"/>
      <c r="DU483" s="428"/>
      <c r="DV483" s="3"/>
      <c r="DW483" s="567"/>
      <c r="DX483" s="3"/>
      <c r="DY483" s="428"/>
      <c r="DZ483" s="3"/>
      <c r="EA483" s="567"/>
      <c r="EB483" s="3"/>
      <c r="EC483" s="428"/>
      <c r="ED483" s="3"/>
      <c r="EE483" s="567"/>
      <c r="EF483" s="3"/>
      <c r="EG483" s="428"/>
      <c r="EH483" s="3"/>
      <c r="EI483" s="567"/>
      <c r="EJ483" s="3"/>
      <c r="EK483" s="428"/>
      <c r="EL483" s="3"/>
      <c r="EM483" s="567"/>
      <c r="EN483" s="3"/>
      <c r="EO483" s="428"/>
      <c r="EP483" s="3"/>
      <c r="EQ483" s="567"/>
      <c r="ER483" s="3"/>
      <c r="ES483" s="428"/>
      <c r="ET483" s="3"/>
      <c r="EU483" s="567"/>
      <c r="EV483" s="3"/>
      <c r="EW483" s="428"/>
      <c r="EX483" s="3"/>
      <c r="EY483" s="567"/>
      <c r="EZ483" s="3"/>
      <c r="FA483" s="428"/>
      <c r="FB483" s="3"/>
      <c r="FC483" s="567"/>
      <c r="FD483" s="3"/>
      <c r="FE483" s="428"/>
      <c r="FF483" s="3"/>
      <c r="FG483" s="567"/>
      <c r="FH483" s="3"/>
      <c r="FI483" s="428"/>
      <c r="FJ483" s="3"/>
      <c r="FK483" s="567"/>
      <c r="FL483" s="3"/>
      <c r="FM483" s="428"/>
      <c r="FN483" s="3"/>
      <c r="FO483" s="567"/>
      <c r="FP483" s="3"/>
      <c r="FQ483" s="428"/>
      <c r="FR483" s="3"/>
      <c r="FS483" s="567"/>
      <c r="FT483" s="3"/>
      <c r="FU483" s="428"/>
      <c r="FV483" s="3"/>
      <c r="FW483" s="567"/>
      <c r="FX483" s="3"/>
      <c r="FY483" s="428"/>
      <c r="FZ483" s="3"/>
      <c r="GA483" s="567"/>
      <c r="GB483" s="3"/>
      <c r="GC483" s="428"/>
      <c r="GD483" s="3"/>
      <c r="GE483" s="567"/>
      <c r="GF483" s="3"/>
      <c r="GG483" s="428"/>
      <c r="GH483" s="3"/>
      <c r="GI483" s="567"/>
      <c r="GJ483" s="3"/>
      <c r="GK483" s="428"/>
      <c r="GL483" s="3"/>
      <c r="GM483" s="567"/>
      <c r="GN483" s="3"/>
      <c r="GO483" s="428"/>
      <c r="GP483" s="3"/>
      <c r="GQ483" s="567"/>
      <c r="GR483" s="3"/>
      <c r="GS483" s="428"/>
      <c r="GT483" s="3"/>
      <c r="GU483" s="567"/>
      <c r="GV483" s="3"/>
      <c r="GW483" s="428"/>
      <c r="GX483" s="3"/>
      <c r="GY483" s="567"/>
      <c r="GZ483" s="3"/>
      <c r="HA483" s="428"/>
      <c r="HB483" s="3"/>
      <c r="HC483" s="567"/>
      <c r="HD483" s="3"/>
      <c r="HE483" s="428"/>
      <c r="HF483" s="3"/>
      <c r="HG483" s="567"/>
      <c r="HH483" s="3"/>
      <c r="HI483" s="428"/>
      <c r="HJ483" s="3"/>
      <c r="HK483" s="567"/>
      <c r="HL483" s="3"/>
      <c r="HM483" s="428"/>
      <c r="HN483" s="3"/>
      <c r="HO483" s="567"/>
      <c r="HP483" s="3"/>
      <c r="HQ483" s="428"/>
      <c r="HR483" s="3"/>
      <c r="HS483" s="567"/>
      <c r="HT483" s="3"/>
      <c r="HU483" s="428"/>
      <c r="HV483" s="3"/>
      <c r="HW483" s="567"/>
      <c r="HX483" s="3"/>
      <c r="HY483" s="428"/>
      <c r="HZ483" s="3"/>
      <c r="IA483" s="567"/>
      <c r="IB483" s="3"/>
      <c r="IC483" s="428"/>
      <c r="ID483" s="3"/>
      <c r="IE483" s="567"/>
      <c r="IF483" s="3"/>
      <c r="IG483" s="428"/>
      <c r="IH483" s="3"/>
      <c r="II483" s="567"/>
      <c r="IJ483" s="3"/>
      <c r="IK483" s="428"/>
      <c r="IL483" s="3"/>
      <c r="IM483" s="567"/>
      <c r="IN483" s="3"/>
      <c r="IO483" s="428"/>
      <c r="IP483" s="3"/>
      <c r="IQ483" s="567"/>
      <c r="IR483" s="3"/>
      <c r="IS483" s="428"/>
      <c r="IT483" s="3"/>
      <c r="IU483" s="567"/>
      <c r="IV483" s="3"/>
      <c r="IW483" s="428"/>
      <c r="IX483" s="3"/>
      <c r="IY483" s="567"/>
      <c r="IZ483" s="3"/>
      <c r="JA483" s="428"/>
      <c r="JB483" s="3"/>
      <c r="JC483" s="567"/>
      <c r="JD483" s="3"/>
      <c r="JE483" s="428"/>
      <c r="JF483" s="3"/>
      <c r="JG483" s="567"/>
      <c r="JH483" s="3"/>
      <c r="JI483" s="428"/>
      <c r="JJ483" s="3"/>
      <c r="JK483" s="567"/>
      <c r="JL483" s="3"/>
      <c r="JM483" s="428"/>
      <c r="JN483" s="3"/>
      <c r="JO483" s="567"/>
      <c r="JP483" s="3"/>
      <c r="JQ483" s="428"/>
      <c r="JR483" s="3"/>
      <c r="JS483" s="567"/>
      <c r="JT483" s="3"/>
      <c r="JU483" s="428"/>
      <c r="JV483" s="3"/>
      <c r="JW483" s="567"/>
      <c r="JX483" s="3"/>
      <c r="JY483" s="428"/>
      <c r="JZ483" s="3"/>
      <c r="KA483" s="567"/>
      <c r="KB483" s="3"/>
      <c r="KC483" s="428"/>
      <c r="KD483" s="3"/>
      <c r="KE483" s="567"/>
      <c r="KF483" s="3"/>
      <c r="KG483" s="428"/>
      <c r="KH483" s="3"/>
      <c r="KI483" s="567"/>
      <c r="KJ483" s="3"/>
      <c r="KK483" s="428"/>
      <c r="KL483" s="3"/>
      <c r="KM483" s="567"/>
      <c r="KN483" s="3"/>
      <c r="KO483" s="428"/>
      <c r="KP483" s="3"/>
      <c r="KQ483" s="567"/>
      <c r="KR483" s="3"/>
      <c r="KS483" s="428"/>
      <c r="KT483" s="3"/>
      <c r="KU483" s="567"/>
      <c r="KV483" s="3"/>
      <c r="KW483" s="428"/>
      <c r="KX483" s="3"/>
      <c r="KY483" s="567"/>
      <c r="KZ483" s="3"/>
      <c r="LA483" s="428"/>
      <c r="LB483" s="3"/>
      <c r="LC483" s="567"/>
      <c r="LD483" s="3"/>
      <c r="LE483" s="428"/>
      <c r="LF483" s="3"/>
      <c r="LG483" s="567"/>
      <c r="LH483" s="3"/>
      <c r="LI483" s="428"/>
      <c r="LJ483" s="3"/>
      <c r="LK483" s="567"/>
      <c r="LL483" s="3"/>
      <c r="LM483" s="428"/>
      <c r="LN483" s="3"/>
      <c r="LO483" s="567"/>
      <c r="LP483" s="3"/>
      <c r="LQ483" s="428"/>
      <c r="LR483" s="3"/>
      <c r="LS483" s="567"/>
      <c r="LT483" s="3"/>
      <c r="LU483" s="428"/>
      <c r="LV483" s="3"/>
      <c r="LW483" s="567"/>
      <c r="LX483" s="3"/>
      <c r="LY483" s="428"/>
      <c r="LZ483" s="3"/>
      <c r="MA483" s="567"/>
      <c r="MB483" s="3"/>
      <c r="MC483" s="428"/>
      <c r="MD483" s="3"/>
      <c r="ME483" s="567"/>
      <c r="MF483" s="3"/>
      <c r="MG483" s="428"/>
      <c r="MH483" s="3"/>
      <c r="MI483" s="567"/>
      <c r="MJ483" s="3"/>
      <c r="MK483" s="428"/>
      <c r="ML483" s="3"/>
      <c r="MM483" s="567"/>
      <c r="MN483" s="3"/>
      <c r="MO483" s="428"/>
      <c r="MP483" s="3"/>
      <c r="MQ483" s="567"/>
      <c r="MR483" s="3"/>
      <c r="MS483" s="428"/>
      <c r="MT483" s="3"/>
      <c r="MU483" s="567"/>
      <c r="MV483" s="3"/>
      <c r="MW483" s="428"/>
      <c r="MX483" s="3"/>
      <c r="MY483" s="567"/>
      <c r="MZ483" s="3"/>
      <c r="NA483" s="428"/>
      <c r="NB483" s="3"/>
      <c r="NC483" s="567"/>
      <c r="ND483" s="3"/>
      <c r="NE483" s="428"/>
      <c r="NF483" s="3"/>
      <c r="NG483" s="567"/>
      <c r="NH483" s="3"/>
      <c r="NI483" s="428"/>
      <c r="NJ483" s="3"/>
      <c r="NK483" s="567"/>
      <c r="NL483" s="3"/>
      <c r="NM483" s="428"/>
      <c r="NN483" s="3"/>
      <c r="NO483" s="567"/>
      <c r="NP483" s="3"/>
      <c r="NQ483" s="428"/>
      <c r="NR483" s="3"/>
      <c r="NS483" s="567"/>
      <c r="NT483" s="3"/>
      <c r="NU483" s="428"/>
      <c r="NV483" s="3"/>
      <c r="NW483" s="567"/>
      <c r="NX483" s="3"/>
      <c r="NY483" s="428"/>
      <c r="NZ483" s="3"/>
      <c r="OA483" s="567"/>
      <c r="OB483" s="3"/>
      <c r="OC483" s="428"/>
      <c r="OD483" s="3"/>
      <c r="OE483" s="567"/>
      <c r="OF483" s="3"/>
      <c r="OG483" s="428"/>
      <c r="OH483" s="3"/>
      <c r="OI483" s="567"/>
      <c r="OJ483" s="3"/>
      <c r="OK483" s="428"/>
      <c r="OL483" s="3"/>
      <c r="OM483" s="567"/>
      <c r="ON483" s="3"/>
      <c r="OO483" s="428"/>
      <c r="OP483" s="3"/>
      <c r="OQ483" s="567"/>
      <c r="OR483" s="3"/>
      <c r="OS483" s="428"/>
      <c r="OT483" s="3"/>
      <c r="OU483" s="567"/>
      <c r="OV483" s="3"/>
      <c r="OW483" s="428"/>
      <c r="OX483" s="3"/>
      <c r="OY483" s="567"/>
      <c r="OZ483" s="3"/>
      <c r="PA483" s="428"/>
      <c r="PB483" s="3"/>
      <c r="PC483" s="567"/>
      <c r="PD483" s="3"/>
      <c r="PE483" s="428"/>
      <c r="PF483" s="3"/>
      <c r="PG483" s="567"/>
      <c r="PH483" s="3"/>
      <c r="PI483" s="428"/>
      <c r="PJ483" s="3"/>
      <c r="PK483" s="567"/>
      <c r="PL483" s="3"/>
      <c r="PM483" s="428"/>
      <c r="PN483" s="3"/>
      <c r="PO483" s="567"/>
      <c r="PP483" s="3"/>
      <c r="PQ483" s="428"/>
      <c r="PR483" s="3"/>
      <c r="PS483" s="567"/>
      <c r="PT483" s="3"/>
      <c r="PU483" s="428"/>
      <c r="PV483" s="3"/>
      <c r="PW483" s="567"/>
      <c r="PX483" s="3"/>
      <c r="PY483" s="428"/>
      <c r="PZ483" s="3"/>
      <c r="QA483" s="567"/>
      <c r="QB483" s="3"/>
      <c r="QC483" s="428"/>
      <c r="QD483" s="3"/>
      <c r="QE483" s="567"/>
      <c r="QF483" s="3"/>
      <c r="QG483" s="428"/>
      <c r="QH483" s="3"/>
      <c r="QI483" s="567"/>
      <c r="QJ483" s="3"/>
      <c r="QK483" s="428"/>
      <c r="QL483" s="3"/>
      <c r="QM483" s="567"/>
      <c r="QN483" s="3"/>
      <c r="QO483" s="428"/>
      <c r="QP483" s="3"/>
      <c r="QQ483" s="567"/>
      <c r="QR483" s="3"/>
      <c r="QS483" s="428"/>
      <c r="QT483" s="3"/>
      <c r="QU483" s="567"/>
      <c r="QV483" s="3"/>
      <c r="QW483" s="428"/>
      <c r="QX483" s="3"/>
      <c r="QY483" s="567"/>
      <c r="QZ483" s="3"/>
      <c r="RA483" s="428"/>
      <c r="RB483" s="3"/>
      <c r="RC483" s="567"/>
      <c r="RD483" s="3"/>
      <c r="RE483" s="428"/>
      <c r="RF483" s="3"/>
      <c r="RG483" s="567"/>
      <c r="RH483" s="3"/>
      <c r="RI483" s="428"/>
      <c r="RJ483" s="3"/>
      <c r="RK483" s="567"/>
      <c r="RL483" s="3"/>
      <c r="RM483" s="428"/>
      <c r="RN483" s="3"/>
      <c r="RO483" s="567"/>
      <c r="RP483" s="3"/>
      <c r="RQ483" s="428"/>
      <c r="RR483" s="3"/>
      <c r="RS483" s="567"/>
      <c r="RT483" s="3"/>
      <c r="RU483" s="428"/>
      <c r="RV483" s="3"/>
      <c r="RW483" s="567"/>
      <c r="RX483" s="3"/>
      <c r="RY483" s="428"/>
      <c r="RZ483" s="3"/>
      <c r="SA483" s="567"/>
      <c r="SB483" s="3"/>
      <c r="SC483" s="428"/>
      <c r="SD483" s="3"/>
      <c r="SE483" s="567"/>
      <c r="SF483" s="3"/>
      <c r="SG483" s="428"/>
      <c r="SH483" s="3"/>
      <c r="SI483" s="567"/>
      <c r="SJ483" s="3"/>
      <c r="SK483" s="428"/>
      <c r="SL483" s="3"/>
      <c r="SM483" s="567"/>
      <c r="SN483" s="3"/>
      <c r="SO483" s="428"/>
      <c r="SP483" s="3"/>
      <c r="SQ483" s="567"/>
      <c r="SR483" s="3"/>
      <c r="SS483" s="428"/>
      <c r="ST483" s="3"/>
      <c r="SU483" s="567"/>
      <c r="SV483" s="3"/>
      <c r="SW483" s="428"/>
      <c r="SX483" s="3"/>
      <c r="SY483" s="567"/>
      <c r="SZ483" s="3"/>
      <c r="TA483" s="428"/>
      <c r="TB483" s="3"/>
      <c r="TC483" s="567"/>
      <c r="TD483" s="3"/>
      <c r="TE483" s="428"/>
      <c r="TF483" s="3"/>
      <c r="TG483" s="567"/>
      <c r="TH483" s="3"/>
      <c r="TI483" s="428"/>
      <c r="TJ483" s="3"/>
      <c r="TK483" s="567"/>
      <c r="TL483" s="3"/>
      <c r="TM483" s="428"/>
      <c r="TN483" s="3"/>
      <c r="TO483" s="567"/>
      <c r="TP483" s="3"/>
      <c r="TQ483" s="428"/>
      <c r="TR483" s="3"/>
      <c r="TS483" s="567"/>
      <c r="TT483" s="3"/>
      <c r="TU483" s="428"/>
      <c r="TV483" s="3"/>
      <c r="TW483" s="567"/>
      <c r="TX483" s="3"/>
      <c r="TY483" s="428"/>
      <c r="TZ483" s="3"/>
      <c r="UA483" s="567"/>
      <c r="UB483" s="3"/>
      <c r="UC483" s="428"/>
      <c r="UD483" s="3"/>
      <c r="UE483" s="567"/>
      <c r="UF483" s="3"/>
      <c r="UG483" s="428"/>
      <c r="UH483" s="3"/>
      <c r="UI483" s="567"/>
      <c r="UJ483" s="3"/>
      <c r="UK483" s="428"/>
      <c r="UL483" s="3"/>
      <c r="UM483" s="567"/>
      <c r="UN483" s="3"/>
      <c r="UO483" s="428"/>
      <c r="UP483" s="3"/>
      <c r="UQ483" s="567"/>
      <c r="UR483" s="3"/>
      <c r="US483" s="428"/>
      <c r="UT483" s="3"/>
      <c r="UU483" s="567"/>
      <c r="UV483" s="3"/>
      <c r="UW483" s="428"/>
      <c r="UX483" s="3"/>
      <c r="UY483" s="567"/>
      <c r="UZ483" s="3"/>
      <c r="VA483" s="428"/>
      <c r="VB483" s="3"/>
      <c r="VC483" s="567"/>
      <c r="VD483" s="3"/>
      <c r="VE483" s="428"/>
      <c r="VF483" s="3"/>
      <c r="VG483" s="567"/>
      <c r="VH483" s="3"/>
      <c r="VI483" s="428"/>
      <c r="VJ483" s="3"/>
      <c r="VK483" s="567"/>
      <c r="VL483" s="3"/>
      <c r="VM483" s="428"/>
      <c r="VN483" s="3"/>
      <c r="VO483" s="567"/>
      <c r="VP483" s="3"/>
      <c r="VQ483" s="428"/>
      <c r="VR483" s="3"/>
      <c r="VS483" s="567"/>
      <c r="VT483" s="3"/>
      <c r="VU483" s="428"/>
      <c r="VV483" s="3"/>
      <c r="VW483" s="567"/>
      <c r="VX483" s="3"/>
      <c r="VY483" s="428"/>
      <c r="VZ483" s="3"/>
      <c r="WA483" s="567"/>
      <c r="WB483" s="3"/>
      <c r="WC483" s="428"/>
      <c r="WD483" s="3"/>
      <c r="WE483" s="567"/>
      <c r="WF483" s="3"/>
      <c r="WG483" s="428"/>
      <c r="WH483" s="3"/>
      <c r="WI483" s="567"/>
      <c r="WJ483" s="3"/>
      <c r="WK483" s="428"/>
      <c r="WL483" s="3"/>
      <c r="WM483" s="567"/>
      <c r="WN483" s="3"/>
      <c r="WO483" s="428"/>
      <c r="WP483" s="3"/>
      <c r="WQ483" s="567"/>
      <c r="WR483" s="3"/>
      <c r="WS483" s="428"/>
      <c r="WT483" s="3"/>
      <c r="WU483" s="567"/>
      <c r="WV483" s="3"/>
      <c r="WW483" s="428"/>
      <c r="WX483" s="3"/>
      <c r="WY483" s="567"/>
      <c r="WZ483" s="3"/>
      <c r="XA483" s="428"/>
      <c r="XB483" s="3"/>
      <c r="XC483" s="567"/>
      <c r="XD483" s="3"/>
      <c r="XE483" s="428"/>
      <c r="XF483" s="3"/>
      <c r="XG483" s="567"/>
      <c r="XH483" s="3"/>
      <c r="XI483" s="428"/>
      <c r="XJ483" s="3"/>
      <c r="XK483" s="567"/>
      <c r="XL483" s="3"/>
      <c r="XM483" s="428"/>
      <c r="XN483" s="3"/>
      <c r="XO483" s="567"/>
      <c r="XP483" s="3"/>
      <c r="XQ483" s="428"/>
      <c r="XR483" s="3"/>
      <c r="XS483" s="567"/>
      <c r="XT483" s="3"/>
      <c r="XU483" s="428"/>
      <c r="XV483" s="3"/>
      <c r="XW483" s="567"/>
      <c r="XX483" s="3"/>
      <c r="XY483" s="428"/>
      <c r="XZ483" s="3"/>
      <c r="YA483" s="567"/>
      <c r="YB483" s="3"/>
      <c r="YC483" s="428"/>
      <c r="YD483" s="3"/>
      <c r="YE483" s="567"/>
      <c r="YF483" s="3"/>
      <c r="YG483" s="428"/>
      <c r="YH483" s="3"/>
      <c r="YI483" s="567"/>
      <c r="YJ483" s="3"/>
      <c r="YK483" s="428"/>
      <c r="YL483" s="3"/>
      <c r="YM483" s="567"/>
      <c r="YN483" s="3"/>
      <c r="YO483" s="428"/>
      <c r="YP483" s="3"/>
      <c r="YQ483" s="567"/>
      <c r="YR483" s="3"/>
      <c r="YS483" s="428"/>
      <c r="YT483" s="3"/>
      <c r="YU483" s="567"/>
      <c r="YV483" s="3"/>
      <c r="YW483" s="428"/>
      <c r="YX483" s="3"/>
      <c r="YY483" s="567"/>
      <c r="YZ483" s="3"/>
      <c r="ZA483" s="428"/>
      <c r="ZB483" s="3"/>
      <c r="ZC483" s="567"/>
      <c r="ZD483" s="3"/>
      <c r="ZE483" s="428"/>
      <c r="ZF483" s="3"/>
      <c r="ZG483" s="567"/>
      <c r="ZH483" s="3"/>
      <c r="ZI483" s="428"/>
      <c r="ZJ483" s="3"/>
      <c r="ZK483" s="567"/>
      <c r="ZL483" s="3"/>
      <c r="ZM483" s="428"/>
      <c r="ZN483" s="3"/>
      <c r="ZO483" s="567"/>
      <c r="ZP483" s="3"/>
      <c r="ZQ483" s="428"/>
      <c r="ZR483" s="3"/>
      <c r="ZS483" s="567"/>
      <c r="ZT483" s="3"/>
      <c r="ZU483" s="428"/>
      <c r="ZV483" s="3"/>
      <c r="ZW483" s="567"/>
      <c r="ZX483" s="3"/>
      <c r="ZY483" s="428"/>
      <c r="ZZ483" s="3"/>
      <c r="AAA483" s="567"/>
      <c r="AAB483" s="3"/>
      <c r="AAC483" s="428"/>
      <c r="AAD483" s="3"/>
      <c r="AAE483" s="567"/>
      <c r="AAF483" s="3"/>
      <c r="AAG483" s="428"/>
      <c r="AAH483" s="3"/>
      <c r="AAI483" s="567"/>
      <c r="AAJ483" s="3"/>
      <c r="AAK483" s="428"/>
      <c r="AAL483" s="3"/>
      <c r="AAM483" s="567"/>
      <c r="AAN483" s="3"/>
      <c r="AAO483" s="428"/>
      <c r="AAP483" s="3"/>
      <c r="AAQ483" s="567"/>
      <c r="AAR483" s="3"/>
      <c r="AAS483" s="428"/>
      <c r="AAT483" s="3"/>
      <c r="AAU483" s="567"/>
      <c r="AAV483" s="3"/>
      <c r="AAW483" s="428"/>
      <c r="AAX483" s="3"/>
      <c r="AAY483" s="567"/>
      <c r="AAZ483" s="3"/>
      <c r="ABA483" s="428"/>
      <c r="ABB483" s="3"/>
      <c r="ABC483" s="567"/>
      <c r="ABD483" s="3"/>
      <c r="ABE483" s="428"/>
      <c r="ABF483" s="3"/>
      <c r="ABG483" s="567"/>
      <c r="ABH483" s="3"/>
      <c r="ABI483" s="428"/>
      <c r="ABJ483" s="3"/>
      <c r="ABK483" s="567"/>
      <c r="ABL483" s="3"/>
      <c r="ABM483" s="428"/>
      <c r="ABN483" s="3"/>
      <c r="ABO483" s="567"/>
      <c r="ABP483" s="3"/>
      <c r="ABQ483" s="428"/>
      <c r="ABR483" s="3"/>
      <c r="ABS483" s="567"/>
      <c r="ABT483" s="3"/>
      <c r="ABU483" s="428"/>
      <c r="ABV483" s="3"/>
      <c r="ABW483" s="567"/>
      <c r="ABX483" s="3"/>
      <c r="ABY483" s="428"/>
      <c r="ABZ483" s="3"/>
      <c r="ACA483" s="567"/>
      <c r="ACB483" s="3"/>
      <c r="ACC483" s="428"/>
      <c r="ACD483" s="3"/>
      <c r="ACE483" s="567"/>
      <c r="ACF483" s="3"/>
      <c r="ACG483" s="428"/>
      <c r="ACH483" s="3"/>
      <c r="ACI483" s="567"/>
      <c r="ACJ483" s="3"/>
      <c r="ACK483" s="428"/>
      <c r="ACL483" s="3"/>
      <c r="ACM483" s="567"/>
      <c r="ACN483" s="3"/>
      <c r="ACO483" s="428"/>
      <c r="ACP483" s="3"/>
      <c r="ACQ483" s="567"/>
      <c r="ACR483" s="3"/>
      <c r="ACS483" s="428"/>
      <c r="ACT483" s="3"/>
      <c r="ACU483" s="567"/>
      <c r="ACV483" s="3"/>
      <c r="ACW483" s="428"/>
      <c r="ACX483" s="3"/>
      <c r="ACY483" s="567"/>
      <c r="ACZ483" s="3"/>
      <c r="ADA483" s="428"/>
      <c r="ADB483" s="3"/>
      <c r="ADC483" s="567"/>
      <c r="ADD483" s="3"/>
      <c r="ADE483" s="428"/>
      <c r="ADF483" s="3"/>
      <c r="ADG483" s="567"/>
      <c r="ADH483" s="3"/>
      <c r="ADI483" s="428"/>
      <c r="ADJ483" s="3"/>
      <c r="ADK483" s="567"/>
      <c r="ADL483" s="3"/>
      <c r="ADM483" s="428"/>
      <c r="ADN483" s="3"/>
      <c r="ADO483" s="567"/>
      <c r="ADP483" s="3"/>
      <c r="ADQ483" s="428"/>
      <c r="ADR483" s="3"/>
      <c r="ADS483" s="567"/>
      <c r="ADT483" s="3"/>
      <c r="ADU483" s="428"/>
      <c r="ADV483" s="3"/>
      <c r="ADW483" s="567"/>
      <c r="ADX483" s="3"/>
      <c r="ADY483" s="428"/>
      <c r="ADZ483" s="3"/>
      <c r="AEA483" s="567"/>
      <c r="AEB483" s="3"/>
      <c r="AEC483" s="428"/>
      <c r="AED483" s="3"/>
      <c r="AEE483" s="567"/>
      <c r="AEF483" s="3"/>
      <c r="AEG483" s="428"/>
      <c r="AEH483" s="3"/>
      <c r="AEI483" s="567"/>
      <c r="AEJ483" s="3"/>
      <c r="AEK483" s="428"/>
      <c r="AEL483" s="3"/>
      <c r="AEM483" s="567"/>
      <c r="AEN483" s="3"/>
      <c r="AEO483" s="428"/>
      <c r="AEP483" s="3"/>
      <c r="AEQ483" s="567"/>
      <c r="AER483" s="3"/>
      <c r="AES483" s="428"/>
      <c r="AET483" s="3"/>
      <c r="AEU483" s="567"/>
      <c r="AEV483" s="3"/>
      <c r="AEW483" s="428"/>
      <c r="AEX483" s="3"/>
      <c r="AEY483" s="567"/>
      <c r="AEZ483" s="3"/>
      <c r="AFA483" s="428"/>
      <c r="AFB483" s="3"/>
      <c r="AFC483" s="567"/>
      <c r="AFD483" s="3"/>
      <c r="AFE483" s="428"/>
      <c r="AFF483" s="3"/>
      <c r="AFG483" s="567"/>
      <c r="AFH483" s="3"/>
      <c r="AFI483" s="428"/>
      <c r="AFJ483" s="3"/>
      <c r="AFK483" s="567"/>
      <c r="AFL483" s="3"/>
      <c r="AFM483" s="428"/>
      <c r="AFN483" s="3"/>
      <c r="AFO483" s="567"/>
      <c r="AFP483" s="3"/>
      <c r="AFQ483" s="428"/>
      <c r="AFR483" s="3"/>
      <c r="AFS483" s="567"/>
      <c r="AFT483" s="3"/>
      <c r="AFU483" s="428"/>
      <c r="AFV483" s="3"/>
      <c r="AFW483" s="567"/>
      <c r="AFX483" s="3"/>
      <c r="AFY483" s="428"/>
      <c r="AFZ483" s="3"/>
      <c r="AGA483" s="567"/>
      <c r="AGB483" s="3"/>
      <c r="AGC483" s="428"/>
      <c r="AGD483" s="3"/>
      <c r="AGE483" s="567"/>
      <c r="AGF483" s="3"/>
      <c r="AGG483" s="428"/>
      <c r="AGH483" s="3"/>
      <c r="AGI483" s="567"/>
      <c r="AGJ483" s="3"/>
      <c r="AGK483" s="428"/>
      <c r="AGL483" s="3"/>
      <c r="AGM483" s="567"/>
      <c r="AGN483" s="3"/>
      <c r="AGO483" s="428"/>
      <c r="AGP483" s="3"/>
      <c r="AGQ483" s="567"/>
      <c r="AGR483" s="3"/>
      <c r="AGS483" s="428"/>
      <c r="AGT483" s="3"/>
      <c r="AGU483" s="567"/>
      <c r="AGV483" s="3"/>
      <c r="AGW483" s="428"/>
      <c r="AGX483" s="3"/>
      <c r="AGY483" s="567"/>
      <c r="AGZ483" s="3"/>
      <c r="AHA483" s="428"/>
      <c r="AHB483" s="3"/>
      <c r="AHC483" s="567"/>
      <c r="AHD483" s="3"/>
      <c r="AHE483" s="428"/>
      <c r="AHF483" s="3"/>
      <c r="AHG483" s="567"/>
      <c r="AHH483" s="3"/>
      <c r="AHI483" s="428"/>
      <c r="AHJ483" s="3"/>
      <c r="AHK483" s="567"/>
      <c r="AHL483" s="3"/>
      <c r="AHM483" s="428"/>
      <c r="AHN483" s="3"/>
      <c r="AHO483" s="567"/>
      <c r="AHP483" s="3"/>
      <c r="AHQ483" s="428"/>
      <c r="AHR483" s="3"/>
      <c r="AHS483" s="567"/>
      <c r="AHT483" s="3"/>
      <c r="AHU483" s="428"/>
      <c r="AHV483" s="3"/>
      <c r="AHW483" s="567"/>
      <c r="AHX483" s="3"/>
      <c r="AHY483" s="428"/>
      <c r="AHZ483" s="3"/>
      <c r="AIA483" s="567"/>
      <c r="AIB483" s="3"/>
      <c r="AIC483" s="428"/>
      <c r="AID483" s="3"/>
      <c r="AIE483" s="567"/>
      <c r="AIF483" s="3"/>
      <c r="AIG483" s="428"/>
      <c r="AIH483" s="3"/>
      <c r="AII483" s="567"/>
      <c r="AIJ483" s="3"/>
      <c r="AIK483" s="428"/>
      <c r="AIL483" s="3"/>
      <c r="AIM483" s="567"/>
      <c r="AIN483" s="3"/>
      <c r="AIO483" s="428"/>
      <c r="AIP483" s="3"/>
      <c r="AIQ483" s="567"/>
      <c r="AIR483" s="3"/>
      <c r="AIS483" s="428"/>
      <c r="AIT483" s="3"/>
      <c r="AIU483" s="567"/>
      <c r="AIV483" s="3"/>
      <c r="AIW483" s="428"/>
      <c r="AIX483" s="3"/>
      <c r="AIY483" s="567"/>
      <c r="AIZ483" s="3"/>
      <c r="AJA483" s="428"/>
      <c r="AJB483" s="3"/>
      <c r="AJC483" s="567"/>
      <c r="AJD483" s="3"/>
      <c r="AJE483" s="428"/>
      <c r="AJF483" s="3"/>
      <c r="AJG483" s="567"/>
      <c r="AJH483" s="3"/>
      <c r="AJI483" s="428"/>
      <c r="AJJ483" s="3"/>
      <c r="AJK483" s="567"/>
      <c r="AJL483" s="3"/>
      <c r="AJM483" s="428"/>
      <c r="AJN483" s="3"/>
      <c r="AJO483" s="567"/>
      <c r="AJP483" s="3"/>
      <c r="AJQ483" s="428"/>
      <c r="AJR483" s="3"/>
      <c r="AJS483" s="567"/>
      <c r="AJT483" s="3"/>
      <c r="AJU483" s="428"/>
      <c r="AJV483" s="3"/>
      <c r="AJW483" s="567"/>
      <c r="AJX483" s="3"/>
      <c r="AJY483" s="428"/>
      <c r="AJZ483" s="3"/>
      <c r="AKA483" s="567"/>
      <c r="AKB483" s="3"/>
      <c r="AKC483" s="428"/>
      <c r="AKD483" s="3"/>
      <c r="AKE483" s="567"/>
      <c r="AKF483" s="3"/>
      <c r="AKG483" s="428"/>
      <c r="AKH483" s="3"/>
      <c r="AKI483" s="567"/>
      <c r="AKJ483" s="3"/>
      <c r="AKK483" s="428"/>
      <c r="AKL483" s="3"/>
      <c r="AKM483" s="567"/>
      <c r="AKN483" s="3"/>
      <c r="AKO483" s="428"/>
      <c r="AKP483" s="3"/>
      <c r="AKQ483" s="567"/>
      <c r="AKR483" s="3"/>
      <c r="AKS483" s="428"/>
      <c r="AKT483" s="3"/>
      <c r="AKU483" s="567"/>
      <c r="AKV483" s="3"/>
      <c r="AKW483" s="428"/>
      <c r="AKX483" s="3"/>
      <c r="AKY483" s="567"/>
      <c r="AKZ483" s="3"/>
      <c r="ALA483" s="428"/>
      <c r="ALB483" s="3"/>
      <c r="ALC483" s="567"/>
      <c r="ALD483" s="3"/>
      <c r="ALE483" s="428"/>
      <c r="ALF483" s="3"/>
      <c r="ALG483" s="567"/>
      <c r="ALH483" s="3"/>
      <c r="ALI483" s="428"/>
      <c r="ALJ483" s="3"/>
      <c r="ALK483" s="567"/>
      <c r="ALL483" s="3"/>
      <c r="ALM483" s="428"/>
      <c r="ALN483" s="3"/>
      <c r="ALO483" s="567"/>
      <c r="ALP483" s="3"/>
      <c r="ALQ483" s="428"/>
      <c r="ALR483" s="3"/>
      <c r="ALS483" s="567"/>
      <c r="ALT483" s="3"/>
      <c r="ALU483" s="428"/>
      <c r="ALV483" s="3"/>
      <c r="ALW483" s="567"/>
      <c r="ALX483" s="3"/>
      <c r="ALY483" s="428"/>
      <c r="ALZ483" s="3"/>
      <c r="AMA483" s="567"/>
      <c r="AMB483" s="3"/>
      <c r="AMC483" s="428"/>
      <c r="AMD483" s="3"/>
      <c r="AME483" s="567"/>
      <c r="AMF483" s="3"/>
      <c r="AMG483" s="428"/>
      <c r="AMH483" s="3"/>
      <c r="AMI483" s="567"/>
      <c r="AMJ483" s="3"/>
      <c r="AMK483" s="428"/>
      <c r="AML483" s="3"/>
      <c r="AMM483" s="567"/>
      <c r="AMN483" s="3"/>
      <c r="AMO483" s="428"/>
      <c r="AMP483" s="3"/>
      <c r="AMQ483" s="567"/>
      <c r="AMR483" s="3"/>
      <c r="AMS483" s="428"/>
      <c r="AMT483" s="3"/>
      <c r="AMU483" s="567"/>
      <c r="AMV483" s="3"/>
      <c r="AMW483" s="428"/>
      <c r="AMX483" s="3"/>
      <c r="AMY483" s="567"/>
      <c r="AMZ483" s="3"/>
      <c r="ANA483" s="428"/>
      <c r="ANB483" s="3"/>
      <c r="ANC483" s="567"/>
      <c r="AND483" s="3"/>
      <c r="ANE483" s="428"/>
      <c r="ANF483" s="3"/>
      <c r="ANG483" s="567"/>
      <c r="ANH483" s="3"/>
      <c r="ANI483" s="428"/>
      <c r="ANJ483" s="3"/>
      <c r="ANK483" s="567"/>
      <c r="ANL483" s="3"/>
      <c r="ANM483" s="428"/>
      <c r="ANN483" s="3"/>
      <c r="ANO483" s="567"/>
      <c r="ANP483" s="3"/>
      <c r="ANQ483" s="428"/>
      <c r="ANR483" s="3"/>
      <c r="ANS483" s="567"/>
      <c r="ANT483" s="3"/>
      <c r="ANU483" s="428"/>
      <c r="ANV483" s="3"/>
      <c r="ANW483" s="567"/>
      <c r="ANX483" s="3"/>
      <c r="ANY483" s="428"/>
      <c r="ANZ483" s="3"/>
      <c r="AOA483" s="567"/>
      <c r="AOB483" s="3"/>
      <c r="AOC483" s="428"/>
      <c r="AOD483" s="3"/>
      <c r="AOE483" s="567"/>
      <c r="AOF483" s="3"/>
      <c r="AOG483" s="428"/>
      <c r="AOH483" s="3"/>
      <c r="AOI483" s="567"/>
      <c r="AOJ483" s="3"/>
      <c r="AOK483" s="428"/>
      <c r="AOL483" s="3"/>
      <c r="AOM483" s="567"/>
      <c r="AON483" s="3"/>
      <c r="AOO483" s="428"/>
      <c r="AOP483" s="3"/>
      <c r="AOQ483" s="567"/>
      <c r="AOR483" s="3"/>
      <c r="AOS483" s="428"/>
      <c r="AOT483" s="3"/>
      <c r="AOU483" s="567"/>
      <c r="AOV483" s="3"/>
      <c r="AOW483" s="428"/>
      <c r="AOX483" s="3"/>
      <c r="AOY483" s="567"/>
      <c r="AOZ483" s="3"/>
      <c r="APA483" s="428"/>
      <c r="APB483" s="3"/>
      <c r="APC483" s="567"/>
      <c r="APD483" s="3"/>
      <c r="APE483" s="428"/>
      <c r="APF483" s="3"/>
      <c r="APG483" s="567"/>
      <c r="APH483" s="3"/>
      <c r="API483" s="428"/>
      <c r="APJ483" s="3"/>
      <c r="APK483" s="567"/>
      <c r="APL483" s="3"/>
      <c r="APM483" s="428"/>
      <c r="APN483" s="3"/>
      <c r="APO483" s="567"/>
      <c r="APP483" s="3"/>
      <c r="APQ483" s="428"/>
      <c r="APR483" s="3"/>
      <c r="APS483" s="567"/>
      <c r="APT483" s="3"/>
      <c r="APU483" s="428"/>
      <c r="APV483" s="3"/>
      <c r="APW483" s="567"/>
      <c r="APX483" s="3"/>
      <c r="APY483" s="428"/>
      <c r="APZ483" s="3"/>
      <c r="AQA483" s="567"/>
      <c r="AQB483" s="3"/>
      <c r="AQC483" s="428"/>
      <c r="AQD483" s="3"/>
      <c r="AQE483" s="567"/>
      <c r="AQF483" s="3"/>
      <c r="AQG483" s="428"/>
      <c r="AQH483" s="3"/>
      <c r="AQI483" s="567"/>
      <c r="AQJ483" s="3"/>
      <c r="AQK483" s="428"/>
      <c r="AQL483" s="3"/>
      <c r="AQM483" s="567"/>
      <c r="AQN483" s="3"/>
      <c r="AQO483" s="428"/>
      <c r="AQP483" s="3"/>
      <c r="AQQ483" s="567"/>
      <c r="AQR483" s="3"/>
      <c r="AQS483" s="428"/>
      <c r="AQT483" s="3"/>
      <c r="AQU483" s="567"/>
      <c r="AQV483" s="3"/>
      <c r="AQW483" s="428"/>
      <c r="AQX483" s="3"/>
      <c r="AQY483" s="567"/>
      <c r="AQZ483" s="3"/>
      <c r="ARA483" s="428"/>
      <c r="ARB483" s="3"/>
      <c r="ARC483" s="567"/>
      <c r="ARD483" s="3"/>
      <c r="ARE483" s="428"/>
      <c r="ARF483" s="3"/>
      <c r="ARG483" s="567"/>
      <c r="ARH483" s="3"/>
      <c r="ARI483" s="428"/>
      <c r="ARJ483" s="3"/>
      <c r="ARK483" s="567"/>
      <c r="ARL483" s="3"/>
      <c r="ARM483" s="428"/>
      <c r="ARN483" s="3"/>
      <c r="ARO483" s="567"/>
      <c r="ARP483" s="3"/>
      <c r="ARQ483" s="428"/>
      <c r="ARR483" s="3"/>
      <c r="ARS483" s="567"/>
      <c r="ART483" s="3"/>
      <c r="ARU483" s="428"/>
      <c r="ARV483" s="3"/>
      <c r="ARW483" s="567"/>
      <c r="ARX483" s="3"/>
      <c r="ARY483" s="428"/>
      <c r="ARZ483" s="3"/>
      <c r="ASA483" s="567"/>
      <c r="ASB483" s="3"/>
      <c r="ASC483" s="428"/>
      <c r="ASD483" s="3"/>
      <c r="ASE483" s="567"/>
      <c r="ASF483" s="3"/>
      <c r="ASG483" s="428"/>
      <c r="ASH483" s="3"/>
      <c r="ASI483" s="567"/>
      <c r="ASJ483" s="3"/>
      <c r="ASK483" s="428"/>
      <c r="ASL483" s="3"/>
      <c r="ASM483" s="567"/>
      <c r="ASN483" s="3"/>
      <c r="ASO483" s="428"/>
      <c r="ASP483" s="3"/>
      <c r="ASQ483" s="567"/>
      <c r="ASR483" s="3"/>
      <c r="ASS483" s="428"/>
      <c r="AST483" s="3"/>
      <c r="ASU483" s="567"/>
      <c r="ASV483" s="3"/>
      <c r="ASW483" s="428"/>
      <c r="ASX483" s="3"/>
      <c r="ASY483" s="567"/>
      <c r="ASZ483" s="3"/>
      <c r="ATA483" s="428"/>
      <c r="ATB483" s="3"/>
      <c r="ATC483" s="567"/>
      <c r="ATD483" s="3"/>
      <c r="ATE483" s="428"/>
      <c r="ATF483" s="3"/>
      <c r="ATG483" s="567"/>
      <c r="ATH483" s="3"/>
      <c r="ATI483" s="428"/>
      <c r="ATJ483" s="3"/>
      <c r="ATK483" s="567"/>
      <c r="ATL483" s="3"/>
      <c r="ATM483" s="428"/>
      <c r="ATN483" s="3"/>
      <c r="ATO483" s="567"/>
      <c r="ATP483" s="3"/>
      <c r="ATQ483" s="428"/>
      <c r="ATR483" s="3"/>
      <c r="ATS483" s="567"/>
      <c r="ATT483" s="3"/>
      <c r="ATU483" s="428"/>
      <c r="ATV483" s="3"/>
      <c r="ATW483" s="567"/>
      <c r="ATX483" s="3"/>
      <c r="ATY483" s="428"/>
      <c r="ATZ483" s="3"/>
      <c r="AUA483" s="567"/>
      <c r="AUB483" s="3"/>
      <c r="AUC483" s="428"/>
      <c r="AUD483" s="3"/>
      <c r="AUE483" s="567"/>
      <c r="AUF483" s="3"/>
      <c r="AUG483" s="428"/>
      <c r="AUH483" s="3"/>
      <c r="AUI483" s="567"/>
      <c r="AUJ483" s="3"/>
      <c r="AUK483" s="428"/>
      <c r="AUL483" s="3"/>
      <c r="AUM483" s="567"/>
      <c r="AUN483" s="3"/>
      <c r="AUO483" s="428"/>
      <c r="AUP483" s="3"/>
      <c r="AUQ483" s="567"/>
      <c r="AUR483" s="3"/>
      <c r="AUS483" s="428"/>
      <c r="AUT483" s="3"/>
      <c r="AUU483" s="567"/>
      <c r="AUV483" s="3"/>
      <c r="AUW483" s="428"/>
      <c r="AUX483" s="3"/>
      <c r="AUY483" s="567"/>
      <c r="AUZ483" s="3"/>
      <c r="AVA483" s="428"/>
      <c r="AVB483" s="3"/>
      <c r="AVC483" s="567"/>
      <c r="AVD483" s="3"/>
      <c r="AVE483" s="428"/>
      <c r="AVF483" s="3"/>
      <c r="AVG483" s="567"/>
      <c r="AVH483" s="3"/>
      <c r="AVI483" s="428"/>
      <c r="AVJ483" s="3"/>
      <c r="AVK483" s="567"/>
      <c r="AVL483" s="3"/>
      <c r="AVM483" s="428"/>
      <c r="AVN483" s="3"/>
      <c r="AVO483" s="567"/>
      <c r="AVP483" s="3"/>
      <c r="AVQ483" s="428"/>
      <c r="AVR483" s="3"/>
      <c r="AVS483" s="567"/>
      <c r="AVT483" s="3"/>
      <c r="AVU483" s="428"/>
      <c r="AVV483" s="3"/>
      <c r="AVW483" s="567"/>
      <c r="AVX483" s="3"/>
      <c r="AVY483" s="428"/>
      <c r="AVZ483" s="3"/>
      <c r="AWA483" s="567"/>
      <c r="AWB483" s="3"/>
      <c r="AWC483" s="428"/>
      <c r="AWD483" s="3"/>
      <c r="AWE483" s="567"/>
      <c r="AWF483" s="3"/>
      <c r="AWG483" s="428"/>
      <c r="AWH483" s="3"/>
      <c r="AWI483" s="567"/>
      <c r="AWJ483" s="3"/>
      <c r="AWK483" s="428"/>
      <c r="AWL483" s="3"/>
      <c r="AWM483" s="567"/>
      <c r="AWN483" s="3"/>
      <c r="AWO483" s="428"/>
      <c r="AWP483" s="3"/>
      <c r="AWQ483" s="567"/>
      <c r="AWR483" s="3"/>
      <c r="AWS483" s="428"/>
      <c r="AWT483" s="3"/>
      <c r="AWU483" s="567"/>
      <c r="AWV483" s="3"/>
      <c r="AWW483" s="428"/>
      <c r="AWX483" s="3"/>
      <c r="AWY483" s="567"/>
      <c r="AWZ483" s="3"/>
      <c r="AXA483" s="428"/>
      <c r="AXB483" s="3"/>
      <c r="AXC483" s="567"/>
      <c r="AXD483" s="3"/>
      <c r="AXE483" s="428"/>
      <c r="AXF483" s="3"/>
      <c r="AXG483" s="567"/>
      <c r="AXH483" s="3"/>
      <c r="AXI483" s="428"/>
      <c r="AXJ483" s="3"/>
      <c r="AXK483" s="567"/>
      <c r="AXL483" s="3"/>
      <c r="AXM483" s="428"/>
      <c r="AXN483" s="3"/>
      <c r="AXO483" s="567"/>
      <c r="AXP483" s="3"/>
      <c r="AXQ483" s="428"/>
      <c r="AXR483" s="3"/>
      <c r="AXS483" s="567"/>
      <c r="AXT483" s="3"/>
      <c r="AXU483" s="428"/>
      <c r="AXV483" s="3"/>
      <c r="AXW483" s="567"/>
      <c r="AXX483" s="3"/>
      <c r="AXY483" s="428"/>
      <c r="AXZ483" s="3"/>
      <c r="AYA483" s="567"/>
      <c r="AYB483" s="3"/>
      <c r="AYC483" s="428"/>
      <c r="AYD483" s="3"/>
      <c r="AYE483" s="567"/>
      <c r="AYF483" s="3"/>
      <c r="AYG483" s="428"/>
      <c r="AYH483" s="3"/>
      <c r="AYI483" s="567"/>
      <c r="AYJ483" s="3"/>
      <c r="AYK483" s="428"/>
      <c r="AYL483" s="3"/>
      <c r="AYM483" s="567"/>
      <c r="AYN483" s="3"/>
      <c r="AYO483" s="428"/>
      <c r="AYP483" s="3"/>
      <c r="AYQ483" s="567"/>
      <c r="AYR483" s="3"/>
      <c r="AYS483" s="428"/>
      <c r="AYT483" s="3"/>
      <c r="AYU483" s="567"/>
      <c r="AYV483" s="3"/>
      <c r="AYW483" s="428"/>
      <c r="AYX483" s="3"/>
      <c r="AYY483" s="567"/>
      <c r="AYZ483" s="3"/>
      <c r="AZA483" s="428"/>
      <c r="AZB483" s="3"/>
      <c r="AZC483" s="567"/>
      <c r="AZD483" s="3"/>
      <c r="AZE483" s="428"/>
      <c r="AZF483" s="3"/>
      <c r="AZG483" s="567"/>
      <c r="AZH483" s="3"/>
      <c r="AZI483" s="428"/>
      <c r="AZJ483" s="3"/>
      <c r="AZK483" s="567"/>
      <c r="AZL483" s="3"/>
      <c r="AZM483" s="428"/>
      <c r="AZN483" s="3"/>
      <c r="AZO483" s="567"/>
      <c r="AZP483" s="3"/>
      <c r="AZQ483" s="428"/>
      <c r="AZR483" s="3"/>
      <c r="AZS483" s="567"/>
      <c r="AZT483" s="3"/>
      <c r="AZU483" s="428"/>
      <c r="AZV483" s="3"/>
      <c r="AZW483" s="567"/>
      <c r="AZX483" s="3"/>
      <c r="AZY483" s="428"/>
      <c r="AZZ483" s="3"/>
      <c r="BAA483" s="567"/>
      <c r="BAB483" s="3"/>
      <c r="BAC483" s="428"/>
      <c r="BAD483" s="3"/>
      <c r="BAE483" s="567"/>
      <c r="BAF483" s="3"/>
      <c r="BAG483" s="428"/>
      <c r="BAH483" s="3"/>
      <c r="BAI483" s="567"/>
      <c r="BAJ483" s="3"/>
      <c r="BAK483" s="428"/>
      <c r="BAL483" s="3"/>
      <c r="BAM483" s="567"/>
      <c r="BAN483" s="3"/>
      <c r="BAO483" s="428"/>
      <c r="BAP483" s="3"/>
      <c r="BAQ483" s="567"/>
      <c r="BAR483" s="3"/>
      <c r="BAS483" s="428"/>
      <c r="BAT483" s="3"/>
      <c r="BAU483" s="567"/>
      <c r="BAV483" s="3"/>
      <c r="BAW483" s="428"/>
      <c r="BAX483" s="3"/>
      <c r="BAY483" s="567"/>
      <c r="BAZ483" s="3"/>
      <c r="BBA483" s="428"/>
      <c r="BBB483" s="3"/>
      <c r="BBC483" s="567"/>
      <c r="BBD483" s="3"/>
      <c r="BBE483" s="428"/>
      <c r="BBF483" s="3"/>
      <c r="BBG483" s="567"/>
      <c r="BBH483" s="3"/>
      <c r="BBI483" s="428"/>
      <c r="BBJ483" s="3"/>
      <c r="BBK483" s="567"/>
      <c r="BBL483" s="3"/>
      <c r="BBM483" s="428"/>
      <c r="BBN483" s="3"/>
      <c r="BBO483" s="567"/>
      <c r="BBP483" s="3"/>
      <c r="BBQ483" s="428"/>
      <c r="BBR483" s="3"/>
      <c r="BBS483" s="567"/>
      <c r="BBT483" s="3"/>
      <c r="BBU483" s="428"/>
      <c r="BBV483" s="3"/>
      <c r="BBW483" s="567"/>
      <c r="BBX483" s="3"/>
      <c r="BBY483" s="428"/>
      <c r="BBZ483" s="3"/>
      <c r="BCA483" s="567"/>
      <c r="BCB483" s="3"/>
      <c r="BCC483" s="428"/>
      <c r="BCD483" s="3"/>
      <c r="BCE483" s="567"/>
      <c r="BCF483" s="3"/>
      <c r="BCG483" s="428"/>
      <c r="BCH483" s="3"/>
      <c r="BCI483" s="567"/>
      <c r="BCJ483" s="3"/>
      <c r="BCK483" s="428"/>
      <c r="BCL483" s="3"/>
      <c r="BCM483" s="567"/>
      <c r="BCN483" s="3"/>
      <c r="BCO483" s="428"/>
      <c r="BCP483" s="3"/>
      <c r="BCQ483" s="567"/>
      <c r="BCR483" s="3"/>
      <c r="BCS483" s="428"/>
      <c r="BCT483" s="3"/>
      <c r="BCU483" s="567"/>
      <c r="BCV483" s="3"/>
      <c r="BCW483" s="428"/>
      <c r="BCX483" s="3"/>
      <c r="BCY483" s="567"/>
      <c r="BCZ483" s="3"/>
      <c r="BDA483" s="428"/>
      <c r="BDB483" s="3"/>
      <c r="BDC483" s="567"/>
      <c r="BDD483" s="3"/>
      <c r="BDE483" s="428"/>
      <c r="BDF483" s="3"/>
      <c r="BDG483" s="567"/>
      <c r="BDH483" s="3"/>
      <c r="BDI483" s="428"/>
      <c r="BDJ483" s="3"/>
      <c r="BDK483" s="567"/>
      <c r="BDL483" s="3"/>
      <c r="BDM483" s="428"/>
      <c r="BDN483" s="3"/>
      <c r="BDO483" s="567"/>
      <c r="BDP483" s="3"/>
      <c r="BDQ483" s="428"/>
      <c r="BDR483" s="3"/>
      <c r="BDS483" s="567"/>
      <c r="BDT483" s="3"/>
      <c r="BDU483" s="428"/>
      <c r="BDV483" s="3"/>
      <c r="BDW483" s="567"/>
      <c r="BDX483" s="3"/>
      <c r="BDY483" s="428"/>
      <c r="BDZ483" s="3"/>
      <c r="BEA483" s="567"/>
      <c r="BEB483" s="3"/>
      <c r="BEC483" s="428"/>
      <c r="BED483" s="3"/>
      <c r="BEE483" s="567"/>
      <c r="BEF483" s="3"/>
      <c r="BEG483" s="428"/>
      <c r="BEH483" s="3"/>
      <c r="BEI483" s="567"/>
      <c r="BEJ483" s="3"/>
      <c r="BEK483" s="428"/>
      <c r="BEL483" s="3"/>
      <c r="BEM483" s="567"/>
      <c r="BEN483" s="3"/>
      <c r="BEO483" s="428"/>
      <c r="BEP483" s="3"/>
      <c r="BEQ483" s="567"/>
      <c r="BER483" s="3"/>
      <c r="BES483" s="428"/>
      <c r="BET483" s="3"/>
      <c r="BEU483" s="567"/>
      <c r="BEV483" s="3"/>
      <c r="BEW483" s="428"/>
      <c r="BEX483" s="3"/>
      <c r="BEY483" s="567"/>
      <c r="BEZ483" s="3"/>
      <c r="BFA483" s="428"/>
      <c r="BFB483" s="3"/>
      <c r="BFC483" s="567"/>
      <c r="BFD483" s="3"/>
      <c r="BFE483" s="428"/>
      <c r="BFF483" s="3"/>
      <c r="BFG483" s="567"/>
      <c r="BFH483" s="3"/>
      <c r="BFI483" s="428"/>
      <c r="BFJ483" s="3"/>
      <c r="BFK483" s="567"/>
      <c r="BFL483" s="3"/>
      <c r="BFM483" s="428"/>
      <c r="BFN483" s="3"/>
      <c r="BFO483" s="567"/>
      <c r="BFP483" s="3"/>
      <c r="BFQ483" s="428"/>
      <c r="BFR483" s="3"/>
      <c r="BFS483" s="567"/>
      <c r="BFT483" s="3"/>
      <c r="BFU483" s="428"/>
      <c r="BFV483" s="3"/>
      <c r="BFW483" s="567"/>
      <c r="BFX483" s="3"/>
      <c r="BFY483" s="428"/>
      <c r="BFZ483" s="3"/>
      <c r="BGA483" s="567"/>
      <c r="BGB483" s="3"/>
      <c r="BGC483" s="428"/>
      <c r="BGD483" s="3"/>
      <c r="BGE483" s="567"/>
      <c r="BGF483" s="3"/>
      <c r="BGG483" s="428"/>
      <c r="BGH483" s="3"/>
      <c r="BGI483" s="567"/>
      <c r="BGJ483" s="3"/>
      <c r="BGK483" s="428"/>
      <c r="BGL483" s="3"/>
      <c r="BGM483" s="567"/>
      <c r="BGN483" s="3"/>
      <c r="BGO483" s="428"/>
      <c r="BGP483" s="3"/>
      <c r="BGQ483" s="567"/>
      <c r="BGR483" s="3"/>
      <c r="BGS483" s="428"/>
      <c r="BGT483" s="3"/>
      <c r="BGU483" s="567"/>
      <c r="BGV483" s="3"/>
      <c r="BGW483" s="428"/>
      <c r="BGX483" s="3"/>
      <c r="BGY483" s="567"/>
      <c r="BGZ483" s="3"/>
      <c r="BHA483" s="428"/>
      <c r="BHB483" s="3"/>
      <c r="BHC483" s="567"/>
      <c r="BHD483" s="3"/>
      <c r="BHE483" s="428"/>
      <c r="BHF483" s="3"/>
      <c r="BHG483" s="567"/>
      <c r="BHH483" s="3"/>
      <c r="BHI483" s="428"/>
      <c r="BHJ483" s="3"/>
      <c r="BHK483" s="567"/>
      <c r="BHL483" s="3"/>
      <c r="BHM483" s="428"/>
      <c r="BHN483" s="3"/>
      <c r="BHO483" s="567"/>
      <c r="BHP483" s="3"/>
      <c r="BHQ483" s="428"/>
      <c r="BHR483" s="3"/>
      <c r="BHS483" s="567"/>
      <c r="BHT483" s="3"/>
      <c r="BHU483" s="428"/>
      <c r="BHV483" s="3"/>
      <c r="BHW483" s="567"/>
      <c r="BHX483" s="3"/>
      <c r="BHY483" s="428"/>
      <c r="BHZ483" s="3"/>
      <c r="BIA483" s="567"/>
      <c r="BIB483" s="3"/>
      <c r="BIC483" s="428"/>
      <c r="BID483" s="3"/>
      <c r="BIE483" s="567"/>
      <c r="BIF483" s="3"/>
      <c r="BIG483" s="428"/>
      <c r="BIH483" s="3"/>
      <c r="BII483" s="567"/>
      <c r="BIJ483" s="3"/>
      <c r="BIK483" s="428"/>
      <c r="BIL483" s="3"/>
      <c r="BIM483" s="567"/>
      <c r="BIN483" s="3"/>
      <c r="BIO483" s="428"/>
      <c r="BIP483" s="3"/>
      <c r="BIQ483" s="567"/>
      <c r="BIR483" s="3"/>
      <c r="BIS483" s="428"/>
      <c r="BIT483" s="3"/>
      <c r="BIU483" s="567"/>
      <c r="BIV483" s="3"/>
      <c r="BIW483" s="428"/>
      <c r="BIX483" s="3"/>
      <c r="BIY483" s="567"/>
      <c r="BIZ483" s="3"/>
      <c r="BJA483" s="428"/>
      <c r="BJB483" s="3"/>
      <c r="BJC483" s="567"/>
      <c r="BJD483" s="3"/>
      <c r="BJE483" s="428"/>
      <c r="BJF483" s="3"/>
      <c r="BJG483" s="567"/>
      <c r="BJH483" s="3"/>
      <c r="BJI483" s="428"/>
      <c r="BJJ483" s="3"/>
      <c r="BJK483" s="567"/>
      <c r="BJL483" s="3"/>
      <c r="BJM483" s="428"/>
      <c r="BJN483" s="3"/>
      <c r="BJO483" s="567"/>
      <c r="BJP483" s="3"/>
      <c r="BJQ483" s="428"/>
      <c r="BJR483" s="3"/>
      <c r="BJS483" s="567"/>
      <c r="BJT483" s="3"/>
      <c r="BJU483" s="428"/>
      <c r="BJV483" s="3"/>
      <c r="BJW483" s="567"/>
      <c r="BJX483" s="3"/>
      <c r="BJY483" s="428"/>
      <c r="BJZ483" s="3"/>
      <c r="BKA483" s="567"/>
      <c r="BKB483" s="3"/>
      <c r="BKC483" s="428"/>
      <c r="BKD483" s="3"/>
      <c r="BKE483" s="567"/>
      <c r="BKF483" s="3"/>
      <c r="BKG483" s="428"/>
      <c r="BKH483" s="3"/>
      <c r="BKI483" s="567"/>
      <c r="BKJ483" s="3"/>
      <c r="BKK483" s="428"/>
      <c r="BKL483" s="3"/>
      <c r="BKM483" s="567"/>
      <c r="BKN483" s="3"/>
      <c r="BKO483" s="428"/>
      <c r="BKP483" s="3"/>
      <c r="BKQ483" s="567"/>
      <c r="BKR483" s="3"/>
      <c r="BKS483" s="428"/>
      <c r="BKT483" s="3"/>
      <c r="BKU483" s="567"/>
      <c r="BKV483" s="3"/>
      <c r="BKW483" s="428"/>
      <c r="BKX483" s="3"/>
      <c r="BKY483" s="567"/>
      <c r="BKZ483" s="3"/>
      <c r="BLA483" s="428"/>
      <c r="BLB483" s="3"/>
      <c r="BLC483" s="567"/>
      <c r="BLD483" s="3"/>
      <c r="BLE483" s="428"/>
      <c r="BLF483" s="3"/>
      <c r="BLG483" s="567"/>
      <c r="BLH483" s="3"/>
      <c r="BLI483" s="428"/>
      <c r="BLJ483" s="3"/>
      <c r="BLK483" s="567"/>
      <c r="BLL483" s="3"/>
      <c r="BLM483" s="428"/>
      <c r="BLN483" s="3"/>
      <c r="BLO483" s="567"/>
      <c r="BLP483" s="3"/>
      <c r="BLQ483" s="428"/>
      <c r="BLR483" s="3"/>
      <c r="BLS483" s="567"/>
      <c r="BLT483" s="3"/>
      <c r="BLU483" s="428"/>
      <c r="BLV483" s="3"/>
      <c r="BLW483" s="567"/>
      <c r="BLX483" s="3"/>
      <c r="BLY483" s="428"/>
      <c r="BLZ483" s="3"/>
      <c r="BMA483" s="567"/>
      <c r="BMB483" s="3"/>
      <c r="BMC483" s="428"/>
      <c r="BMD483" s="3"/>
      <c r="BME483" s="567"/>
      <c r="BMF483" s="3"/>
      <c r="BMG483" s="428"/>
      <c r="BMH483" s="3"/>
      <c r="BMI483" s="567"/>
      <c r="BMJ483" s="3"/>
      <c r="BMK483" s="428"/>
      <c r="BML483" s="3"/>
      <c r="BMM483" s="567"/>
      <c r="BMN483" s="3"/>
      <c r="BMO483" s="428"/>
      <c r="BMP483" s="3"/>
      <c r="BMQ483" s="567"/>
      <c r="BMR483" s="3"/>
      <c r="BMS483" s="428"/>
      <c r="BMT483" s="3"/>
      <c r="BMU483" s="567"/>
      <c r="BMV483" s="3"/>
      <c r="BMW483" s="428"/>
      <c r="BMX483" s="3"/>
      <c r="BMY483" s="567"/>
      <c r="BMZ483" s="3"/>
      <c r="BNA483" s="428"/>
      <c r="BNB483" s="3"/>
      <c r="BNC483" s="567"/>
      <c r="BND483" s="3"/>
      <c r="BNE483" s="428"/>
      <c r="BNF483" s="3"/>
      <c r="BNG483" s="567"/>
      <c r="BNH483" s="3"/>
      <c r="BNI483" s="428"/>
      <c r="BNJ483" s="3"/>
      <c r="BNK483" s="567"/>
      <c r="BNL483" s="3"/>
      <c r="BNM483" s="428"/>
      <c r="BNN483" s="3"/>
      <c r="BNO483" s="567"/>
      <c r="BNP483" s="3"/>
      <c r="BNQ483" s="428"/>
      <c r="BNR483" s="3"/>
      <c r="BNS483" s="567"/>
      <c r="BNT483" s="3"/>
      <c r="BNU483" s="428"/>
      <c r="BNV483" s="3"/>
      <c r="BNW483" s="567"/>
      <c r="BNX483" s="3"/>
      <c r="BNY483" s="428"/>
      <c r="BNZ483" s="3"/>
      <c r="BOA483" s="567"/>
      <c r="BOB483" s="3"/>
      <c r="BOC483" s="428"/>
      <c r="BOD483" s="3"/>
      <c r="BOE483" s="567"/>
      <c r="BOF483" s="3"/>
      <c r="BOG483" s="428"/>
      <c r="BOH483" s="3"/>
      <c r="BOI483" s="567"/>
      <c r="BOJ483" s="3"/>
      <c r="BOK483" s="428"/>
      <c r="BOL483" s="3"/>
      <c r="BOM483" s="567"/>
      <c r="BON483" s="3"/>
      <c r="BOO483" s="428"/>
      <c r="BOP483" s="3"/>
      <c r="BOQ483" s="567"/>
      <c r="BOR483" s="3"/>
      <c r="BOS483" s="428"/>
      <c r="BOT483" s="3"/>
      <c r="BOU483" s="567"/>
      <c r="BOV483" s="3"/>
      <c r="BOW483" s="428"/>
      <c r="BOX483" s="3"/>
      <c r="BOY483" s="567"/>
      <c r="BOZ483" s="3"/>
      <c r="BPA483" s="428"/>
      <c r="BPB483" s="3"/>
      <c r="BPC483" s="567"/>
      <c r="BPD483" s="3"/>
      <c r="BPE483" s="428"/>
      <c r="BPF483" s="3"/>
      <c r="BPG483" s="567"/>
      <c r="BPH483" s="3"/>
      <c r="BPI483" s="428"/>
      <c r="BPJ483" s="3"/>
      <c r="BPK483" s="567"/>
      <c r="BPL483" s="3"/>
      <c r="BPM483" s="428"/>
      <c r="BPN483" s="3"/>
      <c r="BPO483" s="567"/>
      <c r="BPP483" s="3"/>
      <c r="BPQ483" s="428"/>
      <c r="BPR483" s="3"/>
      <c r="BPS483" s="567"/>
      <c r="BPT483" s="3"/>
      <c r="BPU483" s="428"/>
      <c r="BPV483" s="3"/>
      <c r="BPW483" s="567"/>
      <c r="BPX483" s="3"/>
      <c r="BPY483" s="428"/>
      <c r="BPZ483" s="3"/>
      <c r="BQA483" s="567"/>
      <c r="BQB483" s="3"/>
      <c r="BQC483" s="428"/>
      <c r="BQD483" s="3"/>
      <c r="BQE483" s="567"/>
      <c r="BQF483" s="3"/>
      <c r="BQG483" s="428"/>
      <c r="BQH483" s="3"/>
      <c r="BQI483" s="567"/>
      <c r="BQJ483" s="3"/>
      <c r="BQK483" s="428"/>
      <c r="BQL483" s="3"/>
      <c r="BQM483" s="567"/>
      <c r="BQN483" s="3"/>
      <c r="BQO483" s="428"/>
      <c r="BQP483" s="3"/>
      <c r="BQQ483" s="567"/>
      <c r="BQR483" s="3"/>
      <c r="BQS483" s="428"/>
      <c r="BQT483" s="3"/>
      <c r="BQU483" s="567"/>
      <c r="BQV483" s="3"/>
      <c r="BQW483" s="428"/>
      <c r="BQX483" s="3"/>
      <c r="BQY483" s="567"/>
      <c r="BQZ483" s="3"/>
      <c r="BRA483" s="428"/>
      <c r="BRB483" s="3"/>
      <c r="BRC483" s="567"/>
      <c r="BRD483" s="3"/>
      <c r="BRE483" s="428"/>
      <c r="BRF483" s="3"/>
      <c r="BRG483" s="567"/>
      <c r="BRH483" s="3"/>
      <c r="BRI483" s="428"/>
      <c r="BRJ483" s="3"/>
      <c r="BRK483" s="567"/>
      <c r="BRL483" s="3"/>
      <c r="BRM483" s="428"/>
      <c r="BRN483" s="3"/>
      <c r="BRO483" s="567"/>
      <c r="BRP483" s="3"/>
      <c r="BRQ483" s="428"/>
      <c r="BRR483" s="3"/>
      <c r="BRS483" s="567"/>
      <c r="BRT483" s="3"/>
      <c r="BRU483" s="428"/>
      <c r="BRV483" s="3"/>
      <c r="BRW483" s="567"/>
      <c r="BRX483" s="3"/>
      <c r="BRY483" s="428"/>
      <c r="BRZ483" s="3"/>
      <c r="BSA483" s="567"/>
      <c r="BSB483" s="3"/>
      <c r="BSC483" s="428"/>
      <c r="BSD483" s="3"/>
      <c r="BSE483" s="567"/>
      <c r="BSF483" s="3"/>
      <c r="BSG483" s="428"/>
      <c r="BSH483" s="3"/>
      <c r="BSI483" s="567"/>
      <c r="BSJ483" s="3"/>
      <c r="BSK483" s="428"/>
      <c r="BSL483" s="3"/>
      <c r="BSM483" s="567"/>
      <c r="BSN483" s="3"/>
      <c r="BSO483" s="428"/>
      <c r="BSP483" s="3"/>
      <c r="BSQ483" s="567"/>
      <c r="BSR483" s="3"/>
      <c r="BSS483" s="428"/>
      <c r="BST483" s="3"/>
      <c r="BSU483" s="567"/>
      <c r="BSV483" s="3"/>
      <c r="BSW483" s="428"/>
      <c r="BSX483" s="3"/>
      <c r="BSY483" s="567"/>
      <c r="BSZ483" s="3"/>
      <c r="BTA483" s="428"/>
      <c r="BTB483" s="3"/>
      <c r="BTC483" s="567"/>
      <c r="BTD483" s="3"/>
      <c r="BTE483" s="428"/>
      <c r="BTF483" s="3"/>
      <c r="BTG483" s="567"/>
      <c r="BTH483" s="3"/>
      <c r="BTI483" s="428"/>
      <c r="BTJ483" s="3"/>
      <c r="BTK483" s="567"/>
      <c r="BTL483" s="3"/>
      <c r="BTM483" s="428"/>
      <c r="BTN483" s="3"/>
      <c r="BTO483" s="567"/>
      <c r="BTP483" s="3"/>
      <c r="BTQ483" s="428"/>
      <c r="BTR483" s="3"/>
      <c r="BTS483" s="567"/>
      <c r="BTT483" s="3"/>
      <c r="BTU483" s="428"/>
      <c r="BTV483" s="3"/>
      <c r="BTW483" s="567"/>
      <c r="BTX483" s="3"/>
      <c r="BTY483" s="428"/>
      <c r="BTZ483" s="3"/>
      <c r="BUA483" s="567"/>
      <c r="BUB483" s="3"/>
      <c r="BUC483" s="428"/>
      <c r="BUD483" s="3"/>
      <c r="BUE483" s="567"/>
      <c r="BUF483" s="3"/>
      <c r="BUG483" s="428"/>
      <c r="BUH483" s="3"/>
      <c r="BUI483" s="567"/>
      <c r="BUJ483" s="3"/>
      <c r="BUK483" s="428"/>
      <c r="BUL483" s="3"/>
      <c r="BUM483" s="567"/>
      <c r="BUN483" s="3"/>
      <c r="BUO483" s="428"/>
      <c r="BUP483" s="3"/>
      <c r="BUQ483" s="567"/>
      <c r="BUR483" s="3"/>
      <c r="BUS483" s="428"/>
      <c r="BUT483" s="3"/>
      <c r="BUU483" s="567"/>
      <c r="BUV483" s="3"/>
      <c r="BUW483" s="428"/>
      <c r="BUX483" s="3"/>
      <c r="BUY483" s="567"/>
      <c r="BUZ483" s="3"/>
      <c r="BVA483" s="428"/>
      <c r="BVB483" s="3"/>
      <c r="BVC483" s="567"/>
      <c r="BVD483" s="3"/>
      <c r="BVE483" s="428"/>
      <c r="BVF483" s="3"/>
      <c r="BVG483" s="567"/>
      <c r="BVH483" s="3"/>
      <c r="BVI483" s="428"/>
      <c r="BVJ483" s="3"/>
      <c r="BVK483" s="567"/>
      <c r="BVL483" s="3"/>
      <c r="BVM483" s="428"/>
      <c r="BVN483" s="3"/>
      <c r="BVO483" s="567"/>
      <c r="BVP483" s="3"/>
      <c r="BVQ483" s="428"/>
      <c r="BVR483" s="3"/>
      <c r="BVS483" s="567"/>
      <c r="BVT483" s="3"/>
      <c r="BVU483" s="428"/>
      <c r="BVV483" s="3"/>
      <c r="BVW483" s="567"/>
      <c r="BVX483" s="3"/>
      <c r="BVY483" s="428"/>
      <c r="BVZ483" s="3"/>
      <c r="BWA483" s="567"/>
      <c r="BWB483" s="3"/>
      <c r="BWC483" s="428"/>
      <c r="BWD483" s="3"/>
      <c r="BWE483" s="567"/>
      <c r="BWF483" s="3"/>
      <c r="BWG483" s="428"/>
      <c r="BWH483" s="3"/>
      <c r="BWI483" s="567"/>
      <c r="BWJ483" s="3"/>
      <c r="BWK483" s="428"/>
      <c r="BWL483" s="3"/>
      <c r="BWM483" s="567"/>
      <c r="BWN483" s="3"/>
      <c r="BWO483" s="428"/>
      <c r="BWP483" s="3"/>
      <c r="BWQ483" s="567"/>
      <c r="BWR483" s="3"/>
      <c r="BWS483" s="428"/>
      <c r="BWT483" s="3"/>
      <c r="BWU483" s="567"/>
      <c r="BWV483" s="3"/>
      <c r="BWW483" s="428"/>
      <c r="BWX483" s="3"/>
      <c r="BWY483" s="567"/>
      <c r="BWZ483" s="3"/>
      <c r="BXA483" s="428"/>
      <c r="BXB483" s="3"/>
      <c r="BXC483" s="567"/>
      <c r="BXD483" s="3"/>
      <c r="BXE483" s="428"/>
      <c r="BXF483" s="3"/>
      <c r="BXG483" s="567"/>
      <c r="BXH483" s="3"/>
      <c r="BXI483" s="428"/>
      <c r="BXJ483" s="3"/>
      <c r="BXK483" s="567"/>
      <c r="BXL483" s="3"/>
      <c r="BXM483" s="428"/>
      <c r="BXN483" s="3"/>
      <c r="BXO483" s="567"/>
      <c r="BXP483" s="3"/>
      <c r="BXQ483" s="428"/>
      <c r="BXR483" s="3"/>
      <c r="BXS483" s="567"/>
      <c r="BXT483" s="3"/>
      <c r="BXU483" s="428"/>
      <c r="BXV483" s="3"/>
      <c r="BXW483" s="567"/>
      <c r="BXX483" s="3"/>
      <c r="BXY483" s="428"/>
      <c r="BXZ483" s="3"/>
      <c r="BYA483" s="567"/>
      <c r="BYB483" s="3"/>
      <c r="BYC483" s="428"/>
      <c r="BYD483" s="3"/>
      <c r="BYE483" s="567"/>
      <c r="BYF483" s="3"/>
      <c r="BYG483" s="428"/>
      <c r="BYH483" s="3"/>
      <c r="BYI483" s="567"/>
      <c r="BYJ483" s="3"/>
      <c r="BYK483" s="428"/>
      <c r="BYL483" s="3"/>
      <c r="BYM483" s="567"/>
      <c r="BYN483" s="3"/>
      <c r="BYO483" s="428"/>
      <c r="BYP483" s="3"/>
      <c r="BYQ483" s="567"/>
      <c r="BYR483" s="3"/>
      <c r="BYS483" s="428"/>
      <c r="BYT483" s="3"/>
      <c r="BYU483" s="567"/>
      <c r="BYV483" s="3"/>
      <c r="BYW483" s="428"/>
      <c r="BYX483" s="3"/>
      <c r="BYY483" s="567"/>
      <c r="BYZ483" s="3"/>
      <c r="BZA483" s="428"/>
      <c r="BZB483" s="3"/>
      <c r="BZC483" s="567"/>
      <c r="BZD483" s="3"/>
      <c r="BZE483" s="428"/>
      <c r="BZF483" s="3"/>
      <c r="BZG483" s="567"/>
      <c r="BZH483" s="3"/>
      <c r="BZI483" s="428"/>
      <c r="BZJ483" s="3"/>
      <c r="BZK483" s="567"/>
      <c r="BZL483" s="3"/>
      <c r="BZM483" s="428"/>
      <c r="BZN483" s="3"/>
      <c r="BZO483" s="567"/>
      <c r="BZP483" s="3"/>
      <c r="BZQ483" s="428"/>
      <c r="BZR483" s="3"/>
      <c r="BZS483" s="567"/>
      <c r="BZT483" s="3"/>
      <c r="BZU483" s="428"/>
      <c r="BZV483" s="3"/>
      <c r="BZW483" s="567"/>
      <c r="BZX483" s="3"/>
      <c r="BZY483" s="428"/>
      <c r="BZZ483" s="3"/>
      <c r="CAA483" s="567"/>
      <c r="CAB483" s="3"/>
      <c r="CAC483" s="428"/>
      <c r="CAD483" s="3"/>
      <c r="CAE483" s="567"/>
      <c r="CAF483" s="3"/>
      <c r="CAG483" s="428"/>
      <c r="CAH483" s="3"/>
      <c r="CAI483" s="567"/>
      <c r="CAJ483" s="3"/>
      <c r="CAK483" s="428"/>
      <c r="CAL483" s="3"/>
      <c r="CAM483" s="567"/>
      <c r="CAN483" s="3"/>
      <c r="CAO483" s="428"/>
      <c r="CAP483" s="3"/>
      <c r="CAQ483" s="567"/>
      <c r="CAR483" s="3"/>
      <c r="CAS483" s="428"/>
      <c r="CAT483" s="3"/>
      <c r="CAU483" s="567"/>
      <c r="CAV483" s="3"/>
      <c r="CAW483" s="428"/>
      <c r="CAX483" s="3"/>
      <c r="CAY483" s="567"/>
      <c r="CAZ483" s="3"/>
      <c r="CBA483" s="428"/>
      <c r="CBB483" s="3"/>
      <c r="CBC483" s="567"/>
      <c r="CBD483" s="3"/>
      <c r="CBE483" s="428"/>
      <c r="CBF483" s="3"/>
      <c r="CBG483" s="567"/>
      <c r="CBH483" s="3"/>
      <c r="CBI483" s="428"/>
      <c r="CBJ483" s="3"/>
      <c r="CBK483" s="567"/>
      <c r="CBL483" s="3"/>
      <c r="CBM483" s="428"/>
      <c r="CBN483" s="3"/>
      <c r="CBO483" s="567"/>
      <c r="CBP483" s="3"/>
      <c r="CBQ483" s="428"/>
      <c r="CBR483" s="3"/>
      <c r="CBS483" s="567"/>
      <c r="CBT483" s="3"/>
      <c r="CBU483" s="428"/>
      <c r="CBV483" s="3"/>
      <c r="CBW483" s="567"/>
      <c r="CBX483" s="3"/>
      <c r="CBY483" s="428"/>
      <c r="CBZ483" s="3"/>
      <c r="CCA483" s="567"/>
      <c r="CCB483" s="3"/>
      <c r="CCC483" s="428"/>
      <c r="CCD483" s="3"/>
      <c r="CCE483" s="567"/>
      <c r="CCF483" s="3"/>
      <c r="CCG483" s="428"/>
      <c r="CCH483" s="3"/>
      <c r="CCI483" s="567"/>
      <c r="CCJ483" s="3"/>
      <c r="CCK483" s="428"/>
      <c r="CCL483" s="3"/>
      <c r="CCM483" s="567"/>
      <c r="CCN483" s="3"/>
      <c r="CCO483" s="428"/>
      <c r="CCP483" s="3"/>
      <c r="CCQ483" s="567"/>
      <c r="CCR483" s="3"/>
      <c r="CCS483" s="428"/>
      <c r="CCT483" s="3"/>
      <c r="CCU483" s="567"/>
      <c r="CCV483" s="3"/>
      <c r="CCW483" s="428"/>
      <c r="CCX483" s="3"/>
      <c r="CCY483" s="567"/>
      <c r="CCZ483" s="3"/>
      <c r="CDA483" s="428"/>
      <c r="CDB483" s="3"/>
      <c r="CDC483" s="567"/>
      <c r="CDD483" s="3"/>
      <c r="CDE483" s="428"/>
      <c r="CDF483" s="3"/>
      <c r="CDG483" s="567"/>
      <c r="CDH483" s="3"/>
      <c r="CDI483" s="428"/>
      <c r="CDJ483" s="3"/>
      <c r="CDK483" s="567"/>
      <c r="CDL483" s="3"/>
      <c r="CDM483" s="428"/>
      <c r="CDN483" s="3"/>
      <c r="CDO483" s="567"/>
      <c r="CDP483" s="3"/>
      <c r="CDQ483" s="428"/>
      <c r="CDR483" s="3"/>
      <c r="CDS483" s="567"/>
      <c r="CDT483" s="3"/>
      <c r="CDU483" s="428"/>
      <c r="CDV483" s="3"/>
      <c r="CDW483" s="567"/>
      <c r="CDX483" s="3"/>
      <c r="CDY483" s="428"/>
      <c r="CDZ483" s="3"/>
      <c r="CEA483" s="567"/>
      <c r="CEB483" s="3"/>
      <c r="CEC483" s="428"/>
      <c r="CED483" s="3"/>
      <c r="CEE483" s="567"/>
      <c r="CEF483" s="3"/>
      <c r="CEG483" s="428"/>
      <c r="CEH483" s="3"/>
      <c r="CEI483" s="567"/>
      <c r="CEJ483" s="3"/>
      <c r="CEK483" s="428"/>
      <c r="CEL483" s="3"/>
      <c r="CEM483" s="567"/>
      <c r="CEN483" s="3"/>
      <c r="CEO483" s="428"/>
      <c r="CEP483" s="3"/>
      <c r="CEQ483" s="567"/>
      <c r="CER483" s="3"/>
      <c r="CES483" s="428"/>
      <c r="CET483" s="3"/>
      <c r="CEU483" s="567"/>
      <c r="CEV483" s="3"/>
      <c r="CEW483" s="428"/>
      <c r="CEX483" s="3"/>
      <c r="CEY483" s="567"/>
      <c r="CEZ483" s="3"/>
      <c r="CFA483" s="428"/>
      <c r="CFB483" s="3"/>
      <c r="CFC483" s="567"/>
      <c r="CFD483" s="3"/>
      <c r="CFE483" s="428"/>
      <c r="CFF483" s="3"/>
      <c r="CFG483" s="567"/>
      <c r="CFH483" s="3"/>
      <c r="CFI483" s="428"/>
      <c r="CFJ483" s="3"/>
      <c r="CFK483" s="567"/>
      <c r="CFL483" s="3"/>
      <c r="CFM483" s="428"/>
      <c r="CFN483" s="3"/>
      <c r="CFO483" s="567"/>
      <c r="CFP483" s="3"/>
      <c r="CFQ483" s="428"/>
      <c r="CFR483" s="3"/>
      <c r="CFS483" s="567"/>
      <c r="CFT483" s="3"/>
      <c r="CFU483" s="428"/>
      <c r="CFV483" s="3"/>
      <c r="CFW483" s="567"/>
      <c r="CFX483" s="3"/>
      <c r="CFY483" s="428"/>
      <c r="CFZ483" s="3"/>
      <c r="CGA483" s="567"/>
      <c r="CGB483" s="3"/>
      <c r="CGC483" s="428"/>
      <c r="CGD483" s="3"/>
      <c r="CGE483" s="567"/>
      <c r="CGF483" s="3"/>
      <c r="CGG483" s="428"/>
      <c r="CGH483" s="3"/>
      <c r="CGI483" s="567"/>
      <c r="CGJ483" s="3"/>
      <c r="CGK483" s="428"/>
      <c r="CGL483" s="3"/>
      <c r="CGM483" s="567"/>
      <c r="CGN483" s="3"/>
      <c r="CGO483" s="428"/>
      <c r="CGP483" s="3"/>
      <c r="CGQ483" s="567"/>
      <c r="CGR483" s="3"/>
      <c r="CGS483" s="428"/>
      <c r="CGT483" s="3"/>
      <c r="CGU483" s="567"/>
      <c r="CGV483" s="3"/>
      <c r="CGW483" s="428"/>
      <c r="CGX483" s="3"/>
      <c r="CGY483" s="567"/>
      <c r="CGZ483" s="3"/>
      <c r="CHA483" s="428"/>
      <c r="CHB483" s="3"/>
      <c r="CHC483" s="567"/>
      <c r="CHD483" s="3"/>
      <c r="CHE483" s="428"/>
      <c r="CHF483" s="3"/>
      <c r="CHG483" s="567"/>
      <c r="CHH483" s="3"/>
      <c r="CHI483" s="428"/>
      <c r="CHJ483" s="3"/>
      <c r="CHK483" s="567"/>
      <c r="CHL483" s="3"/>
      <c r="CHM483" s="428"/>
      <c r="CHN483" s="3"/>
      <c r="CHO483" s="567"/>
      <c r="CHP483" s="3"/>
      <c r="CHQ483" s="428"/>
      <c r="CHR483" s="3"/>
      <c r="CHS483" s="567"/>
      <c r="CHT483" s="3"/>
      <c r="CHU483" s="428"/>
      <c r="CHV483" s="3"/>
      <c r="CHW483" s="567"/>
      <c r="CHX483" s="3"/>
      <c r="CHY483" s="428"/>
      <c r="CHZ483" s="3"/>
      <c r="CIA483" s="567"/>
      <c r="CIB483" s="3"/>
      <c r="CIC483" s="428"/>
      <c r="CID483" s="3"/>
      <c r="CIE483" s="567"/>
      <c r="CIF483" s="3"/>
      <c r="CIG483" s="428"/>
      <c r="CIH483" s="3"/>
      <c r="CII483" s="567"/>
      <c r="CIJ483" s="3"/>
      <c r="CIK483" s="428"/>
      <c r="CIL483" s="3"/>
      <c r="CIM483" s="567"/>
      <c r="CIN483" s="3"/>
      <c r="CIO483" s="428"/>
      <c r="CIP483" s="3"/>
      <c r="CIQ483" s="567"/>
      <c r="CIR483" s="3"/>
      <c r="CIS483" s="428"/>
      <c r="CIT483" s="3"/>
      <c r="CIU483" s="567"/>
      <c r="CIV483" s="3"/>
      <c r="CIW483" s="428"/>
      <c r="CIX483" s="3"/>
      <c r="CIY483" s="567"/>
      <c r="CIZ483" s="3"/>
      <c r="CJA483" s="428"/>
      <c r="CJB483" s="3"/>
      <c r="CJC483" s="567"/>
      <c r="CJD483" s="3"/>
      <c r="CJE483" s="428"/>
      <c r="CJF483" s="3"/>
      <c r="CJG483" s="567"/>
      <c r="CJH483" s="3"/>
      <c r="CJI483" s="428"/>
      <c r="CJJ483" s="3"/>
      <c r="CJK483" s="567"/>
      <c r="CJL483" s="3"/>
      <c r="CJM483" s="428"/>
      <c r="CJN483" s="3"/>
      <c r="CJO483" s="567"/>
      <c r="CJP483" s="3"/>
      <c r="CJQ483" s="428"/>
      <c r="CJR483" s="3"/>
      <c r="CJS483" s="567"/>
      <c r="CJT483" s="3"/>
      <c r="CJU483" s="428"/>
      <c r="CJV483" s="3"/>
      <c r="CJW483" s="567"/>
      <c r="CJX483" s="3"/>
      <c r="CJY483" s="428"/>
      <c r="CJZ483" s="3"/>
      <c r="CKA483" s="567"/>
      <c r="CKB483" s="3"/>
      <c r="CKC483" s="428"/>
      <c r="CKD483" s="3"/>
      <c r="CKE483" s="567"/>
      <c r="CKF483" s="3"/>
      <c r="CKG483" s="428"/>
      <c r="CKH483" s="3"/>
      <c r="CKI483" s="567"/>
      <c r="CKJ483" s="3"/>
      <c r="CKK483" s="428"/>
      <c r="CKL483" s="3"/>
      <c r="CKM483" s="567"/>
      <c r="CKN483" s="3"/>
      <c r="CKO483" s="428"/>
      <c r="CKP483" s="3"/>
      <c r="CKQ483" s="567"/>
      <c r="CKR483" s="3"/>
      <c r="CKS483" s="428"/>
      <c r="CKT483" s="3"/>
      <c r="CKU483" s="567"/>
      <c r="CKV483" s="3"/>
      <c r="CKW483" s="428"/>
      <c r="CKX483" s="3"/>
      <c r="CKY483" s="567"/>
      <c r="CKZ483" s="3"/>
      <c r="CLA483" s="428"/>
      <c r="CLB483" s="3"/>
      <c r="CLC483" s="567"/>
      <c r="CLD483" s="3"/>
      <c r="CLE483" s="428"/>
      <c r="CLF483" s="3"/>
      <c r="CLG483" s="567"/>
      <c r="CLH483" s="3"/>
      <c r="CLI483" s="428"/>
      <c r="CLJ483" s="3"/>
      <c r="CLK483" s="567"/>
      <c r="CLL483" s="3"/>
      <c r="CLM483" s="428"/>
      <c r="CLN483" s="3"/>
      <c r="CLO483" s="567"/>
      <c r="CLP483" s="3"/>
      <c r="CLQ483" s="428"/>
      <c r="CLR483" s="3"/>
      <c r="CLS483" s="567"/>
      <c r="CLT483" s="3"/>
      <c r="CLU483" s="428"/>
      <c r="CLV483" s="3"/>
      <c r="CLW483" s="567"/>
      <c r="CLX483" s="3"/>
      <c r="CLY483" s="428"/>
      <c r="CLZ483" s="3"/>
      <c r="CMA483" s="567"/>
      <c r="CMB483" s="3"/>
      <c r="CMC483" s="428"/>
      <c r="CMD483" s="3"/>
      <c r="CME483" s="567"/>
      <c r="CMF483" s="3"/>
      <c r="CMG483" s="428"/>
      <c r="CMH483" s="3"/>
      <c r="CMI483" s="567"/>
      <c r="CMJ483" s="3"/>
      <c r="CMK483" s="428"/>
      <c r="CML483" s="3"/>
      <c r="CMM483" s="567"/>
      <c r="CMN483" s="3"/>
      <c r="CMO483" s="428"/>
      <c r="CMP483" s="3"/>
      <c r="CMQ483" s="567"/>
      <c r="CMR483" s="3"/>
      <c r="CMS483" s="428"/>
      <c r="CMT483" s="3"/>
      <c r="CMU483" s="567"/>
      <c r="CMV483" s="3"/>
      <c r="CMW483" s="428"/>
      <c r="CMX483" s="3"/>
      <c r="CMY483" s="567"/>
      <c r="CMZ483" s="3"/>
      <c r="CNA483" s="428"/>
      <c r="CNB483" s="3"/>
      <c r="CNC483" s="567"/>
      <c r="CND483" s="3"/>
      <c r="CNE483" s="428"/>
      <c r="CNF483" s="3"/>
      <c r="CNG483" s="567"/>
      <c r="CNH483" s="3"/>
      <c r="CNI483" s="428"/>
      <c r="CNJ483" s="3"/>
      <c r="CNK483" s="567"/>
      <c r="CNL483" s="3"/>
      <c r="CNM483" s="428"/>
      <c r="CNN483" s="3"/>
      <c r="CNO483" s="567"/>
      <c r="CNP483" s="3"/>
      <c r="CNQ483" s="428"/>
      <c r="CNR483" s="3"/>
      <c r="CNS483" s="567"/>
      <c r="CNT483" s="3"/>
      <c r="CNU483" s="428"/>
      <c r="CNV483" s="3"/>
      <c r="CNW483" s="567"/>
      <c r="CNX483" s="3"/>
      <c r="CNY483" s="428"/>
      <c r="CNZ483" s="3"/>
      <c r="COA483" s="567"/>
      <c r="COB483" s="3"/>
      <c r="COC483" s="428"/>
      <c r="COD483" s="3"/>
      <c r="COE483" s="567"/>
      <c r="COF483" s="3"/>
      <c r="COG483" s="428"/>
      <c r="COH483" s="3"/>
      <c r="COI483" s="567"/>
      <c r="COJ483" s="3"/>
      <c r="COK483" s="428"/>
      <c r="COL483" s="3"/>
      <c r="COM483" s="567"/>
      <c r="CON483" s="3"/>
      <c r="COO483" s="428"/>
      <c r="COP483" s="3"/>
      <c r="COQ483" s="567"/>
      <c r="COR483" s="3"/>
      <c r="COS483" s="428"/>
      <c r="COT483" s="3"/>
      <c r="COU483" s="567"/>
      <c r="COV483" s="3"/>
      <c r="COW483" s="428"/>
      <c r="COX483" s="3"/>
      <c r="COY483" s="567"/>
      <c r="COZ483" s="3"/>
      <c r="CPA483" s="428"/>
      <c r="CPB483" s="3"/>
      <c r="CPC483" s="567"/>
      <c r="CPD483" s="3"/>
      <c r="CPE483" s="428"/>
      <c r="CPF483" s="3"/>
      <c r="CPG483" s="567"/>
      <c r="CPH483" s="3"/>
      <c r="CPI483" s="428"/>
      <c r="CPJ483" s="3"/>
      <c r="CPK483" s="567"/>
      <c r="CPL483" s="3"/>
      <c r="CPM483" s="428"/>
      <c r="CPN483" s="3"/>
      <c r="CPO483" s="567"/>
      <c r="CPP483" s="3"/>
      <c r="CPQ483" s="428"/>
      <c r="CPR483" s="3"/>
      <c r="CPS483" s="567"/>
      <c r="CPT483" s="3"/>
      <c r="CPU483" s="428"/>
      <c r="CPV483" s="3"/>
      <c r="CPW483" s="567"/>
      <c r="CPX483" s="3"/>
      <c r="CPY483" s="428"/>
      <c r="CPZ483" s="3"/>
      <c r="CQA483" s="567"/>
      <c r="CQB483" s="3"/>
      <c r="CQC483" s="428"/>
      <c r="CQD483" s="3"/>
      <c r="CQE483" s="567"/>
      <c r="CQF483" s="3"/>
      <c r="CQG483" s="428"/>
      <c r="CQH483" s="3"/>
      <c r="CQI483" s="567"/>
      <c r="CQJ483" s="3"/>
      <c r="CQK483" s="428"/>
      <c r="CQL483" s="3"/>
      <c r="CQM483" s="567"/>
      <c r="CQN483" s="3"/>
      <c r="CQO483" s="428"/>
      <c r="CQP483" s="3"/>
      <c r="CQQ483" s="567"/>
      <c r="CQR483" s="3"/>
      <c r="CQS483" s="428"/>
      <c r="CQT483" s="3"/>
      <c r="CQU483" s="567"/>
      <c r="CQV483" s="3"/>
      <c r="CQW483" s="428"/>
      <c r="CQX483" s="3"/>
      <c r="CQY483" s="567"/>
      <c r="CQZ483" s="3"/>
      <c r="CRA483" s="428"/>
      <c r="CRB483" s="3"/>
      <c r="CRC483" s="567"/>
      <c r="CRD483" s="3"/>
      <c r="CRE483" s="428"/>
      <c r="CRF483" s="3"/>
      <c r="CRG483" s="567"/>
      <c r="CRH483" s="3"/>
      <c r="CRI483" s="428"/>
      <c r="CRJ483" s="3"/>
      <c r="CRK483" s="567"/>
      <c r="CRL483" s="3"/>
      <c r="CRM483" s="428"/>
      <c r="CRN483" s="3"/>
      <c r="CRO483" s="567"/>
      <c r="CRP483" s="3"/>
      <c r="CRQ483" s="428"/>
      <c r="CRR483" s="3"/>
      <c r="CRS483" s="567"/>
      <c r="CRT483" s="3"/>
      <c r="CRU483" s="428"/>
      <c r="CRV483" s="3"/>
      <c r="CRW483" s="567"/>
      <c r="CRX483" s="3"/>
      <c r="CRY483" s="428"/>
      <c r="CRZ483" s="3"/>
      <c r="CSA483" s="567"/>
      <c r="CSB483" s="3"/>
      <c r="CSC483" s="428"/>
      <c r="CSD483" s="3"/>
      <c r="CSE483" s="567"/>
      <c r="CSF483" s="3"/>
      <c r="CSG483" s="428"/>
      <c r="CSH483" s="3"/>
      <c r="CSI483" s="567"/>
      <c r="CSJ483" s="3"/>
      <c r="CSK483" s="428"/>
      <c r="CSL483" s="3"/>
      <c r="CSM483" s="567"/>
      <c r="CSN483" s="3"/>
      <c r="CSO483" s="428"/>
      <c r="CSP483" s="3"/>
      <c r="CSQ483" s="567"/>
      <c r="CSR483" s="3"/>
      <c r="CSS483" s="428"/>
      <c r="CST483" s="3"/>
      <c r="CSU483" s="567"/>
      <c r="CSV483" s="3"/>
      <c r="CSW483" s="428"/>
      <c r="CSX483" s="3"/>
      <c r="CSY483" s="567"/>
      <c r="CSZ483" s="3"/>
      <c r="CTA483" s="428"/>
      <c r="CTB483" s="3"/>
      <c r="CTC483" s="567"/>
      <c r="CTD483" s="3"/>
      <c r="CTE483" s="428"/>
      <c r="CTF483" s="3"/>
      <c r="CTG483" s="567"/>
      <c r="CTH483" s="3"/>
      <c r="CTI483" s="428"/>
      <c r="CTJ483" s="3"/>
      <c r="CTK483" s="567"/>
      <c r="CTL483" s="3"/>
      <c r="CTM483" s="428"/>
      <c r="CTN483" s="3"/>
      <c r="CTO483" s="567"/>
      <c r="CTP483" s="3"/>
      <c r="CTQ483" s="428"/>
      <c r="CTR483" s="3"/>
      <c r="CTS483" s="567"/>
      <c r="CTT483" s="3"/>
      <c r="CTU483" s="428"/>
      <c r="CTV483" s="3"/>
      <c r="CTW483" s="567"/>
      <c r="CTX483" s="3"/>
      <c r="CTY483" s="428"/>
      <c r="CTZ483" s="3"/>
      <c r="CUA483" s="567"/>
      <c r="CUB483" s="3"/>
      <c r="CUC483" s="428"/>
      <c r="CUD483" s="3"/>
      <c r="CUE483" s="567"/>
      <c r="CUF483" s="3"/>
      <c r="CUG483" s="428"/>
      <c r="CUH483" s="3"/>
      <c r="CUI483" s="567"/>
      <c r="CUJ483" s="3"/>
      <c r="CUK483" s="428"/>
      <c r="CUL483" s="3"/>
      <c r="CUM483" s="567"/>
      <c r="CUN483" s="3"/>
      <c r="CUO483" s="428"/>
      <c r="CUP483" s="3"/>
      <c r="CUQ483" s="567"/>
      <c r="CUR483" s="3"/>
      <c r="CUS483" s="428"/>
      <c r="CUT483" s="3"/>
      <c r="CUU483" s="567"/>
      <c r="CUV483" s="3"/>
      <c r="CUW483" s="428"/>
      <c r="CUX483" s="3"/>
      <c r="CUY483" s="567"/>
      <c r="CUZ483" s="3"/>
      <c r="CVA483" s="428"/>
      <c r="CVB483" s="3"/>
      <c r="CVC483" s="567"/>
      <c r="CVD483" s="3"/>
      <c r="CVE483" s="428"/>
      <c r="CVF483" s="3"/>
      <c r="CVG483" s="567"/>
      <c r="CVH483" s="3"/>
      <c r="CVI483" s="428"/>
      <c r="CVJ483" s="3"/>
      <c r="CVK483" s="567"/>
      <c r="CVL483" s="3"/>
      <c r="CVM483" s="428"/>
      <c r="CVN483" s="3"/>
      <c r="CVO483" s="567"/>
      <c r="CVP483" s="3"/>
      <c r="CVQ483" s="428"/>
      <c r="CVR483" s="3"/>
      <c r="CVS483" s="567"/>
      <c r="CVT483" s="3"/>
      <c r="CVU483" s="428"/>
      <c r="CVV483" s="3"/>
      <c r="CVW483" s="567"/>
      <c r="CVX483" s="3"/>
      <c r="CVY483" s="428"/>
      <c r="CVZ483" s="3"/>
      <c r="CWA483" s="567"/>
      <c r="CWB483" s="3"/>
      <c r="CWC483" s="428"/>
      <c r="CWD483" s="3"/>
      <c r="CWE483" s="567"/>
      <c r="CWF483" s="3"/>
      <c r="CWG483" s="428"/>
      <c r="CWH483" s="3"/>
      <c r="CWI483" s="567"/>
      <c r="CWJ483" s="3"/>
      <c r="CWK483" s="428"/>
      <c r="CWL483" s="3"/>
      <c r="CWM483" s="567"/>
      <c r="CWN483" s="3"/>
      <c r="CWO483" s="428"/>
      <c r="CWP483" s="3"/>
      <c r="CWQ483" s="567"/>
      <c r="CWR483" s="3"/>
      <c r="CWS483" s="428"/>
      <c r="CWT483" s="3"/>
      <c r="CWU483" s="567"/>
      <c r="CWV483" s="3"/>
      <c r="CWW483" s="428"/>
      <c r="CWX483" s="3"/>
      <c r="CWY483" s="567"/>
      <c r="CWZ483" s="3"/>
      <c r="CXA483" s="428"/>
      <c r="CXB483" s="3"/>
      <c r="CXC483" s="567"/>
      <c r="CXD483" s="3"/>
      <c r="CXE483" s="428"/>
      <c r="CXF483" s="3"/>
      <c r="CXG483" s="567"/>
      <c r="CXH483" s="3"/>
      <c r="CXI483" s="428"/>
      <c r="CXJ483" s="3"/>
      <c r="CXK483" s="567"/>
      <c r="CXL483" s="3"/>
      <c r="CXM483" s="428"/>
      <c r="CXN483" s="3"/>
      <c r="CXO483" s="567"/>
      <c r="CXP483" s="3"/>
      <c r="CXQ483" s="428"/>
      <c r="CXR483" s="3"/>
      <c r="CXS483" s="567"/>
      <c r="CXT483" s="3"/>
      <c r="CXU483" s="428"/>
      <c r="CXV483" s="3"/>
      <c r="CXW483" s="567"/>
      <c r="CXX483" s="3"/>
      <c r="CXY483" s="428"/>
      <c r="CXZ483" s="3"/>
      <c r="CYA483" s="567"/>
      <c r="CYB483" s="3"/>
      <c r="CYC483" s="428"/>
      <c r="CYD483" s="3"/>
      <c r="CYE483" s="567"/>
      <c r="CYF483" s="3"/>
      <c r="CYG483" s="428"/>
      <c r="CYH483" s="3"/>
      <c r="CYI483" s="567"/>
      <c r="CYJ483" s="3"/>
      <c r="CYK483" s="428"/>
      <c r="CYL483" s="3"/>
      <c r="CYM483" s="567"/>
      <c r="CYN483" s="3"/>
      <c r="CYO483" s="428"/>
      <c r="CYP483" s="3"/>
      <c r="CYQ483" s="567"/>
      <c r="CYR483" s="3"/>
      <c r="CYS483" s="428"/>
      <c r="CYT483" s="3"/>
      <c r="CYU483" s="567"/>
      <c r="CYV483" s="3"/>
      <c r="CYW483" s="428"/>
      <c r="CYX483" s="3"/>
      <c r="CYY483" s="567"/>
      <c r="CYZ483" s="3"/>
      <c r="CZA483" s="428"/>
      <c r="CZB483" s="3"/>
      <c r="CZC483" s="567"/>
      <c r="CZD483" s="3"/>
      <c r="CZE483" s="428"/>
      <c r="CZF483" s="3"/>
      <c r="CZG483" s="567"/>
      <c r="CZH483" s="3"/>
      <c r="CZI483" s="428"/>
      <c r="CZJ483" s="3"/>
      <c r="CZK483" s="567"/>
      <c r="CZL483" s="3"/>
      <c r="CZM483" s="428"/>
      <c r="CZN483" s="3"/>
      <c r="CZO483" s="567"/>
      <c r="CZP483" s="3"/>
      <c r="CZQ483" s="428"/>
      <c r="CZR483" s="3"/>
      <c r="CZS483" s="567"/>
      <c r="CZT483" s="3"/>
      <c r="CZU483" s="428"/>
      <c r="CZV483" s="3"/>
      <c r="CZW483" s="567"/>
      <c r="CZX483" s="3"/>
      <c r="CZY483" s="428"/>
      <c r="CZZ483" s="3"/>
      <c r="DAA483" s="567"/>
      <c r="DAB483" s="3"/>
      <c r="DAC483" s="428"/>
      <c r="DAD483" s="3"/>
      <c r="DAE483" s="567"/>
      <c r="DAF483" s="3"/>
      <c r="DAG483" s="428"/>
      <c r="DAH483" s="3"/>
      <c r="DAI483" s="567"/>
      <c r="DAJ483" s="3"/>
      <c r="DAK483" s="428"/>
      <c r="DAL483" s="3"/>
      <c r="DAM483" s="567"/>
      <c r="DAN483" s="3"/>
      <c r="DAO483" s="428"/>
      <c r="DAP483" s="3"/>
      <c r="DAQ483" s="567"/>
      <c r="DAR483" s="3"/>
      <c r="DAS483" s="428"/>
      <c r="DAT483" s="3"/>
      <c r="DAU483" s="567"/>
      <c r="DAV483" s="3"/>
      <c r="DAW483" s="428"/>
      <c r="DAX483" s="3"/>
      <c r="DAY483" s="567"/>
      <c r="DAZ483" s="3"/>
      <c r="DBA483" s="428"/>
      <c r="DBB483" s="3"/>
      <c r="DBC483" s="567"/>
      <c r="DBD483" s="3"/>
      <c r="DBE483" s="428"/>
      <c r="DBF483" s="3"/>
      <c r="DBG483" s="567"/>
      <c r="DBH483" s="3"/>
      <c r="DBI483" s="428"/>
      <c r="DBJ483" s="3"/>
      <c r="DBK483" s="567"/>
      <c r="DBL483" s="3"/>
      <c r="DBM483" s="428"/>
      <c r="DBN483" s="3"/>
      <c r="DBO483" s="567"/>
      <c r="DBP483" s="3"/>
      <c r="DBQ483" s="428"/>
      <c r="DBR483" s="3"/>
      <c r="DBS483" s="567"/>
      <c r="DBT483" s="3"/>
      <c r="DBU483" s="428"/>
      <c r="DBV483" s="3"/>
      <c r="DBW483" s="567"/>
      <c r="DBX483" s="3"/>
      <c r="DBY483" s="428"/>
      <c r="DBZ483" s="3"/>
      <c r="DCA483" s="567"/>
      <c r="DCB483" s="3"/>
      <c r="DCC483" s="428"/>
      <c r="DCD483" s="3"/>
      <c r="DCE483" s="567"/>
      <c r="DCF483" s="3"/>
      <c r="DCG483" s="428"/>
      <c r="DCH483" s="3"/>
      <c r="DCI483" s="567"/>
      <c r="DCJ483" s="3"/>
      <c r="DCK483" s="428"/>
      <c r="DCL483" s="3"/>
      <c r="DCM483" s="567"/>
      <c r="DCN483" s="3"/>
      <c r="DCO483" s="428"/>
      <c r="DCP483" s="3"/>
      <c r="DCQ483" s="567"/>
      <c r="DCR483" s="3"/>
      <c r="DCS483" s="428"/>
      <c r="DCT483" s="3"/>
      <c r="DCU483" s="567"/>
      <c r="DCV483" s="3"/>
      <c r="DCW483" s="428"/>
      <c r="DCX483" s="3"/>
      <c r="DCY483" s="567"/>
      <c r="DCZ483" s="3"/>
      <c r="DDA483" s="428"/>
      <c r="DDB483" s="3"/>
      <c r="DDC483" s="567"/>
      <c r="DDD483" s="3"/>
      <c r="DDE483" s="428"/>
      <c r="DDF483" s="3"/>
      <c r="DDG483" s="567"/>
      <c r="DDH483" s="3"/>
      <c r="DDI483" s="428"/>
      <c r="DDJ483" s="3"/>
      <c r="DDK483" s="567"/>
      <c r="DDL483" s="3"/>
      <c r="DDM483" s="428"/>
      <c r="DDN483" s="3"/>
      <c r="DDO483" s="567"/>
      <c r="DDP483" s="3"/>
      <c r="DDQ483" s="428"/>
      <c r="DDR483" s="3"/>
      <c r="DDS483" s="567"/>
      <c r="DDT483" s="3"/>
      <c r="DDU483" s="428"/>
      <c r="DDV483" s="3"/>
      <c r="DDW483" s="567"/>
      <c r="DDX483" s="3"/>
      <c r="DDY483" s="428"/>
      <c r="DDZ483" s="3"/>
      <c r="DEA483" s="567"/>
      <c r="DEB483" s="3"/>
      <c r="DEC483" s="428"/>
      <c r="DED483" s="3"/>
      <c r="DEE483" s="567"/>
      <c r="DEF483" s="3"/>
      <c r="DEG483" s="428"/>
      <c r="DEH483" s="3"/>
      <c r="DEI483" s="567"/>
      <c r="DEJ483" s="3"/>
      <c r="DEK483" s="428"/>
      <c r="DEL483" s="3"/>
      <c r="DEM483" s="567"/>
      <c r="DEN483" s="3"/>
      <c r="DEO483" s="428"/>
      <c r="DEP483" s="3"/>
      <c r="DEQ483" s="567"/>
      <c r="DER483" s="3"/>
      <c r="DES483" s="428"/>
      <c r="DET483" s="3"/>
      <c r="DEU483" s="567"/>
      <c r="DEV483" s="3"/>
      <c r="DEW483" s="428"/>
      <c r="DEX483" s="3"/>
      <c r="DEY483" s="567"/>
      <c r="DEZ483" s="3"/>
      <c r="DFA483" s="428"/>
      <c r="DFB483" s="3"/>
      <c r="DFC483" s="567"/>
      <c r="DFD483" s="3"/>
      <c r="DFE483" s="428"/>
      <c r="DFF483" s="3"/>
      <c r="DFG483" s="567"/>
      <c r="DFH483" s="3"/>
      <c r="DFI483" s="428"/>
      <c r="DFJ483" s="3"/>
      <c r="DFK483" s="567"/>
      <c r="DFL483" s="3"/>
      <c r="DFM483" s="428"/>
      <c r="DFN483" s="3"/>
      <c r="DFO483" s="567"/>
      <c r="DFP483" s="3"/>
      <c r="DFQ483" s="428"/>
      <c r="DFR483" s="3"/>
      <c r="DFS483" s="567"/>
      <c r="DFT483" s="3"/>
      <c r="DFU483" s="428"/>
      <c r="DFV483" s="3"/>
      <c r="DFW483" s="567"/>
      <c r="DFX483" s="3"/>
      <c r="DFY483" s="428"/>
      <c r="DFZ483" s="3"/>
      <c r="DGA483" s="567"/>
      <c r="DGB483" s="3"/>
      <c r="DGC483" s="428"/>
      <c r="DGD483" s="3"/>
      <c r="DGE483" s="567"/>
      <c r="DGF483" s="3"/>
      <c r="DGG483" s="428"/>
      <c r="DGH483" s="3"/>
      <c r="DGI483" s="567"/>
      <c r="DGJ483" s="3"/>
      <c r="DGK483" s="428"/>
      <c r="DGL483" s="3"/>
      <c r="DGM483" s="567"/>
      <c r="DGN483" s="3"/>
      <c r="DGO483" s="428"/>
      <c r="DGP483" s="3"/>
      <c r="DGQ483" s="567"/>
      <c r="DGR483" s="3"/>
      <c r="DGS483" s="428"/>
      <c r="DGT483" s="3"/>
      <c r="DGU483" s="567"/>
      <c r="DGV483" s="3"/>
      <c r="DGW483" s="428"/>
      <c r="DGX483" s="3"/>
      <c r="DGY483" s="567"/>
      <c r="DGZ483" s="3"/>
      <c r="DHA483" s="428"/>
      <c r="DHB483" s="3"/>
      <c r="DHC483" s="567"/>
      <c r="DHD483" s="3"/>
      <c r="DHE483" s="428"/>
      <c r="DHF483" s="3"/>
      <c r="DHG483" s="567"/>
      <c r="DHH483" s="3"/>
      <c r="DHI483" s="428"/>
      <c r="DHJ483" s="3"/>
      <c r="DHK483" s="567"/>
      <c r="DHL483" s="3"/>
      <c r="DHM483" s="428"/>
      <c r="DHN483" s="3"/>
      <c r="DHO483" s="567"/>
      <c r="DHP483" s="3"/>
      <c r="DHQ483" s="428"/>
      <c r="DHR483" s="3"/>
      <c r="DHS483" s="567"/>
      <c r="DHT483" s="3"/>
      <c r="DHU483" s="428"/>
      <c r="DHV483" s="3"/>
      <c r="DHW483" s="567"/>
      <c r="DHX483" s="3"/>
      <c r="DHY483" s="428"/>
      <c r="DHZ483" s="3"/>
      <c r="DIA483" s="567"/>
      <c r="DIB483" s="3"/>
      <c r="DIC483" s="428"/>
      <c r="DID483" s="3"/>
      <c r="DIE483" s="567"/>
      <c r="DIF483" s="3"/>
      <c r="DIG483" s="428"/>
      <c r="DIH483" s="3"/>
      <c r="DII483" s="567"/>
      <c r="DIJ483" s="3"/>
      <c r="DIK483" s="428"/>
      <c r="DIL483" s="3"/>
      <c r="DIM483" s="567"/>
      <c r="DIN483" s="3"/>
      <c r="DIO483" s="428"/>
      <c r="DIP483" s="3"/>
      <c r="DIQ483" s="567"/>
      <c r="DIR483" s="3"/>
      <c r="DIS483" s="428"/>
      <c r="DIT483" s="3"/>
      <c r="DIU483" s="567"/>
      <c r="DIV483" s="3"/>
      <c r="DIW483" s="428"/>
      <c r="DIX483" s="3"/>
      <c r="DIY483" s="567"/>
      <c r="DIZ483" s="3"/>
      <c r="DJA483" s="428"/>
      <c r="DJB483" s="3"/>
      <c r="DJC483" s="567"/>
      <c r="DJD483" s="3"/>
      <c r="DJE483" s="428"/>
      <c r="DJF483" s="3"/>
      <c r="DJG483" s="567"/>
      <c r="DJH483" s="3"/>
      <c r="DJI483" s="428"/>
      <c r="DJJ483" s="3"/>
      <c r="DJK483" s="567"/>
      <c r="DJL483" s="3"/>
      <c r="DJM483" s="428"/>
      <c r="DJN483" s="3"/>
      <c r="DJO483" s="567"/>
      <c r="DJP483" s="3"/>
      <c r="DJQ483" s="428"/>
      <c r="DJR483" s="3"/>
      <c r="DJS483" s="567"/>
      <c r="DJT483" s="3"/>
      <c r="DJU483" s="428"/>
      <c r="DJV483" s="3"/>
      <c r="DJW483" s="567"/>
      <c r="DJX483" s="3"/>
      <c r="DJY483" s="428"/>
      <c r="DJZ483" s="3"/>
      <c r="DKA483" s="567"/>
      <c r="DKB483" s="3"/>
      <c r="DKC483" s="428"/>
      <c r="DKD483" s="3"/>
      <c r="DKE483" s="567"/>
      <c r="DKF483" s="3"/>
      <c r="DKG483" s="428"/>
      <c r="DKH483" s="3"/>
      <c r="DKI483" s="567"/>
      <c r="DKJ483" s="3"/>
      <c r="DKK483" s="428"/>
      <c r="DKL483" s="3"/>
      <c r="DKM483" s="567"/>
      <c r="DKN483" s="3"/>
      <c r="DKO483" s="428"/>
      <c r="DKP483" s="3"/>
      <c r="DKQ483" s="567"/>
      <c r="DKR483" s="3"/>
      <c r="DKS483" s="428"/>
      <c r="DKT483" s="3"/>
      <c r="DKU483" s="567"/>
      <c r="DKV483" s="3"/>
      <c r="DKW483" s="428"/>
      <c r="DKX483" s="3"/>
      <c r="DKY483" s="567"/>
      <c r="DKZ483" s="3"/>
      <c r="DLA483" s="428"/>
      <c r="DLB483" s="3"/>
      <c r="DLC483" s="567"/>
      <c r="DLD483" s="3"/>
      <c r="DLE483" s="428"/>
      <c r="DLF483" s="3"/>
      <c r="DLG483" s="567"/>
      <c r="DLH483" s="3"/>
      <c r="DLI483" s="428"/>
      <c r="DLJ483" s="3"/>
      <c r="DLK483" s="567"/>
      <c r="DLL483" s="3"/>
      <c r="DLM483" s="428"/>
      <c r="DLN483" s="3"/>
      <c r="DLO483" s="567"/>
      <c r="DLP483" s="3"/>
      <c r="DLQ483" s="428"/>
      <c r="DLR483" s="3"/>
      <c r="DLS483" s="567"/>
      <c r="DLT483" s="3"/>
      <c r="DLU483" s="428"/>
      <c r="DLV483" s="3"/>
      <c r="DLW483" s="567"/>
      <c r="DLX483" s="3"/>
      <c r="DLY483" s="428"/>
      <c r="DLZ483" s="3"/>
      <c r="DMA483" s="567"/>
      <c r="DMB483" s="3"/>
      <c r="DMC483" s="428"/>
      <c r="DMD483" s="3"/>
      <c r="DME483" s="567"/>
      <c r="DMF483" s="3"/>
      <c r="DMG483" s="428"/>
      <c r="DMH483" s="3"/>
      <c r="DMI483" s="567"/>
      <c r="DMJ483" s="3"/>
      <c r="DMK483" s="428"/>
      <c r="DML483" s="3"/>
      <c r="DMM483" s="567"/>
      <c r="DMN483" s="3"/>
      <c r="DMO483" s="428"/>
      <c r="DMP483" s="3"/>
      <c r="DMQ483" s="567"/>
      <c r="DMR483" s="3"/>
      <c r="DMS483" s="428"/>
      <c r="DMT483" s="3"/>
      <c r="DMU483" s="567"/>
      <c r="DMV483" s="3"/>
      <c r="DMW483" s="428"/>
      <c r="DMX483" s="3"/>
      <c r="DMY483" s="567"/>
      <c r="DMZ483" s="3"/>
      <c r="DNA483" s="428"/>
      <c r="DNB483" s="3"/>
      <c r="DNC483" s="567"/>
      <c r="DND483" s="3"/>
      <c r="DNE483" s="428"/>
      <c r="DNF483" s="3"/>
      <c r="DNG483" s="567"/>
      <c r="DNH483" s="3"/>
      <c r="DNI483" s="428"/>
      <c r="DNJ483" s="3"/>
      <c r="DNK483" s="567"/>
      <c r="DNL483" s="3"/>
      <c r="DNM483" s="428"/>
      <c r="DNN483" s="3"/>
      <c r="DNO483" s="567"/>
      <c r="DNP483" s="3"/>
      <c r="DNQ483" s="428"/>
      <c r="DNR483" s="3"/>
      <c r="DNS483" s="567"/>
      <c r="DNT483" s="3"/>
      <c r="DNU483" s="428"/>
      <c r="DNV483" s="3"/>
      <c r="DNW483" s="567"/>
      <c r="DNX483" s="3"/>
      <c r="DNY483" s="428"/>
      <c r="DNZ483" s="3"/>
      <c r="DOA483" s="567"/>
      <c r="DOB483" s="3"/>
      <c r="DOC483" s="428"/>
      <c r="DOD483" s="3"/>
      <c r="DOE483" s="567"/>
      <c r="DOF483" s="3"/>
      <c r="DOG483" s="428"/>
      <c r="DOH483" s="3"/>
      <c r="DOI483" s="567"/>
      <c r="DOJ483" s="3"/>
      <c r="DOK483" s="428"/>
      <c r="DOL483" s="3"/>
      <c r="DOM483" s="567"/>
      <c r="DON483" s="3"/>
      <c r="DOO483" s="428"/>
      <c r="DOP483" s="3"/>
      <c r="DOQ483" s="567"/>
      <c r="DOR483" s="3"/>
      <c r="DOS483" s="428"/>
      <c r="DOT483" s="3"/>
      <c r="DOU483" s="567"/>
      <c r="DOV483" s="3"/>
      <c r="DOW483" s="428"/>
      <c r="DOX483" s="3"/>
      <c r="DOY483" s="567"/>
      <c r="DOZ483" s="3"/>
      <c r="DPA483" s="428"/>
      <c r="DPB483" s="3"/>
      <c r="DPC483" s="567"/>
      <c r="DPD483" s="3"/>
      <c r="DPE483" s="428"/>
      <c r="DPF483" s="3"/>
      <c r="DPG483" s="567"/>
      <c r="DPH483" s="3"/>
      <c r="DPI483" s="428"/>
      <c r="DPJ483" s="3"/>
      <c r="DPK483" s="567"/>
      <c r="DPL483" s="3"/>
      <c r="DPM483" s="428"/>
      <c r="DPN483" s="3"/>
      <c r="DPO483" s="567"/>
      <c r="DPP483" s="3"/>
      <c r="DPQ483" s="428"/>
      <c r="DPR483" s="3"/>
      <c r="DPS483" s="567"/>
      <c r="DPT483" s="3"/>
      <c r="DPU483" s="428"/>
      <c r="DPV483" s="3"/>
      <c r="DPW483" s="567"/>
      <c r="DPX483" s="3"/>
      <c r="DPY483" s="428"/>
      <c r="DPZ483" s="3"/>
      <c r="DQA483" s="567"/>
      <c r="DQB483" s="3"/>
      <c r="DQC483" s="428"/>
      <c r="DQD483" s="3"/>
      <c r="DQE483" s="567"/>
      <c r="DQF483" s="3"/>
      <c r="DQG483" s="428"/>
      <c r="DQH483" s="3"/>
      <c r="DQI483" s="567"/>
      <c r="DQJ483" s="3"/>
      <c r="DQK483" s="428"/>
      <c r="DQL483" s="3"/>
      <c r="DQM483" s="567"/>
      <c r="DQN483" s="3"/>
      <c r="DQO483" s="428"/>
      <c r="DQP483" s="3"/>
      <c r="DQQ483" s="567"/>
      <c r="DQR483" s="3"/>
      <c r="DQS483" s="428"/>
      <c r="DQT483" s="3"/>
      <c r="DQU483" s="567"/>
      <c r="DQV483" s="3"/>
      <c r="DQW483" s="428"/>
      <c r="DQX483" s="3"/>
      <c r="DQY483" s="567"/>
      <c r="DQZ483" s="3"/>
      <c r="DRA483" s="428"/>
      <c r="DRB483" s="3"/>
      <c r="DRC483" s="567"/>
      <c r="DRD483" s="3"/>
      <c r="DRE483" s="428"/>
      <c r="DRF483" s="3"/>
      <c r="DRG483" s="567"/>
      <c r="DRH483" s="3"/>
      <c r="DRI483" s="428"/>
      <c r="DRJ483" s="3"/>
      <c r="DRK483" s="567"/>
      <c r="DRL483" s="3"/>
      <c r="DRM483" s="428"/>
      <c r="DRN483" s="3"/>
      <c r="DRO483" s="567"/>
      <c r="DRP483" s="3"/>
      <c r="DRQ483" s="428"/>
      <c r="DRR483" s="3"/>
      <c r="DRS483" s="567"/>
      <c r="DRT483" s="3"/>
      <c r="DRU483" s="428"/>
      <c r="DRV483" s="3"/>
      <c r="DRW483" s="567"/>
      <c r="DRX483" s="3"/>
      <c r="DRY483" s="428"/>
      <c r="DRZ483" s="3"/>
      <c r="DSA483" s="567"/>
      <c r="DSB483" s="3"/>
      <c r="DSC483" s="428"/>
      <c r="DSD483" s="3"/>
      <c r="DSE483" s="567"/>
      <c r="DSF483" s="3"/>
      <c r="DSG483" s="428"/>
      <c r="DSH483" s="3"/>
      <c r="DSI483" s="567"/>
      <c r="DSJ483" s="3"/>
      <c r="DSK483" s="428"/>
      <c r="DSL483" s="3"/>
      <c r="DSM483" s="567"/>
      <c r="DSN483" s="3"/>
      <c r="DSO483" s="428"/>
      <c r="DSP483" s="3"/>
      <c r="DSQ483" s="567"/>
      <c r="DSR483" s="3"/>
      <c r="DSS483" s="428"/>
      <c r="DST483" s="3"/>
      <c r="DSU483" s="567"/>
      <c r="DSV483" s="3"/>
      <c r="DSW483" s="428"/>
      <c r="DSX483" s="3"/>
      <c r="DSY483" s="567"/>
      <c r="DSZ483" s="3"/>
      <c r="DTA483" s="428"/>
      <c r="DTB483" s="3"/>
      <c r="DTC483" s="567"/>
      <c r="DTD483" s="3"/>
      <c r="DTE483" s="428"/>
      <c r="DTF483" s="3"/>
      <c r="DTG483" s="567"/>
      <c r="DTH483" s="3"/>
      <c r="DTI483" s="428"/>
      <c r="DTJ483" s="3"/>
      <c r="DTK483" s="567"/>
      <c r="DTL483" s="3"/>
      <c r="DTM483" s="428"/>
      <c r="DTN483" s="3"/>
      <c r="DTO483" s="567"/>
      <c r="DTP483" s="3"/>
      <c r="DTQ483" s="428"/>
      <c r="DTR483" s="3"/>
      <c r="DTS483" s="567"/>
      <c r="DTT483" s="3"/>
      <c r="DTU483" s="428"/>
      <c r="DTV483" s="3"/>
      <c r="DTW483" s="567"/>
      <c r="DTX483" s="3"/>
      <c r="DTY483" s="428"/>
      <c r="DTZ483" s="3"/>
      <c r="DUA483" s="567"/>
      <c r="DUB483" s="3"/>
      <c r="DUC483" s="428"/>
      <c r="DUD483" s="3"/>
      <c r="DUE483" s="567"/>
      <c r="DUF483" s="3"/>
      <c r="DUG483" s="428"/>
      <c r="DUH483" s="3"/>
      <c r="DUI483" s="567"/>
      <c r="DUJ483" s="3"/>
      <c r="DUK483" s="428"/>
      <c r="DUL483" s="3"/>
      <c r="DUM483" s="567"/>
      <c r="DUN483" s="3"/>
      <c r="DUO483" s="428"/>
      <c r="DUP483" s="3"/>
      <c r="DUQ483" s="567"/>
      <c r="DUR483" s="3"/>
      <c r="DUS483" s="428"/>
      <c r="DUT483" s="3"/>
      <c r="DUU483" s="567"/>
      <c r="DUV483" s="3"/>
      <c r="DUW483" s="428"/>
      <c r="DUX483" s="3"/>
      <c r="DUY483" s="567"/>
      <c r="DUZ483" s="3"/>
      <c r="DVA483" s="428"/>
      <c r="DVB483" s="3"/>
      <c r="DVC483" s="567"/>
      <c r="DVD483" s="3"/>
      <c r="DVE483" s="428"/>
      <c r="DVF483" s="3"/>
      <c r="DVG483" s="567"/>
      <c r="DVH483" s="3"/>
      <c r="DVI483" s="428"/>
      <c r="DVJ483" s="3"/>
      <c r="DVK483" s="567"/>
      <c r="DVL483" s="3"/>
      <c r="DVM483" s="428"/>
      <c r="DVN483" s="3"/>
      <c r="DVO483" s="567"/>
      <c r="DVP483" s="3"/>
      <c r="DVQ483" s="428"/>
      <c r="DVR483" s="3"/>
      <c r="DVS483" s="567"/>
      <c r="DVT483" s="3"/>
      <c r="DVU483" s="428"/>
      <c r="DVV483" s="3"/>
      <c r="DVW483" s="567"/>
      <c r="DVX483" s="3"/>
      <c r="DVY483" s="428"/>
      <c r="DVZ483" s="3"/>
      <c r="DWA483" s="567"/>
      <c r="DWB483" s="3"/>
      <c r="DWC483" s="428"/>
      <c r="DWD483" s="3"/>
      <c r="DWE483" s="567"/>
      <c r="DWF483" s="3"/>
      <c r="DWG483" s="428"/>
      <c r="DWH483" s="3"/>
      <c r="DWI483" s="567"/>
      <c r="DWJ483" s="3"/>
      <c r="DWK483" s="428"/>
      <c r="DWL483" s="3"/>
      <c r="DWM483" s="567"/>
      <c r="DWN483" s="3"/>
      <c r="DWO483" s="428"/>
      <c r="DWP483" s="3"/>
      <c r="DWQ483" s="567"/>
      <c r="DWR483" s="3"/>
      <c r="DWS483" s="428"/>
      <c r="DWT483" s="3"/>
      <c r="DWU483" s="567"/>
      <c r="DWV483" s="3"/>
      <c r="DWW483" s="428"/>
      <c r="DWX483" s="3"/>
      <c r="DWY483" s="567"/>
      <c r="DWZ483" s="3"/>
      <c r="DXA483" s="428"/>
      <c r="DXB483" s="3"/>
      <c r="DXC483" s="567"/>
      <c r="DXD483" s="3"/>
      <c r="DXE483" s="428"/>
      <c r="DXF483" s="3"/>
      <c r="DXG483" s="567"/>
      <c r="DXH483" s="3"/>
      <c r="DXI483" s="428"/>
      <c r="DXJ483" s="3"/>
      <c r="DXK483" s="567"/>
      <c r="DXL483" s="3"/>
      <c r="DXM483" s="428"/>
      <c r="DXN483" s="3"/>
      <c r="DXO483" s="567"/>
      <c r="DXP483" s="3"/>
      <c r="DXQ483" s="428"/>
      <c r="DXR483" s="3"/>
      <c r="DXS483" s="567"/>
      <c r="DXT483" s="3"/>
      <c r="DXU483" s="428"/>
      <c r="DXV483" s="3"/>
      <c r="DXW483" s="567"/>
      <c r="DXX483" s="3"/>
      <c r="DXY483" s="428"/>
      <c r="DXZ483" s="3"/>
      <c r="DYA483" s="567"/>
      <c r="DYB483" s="3"/>
      <c r="DYC483" s="428"/>
      <c r="DYD483" s="3"/>
      <c r="DYE483" s="567"/>
      <c r="DYF483" s="3"/>
      <c r="DYG483" s="428"/>
      <c r="DYH483" s="3"/>
      <c r="DYI483" s="567"/>
      <c r="DYJ483" s="3"/>
      <c r="DYK483" s="428"/>
      <c r="DYL483" s="3"/>
      <c r="DYM483" s="567"/>
      <c r="DYN483" s="3"/>
      <c r="DYO483" s="428"/>
      <c r="DYP483" s="3"/>
      <c r="DYQ483" s="567"/>
      <c r="DYR483" s="3"/>
      <c r="DYS483" s="428"/>
      <c r="DYT483" s="3"/>
      <c r="DYU483" s="567"/>
      <c r="DYV483" s="3"/>
      <c r="DYW483" s="428"/>
      <c r="DYX483" s="3"/>
      <c r="DYY483" s="567"/>
      <c r="DYZ483" s="3"/>
      <c r="DZA483" s="428"/>
      <c r="DZB483" s="3"/>
      <c r="DZC483" s="567"/>
      <c r="DZD483" s="3"/>
      <c r="DZE483" s="428"/>
      <c r="DZF483" s="3"/>
      <c r="DZG483" s="567"/>
      <c r="DZH483" s="3"/>
      <c r="DZI483" s="428"/>
      <c r="DZJ483" s="3"/>
      <c r="DZK483" s="567"/>
      <c r="DZL483" s="3"/>
      <c r="DZM483" s="428"/>
      <c r="DZN483" s="3"/>
      <c r="DZO483" s="567"/>
      <c r="DZP483" s="3"/>
      <c r="DZQ483" s="428"/>
      <c r="DZR483" s="3"/>
      <c r="DZS483" s="567"/>
      <c r="DZT483" s="3"/>
      <c r="DZU483" s="428"/>
      <c r="DZV483" s="3"/>
      <c r="DZW483" s="567"/>
      <c r="DZX483" s="3"/>
      <c r="DZY483" s="428"/>
      <c r="DZZ483" s="3"/>
      <c r="EAA483" s="567"/>
      <c r="EAB483" s="3"/>
      <c r="EAC483" s="428"/>
      <c r="EAD483" s="3"/>
      <c r="EAE483" s="567"/>
      <c r="EAF483" s="3"/>
      <c r="EAG483" s="428"/>
      <c r="EAH483" s="3"/>
      <c r="EAI483" s="567"/>
      <c r="EAJ483" s="3"/>
      <c r="EAK483" s="428"/>
      <c r="EAL483" s="3"/>
      <c r="EAM483" s="567"/>
      <c r="EAN483" s="3"/>
      <c r="EAO483" s="428"/>
      <c r="EAP483" s="3"/>
      <c r="EAQ483" s="567"/>
      <c r="EAR483" s="3"/>
      <c r="EAS483" s="428"/>
      <c r="EAT483" s="3"/>
      <c r="EAU483" s="567"/>
      <c r="EAV483" s="3"/>
      <c r="EAW483" s="428"/>
      <c r="EAX483" s="3"/>
      <c r="EAY483" s="567"/>
      <c r="EAZ483" s="3"/>
      <c r="EBA483" s="428"/>
      <c r="EBB483" s="3"/>
      <c r="EBC483" s="567"/>
      <c r="EBD483" s="3"/>
      <c r="EBE483" s="428"/>
      <c r="EBF483" s="3"/>
      <c r="EBG483" s="567"/>
      <c r="EBH483" s="3"/>
      <c r="EBI483" s="428"/>
      <c r="EBJ483" s="3"/>
      <c r="EBK483" s="567"/>
      <c r="EBL483" s="3"/>
      <c r="EBM483" s="428"/>
      <c r="EBN483" s="3"/>
      <c r="EBO483" s="567"/>
      <c r="EBP483" s="3"/>
      <c r="EBQ483" s="428"/>
      <c r="EBR483" s="3"/>
      <c r="EBS483" s="567"/>
      <c r="EBT483" s="3"/>
      <c r="EBU483" s="428"/>
      <c r="EBV483" s="3"/>
      <c r="EBW483" s="567"/>
      <c r="EBX483" s="3"/>
      <c r="EBY483" s="428"/>
      <c r="EBZ483" s="3"/>
      <c r="ECA483" s="567"/>
      <c r="ECB483" s="3"/>
      <c r="ECC483" s="428"/>
      <c r="ECD483" s="3"/>
      <c r="ECE483" s="567"/>
      <c r="ECF483" s="3"/>
      <c r="ECG483" s="428"/>
      <c r="ECH483" s="3"/>
      <c r="ECI483" s="567"/>
      <c r="ECJ483" s="3"/>
      <c r="ECK483" s="428"/>
      <c r="ECL483" s="3"/>
      <c r="ECM483" s="567"/>
      <c r="ECN483" s="3"/>
      <c r="ECO483" s="428"/>
      <c r="ECP483" s="3"/>
      <c r="ECQ483" s="567"/>
      <c r="ECR483" s="3"/>
      <c r="ECS483" s="428"/>
      <c r="ECT483" s="3"/>
      <c r="ECU483" s="567"/>
      <c r="ECV483" s="3"/>
      <c r="ECW483" s="428"/>
      <c r="ECX483" s="3"/>
      <c r="ECY483" s="567"/>
      <c r="ECZ483" s="3"/>
      <c r="EDA483" s="428"/>
      <c r="EDB483" s="3"/>
      <c r="EDC483" s="567"/>
      <c r="EDD483" s="3"/>
      <c r="EDE483" s="428"/>
      <c r="EDF483" s="3"/>
      <c r="EDG483" s="567"/>
      <c r="EDH483" s="3"/>
      <c r="EDI483" s="428"/>
      <c r="EDJ483" s="3"/>
      <c r="EDK483" s="567"/>
      <c r="EDL483" s="3"/>
      <c r="EDM483" s="428"/>
      <c r="EDN483" s="3"/>
      <c r="EDO483" s="567"/>
      <c r="EDP483" s="3"/>
      <c r="EDQ483" s="428"/>
      <c r="EDR483" s="3"/>
      <c r="EDS483" s="567"/>
      <c r="EDT483" s="3"/>
      <c r="EDU483" s="428"/>
      <c r="EDV483" s="3"/>
      <c r="EDW483" s="567"/>
      <c r="EDX483" s="3"/>
      <c r="EDY483" s="428"/>
      <c r="EDZ483" s="3"/>
      <c r="EEA483" s="567"/>
      <c r="EEB483" s="3"/>
      <c r="EEC483" s="428"/>
      <c r="EED483" s="3"/>
      <c r="EEE483" s="567"/>
      <c r="EEF483" s="3"/>
      <c r="EEG483" s="428"/>
      <c r="EEH483" s="3"/>
      <c r="EEI483" s="567"/>
      <c r="EEJ483" s="3"/>
      <c r="EEK483" s="428"/>
      <c r="EEL483" s="3"/>
      <c r="EEM483" s="567"/>
      <c r="EEN483" s="3"/>
      <c r="EEO483" s="428"/>
      <c r="EEP483" s="3"/>
      <c r="EEQ483" s="567"/>
      <c r="EER483" s="3"/>
      <c r="EES483" s="428"/>
      <c r="EET483" s="3"/>
      <c r="EEU483" s="567"/>
      <c r="EEV483" s="3"/>
      <c r="EEW483" s="428"/>
      <c r="EEX483" s="3"/>
      <c r="EEY483" s="567"/>
      <c r="EEZ483" s="3"/>
      <c r="EFA483" s="428"/>
      <c r="EFB483" s="3"/>
      <c r="EFC483" s="567"/>
      <c r="EFD483" s="3"/>
      <c r="EFE483" s="428"/>
      <c r="EFF483" s="3"/>
      <c r="EFG483" s="567"/>
      <c r="EFH483" s="3"/>
      <c r="EFI483" s="428"/>
      <c r="EFJ483" s="3"/>
      <c r="EFK483" s="567"/>
      <c r="EFL483" s="3"/>
      <c r="EFM483" s="428"/>
      <c r="EFN483" s="3"/>
      <c r="EFO483" s="567"/>
      <c r="EFP483" s="3"/>
      <c r="EFQ483" s="428"/>
      <c r="EFR483" s="3"/>
      <c r="EFS483" s="567"/>
      <c r="EFT483" s="3"/>
      <c r="EFU483" s="428"/>
      <c r="EFV483" s="3"/>
      <c r="EFW483" s="567"/>
      <c r="EFX483" s="3"/>
      <c r="EFY483" s="428"/>
      <c r="EFZ483" s="3"/>
      <c r="EGA483" s="567"/>
      <c r="EGB483" s="3"/>
      <c r="EGC483" s="428"/>
      <c r="EGD483" s="3"/>
      <c r="EGE483" s="567"/>
      <c r="EGF483" s="3"/>
      <c r="EGG483" s="428"/>
      <c r="EGH483" s="3"/>
      <c r="EGI483" s="567"/>
      <c r="EGJ483" s="3"/>
      <c r="EGK483" s="428"/>
      <c r="EGL483" s="3"/>
      <c r="EGM483" s="567"/>
      <c r="EGN483" s="3"/>
      <c r="EGO483" s="428"/>
      <c r="EGP483" s="3"/>
      <c r="EGQ483" s="567"/>
      <c r="EGR483" s="3"/>
      <c r="EGS483" s="428"/>
      <c r="EGT483" s="3"/>
      <c r="EGU483" s="567"/>
      <c r="EGV483" s="3"/>
      <c r="EGW483" s="428"/>
      <c r="EGX483" s="3"/>
      <c r="EGY483" s="567"/>
      <c r="EGZ483" s="3"/>
      <c r="EHA483" s="428"/>
      <c r="EHB483" s="3"/>
      <c r="EHC483" s="567"/>
      <c r="EHD483" s="3"/>
      <c r="EHE483" s="428"/>
      <c r="EHF483" s="3"/>
      <c r="EHG483" s="567"/>
      <c r="EHH483" s="3"/>
      <c r="EHI483" s="428"/>
      <c r="EHJ483" s="3"/>
      <c r="EHK483" s="567"/>
      <c r="EHL483" s="3"/>
      <c r="EHM483" s="428"/>
      <c r="EHN483" s="3"/>
      <c r="EHO483" s="567"/>
      <c r="EHP483" s="3"/>
      <c r="EHQ483" s="428"/>
      <c r="EHR483" s="3"/>
      <c r="EHS483" s="567"/>
      <c r="EHT483" s="3"/>
      <c r="EHU483" s="428"/>
      <c r="EHV483" s="3"/>
      <c r="EHW483" s="567"/>
      <c r="EHX483" s="3"/>
      <c r="EHY483" s="428"/>
      <c r="EHZ483" s="3"/>
      <c r="EIA483" s="567"/>
      <c r="EIB483" s="3"/>
      <c r="EIC483" s="428"/>
      <c r="EID483" s="3"/>
      <c r="EIE483" s="567"/>
      <c r="EIF483" s="3"/>
      <c r="EIG483" s="428"/>
      <c r="EIH483" s="3"/>
      <c r="EII483" s="567"/>
      <c r="EIJ483" s="3"/>
      <c r="EIK483" s="428"/>
      <c r="EIL483" s="3"/>
      <c r="EIM483" s="567"/>
      <c r="EIN483" s="3"/>
      <c r="EIO483" s="428"/>
      <c r="EIP483" s="3"/>
      <c r="EIQ483" s="567"/>
      <c r="EIR483" s="3"/>
      <c r="EIS483" s="428"/>
      <c r="EIT483" s="3"/>
      <c r="EIU483" s="567"/>
      <c r="EIV483" s="3"/>
      <c r="EIW483" s="428"/>
      <c r="EIX483" s="3"/>
      <c r="EIY483" s="567"/>
      <c r="EIZ483" s="3"/>
      <c r="EJA483" s="428"/>
      <c r="EJB483" s="3"/>
      <c r="EJC483" s="567"/>
      <c r="EJD483" s="3"/>
      <c r="EJE483" s="428"/>
      <c r="EJF483" s="3"/>
      <c r="EJG483" s="567"/>
      <c r="EJH483" s="3"/>
      <c r="EJI483" s="428"/>
      <c r="EJJ483" s="3"/>
      <c r="EJK483" s="567"/>
      <c r="EJL483" s="3"/>
      <c r="EJM483" s="428"/>
      <c r="EJN483" s="3"/>
      <c r="EJO483" s="567"/>
      <c r="EJP483" s="3"/>
      <c r="EJQ483" s="428"/>
      <c r="EJR483" s="3"/>
      <c r="EJS483" s="567"/>
      <c r="EJT483" s="3"/>
      <c r="EJU483" s="428"/>
      <c r="EJV483" s="3"/>
      <c r="EJW483" s="567"/>
      <c r="EJX483" s="3"/>
      <c r="EJY483" s="428"/>
      <c r="EJZ483" s="3"/>
      <c r="EKA483" s="567"/>
      <c r="EKB483" s="3"/>
      <c r="EKC483" s="428"/>
      <c r="EKD483" s="3"/>
      <c r="EKE483" s="567"/>
      <c r="EKF483" s="3"/>
      <c r="EKG483" s="428"/>
      <c r="EKH483" s="3"/>
      <c r="EKI483" s="567"/>
      <c r="EKJ483" s="3"/>
      <c r="EKK483" s="428"/>
      <c r="EKL483" s="3"/>
      <c r="EKM483" s="567"/>
      <c r="EKN483" s="3"/>
      <c r="EKO483" s="428"/>
      <c r="EKP483" s="3"/>
      <c r="EKQ483" s="567"/>
      <c r="EKR483" s="3"/>
      <c r="EKS483" s="428"/>
      <c r="EKT483" s="3"/>
      <c r="EKU483" s="567"/>
      <c r="EKV483" s="3"/>
      <c r="EKW483" s="428"/>
      <c r="EKX483" s="3"/>
      <c r="EKY483" s="567"/>
      <c r="EKZ483" s="3"/>
      <c r="ELA483" s="428"/>
      <c r="ELB483" s="3"/>
      <c r="ELC483" s="567"/>
      <c r="ELD483" s="3"/>
      <c r="ELE483" s="428"/>
      <c r="ELF483" s="3"/>
      <c r="ELG483" s="567"/>
      <c r="ELH483" s="3"/>
      <c r="ELI483" s="428"/>
      <c r="ELJ483" s="3"/>
      <c r="ELK483" s="567"/>
      <c r="ELL483" s="3"/>
      <c r="ELM483" s="428"/>
      <c r="ELN483" s="3"/>
      <c r="ELO483" s="567"/>
      <c r="ELP483" s="3"/>
      <c r="ELQ483" s="428"/>
      <c r="ELR483" s="3"/>
      <c r="ELS483" s="567"/>
      <c r="ELT483" s="3"/>
      <c r="ELU483" s="428"/>
      <c r="ELV483" s="3"/>
      <c r="ELW483" s="567"/>
      <c r="ELX483" s="3"/>
      <c r="ELY483" s="428"/>
      <c r="ELZ483" s="3"/>
      <c r="EMA483" s="567"/>
      <c r="EMB483" s="3"/>
      <c r="EMC483" s="428"/>
      <c r="EMD483" s="3"/>
      <c r="EME483" s="567"/>
      <c r="EMF483" s="3"/>
      <c r="EMG483" s="428"/>
      <c r="EMH483" s="3"/>
      <c r="EMI483" s="567"/>
      <c r="EMJ483" s="3"/>
      <c r="EMK483" s="428"/>
      <c r="EML483" s="3"/>
      <c r="EMM483" s="567"/>
      <c r="EMN483" s="3"/>
      <c r="EMO483" s="428"/>
      <c r="EMP483" s="3"/>
      <c r="EMQ483" s="567"/>
      <c r="EMR483" s="3"/>
      <c r="EMS483" s="428"/>
      <c r="EMT483" s="3"/>
      <c r="EMU483" s="567"/>
      <c r="EMV483" s="3"/>
      <c r="EMW483" s="428"/>
      <c r="EMX483" s="3"/>
      <c r="EMY483" s="567"/>
      <c r="EMZ483" s="3"/>
      <c r="ENA483" s="428"/>
      <c r="ENB483" s="3"/>
      <c r="ENC483" s="567"/>
      <c r="END483" s="3"/>
      <c r="ENE483" s="428"/>
      <c r="ENF483" s="3"/>
      <c r="ENG483" s="567"/>
      <c r="ENH483" s="3"/>
      <c r="ENI483" s="428"/>
      <c r="ENJ483" s="3"/>
      <c r="ENK483" s="567"/>
      <c r="ENL483" s="3"/>
      <c r="ENM483" s="428"/>
      <c r="ENN483" s="3"/>
      <c r="ENO483" s="567"/>
      <c r="ENP483" s="3"/>
      <c r="ENQ483" s="428"/>
      <c r="ENR483" s="3"/>
      <c r="ENS483" s="567"/>
      <c r="ENT483" s="3"/>
      <c r="ENU483" s="428"/>
      <c r="ENV483" s="3"/>
      <c r="ENW483" s="567"/>
      <c r="ENX483" s="3"/>
      <c r="ENY483" s="428"/>
      <c r="ENZ483" s="3"/>
      <c r="EOA483" s="567"/>
      <c r="EOB483" s="3"/>
      <c r="EOC483" s="428"/>
      <c r="EOD483" s="3"/>
      <c r="EOE483" s="567"/>
      <c r="EOF483" s="3"/>
      <c r="EOG483" s="428"/>
      <c r="EOH483" s="3"/>
      <c r="EOI483" s="567"/>
      <c r="EOJ483" s="3"/>
      <c r="EOK483" s="428"/>
      <c r="EOL483" s="3"/>
      <c r="EOM483" s="567"/>
      <c r="EON483" s="3"/>
      <c r="EOO483" s="428"/>
      <c r="EOP483" s="3"/>
      <c r="EOQ483" s="567"/>
      <c r="EOR483" s="3"/>
      <c r="EOS483" s="428"/>
      <c r="EOT483" s="3"/>
      <c r="EOU483" s="567"/>
      <c r="EOV483" s="3"/>
      <c r="EOW483" s="428"/>
      <c r="EOX483" s="3"/>
      <c r="EOY483" s="567"/>
      <c r="EOZ483" s="3"/>
      <c r="EPA483" s="428"/>
      <c r="EPB483" s="3"/>
      <c r="EPC483" s="567"/>
      <c r="EPD483" s="3"/>
      <c r="EPE483" s="428"/>
      <c r="EPF483" s="3"/>
      <c r="EPG483" s="567"/>
      <c r="EPH483" s="3"/>
      <c r="EPI483" s="428"/>
      <c r="EPJ483" s="3"/>
      <c r="EPK483" s="567"/>
      <c r="EPL483" s="3"/>
      <c r="EPM483" s="428"/>
      <c r="EPN483" s="3"/>
      <c r="EPO483" s="567"/>
      <c r="EPP483" s="3"/>
      <c r="EPQ483" s="428"/>
      <c r="EPR483" s="3"/>
      <c r="EPS483" s="567"/>
      <c r="EPT483" s="3"/>
      <c r="EPU483" s="428"/>
      <c r="EPV483" s="3"/>
      <c r="EPW483" s="567"/>
      <c r="EPX483" s="3"/>
      <c r="EPY483" s="428"/>
      <c r="EPZ483" s="3"/>
      <c r="EQA483" s="567"/>
      <c r="EQB483" s="3"/>
      <c r="EQC483" s="428"/>
      <c r="EQD483" s="3"/>
      <c r="EQE483" s="567"/>
      <c r="EQF483" s="3"/>
      <c r="EQG483" s="428"/>
      <c r="EQH483" s="3"/>
      <c r="EQI483" s="567"/>
      <c r="EQJ483" s="3"/>
      <c r="EQK483" s="428"/>
      <c r="EQL483" s="3"/>
      <c r="EQM483" s="567"/>
      <c r="EQN483" s="3"/>
      <c r="EQO483" s="428"/>
      <c r="EQP483" s="3"/>
      <c r="EQQ483" s="567"/>
      <c r="EQR483" s="3"/>
      <c r="EQS483" s="428"/>
      <c r="EQT483" s="3"/>
      <c r="EQU483" s="567"/>
      <c r="EQV483" s="3"/>
      <c r="EQW483" s="428"/>
      <c r="EQX483" s="3"/>
      <c r="EQY483" s="567"/>
      <c r="EQZ483" s="3"/>
      <c r="ERA483" s="428"/>
      <c r="ERB483" s="3"/>
      <c r="ERC483" s="567"/>
      <c r="ERD483" s="3"/>
      <c r="ERE483" s="428"/>
      <c r="ERF483" s="3"/>
      <c r="ERG483" s="567"/>
      <c r="ERH483" s="3"/>
      <c r="ERI483" s="428"/>
      <c r="ERJ483" s="3"/>
      <c r="ERK483" s="567"/>
      <c r="ERL483" s="3"/>
      <c r="ERM483" s="428"/>
      <c r="ERN483" s="3"/>
      <c r="ERO483" s="567"/>
      <c r="ERP483" s="3"/>
      <c r="ERQ483" s="428"/>
      <c r="ERR483" s="3"/>
      <c r="ERS483" s="567"/>
      <c r="ERT483" s="3"/>
      <c r="ERU483" s="428"/>
      <c r="ERV483" s="3"/>
      <c r="ERW483" s="567"/>
      <c r="ERX483" s="3"/>
      <c r="ERY483" s="428"/>
      <c r="ERZ483" s="3"/>
      <c r="ESA483" s="567"/>
      <c r="ESB483" s="3"/>
      <c r="ESC483" s="428"/>
      <c r="ESD483" s="3"/>
      <c r="ESE483" s="567"/>
      <c r="ESF483" s="3"/>
      <c r="ESG483" s="428"/>
      <c r="ESH483" s="3"/>
      <c r="ESI483" s="567"/>
      <c r="ESJ483" s="3"/>
      <c r="ESK483" s="428"/>
      <c r="ESL483" s="3"/>
      <c r="ESM483" s="567"/>
      <c r="ESN483" s="3"/>
      <c r="ESO483" s="428"/>
      <c r="ESP483" s="3"/>
      <c r="ESQ483" s="567"/>
      <c r="ESR483" s="3"/>
      <c r="ESS483" s="428"/>
      <c r="EST483" s="3"/>
      <c r="ESU483" s="567"/>
      <c r="ESV483" s="3"/>
      <c r="ESW483" s="428"/>
      <c r="ESX483" s="3"/>
      <c r="ESY483" s="567"/>
      <c r="ESZ483" s="3"/>
      <c r="ETA483" s="428"/>
      <c r="ETB483" s="3"/>
      <c r="ETC483" s="567"/>
      <c r="ETD483" s="3"/>
      <c r="ETE483" s="428"/>
      <c r="ETF483" s="3"/>
      <c r="ETG483" s="567"/>
      <c r="ETH483" s="3"/>
      <c r="ETI483" s="428"/>
      <c r="ETJ483" s="3"/>
      <c r="ETK483" s="567"/>
      <c r="ETL483" s="3"/>
      <c r="ETM483" s="428"/>
      <c r="ETN483" s="3"/>
      <c r="ETO483" s="567"/>
      <c r="ETP483" s="3"/>
      <c r="ETQ483" s="428"/>
      <c r="ETR483" s="3"/>
      <c r="ETS483" s="567"/>
      <c r="ETT483" s="3"/>
      <c r="ETU483" s="428"/>
      <c r="ETV483" s="3"/>
      <c r="ETW483" s="567"/>
      <c r="ETX483" s="3"/>
      <c r="ETY483" s="428"/>
      <c r="ETZ483" s="3"/>
      <c r="EUA483" s="567"/>
      <c r="EUB483" s="3"/>
      <c r="EUC483" s="428"/>
      <c r="EUD483" s="3"/>
      <c r="EUE483" s="567"/>
      <c r="EUF483" s="3"/>
      <c r="EUG483" s="428"/>
      <c r="EUH483" s="3"/>
      <c r="EUI483" s="567"/>
      <c r="EUJ483" s="3"/>
      <c r="EUK483" s="428"/>
      <c r="EUL483" s="3"/>
      <c r="EUM483" s="567"/>
      <c r="EUN483" s="3"/>
      <c r="EUO483" s="428"/>
      <c r="EUP483" s="3"/>
      <c r="EUQ483" s="567"/>
      <c r="EUR483" s="3"/>
      <c r="EUS483" s="428"/>
      <c r="EUT483" s="3"/>
      <c r="EUU483" s="567"/>
      <c r="EUV483" s="3"/>
      <c r="EUW483" s="428"/>
      <c r="EUX483" s="3"/>
      <c r="EUY483" s="567"/>
      <c r="EUZ483" s="3"/>
      <c r="EVA483" s="428"/>
      <c r="EVB483" s="3"/>
      <c r="EVC483" s="567"/>
      <c r="EVD483" s="3"/>
      <c r="EVE483" s="428"/>
      <c r="EVF483" s="3"/>
      <c r="EVG483" s="567"/>
      <c r="EVH483" s="3"/>
      <c r="EVI483" s="428"/>
      <c r="EVJ483" s="3"/>
      <c r="EVK483" s="567"/>
      <c r="EVL483" s="3"/>
      <c r="EVM483" s="428"/>
      <c r="EVN483" s="3"/>
      <c r="EVO483" s="567"/>
      <c r="EVP483" s="3"/>
      <c r="EVQ483" s="428"/>
      <c r="EVR483" s="3"/>
      <c r="EVS483" s="567"/>
      <c r="EVT483" s="3"/>
      <c r="EVU483" s="428"/>
      <c r="EVV483" s="3"/>
      <c r="EVW483" s="567"/>
      <c r="EVX483" s="3"/>
      <c r="EVY483" s="428"/>
      <c r="EVZ483" s="3"/>
      <c r="EWA483" s="567"/>
      <c r="EWB483" s="3"/>
      <c r="EWC483" s="428"/>
      <c r="EWD483" s="3"/>
      <c r="EWE483" s="567"/>
      <c r="EWF483" s="3"/>
      <c r="EWG483" s="428"/>
      <c r="EWH483" s="3"/>
      <c r="EWI483" s="567"/>
      <c r="EWJ483" s="3"/>
      <c r="EWK483" s="428"/>
      <c r="EWL483" s="3"/>
      <c r="EWM483" s="567"/>
      <c r="EWN483" s="3"/>
      <c r="EWO483" s="428"/>
      <c r="EWP483" s="3"/>
      <c r="EWQ483" s="567"/>
      <c r="EWR483" s="3"/>
      <c r="EWS483" s="428"/>
      <c r="EWT483" s="3"/>
      <c r="EWU483" s="567"/>
      <c r="EWV483" s="3"/>
      <c r="EWW483" s="428"/>
      <c r="EWX483" s="3"/>
      <c r="EWY483" s="567"/>
      <c r="EWZ483" s="3"/>
      <c r="EXA483" s="428"/>
      <c r="EXB483" s="3"/>
      <c r="EXC483" s="567"/>
      <c r="EXD483" s="3"/>
      <c r="EXE483" s="428"/>
      <c r="EXF483" s="3"/>
      <c r="EXG483" s="567"/>
      <c r="EXH483" s="3"/>
      <c r="EXI483" s="428"/>
      <c r="EXJ483" s="3"/>
      <c r="EXK483" s="567"/>
      <c r="EXL483" s="3"/>
      <c r="EXM483" s="428"/>
      <c r="EXN483" s="3"/>
      <c r="EXO483" s="567"/>
      <c r="EXP483" s="3"/>
      <c r="EXQ483" s="428"/>
      <c r="EXR483" s="3"/>
      <c r="EXS483" s="567"/>
      <c r="EXT483" s="3"/>
      <c r="EXU483" s="428"/>
      <c r="EXV483" s="3"/>
      <c r="EXW483" s="567"/>
      <c r="EXX483" s="3"/>
      <c r="EXY483" s="428"/>
      <c r="EXZ483" s="3"/>
      <c r="EYA483" s="567"/>
      <c r="EYB483" s="3"/>
      <c r="EYC483" s="428"/>
      <c r="EYD483" s="3"/>
      <c r="EYE483" s="567"/>
      <c r="EYF483" s="3"/>
      <c r="EYG483" s="428"/>
      <c r="EYH483" s="3"/>
      <c r="EYI483" s="567"/>
      <c r="EYJ483" s="3"/>
      <c r="EYK483" s="428"/>
      <c r="EYL483" s="3"/>
      <c r="EYM483" s="567"/>
      <c r="EYN483" s="3"/>
      <c r="EYO483" s="428"/>
      <c r="EYP483" s="3"/>
      <c r="EYQ483" s="567"/>
      <c r="EYR483" s="3"/>
      <c r="EYS483" s="428"/>
      <c r="EYT483" s="3"/>
      <c r="EYU483" s="567"/>
      <c r="EYV483" s="3"/>
      <c r="EYW483" s="428"/>
      <c r="EYX483" s="3"/>
      <c r="EYY483" s="567"/>
      <c r="EYZ483" s="3"/>
      <c r="EZA483" s="428"/>
      <c r="EZB483" s="3"/>
      <c r="EZC483" s="567"/>
      <c r="EZD483" s="3"/>
      <c r="EZE483" s="428"/>
      <c r="EZF483" s="3"/>
      <c r="EZG483" s="567"/>
      <c r="EZH483" s="3"/>
      <c r="EZI483" s="428"/>
      <c r="EZJ483" s="3"/>
      <c r="EZK483" s="567"/>
      <c r="EZL483" s="3"/>
      <c r="EZM483" s="428"/>
      <c r="EZN483" s="3"/>
      <c r="EZO483" s="567"/>
      <c r="EZP483" s="3"/>
      <c r="EZQ483" s="428"/>
      <c r="EZR483" s="3"/>
      <c r="EZS483" s="567"/>
      <c r="EZT483" s="3"/>
      <c r="EZU483" s="428"/>
      <c r="EZV483" s="3"/>
      <c r="EZW483" s="567"/>
      <c r="EZX483" s="3"/>
      <c r="EZY483" s="428"/>
      <c r="EZZ483" s="3"/>
      <c r="FAA483" s="567"/>
      <c r="FAB483" s="3"/>
      <c r="FAC483" s="428"/>
      <c r="FAD483" s="3"/>
      <c r="FAE483" s="567"/>
      <c r="FAF483" s="3"/>
      <c r="FAG483" s="428"/>
      <c r="FAH483" s="3"/>
      <c r="FAI483" s="567"/>
      <c r="FAJ483" s="3"/>
      <c r="FAK483" s="428"/>
      <c r="FAL483" s="3"/>
      <c r="FAM483" s="567"/>
      <c r="FAN483" s="3"/>
      <c r="FAO483" s="428"/>
      <c r="FAP483" s="3"/>
      <c r="FAQ483" s="567"/>
      <c r="FAR483" s="3"/>
      <c r="FAS483" s="428"/>
      <c r="FAT483" s="3"/>
      <c r="FAU483" s="567"/>
      <c r="FAV483" s="3"/>
      <c r="FAW483" s="428"/>
      <c r="FAX483" s="3"/>
      <c r="FAY483" s="567"/>
      <c r="FAZ483" s="3"/>
      <c r="FBA483" s="428"/>
      <c r="FBB483" s="3"/>
      <c r="FBC483" s="567"/>
      <c r="FBD483" s="3"/>
      <c r="FBE483" s="428"/>
      <c r="FBF483" s="3"/>
      <c r="FBG483" s="567"/>
      <c r="FBH483" s="3"/>
      <c r="FBI483" s="428"/>
      <c r="FBJ483" s="3"/>
      <c r="FBK483" s="567"/>
      <c r="FBL483" s="3"/>
      <c r="FBM483" s="428"/>
      <c r="FBN483" s="3"/>
      <c r="FBO483" s="567"/>
      <c r="FBP483" s="3"/>
      <c r="FBQ483" s="428"/>
      <c r="FBR483" s="3"/>
      <c r="FBS483" s="567"/>
      <c r="FBT483" s="3"/>
      <c r="FBU483" s="428"/>
      <c r="FBV483" s="3"/>
      <c r="FBW483" s="567"/>
      <c r="FBX483" s="3"/>
      <c r="FBY483" s="428"/>
      <c r="FBZ483" s="3"/>
      <c r="FCA483" s="567"/>
      <c r="FCB483" s="3"/>
      <c r="FCC483" s="428"/>
      <c r="FCD483" s="3"/>
      <c r="FCE483" s="567"/>
      <c r="FCF483" s="3"/>
      <c r="FCG483" s="428"/>
      <c r="FCH483" s="3"/>
      <c r="FCI483" s="567"/>
      <c r="FCJ483" s="3"/>
      <c r="FCK483" s="428"/>
      <c r="FCL483" s="3"/>
      <c r="FCM483" s="567"/>
      <c r="FCN483" s="3"/>
      <c r="FCO483" s="428"/>
      <c r="FCP483" s="3"/>
      <c r="FCQ483" s="567"/>
      <c r="FCR483" s="3"/>
      <c r="FCS483" s="428"/>
      <c r="FCT483" s="3"/>
      <c r="FCU483" s="567"/>
      <c r="FCV483" s="3"/>
      <c r="FCW483" s="428"/>
      <c r="FCX483" s="3"/>
      <c r="FCY483" s="567"/>
      <c r="FCZ483" s="3"/>
      <c r="FDA483" s="428"/>
      <c r="FDB483" s="3"/>
      <c r="FDC483" s="567"/>
      <c r="FDD483" s="3"/>
      <c r="FDE483" s="428"/>
      <c r="FDF483" s="3"/>
      <c r="FDG483" s="567"/>
      <c r="FDH483" s="3"/>
      <c r="FDI483" s="428"/>
      <c r="FDJ483" s="3"/>
      <c r="FDK483" s="567"/>
      <c r="FDL483" s="3"/>
      <c r="FDM483" s="428"/>
      <c r="FDN483" s="3"/>
      <c r="FDO483" s="567"/>
      <c r="FDP483" s="3"/>
      <c r="FDQ483" s="428"/>
      <c r="FDR483" s="3"/>
      <c r="FDS483" s="567"/>
      <c r="FDT483" s="3"/>
      <c r="FDU483" s="428"/>
      <c r="FDV483" s="3"/>
      <c r="FDW483" s="567"/>
      <c r="FDX483" s="3"/>
      <c r="FDY483" s="428"/>
      <c r="FDZ483" s="3"/>
      <c r="FEA483" s="567"/>
      <c r="FEB483" s="3"/>
      <c r="FEC483" s="428"/>
      <c r="FED483" s="3"/>
      <c r="FEE483" s="567"/>
      <c r="FEF483" s="3"/>
      <c r="FEG483" s="428"/>
      <c r="FEH483" s="3"/>
      <c r="FEI483" s="567"/>
      <c r="FEJ483" s="3"/>
      <c r="FEK483" s="428"/>
      <c r="FEL483" s="3"/>
      <c r="FEM483" s="567"/>
      <c r="FEN483" s="3"/>
      <c r="FEO483" s="428"/>
      <c r="FEP483" s="3"/>
      <c r="FEQ483" s="567"/>
      <c r="FER483" s="3"/>
      <c r="FES483" s="428"/>
      <c r="FET483" s="3"/>
      <c r="FEU483" s="567"/>
      <c r="FEV483" s="3"/>
      <c r="FEW483" s="428"/>
      <c r="FEX483" s="3"/>
      <c r="FEY483" s="567"/>
      <c r="FEZ483" s="3"/>
      <c r="FFA483" s="428"/>
      <c r="FFB483" s="3"/>
      <c r="FFC483" s="567"/>
      <c r="FFD483" s="3"/>
      <c r="FFE483" s="428"/>
      <c r="FFF483" s="3"/>
      <c r="FFG483" s="567"/>
      <c r="FFH483" s="3"/>
      <c r="FFI483" s="428"/>
      <c r="FFJ483" s="3"/>
      <c r="FFK483" s="567"/>
      <c r="FFL483" s="3"/>
      <c r="FFM483" s="428"/>
      <c r="FFN483" s="3"/>
      <c r="FFO483" s="567"/>
      <c r="FFP483" s="3"/>
      <c r="FFQ483" s="428"/>
      <c r="FFR483" s="3"/>
      <c r="FFS483" s="567"/>
      <c r="FFT483" s="3"/>
      <c r="FFU483" s="428"/>
      <c r="FFV483" s="3"/>
      <c r="FFW483" s="567"/>
      <c r="FFX483" s="3"/>
      <c r="FFY483" s="428"/>
      <c r="FFZ483" s="3"/>
      <c r="FGA483" s="567"/>
      <c r="FGB483" s="3"/>
      <c r="FGC483" s="428"/>
      <c r="FGD483" s="3"/>
      <c r="FGE483" s="567"/>
      <c r="FGF483" s="3"/>
      <c r="FGG483" s="428"/>
      <c r="FGH483" s="3"/>
      <c r="FGI483" s="567"/>
      <c r="FGJ483" s="3"/>
      <c r="FGK483" s="428"/>
      <c r="FGL483" s="3"/>
      <c r="FGM483" s="567"/>
      <c r="FGN483" s="3"/>
      <c r="FGO483" s="428"/>
      <c r="FGP483" s="3"/>
      <c r="FGQ483" s="567"/>
      <c r="FGR483" s="3"/>
      <c r="FGS483" s="428"/>
      <c r="FGT483" s="3"/>
      <c r="FGU483" s="567"/>
      <c r="FGV483" s="3"/>
      <c r="FGW483" s="428"/>
      <c r="FGX483" s="3"/>
      <c r="FGY483" s="567"/>
      <c r="FGZ483" s="3"/>
      <c r="FHA483" s="428"/>
      <c r="FHB483" s="3"/>
      <c r="FHC483" s="567"/>
      <c r="FHD483" s="3"/>
      <c r="FHE483" s="428"/>
      <c r="FHF483" s="3"/>
      <c r="FHG483" s="567"/>
      <c r="FHH483" s="3"/>
      <c r="FHI483" s="428"/>
      <c r="FHJ483" s="3"/>
      <c r="FHK483" s="567"/>
      <c r="FHL483" s="3"/>
      <c r="FHM483" s="428"/>
      <c r="FHN483" s="3"/>
      <c r="FHO483" s="567"/>
      <c r="FHP483" s="3"/>
      <c r="FHQ483" s="428"/>
      <c r="FHR483" s="3"/>
      <c r="FHS483" s="567"/>
      <c r="FHT483" s="3"/>
      <c r="FHU483" s="428"/>
      <c r="FHV483" s="3"/>
      <c r="FHW483" s="567"/>
      <c r="FHX483" s="3"/>
      <c r="FHY483" s="428"/>
      <c r="FHZ483" s="3"/>
      <c r="FIA483" s="567"/>
      <c r="FIB483" s="3"/>
      <c r="FIC483" s="428"/>
      <c r="FID483" s="3"/>
      <c r="FIE483" s="567"/>
      <c r="FIF483" s="3"/>
      <c r="FIG483" s="428"/>
      <c r="FIH483" s="3"/>
      <c r="FII483" s="567"/>
      <c r="FIJ483" s="3"/>
      <c r="FIK483" s="428"/>
      <c r="FIL483" s="3"/>
      <c r="FIM483" s="567"/>
      <c r="FIN483" s="3"/>
      <c r="FIO483" s="428"/>
      <c r="FIP483" s="3"/>
      <c r="FIQ483" s="567"/>
      <c r="FIR483" s="3"/>
      <c r="FIS483" s="428"/>
      <c r="FIT483" s="3"/>
      <c r="FIU483" s="567"/>
      <c r="FIV483" s="3"/>
      <c r="FIW483" s="428"/>
      <c r="FIX483" s="3"/>
      <c r="FIY483" s="567"/>
      <c r="FIZ483" s="3"/>
      <c r="FJA483" s="428"/>
      <c r="FJB483" s="3"/>
      <c r="FJC483" s="567"/>
      <c r="FJD483" s="3"/>
      <c r="FJE483" s="428"/>
      <c r="FJF483" s="3"/>
      <c r="FJG483" s="567"/>
      <c r="FJH483" s="3"/>
      <c r="FJI483" s="428"/>
      <c r="FJJ483" s="3"/>
      <c r="FJK483" s="567"/>
      <c r="FJL483" s="3"/>
      <c r="FJM483" s="428"/>
      <c r="FJN483" s="3"/>
      <c r="FJO483" s="567"/>
      <c r="FJP483" s="3"/>
      <c r="FJQ483" s="428"/>
      <c r="FJR483" s="3"/>
      <c r="FJS483" s="567"/>
      <c r="FJT483" s="3"/>
      <c r="FJU483" s="428"/>
      <c r="FJV483" s="3"/>
      <c r="FJW483" s="567"/>
      <c r="FJX483" s="3"/>
      <c r="FJY483" s="428"/>
      <c r="FJZ483" s="3"/>
      <c r="FKA483" s="567"/>
      <c r="FKB483" s="3"/>
      <c r="FKC483" s="428"/>
      <c r="FKD483" s="3"/>
      <c r="FKE483" s="567"/>
      <c r="FKF483" s="3"/>
      <c r="FKG483" s="428"/>
      <c r="FKH483" s="3"/>
      <c r="FKI483" s="567"/>
      <c r="FKJ483" s="3"/>
      <c r="FKK483" s="428"/>
      <c r="FKL483" s="3"/>
      <c r="FKM483" s="567"/>
      <c r="FKN483" s="3"/>
      <c r="FKO483" s="428"/>
      <c r="FKP483" s="3"/>
      <c r="FKQ483" s="567"/>
      <c r="FKR483" s="3"/>
      <c r="FKS483" s="428"/>
      <c r="FKT483" s="3"/>
      <c r="FKU483" s="567"/>
      <c r="FKV483" s="3"/>
      <c r="FKW483" s="428"/>
      <c r="FKX483" s="3"/>
      <c r="FKY483" s="567"/>
      <c r="FKZ483" s="3"/>
      <c r="FLA483" s="428"/>
      <c r="FLB483" s="3"/>
      <c r="FLC483" s="567"/>
      <c r="FLD483" s="3"/>
      <c r="FLE483" s="428"/>
      <c r="FLF483" s="3"/>
      <c r="FLG483" s="567"/>
      <c r="FLH483" s="3"/>
      <c r="FLI483" s="428"/>
      <c r="FLJ483" s="3"/>
      <c r="FLK483" s="567"/>
      <c r="FLL483" s="3"/>
      <c r="FLM483" s="428"/>
      <c r="FLN483" s="3"/>
      <c r="FLO483" s="567"/>
      <c r="FLP483" s="3"/>
      <c r="FLQ483" s="428"/>
      <c r="FLR483" s="3"/>
      <c r="FLS483" s="567"/>
      <c r="FLT483" s="3"/>
      <c r="FLU483" s="428"/>
      <c r="FLV483" s="3"/>
      <c r="FLW483" s="567"/>
      <c r="FLX483" s="3"/>
      <c r="FLY483" s="428"/>
      <c r="FLZ483" s="3"/>
      <c r="FMA483" s="567"/>
      <c r="FMB483" s="3"/>
      <c r="FMC483" s="428"/>
      <c r="FMD483" s="3"/>
      <c r="FME483" s="567"/>
      <c r="FMF483" s="3"/>
      <c r="FMG483" s="428"/>
      <c r="FMH483" s="3"/>
      <c r="FMI483" s="567"/>
      <c r="FMJ483" s="3"/>
      <c r="FMK483" s="428"/>
      <c r="FML483" s="3"/>
      <c r="FMM483" s="567"/>
      <c r="FMN483" s="3"/>
      <c r="FMO483" s="428"/>
      <c r="FMP483" s="3"/>
      <c r="FMQ483" s="567"/>
      <c r="FMR483" s="3"/>
      <c r="FMS483" s="428"/>
      <c r="FMT483" s="3"/>
      <c r="FMU483" s="567"/>
      <c r="FMV483" s="3"/>
      <c r="FMW483" s="428"/>
      <c r="FMX483" s="3"/>
      <c r="FMY483" s="567"/>
      <c r="FMZ483" s="3"/>
      <c r="FNA483" s="428"/>
      <c r="FNB483" s="3"/>
      <c r="FNC483" s="567"/>
      <c r="FND483" s="3"/>
      <c r="FNE483" s="428"/>
      <c r="FNF483" s="3"/>
      <c r="FNG483" s="567"/>
      <c r="FNH483" s="3"/>
      <c r="FNI483" s="428"/>
      <c r="FNJ483" s="3"/>
      <c r="FNK483" s="567"/>
      <c r="FNL483" s="3"/>
      <c r="FNM483" s="428"/>
      <c r="FNN483" s="3"/>
      <c r="FNO483" s="567"/>
      <c r="FNP483" s="3"/>
      <c r="FNQ483" s="428"/>
      <c r="FNR483" s="3"/>
      <c r="FNS483" s="567"/>
      <c r="FNT483" s="3"/>
      <c r="FNU483" s="428"/>
      <c r="FNV483" s="3"/>
      <c r="FNW483" s="567"/>
      <c r="FNX483" s="3"/>
      <c r="FNY483" s="428"/>
      <c r="FNZ483" s="3"/>
      <c r="FOA483" s="567"/>
      <c r="FOB483" s="3"/>
      <c r="FOC483" s="428"/>
      <c r="FOD483" s="3"/>
      <c r="FOE483" s="567"/>
      <c r="FOF483" s="3"/>
      <c r="FOG483" s="428"/>
      <c r="FOH483" s="3"/>
      <c r="FOI483" s="567"/>
      <c r="FOJ483" s="3"/>
      <c r="FOK483" s="428"/>
      <c r="FOL483" s="3"/>
      <c r="FOM483" s="567"/>
      <c r="FON483" s="3"/>
      <c r="FOO483" s="428"/>
      <c r="FOP483" s="3"/>
      <c r="FOQ483" s="567"/>
      <c r="FOR483" s="3"/>
      <c r="FOS483" s="428"/>
      <c r="FOT483" s="3"/>
      <c r="FOU483" s="567"/>
      <c r="FOV483" s="3"/>
      <c r="FOW483" s="428"/>
      <c r="FOX483" s="3"/>
      <c r="FOY483" s="567"/>
      <c r="FOZ483" s="3"/>
      <c r="FPA483" s="428"/>
      <c r="FPB483" s="3"/>
      <c r="FPC483" s="567"/>
      <c r="FPD483" s="3"/>
      <c r="FPE483" s="428"/>
      <c r="FPF483" s="3"/>
      <c r="FPG483" s="567"/>
      <c r="FPH483" s="3"/>
      <c r="FPI483" s="428"/>
      <c r="FPJ483" s="3"/>
      <c r="FPK483" s="567"/>
      <c r="FPL483" s="3"/>
      <c r="FPM483" s="428"/>
      <c r="FPN483" s="3"/>
      <c r="FPO483" s="567"/>
      <c r="FPP483" s="3"/>
      <c r="FPQ483" s="428"/>
      <c r="FPR483" s="3"/>
      <c r="FPS483" s="567"/>
      <c r="FPT483" s="3"/>
      <c r="FPU483" s="428"/>
      <c r="FPV483" s="3"/>
      <c r="FPW483" s="567"/>
      <c r="FPX483" s="3"/>
      <c r="FPY483" s="428"/>
      <c r="FPZ483" s="3"/>
      <c r="FQA483" s="567"/>
      <c r="FQB483" s="3"/>
      <c r="FQC483" s="428"/>
      <c r="FQD483" s="3"/>
      <c r="FQE483" s="567"/>
      <c r="FQF483" s="3"/>
      <c r="FQG483" s="428"/>
      <c r="FQH483" s="3"/>
      <c r="FQI483" s="567"/>
      <c r="FQJ483" s="3"/>
      <c r="FQK483" s="428"/>
      <c r="FQL483" s="3"/>
      <c r="FQM483" s="567"/>
      <c r="FQN483" s="3"/>
      <c r="FQO483" s="428"/>
      <c r="FQP483" s="3"/>
      <c r="FQQ483" s="567"/>
      <c r="FQR483" s="3"/>
      <c r="FQS483" s="428"/>
      <c r="FQT483" s="3"/>
      <c r="FQU483" s="567"/>
      <c r="FQV483" s="3"/>
      <c r="FQW483" s="428"/>
      <c r="FQX483" s="3"/>
      <c r="FQY483" s="567"/>
      <c r="FQZ483" s="3"/>
      <c r="FRA483" s="428"/>
      <c r="FRB483" s="3"/>
      <c r="FRC483" s="567"/>
      <c r="FRD483" s="3"/>
      <c r="FRE483" s="428"/>
      <c r="FRF483" s="3"/>
      <c r="FRG483" s="567"/>
      <c r="FRH483" s="3"/>
      <c r="FRI483" s="428"/>
      <c r="FRJ483" s="3"/>
      <c r="FRK483" s="567"/>
      <c r="FRL483" s="3"/>
      <c r="FRM483" s="428"/>
      <c r="FRN483" s="3"/>
      <c r="FRO483" s="567"/>
      <c r="FRP483" s="3"/>
      <c r="FRQ483" s="428"/>
      <c r="FRR483" s="3"/>
      <c r="FRS483" s="567"/>
      <c r="FRT483" s="3"/>
      <c r="FRU483" s="428"/>
      <c r="FRV483" s="3"/>
      <c r="FRW483" s="567"/>
      <c r="FRX483" s="3"/>
      <c r="FRY483" s="428"/>
      <c r="FRZ483" s="3"/>
      <c r="FSA483" s="567"/>
      <c r="FSB483" s="3"/>
      <c r="FSC483" s="428"/>
      <c r="FSD483" s="3"/>
      <c r="FSE483" s="567"/>
      <c r="FSF483" s="3"/>
      <c r="FSG483" s="428"/>
      <c r="FSH483" s="3"/>
      <c r="FSI483" s="567"/>
      <c r="FSJ483" s="3"/>
      <c r="FSK483" s="428"/>
      <c r="FSL483" s="3"/>
      <c r="FSM483" s="567"/>
      <c r="FSN483" s="3"/>
      <c r="FSO483" s="428"/>
      <c r="FSP483" s="3"/>
      <c r="FSQ483" s="567"/>
      <c r="FSR483" s="3"/>
      <c r="FSS483" s="428"/>
      <c r="FST483" s="3"/>
      <c r="FSU483" s="567"/>
      <c r="FSV483" s="3"/>
      <c r="FSW483" s="428"/>
      <c r="FSX483" s="3"/>
      <c r="FSY483" s="567"/>
      <c r="FSZ483" s="3"/>
      <c r="FTA483" s="428"/>
      <c r="FTB483" s="3"/>
      <c r="FTC483" s="567"/>
      <c r="FTD483" s="3"/>
      <c r="FTE483" s="428"/>
      <c r="FTF483" s="3"/>
      <c r="FTG483" s="567"/>
      <c r="FTH483" s="3"/>
      <c r="FTI483" s="428"/>
      <c r="FTJ483" s="3"/>
      <c r="FTK483" s="567"/>
      <c r="FTL483" s="3"/>
      <c r="FTM483" s="428"/>
      <c r="FTN483" s="3"/>
      <c r="FTO483" s="567"/>
      <c r="FTP483" s="3"/>
      <c r="FTQ483" s="428"/>
      <c r="FTR483" s="3"/>
      <c r="FTS483" s="567"/>
      <c r="FTT483" s="3"/>
      <c r="FTU483" s="428"/>
      <c r="FTV483" s="3"/>
      <c r="FTW483" s="567"/>
      <c r="FTX483" s="3"/>
      <c r="FTY483" s="428"/>
      <c r="FTZ483" s="3"/>
      <c r="FUA483" s="567"/>
      <c r="FUB483" s="3"/>
      <c r="FUC483" s="428"/>
      <c r="FUD483" s="3"/>
      <c r="FUE483" s="567"/>
      <c r="FUF483" s="3"/>
      <c r="FUG483" s="428"/>
      <c r="FUH483" s="3"/>
      <c r="FUI483" s="567"/>
      <c r="FUJ483" s="3"/>
      <c r="FUK483" s="428"/>
      <c r="FUL483" s="3"/>
      <c r="FUM483" s="567"/>
      <c r="FUN483" s="3"/>
      <c r="FUO483" s="428"/>
      <c r="FUP483" s="3"/>
      <c r="FUQ483" s="567"/>
      <c r="FUR483" s="3"/>
      <c r="FUS483" s="428"/>
      <c r="FUT483" s="3"/>
      <c r="FUU483" s="567"/>
      <c r="FUV483" s="3"/>
      <c r="FUW483" s="428"/>
      <c r="FUX483" s="3"/>
      <c r="FUY483" s="567"/>
      <c r="FUZ483" s="3"/>
      <c r="FVA483" s="428"/>
      <c r="FVB483" s="3"/>
      <c r="FVC483" s="567"/>
      <c r="FVD483" s="3"/>
      <c r="FVE483" s="428"/>
      <c r="FVF483" s="3"/>
      <c r="FVG483" s="567"/>
      <c r="FVH483" s="3"/>
      <c r="FVI483" s="428"/>
      <c r="FVJ483" s="3"/>
      <c r="FVK483" s="567"/>
      <c r="FVL483" s="3"/>
      <c r="FVM483" s="428"/>
      <c r="FVN483" s="3"/>
      <c r="FVO483" s="567"/>
      <c r="FVP483" s="3"/>
      <c r="FVQ483" s="428"/>
      <c r="FVR483" s="3"/>
      <c r="FVS483" s="567"/>
      <c r="FVT483" s="3"/>
      <c r="FVU483" s="428"/>
      <c r="FVV483" s="3"/>
      <c r="FVW483" s="567"/>
      <c r="FVX483" s="3"/>
      <c r="FVY483" s="428"/>
      <c r="FVZ483" s="3"/>
      <c r="FWA483" s="567"/>
      <c r="FWB483" s="3"/>
      <c r="FWC483" s="428"/>
      <c r="FWD483" s="3"/>
      <c r="FWE483" s="567"/>
      <c r="FWF483" s="3"/>
      <c r="FWG483" s="428"/>
      <c r="FWH483" s="3"/>
      <c r="FWI483" s="567"/>
      <c r="FWJ483" s="3"/>
      <c r="FWK483" s="428"/>
      <c r="FWL483" s="3"/>
      <c r="FWM483" s="567"/>
      <c r="FWN483" s="3"/>
      <c r="FWO483" s="428"/>
      <c r="FWP483" s="3"/>
      <c r="FWQ483" s="567"/>
      <c r="FWR483" s="3"/>
      <c r="FWS483" s="428"/>
      <c r="FWT483" s="3"/>
      <c r="FWU483" s="567"/>
      <c r="FWV483" s="3"/>
      <c r="FWW483" s="428"/>
      <c r="FWX483" s="3"/>
      <c r="FWY483" s="567"/>
      <c r="FWZ483" s="3"/>
      <c r="FXA483" s="428"/>
      <c r="FXB483" s="3"/>
      <c r="FXC483" s="567"/>
      <c r="FXD483" s="3"/>
      <c r="FXE483" s="428"/>
      <c r="FXF483" s="3"/>
      <c r="FXG483" s="567"/>
      <c r="FXH483" s="3"/>
      <c r="FXI483" s="428"/>
      <c r="FXJ483" s="3"/>
      <c r="FXK483" s="567"/>
      <c r="FXL483" s="3"/>
      <c r="FXM483" s="428"/>
      <c r="FXN483" s="3"/>
      <c r="FXO483" s="567"/>
      <c r="FXP483" s="3"/>
      <c r="FXQ483" s="428"/>
      <c r="FXR483" s="3"/>
      <c r="FXS483" s="567"/>
      <c r="FXT483" s="3"/>
      <c r="FXU483" s="428"/>
      <c r="FXV483" s="3"/>
      <c r="FXW483" s="567"/>
      <c r="FXX483" s="3"/>
      <c r="FXY483" s="428"/>
      <c r="FXZ483" s="3"/>
      <c r="FYA483" s="567"/>
      <c r="FYB483" s="3"/>
      <c r="FYC483" s="428"/>
      <c r="FYD483" s="3"/>
      <c r="FYE483" s="567"/>
      <c r="FYF483" s="3"/>
      <c r="FYG483" s="428"/>
      <c r="FYH483" s="3"/>
      <c r="FYI483" s="567"/>
      <c r="FYJ483" s="3"/>
      <c r="FYK483" s="428"/>
      <c r="FYL483" s="3"/>
      <c r="FYM483" s="567"/>
      <c r="FYN483" s="3"/>
      <c r="FYO483" s="428"/>
      <c r="FYP483" s="3"/>
      <c r="FYQ483" s="567"/>
      <c r="FYR483" s="3"/>
      <c r="FYS483" s="428"/>
      <c r="FYT483" s="3"/>
      <c r="FYU483" s="567"/>
      <c r="FYV483" s="3"/>
      <c r="FYW483" s="428"/>
      <c r="FYX483" s="3"/>
      <c r="FYY483" s="567"/>
      <c r="FYZ483" s="3"/>
      <c r="FZA483" s="428"/>
      <c r="FZB483" s="3"/>
      <c r="FZC483" s="567"/>
      <c r="FZD483" s="3"/>
      <c r="FZE483" s="428"/>
      <c r="FZF483" s="3"/>
      <c r="FZG483" s="567"/>
      <c r="FZH483" s="3"/>
      <c r="FZI483" s="428"/>
      <c r="FZJ483" s="3"/>
      <c r="FZK483" s="567"/>
      <c r="FZL483" s="3"/>
      <c r="FZM483" s="428"/>
      <c r="FZN483" s="3"/>
      <c r="FZO483" s="567"/>
      <c r="FZP483" s="3"/>
      <c r="FZQ483" s="428"/>
      <c r="FZR483" s="3"/>
      <c r="FZS483" s="567"/>
      <c r="FZT483" s="3"/>
      <c r="FZU483" s="428"/>
      <c r="FZV483" s="3"/>
      <c r="FZW483" s="567"/>
      <c r="FZX483" s="3"/>
      <c r="FZY483" s="428"/>
      <c r="FZZ483" s="3"/>
      <c r="GAA483" s="567"/>
      <c r="GAB483" s="3"/>
      <c r="GAC483" s="428"/>
      <c r="GAD483" s="3"/>
      <c r="GAE483" s="567"/>
      <c r="GAF483" s="3"/>
      <c r="GAG483" s="428"/>
      <c r="GAH483" s="3"/>
      <c r="GAI483" s="567"/>
      <c r="GAJ483" s="3"/>
      <c r="GAK483" s="428"/>
      <c r="GAL483" s="3"/>
      <c r="GAM483" s="567"/>
      <c r="GAN483" s="3"/>
      <c r="GAO483" s="428"/>
      <c r="GAP483" s="3"/>
      <c r="GAQ483" s="567"/>
      <c r="GAR483" s="3"/>
      <c r="GAS483" s="428"/>
      <c r="GAT483" s="3"/>
      <c r="GAU483" s="567"/>
      <c r="GAV483" s="3"/>
      <c r="GAW483" s="428"/>
      <c r="GAX483" s="3"/>
      <c r="GAY483" s="567"/>
      <c r="GAZ483" s="3"/>
      <c r="GBA483" s="428"/>
      <c r="GBB483" s="3"/>
      <c r="GBC483" s="567"/>
      <c r="GBD483" s="3"/>
      <c r="GBE483" s="428"/>
      <c r="GBF483" s="3"/>
      <c r="GBG483" s="567"/>
      <c r="GBH483" s="3"/>
      <c r="GBI483" s="428"/>
      <c r="GBJ483" s="3"/>
      <c r="GBK483" s="567"/>
      <c r="GBL483" s="3"/>
      <c r="GBM483" s="428"/>
      <c r="GBN483" s="3"/>
      <c r="GBO483" s="567"/>
      <c r="GBP483" s="3"/>
      <c r="GBQ483" s="428"/>
      <c r="GBR483" s="3"/>
      <c r="GBS483" s="567"/>
      <c r="GBT483" s="3"/>
      <c r="GBU483" s="428"/>
      <c r="GBV483" s="3"/>
      <c r="GBW483" s="567"/>
      <c r="GBX483" s="3"/>
      <c r="GBY483" s="428"/>
      <c r="GBZ483" s="3"/>
      <c r="GCA483" s="567"/>
      <c r="GCB483" s="3"/>
      <c r="GCC483" s="428"/>
      <c r="GCD483" s="3"/>
      <c r="GCE483" s="567"/>
      <c r="GCF483" s="3"/>
      <c r="GCG483" s="428"/>
      <c r="GCH483" s="3"/>
      <c r="GCI483" s="567"/>
      <c r="GCJ483" s="3"/>
      <c r="GCK483" s="428"/>
      <c r="GCL483" s="3"/>
      <c r="GCM483" s="567"/>
      <c r="GCN483" s="3"/>
      <c r="GCO483" s="428"/>
      <c r="GCP483" s="3"/>
      <c r="GCQ483" s="567"/>
      <c r="GCR483" s="3"/>
      <c r="GCS483" s="428"/>
      <c r="GCT483" s="3"/>
      <c r="GCU483" s="567"/>
      <c r="GCV483" s="3"/>
      <c r="GCW483" s="428"/>
      <c r="GCX483" s="3"/>
      <c r="GCY483" s="567"/>
      <c r="GCZ483" s="3"/>
      <c r="GDA483" s="428"/>
      <c r="GDB483" s="3"/>
      <c r="GDC483" s="567"/>
      <c r="GDD483" s="3"/>
      <c r="GDE483" s="428"/>
      <c r="GDF483" s="3"/>
      <c r="GDG483" s="567"/>
      <c r="GDH483" s="3"/>
      <c r="GDI483" s="428"/>
      <c r="GDJ483" s="3"/>
      <c r="GDK483" s="567"/>
      <c r="GDL483" s="3"/>
      <c r="GDM483" s="428"/>
      <c r="GDN483" s="3"/>
      <c r="GDO483" s="567"/>
      <c r="GDP483" s="3"/>
      <c r="GDQ483" s="428"/>
      <c r="GDR483" s="3"/>
      <c r="GDS483" s="567"/>
      <c r="GDT483" s="3"/>
      <c r="GDU483" s="428"/>
      <c r="GDV483" s="3"/>
      <c r="GDW483" s="567"/>
      <c r="GDX483" s="3"/>
      <c r="GDY483" s="428"/>
      <c r="GDZ483" s="3"/>
      <c r="GEA483" s="567"/>
      <c r="GEB483" s="3"/>
      <c r="GEC483" s="428"/>
      <c r="GED483" s="3"/>
      <c r="GEE483" s="567"/>
      <c r="GEF483" s="3"/>
      <c r="GEG483" s="428"/>
      <c r="GEH483" s="3"/>
      <c r="GEI483" s="567"/>
      <c r="GEJ483" s="3"/>
      <c r="GEK483" s="428"/>
      <c r="GEL483" s="3"/>
      <c r="GEM483" s="567"/>
      <c r="GEN483" s="3"/>
      <c r="GEO483" s="428"/>
      <c r="GEP483" s="3"/>
      <c r="GEQ483" s="567"/>
      <c r="GER483" s="3"/>
      <c r="GES483" s="428"/>
      <c r="GET483" s="3"/>
      <c r="GEU483" s="567"/>
      <c r="GEV483" s="3"/>
      <c r="GEW483" s="428"/>
      <c r="GEX483" s="3"/>
      <c r="GEY483" s="567"/>
      <c r="GEZ483" s="3"/>
      <c r="GFA483" s="428"/>
      <c r="GFB483" s="3"/>
      <c r="GFC483" s="567"/>
      <c r="GFD483" s="3"/>
      <c r="GFE483" s="428"/>
      <c r="GFF483" s="3"/>
      <c r="GFG483" s="567"/>
      <c r="GFH483" s="3"/>
      <c r="GFI483" s="428"/>
      <c r="GFJ483" s="3"/>
      <c r="GFK483" s="567"/>
      <c r="GFL483" s="3"/>
      <c r="GFM483" s="428"/>
      <c r="GFN483" s="3"/>
      <c r="GFO483" s="567"/>
      <c r="GFP483" s="3"/>
      <c r="GFQ483" s="428"/>
      <c r="GFR483" s="3"/>
      <c r="GFS483" s="567"/>
      <c r="GFT483" s="3"/>
      <c r="GFU483" s="428"/>
      <c r="GFV483" s="3"/>
      <c r="GFW483" s="567"/>
      <c r="GFX483" s="3"/>
      <c r="GFY483" s="428"/>
      <c r="GFZ483" s="3"/>
      <c r="GGA483" s="567"/>
      <c r="GGB483" s="3"/>
      <c r="GGC483" s="428"/>
      <c r="GGD483" s="3"/>
      <c r="GGE483" s="567"/>
      <c r="GGF483" s="3"/>
      <c r="GGG483" s="428"/>
      <c r="GGH483" s="3"/>
      <c r="GGI483" s="567"/>
      <c r="GGJ483" s="3"/>
      <c r="GGK483" s="428"/>
      <c r="GGL483" s="3"/>
      <c r="GGM483" s="567"/>
      <c r="GGN483" s="3"/>
      <c r="GGO483" s="428"/>
      <c r="GGP483" s="3"/>
      <c r="GGQ483" s="567"/>
      <c r="GGR483" s="3"/>
      <c r="GGS483" s="428"/>
      <c r="GGT483" s="3"/>
      <c r="GGU483" s="567"/>
      <c r="GGV483" s="3"/>
      <c r="GGW483" s="428"/>
      <c r="GGX483" s="3"/>
      <c r="GGY483" s="567"/>
      <c r="GGZ483" s="3"/>
      <c r="GHA483" s="428"/>
      <c r="GHB483" s="3"/>
      <c r="GHC483" s="567"/>
      <c r="GHD483" s="3"/>
      <c r="GHE483" s="428"/>
      <c r="GHF483" s="3"/>
      <c r="GHG483" s="567"/>
      <c r="GHH483" s="3"/>
      <c r="GHI483" s="428"/>
      <c r="GHJ483" s="3"/>
      <c r="GHK483" s="567"/>
      <c r="GHL483" s="3"/>
      <c r="GHM483" s="428"/>
      <c r="GHN483" s="3"/>
      <c r="GHO483" s="567"/>
      <c r="GHP483" s="3"/>
      <c r="GHQ483" s="428"/>
      <c r="GHR483" s="3"/>
      <c r="GHS483" s="567"/>
      <c r="GHT483" s="3"/>
      <c r="GHU483" s="428"/>
      <c r="GHV483" s="3"/>
      <c r="GHW483" s="567"/>
      <c r="GHX483" s="3"/>
      <c r="GHY483" s="428"/>
      <c r="GHZ483" s="3"/>
      <c r="GIA483" s="567"/>
      <c r="GIB483" s="3"/>
      <c r="GIC483" s="428"/>
      <c r="GID483" s="3"/>
      <c r="GIE483" s="567"/>
      <c r="GIF483" s="3"/>
      <c r="GIG483" s="428"/>
      <c r="GIH483" s="3"/>
      <c r="GII483" s="567"/>
      <c r="GIJ483" s="3"/>
      <c r="GIK483" s="428"/>
      <c r="GIL483" s="3"/>
      <c r="GIM483" s="567"/>
      <c r="GIN483" s="3"/>
      <c r="GIO483" s="428"/>
      <c r="GIP483" s="3"/>
      <c r="GIQ483" s="567"/>
      <c r="GIR483" s="3"/>
      <c r="GIS483" s="428"/>
      <c r="GIT483" s="3"/>
      <c r="GIU483" s="567"/>
      <c r="GIV483" s="3"/>
      <c r="GIW483" s="428"/>
      <c r="GIX483" s="3"/>
      <c r="GIY483" s="567"/>
      <c r="GIZ483" s="3"/>
      <c r="GJA483" s="428"/>
      <c r="GJB483" s="3"/>
      <c r="GJC483" s="567"/>
      <c r="GJD483" s="3"/>
      <c r="GJE483" s="428"/>
      <c r="GJF483" s="3"/>
      <c r="GJG483" s="567"/>
      <c r="GJH483" s="3"/>
      <c r="GJI483" s="428"/>
      <c r="GJJ483" s="3"/>
      <c r="GJK483" s="567"/>
      <c r="GJL483" s="3"/>
      <c r="GJM483" s="428"/>
      <c r="GJN483" s="3"/>
      <c r="GJO483" s="567"/>
      <c r="GJP483" s="3"/>
      <c r="GJQ483" s="428"/>
      <c r="GJR483" s="3"/>
      <c r="GJS483" s="567"/>
      <c r="GJT483" s="3"/>
      <c r="GJU483" s="428"/>
      <c r="GJV483" s="3"/>
      <c r="GJW483" s="567"/>
      <c r="GJX483" s="3"/>
      <c r="GJY483" s="428"/>
      <c r="GJZ483" s="3"/>
      <c r="GKA483" s="567"/>
      <c r="GKB483" s="3"/>
      <c r="GKC483" s="428"/>
      <c r="GKD483" s="3"/>
      <c r="GKE483" s="567"/>
      <c r="GKF483" s="3"/>
      <c r="GKG483" s="428"/>
      <c r="GKH483" s="3"/>
      <c r="GKI483" s="567"/>
      <c r="GKJ483" s="3"/>
      <c r="GKK483" s="428"/>
      <c r="GKL483" s="3"/>
      <c r="GKM483" s="567"/>
      <c r="GKN483" s="3"/>
      <c r="GKO483" s="428"/>
      <c r="GKP483" s="3"/>
      <c r="GKQ483" s="567"/>
      <c r="GKR483" s="3"/>
      <c r="GKS483" s="428"/>
      <c r="GKT483" s="3"/>
      <c r="GKU483" s="567"/>
      <c r="GKV483" s="3"/>
      <c r="GKW483" s="428"/>
      <c r="GKX483" s="3"/>
      <c r="GKY483" s="567"/>
      <c r="GKZ483" s="3"/>
      <c r="GLA483" s="428"/>
      <c r="GLB483" s="3"/>
      <c r="GLC483" s="567"/>
      <c r="GLD483" s="3"/>
      <c r="GLE483" s="428"/>
      <c r="GLF483" s="3"/>
      <c r="GLG483" s="567"/>
      <c r="GLH483" s="3"/>
      <c r="GLI483" s="428"/>
      <c r="GLJ483" s="3"/>
      <c r="GLK483" s="567"/>
      <c r="GLL483" s="3"/>
      <c r="GLM483" s="428"/>
      <c r="GLN483" s="3"/>
      <c r="GLO483" s="567"/>
      <c r="GLP483" s="3"/>
      <c r="GLQ483" s="428"/>
      <c r="GLR483" s="3"/>
      <c r="GLS483" s="567"/>
      <c r="GLT483" s="3"/>
      <c r="GLU483" s="428"/>
      <c r="GLV483" s="3"/>
      <c r="GLW483" s="567"/>
      <c r="GLX483" s="3"/>
      <c r="GLY483" s="428"/>
      <c r="GLZ483" s="3"/>
      <c r="GMA483" s="567"/>
      <c r="GMB483" s="3"/>
      <c r="GMC483" s="428"/>
      <c r="GMD483" s="3"/>
      <c r="GME483" s="567"/>
      <c r="GMF483" s="3"/>
      <c r="GMG483" s="428"/>
      <c r="GMH483" s="3"/>
      <c r="GMI483" s="567"/>
      <c r="GMJ483" s="3"/>
      <c r="GMK483" s="428"/>
      <c r="GML483" s="3"/>
      <c r="GMM483" s="567"/>
      <c r="GMN483" s="3"/>
      <c r="GMO483" s="428"/>
      <c r="GMP483" s="3"/>
      <c r="GMQ483" s="567"/>
      <c r="GMR483" s="3"/>
      <c r="GMS483" s="428"/>
      <c r="GMT483" s="3"/>
      <c r="GMU483" s="567"/>
      <c r="GMV483" s="3"/>
      <c r="GMW483" s="428"/>
      <c r="GMX483" s="3"/>
      <c r="GMY483" s="567"/>
      <c r="GMZ483" s="3"/>
      <c r="GNA483" s="428"/>
      <c r="GNB483" s="3"/>
      <c r="GNC483" s="567"/>
      <c r="GND483" s="3"/>
      <c r="GNE483" s="428"/>
      <c r="GNF483" s="3"/>
      <c r="GNG483" s="567"/>
      <c r="GNH483" s="3"/>
      <c r="GNI483" s="428"/>
      <c r="GNJ483" s="3"/>
      <c r="GNK483" s="567"/>
      <c r="GNL483" s="3"/>
      <c r="GNM483" s="428"/>
      <c r="GNN483" s="3"/>
      <c r="GNO483" s="567"/>
      <c r="GNP483" s="3"/>
      <c r="GNQ483" s="428"/>
      <c r="GNR483" s="3"/>
      <c r="GNS483" s="567"/>
      <c r="GNT483" s="3"/>
      <c r="GNU483" s="428"/>
      <c r="GNV483" s="3"/>
      <c r="GNW483" s="567"/>
      <c r="GNX483" s="3"/>
      <c r="GNY483" s="428"/>
      <c r="GNZ483" s="3"/>
      <c r="GOA483" s="567"/>
      <c r="GOB483" s="3"/>
      <c r="GOC483" s="428"/>
      <c r="GOD483" s="3"/>
      <c r="GOE483" s="567"/>
      <c r="GOF483" s="3"/>
      <c r="GOG483" s="428"/>
      <c r="GOH483" s="3"/>
      <c r="GOI483" s="567"/>
      <c r="GOJ483" s="3"/>
      <c r="GOK483" s="428"/>
      <c r="GOL483" s="3"/>
      <c r="GOM483" s="567"/>
      <c r="GON483" s="3"/>
      <c r="GOO483" s="428"/>
      <c r="GOP483" s="3"/>
      <c r="GOQ483" s="567"/>
      <c r="GOR483" s="3"/>
      <c r="GOS483" s="428"/>
      <c r="GOT483" s="3"/>
      <c r="GOU483" s="567"/>
      <c r="GOV483" s="3"/>
      <c r="GOW483" s="428"/>
      <c r="GOX483" s="3"/>
      <c r="GOY483" s="567"/>
      <c r="GOZ483" s="3"/>
      <c r="GPA483" s="428"/>
      <c r="GPB483" s="3"/>
      <c r="GPC483" s="567"/>
      <c r="GPD483" s="3"/>
      <c r="GPE483" s="428"/>
      <c r="GPF483" s="3"/>
      <c r="GPG483" s="567"/>
      <c r="GPH483" s="3"/>
      <c r="GPI483" s="428"/>
      <c r="GPJ483" s="3"/>
      <c r="GPK483" s="567"/>
      <c r="GPL483" s="3"/>
      <c r="GPM483" s="428"/>
      <c r="GPN483" s="3"/>
      <c r="GPO483" s="567"/>
      <c r="GPP483" s="3"/>
      <c r="GPQ483" s="428"/>
      <c r="GPR483" s="3"/>
      <c r="GPS483" s="567"/>
      <c r="GPT483" s="3"/>
      <c r="GPU483" s="428"/>
      <c r="GPV483" s="3"/>
      <c r="GPW483" s="567"/>
      <c r="GPX483" s="3"/>
      <c r="GPY483" s="428"/>
      <c r="GPZ483" s="3"/>
      <c r="GQA483" s="567"/>
      <c r="GQB483" s="3"/>
      <c r="GQC483" s="428"/>
      <c r="GQD483" s="3"/>
      <c r="GQE483" s="567"/>
      <c r="GQF483" s="3"/>
      <c r="GQG483" s="428"/>
      <c r="GQH483" s="3"/>
      <c r="GQI483" s="567"/>
      <c r="GQJ483" s="3"/>
      <c r="GQK483" s="428"/>
      <c r="GQL483" s="3"/>
      <c r="GQM483" s="567"/>
      <c r="GQN483" s="3"/>
      <c r="GQO483" s="428"/>
      <c r="GQP483" s="3"/>
      <c r="GQQ483" s="567"/>
      <c r="GQR483" s="3"/>
      <c r="GQS483" s="428"/>
      <c r="GQT483" s="3"/>
      <c r="GQU483" s="567"/>
      <c r="GQV483" s="3"/>
      <c r="GQW483" s="428"/>
      <c r="GQX483" s="3"/>
      <c r="GQY483" s="567"/>
      <c r="GQZ483" s="3"/>
      <c r="GRA483" s="428"/>
      <c r="GRB483" s="3"/>
      <c r="GRC483" s="567"/>
      <c r="GRD483" s="3"/>
      <c r="GRE483" s="428"/>
      <c r="GRF483" s="3"/>
      <c r="GRG483" s="567"/>
      <c r="GRH483" s="3"/>
      <c r="GRI483" s="428"/>
      <c r="GRJ483" s="3"/>
      <c r="GRK483" s="567"/>
      <c r="GRL483" s="3"/>
      <c r="GRM483" s="428"/>
      <c r="GRN483" s="3"/>
      <c r="GRO483" s="567"/>
      <c r="GRP483" s="3"/>
      <c r="GRQ483" s="428"/>
      <c r="GRR483" s="3"/>
      <c r="GRS483" s="567"/>
      <c r="GRT483" s="3"/>
      <c r="GRU483" s="428"/>
      <c r="GRV483" s="3"/>
      <c r="GRW483" s="567"/>
      <c r="GRX483" s="3"/>
      <c r="GRY483" s="428"/>
      <c r="GRZ483" s="3"/>
      <c r="GSA483" s="567"/>
      <c r="GSB483" s="3"/>
      <c r="GSC483" s="428"/>
      <c r="GSD483" s="3"/>
      <c r="GSE483" s="567"/>
      <c r="GSF483" s="3"/>
      <c r="GSG483" s="428"/>
      <c r="GSH483" s="3"/>
      <c r="GSI483" s="567"/>
      <c r="GSJ483" s="3"/>
      <c r="GSK483" s="428"/>
      <c r="GSL483" s="3"/>
      <c r="GSM483" s="567"/>
      <c r="GSN483" s="3"/>
      <c r="GSO483" s="428"/>
      <c r="GSP483" s="3"/>
      <c r="GSQ483" s="567"/>
      <c r="GSR483" s="3"/>
      <c r="GSS483" s="428"/>
      <c r="GST483" s="3"/>
      <c r="GSU483" s="567"/>
      <c r="GSV483" s="3"/>
      <c r="GSW483" s="428"/>
      <c r="GSX483" s="3"/>
      <c r="GSY483" s="567"/>
      <c r="GSZ483" s="3"/>
      <c r="GTA483" s="428"/>
      <c r="GTB483" s="3"/>
      <c r="GTC483" s="567"/>
      <c r="GTD483" s="3"/>
      <c r="GTE483" s="428"/>
      <c r="GTF483" s="3"/>
      <c r="GTG483" s="567"/>
      <c r="GTH483" s="3"/>
      <c r="GTI483" s="428"/>
      <c r="GTJ483" s="3"/>
      <c r="GTK483" s="567"/>
      <c r="GTL483" s="3"/>
      <c r="GTM483" s="428"/>
      <c r="GTN483" s="3"/>
      <c r="GTO483" s="567"/>
      <c r="GTP483" s="3"/>
      <c r="GTQ483" s="428"/>
      <c r="GTR483" s="3"/>
      <c r="GTS483" s="567"/>
      <c r="GTT483" s="3"/>
      <c r="GTU483" s="428"/>
      <c r="GTV483" s="3"/>
      <c r="GTW483" s="567"/>
      <c r="GTX483" s="3"/>
      <c r="GTY483" s="428"/>
      <c r="GTZ483" s="3"/>
      <c r="GUA483" s="567"/>
      <c r="GUB483" s="3"/>
      <c r="GUC483" s="428"/>
      <c r="GUD483" s="3"/>
      <c r="GUE483" s="567"/>
      <c r="GUF483" s="3"/>
      <c r="GUG483" s="428"/>
      <c r="GUH483" s="3"/>
      <c r="GUI483" s="567"/>
      <c r="GUJ483" s="3"/>
      <c r="GUK483" s="428"/>
      <c r="GUL483" s="3"/>
      <c r="GUM483" s="567"/>
      <c r="GUN483" s="3"/>
      <c r="GUO483" s="428"/>
      <c r="GUP483" s="3"/>
      <c r="GUQ483" s="567"/>
      <c r="GUR483" s="3"/>
      <c r="GUS483" s="428"/>
      <c r="GUT483" s="3"/>
      <c r="GUU483" s="567"/>
      <c r="GUV483" s="3"/>
      <c r="GUW483" s="428"/>
      <c r="GUX483" s="3"/>
      <c r="GUY483" s="567"/>
      <c r="GUZ483" s="3"/>
      <c r="GVA483" s="428"/>
      <c r="GVB483" s="3"/>
      <c r="GVC483" s="567"/>
      <c r="GVD483" s="3"/>
      <c r="GVE483" s="428"/>
      <c r="GVF483" s="3"/>
      <c r="GVG483" s="567"/>
      <c r="GVH483" s="3"/>
      <c r="GVI483" s="428"/>
      <c r="GVJ483" s="3"/>
      <c r="GVK483" s="567"/>
      <c r="GVL483" s="3"/>
      <c r="GVM483" s="428"/>
      <c r="GVN483" s="3"/>
      <c r="GVO483" s="567"/>
      <c r="GVP483" s="3"/>
      <c r="GVQ483" s="428"/>
      <c r="GVR483" s="3"/>
      <c r="GVS483" s="567"/>
      <c r="GVT483" s="3"/>
      <c r="GVU483" s="428"/>
      <c r="GVV483" s="3"/>
      <c r="GVW483" s="567"/>
      <c r="GVX483" s="3"/>
      <c r="GVY483" s="428"/>
      <c r="GVZ483" s="3"/>
      <c r="GWA483" s="567"/>
      <c r="GWB483" s="3"/>
      <c r="GWC483" s="428"/>
      <c r="GWD483" s="3"/>
      <c r="GWE483" s="567"/>
      <c r="GWF483" s="3"/>
      <c r="GWG483" s="428"/>
      <c r="GWH483" s="3"/>
      <c r="GWI483" s="567"/>
      <c r="GWJ483" s="3"/>
      <c r="GWK483" s="428"/>
      <c r="GWL483" s="3"/>
      <c r="GWM483" s="567"/>
      <c r="GWN483" s="3"/>
      <c r="GWO483" s="428"/>
      <c r="GWP483" s="3"/>
      <c r="GWQ483" s="567"/>
      <c r="GWR483" s="3"/>
      <c r="GWS483" s="428"/>
      <c r="GWT483" s="3"/>
      <c r="GWU483" s="567"/>
      <c r="GWV483" s="3"/>
      <c r="GWW483" s="428"/>
      <c r="GWX483" s="3"/>
      <c r="GWY483" s="567"/>
      <c r="GWZ483" s="3"/>
      <c r="GXA483" s="428"/>
      <c r="GXB483" s="3"/>
      <c r="GXC483" s="567"/>
      <c r="GXD483" s="3"/>
      <c r="GXE483" s="428"/>
      <c r="GXF483" s="3"/>
      <c r="GXG483" s="567"/>
      <c r="GXH483" s="3"/>
      <c r="GXI483" s="428"/>
      <c r="GXJ483" s="3"/>
      <c r="GXK483" s="567"/>
      <c r="GXL483" s="3"/>
      <c r="GXM483" s="428"/>
      <c r="GXN483" s="3"/>
      <c r="GXO483" s="567"/>
      <c r="GXP483" s="3"/>
      <c r="GXQ483" s="428"/>
      <c r="GXR483" s="3"/>
      <c r="GXS483" s="567"/>
      <c r="GXT483" s="3"/>
      <c r="GXU483" s="428"/>
      <c r="GXV483" s="3"/>
      <c r="GXW483" s="567"/>
      <c r="GXX483" s="3"/>
      <c r="GXY483" s="428"/>
      <c r="GXZ483" s="3"/>
      <c r="GYA483" s="567"/>
      <c r="GYB483" s="3"/>
      <c r="GYC483" s="428"/>
      <c r="GYD483" s="3"/>
      <c r="GYE483" s="567"/>
      <c r="GYF483" s="3"/>
      <c r="GYG483" s="428"/>
      <c r="GYH483" s="3"/>
      <c r="GYI483" s="567"/>
      <c r="GYJ483" s="3"/>
      <c r="GYK483" s="428"/>
      <c r="GYL483" s="3"/>
      <c r="GYM483" s="567"/>
      <c r="GYN483" s="3"/>
      <c r="GYO483" s="428"/>
      <c r="GYP483" s="3"/>
      <c r="GYQ483" s="567"/>
      <c r="GYR483" s="3"/>
      <c r="GYS483" s="428"/>
      <c r="GYT483" s="3"/>
      <c r="GYU483" s="567"/>
      <c r="GYV483" s="3"/>
      <c r="GYW483" s="428"/>
      <c r="GYX483" s="3"/>
      <c r="GYY483" s="567"/>
      <c r="GYZ483" s="3"/>
      <c r="GZA483" s="428"/>
      <c r="GZB483" s="3"/>
      <c r="GZC483" s="567"/>
      <c r="GZD483" s="3"/>
      <c r="GZE483" s="428"/>
      <c r="GZF483" s="3"/>
      <c r="GZG483" s="567"/>
      <c r="GZH483" s="3"/>
      <c r="GZI483" s="428"/>
      <c r="GZJ483" s="3"/>
      <c r="GZK483" s="567"/>
      <c r="GZL483" s="3"/>
      <c r="GZM483" s="428"/>
      <c r="GZN483" s="3"/>
      <c r="GZO483" s="567"/>
      <c r="GZP483" s="3"/>
      <c r="GZQ483" s="428"/>
      <c r="GZR483" s="3"/>
      <c r="GZS483" s="567"/>
      <c r="GZT483" s="3"/>
      <c r="GZU483" s="428"/>
      <c r="GZV483" s="3"/>
      <c r="GZW483" s="567"/>
      <c r="GZX483" s="3"/>
      <c r="GZY483" s="428"/>
      <c r="GZZ483" s="3"/>
      <c r="HAA483" s="567"/>
      <c r="HAB483" s="3"/>
      <c r="HAC483" s="428"/>
      <c r="HAD483" s="3"/>
      <c r="HAE483" s="567"/>
      <c r="HAF483" s="3"/>
      <c r="HAG483" s="428"/>
      <c r="HAH483" s="3"/>
      <c r="HAI483" s="567"/>
      <c r="HAJ483" s="3"/>
      <c r="HAK483" s="428"/>
      <c r="HAL483" s="3"/>
      <c r="HAM483" s="567"/>
      <c r="HAN483" s="3"/>
      <c r="HAO483" s="428"/>
      <c r="HAP483" s="3"/>
      <c r="HAQ483" s="567"/>
      <c r="HAR483" s="3"/>
      <c r="HAS483" s="428"/>
      <c r="HAT483" s="3"/>
      <c r="HAU483" s="567"/>
      <c r="HAV483" s="3"/>
      <c r="HAW483" s="428"/>
      <c r="HAX483" s="3"/>
      <c r="HAY483" s="567"/>
      <c r="HAZ483" s="3"/>
      <c r="HBA483" s="428"/>
      <c r="HBB483" s="3"/>
      <c r="HBC483" s="567"/>
      <c r="HBD483" s="3"/>
      <c r="HBE483" s="428"/>
      <c r="HBF483" s="3"/>
      <c r="HBG483" s="567"/>
      <c r="HBH483" s="3"/>
      <c r="HBI483" s="428"/>
      <c r="HBJ483" s="3"/>
      <c r="HBK483" s="567"/>
      <c r="HBL483" s="3"/>
      <c r="HBM483" s="428"/>
      <c r="HBN483" s="3"/>
      <c r="HBO483" s="567"/>
      <c r="HBP483" s="3"/>
      <c r="HBQ483" s="428"/>
      <c r="HBR483" s="3"/>
      <c r="HBS483" s="567"/>
      <c r="HBT483" s="3"/>
      <c r="HBU483" s="428"/>
      <c r="HBV483" s="3"/>
      <c r="HBW483" s="567"/>
      <c r="HBX483" s="3"/>
      <c r="HBY483" s="428"/>
      <c r="HBZ483" s="3"/>
      <c r="HCA483" s="567"/>
      <c r="HCB483" s="3"/>
      <c r="HCC483" s="428"/>
      <c r="HCD483" s="3"/>
      <c r="HCE483" s="567"/>
      <c r="HCF483" s="3"/>
      <c r="HCG483" s="428"/>
      <c r="HCH483" s="3"/>
      <c r="HCI483" s="567"/>
      <c r="HCJ483" s="3"/>
      <c r="HCK483" s="428"/>
      <c r="HCL483" s="3"/>
      <c r="HCM483" s="567"/>
      <c r="HCN483" s="3"/>
      <c r="HCO483" s="428"/>
      <c r="HCP483" s="3"/>
      <c r="HCQ483" s="567"/>
      <c r="HCR483" s="3"/>
      <c r="HCS483" s="428"/>
      <c r="HCT483" s="3"/>
      <c r="HCU483" s="567"/>
      <c r="HCV483" s="3"/>
      <c r="HCW483" s="428"/>
      <c r="HCX483" s="3"/>
      <c r="HCY483" s="567"/>
      <c r="HCZ483" s="3"/>
      <c r="HDA483" s="428"/>
      <c r="HDB483" s="3"/>
      <c r="HDC483" s="567"/>
      <c r="HDD483" s="3"/>
      <c r="HDE483" s="428"/>
      <c r="HDF483" s="3"/>
      <c r="HDG483" s="567"/>
      <c r="HDH483" s="3"/>
      <c r="HDI483" s="428"/>
      <c r="HDJ483" s="3"/>
      <c r="HDK483" s="567"/>
      <c r="HDL483" s="3"/>
      <c r="HDM483" s="428"/>
      <c r="HDN483" s="3"/>
      <c r="HDO483" s="567"/>
      <c r="HDP483" s="3"/>
      <c r="HDQ483" s="428"/>
      <c r="HDR483" s="3"/>
      <c r="HDS483" s="567"/>
      <c r="HDT483" s="3"/>
      <c r="HDU483" s="428"/>
      <c r="HDV483" s="3"/>
      <c r="HDW483" s="567"/>
      <c r="HDX483" s="3"/>
      <c r="HDY483" s="428"/>
      <c r="HDZ483" s="3"/>
      <c r="HEA483" s="567"/>
      <c r="HEB483" s="3"/>
      <c r="HEC483" s="428"/>
      <c r="HED483" s="3"/>
      <c r="HEE483" s="567"/>
      <c r="HEF483" s="3"/>
      <c r="HEG483" s="428"/>
      <c r="HEH483" s="3"/>
      <c r="HEI483" s="567"/>
      <c r="HEJ483" s="3"/>
      <c r="HEK483" s="428"/>
      <c r="HEL483" s="3"/>
      <c r="HEM483" s="567"/>
      <c r="HEN483" s="3"/>
      <c r="HEO483" s="428"/>
      <c r="HEP483" s="3"/>
      <c r="HEQ483" s="567"/>
      <c r="HER483" s="3"/>
      <c r="HES483" s="428"/>
      <c r="HET483" s="3"/>
      <c r="HEU483" s="567"/>
      <c r="HEV483" s="3"/>
      <c r="HEW483" s="428"/>
      <c r="HEX483" s="3"/>
      <c r="HEY483" s="567"/>
      <c r="HEZ483" s="3"/>
      <c r="HFA483" s="428"/>
      <c r="HFB483" s="3"/>
      <c r="HFC483" s="567"/>
      <c r="HFD483" s="3"/>
      <c r="HFE483" s="428"/>
      <c r="HFF483" s="3"/>
      <c r="HFG483" s="567"/>
      <c r="HFH483" s="3"/>
      <c r="HFI483" s="428"/>
      <c r="HFJ483" s="3"/>
      <c r="HFK483" s="567"/>
      <c r="HFL483" s="3"/>
      <c r="HFM483" s="428"/>
      <c r="HFN483" s="3"/>
      <c r="HFO483" s="567"/>
      <c r="HFP483" s="3"/>
      <c r="HFQ483" s="428"/>
      <c r="HFR483" s="3"/>
      <c r="HFS483" s="567"/>
      <c r="HFT483" s="3"/>
      <c r="HFU483" s="428"/>
      <c r="HFV483" s="3"/>
      <c r="HFW483" s="567"/>
      <c r="HFX483" s="3"/>
      <c r="HFY483" s="428"/>
      <c r="HFZ483" s="3"/>
      <c r="HGA483" s="567"/>
      <c r="HGB483" s="3"/>
      <c r="HGC483" s="428"/>
      <c r="HGD483" s="3"/>
      <c r="HGE483" s="567"/>
      <c r="HGF483" s="3"/>
      <c r="HGG483" s="428"/>
      <c r="HGH483" s="3"/>
      <c r="HGI483" s="567"/>
      <c r="HGJ483" s="3"/>
      <c r="HGK483" s="428"/>
      <c r="HGL483" s="3"/>
      <c r="HGM483" s="567"/>
      <c r="HGN483" s="3"/>
      <c r="HGO483" s="428"/>
      <c r="HGP483" s="3"/>
      <c r="HGQ483" s="567"/>
      <c r="HGR483" s="3"/>
      <c r="HGS483" s="428"/>
      <c r="HGT483" s="3"/>
      <c r="HGU483" s="567"/>
      <c r="HGV483" s="3"/>
      <c r="HGW483" s="428"/>
      <c r="HGX483" s="3"/>
      <c r="HGY483" s="567"/>
      <c r="HGZ483" s="3"/>
      <c r="HHA483" s="428"/>
      <c r="HHB483" s="3"/>
      <c r="HHC483" s="567"/>
      <c r="HHD483" s="3"/>
      <c r="HHE483" s="428"/>
      <c r="HHF483" s="3"/>
      <c r="HHG483" s="567"/>
      <c r="HHH483" s="3"/>
      <c r="HHI483" s="428"/>
      <c r="HHJ483" s="3"/>
      <c r="HHK483" s="567"/>
      <c r="HHL483" s="3"/>
      <c r="HHM483" s="428"/>
      <c r="HHN483" s="3"/>
      <c r="HHO483" s="567"/>
      <c r="HHP483" s="3"/>
      <c r="HHQ483" s="428"/>
      <c r="HHR483" s="3"/>
      <c r="HHS483" s="567"/>
      <c r="HHT483" s="3"/>
      <c r="HHU483" s="428"/>
      <c r="HHV483" s="3"/>
      <c r="HHW483" s="567"/>
      <c r="HHX483" s="3"/>
      <c r="HHY483" s="428"/>
      <c r="HHZ483" s="3"/>
      <c r="HIA483" s="567"/>
      <c r="HIB483" s="3"/>
      <c r="HIC483" s="428"/>
      <c r="HID483" s="3"/>
      <c r="HIE483" s="567"/>
      <c r="HIF483" s="3"/>
      <c r="HIG483" s="428"/>
      <c r="HIH483" s="3"/>
      <c r="HII483" s="567"/>
      <c r="HIJ483" s="3"/>
      <c r="HIK483" s="428"/>
      <c r="HIL483" s="3"/>
      <c r="HIM483" s="567"/>
      <c r="HIN483" s="3"/>
      <c r="HIO483" s="428"/>
      <c r="HIP483" s="3"/>
      <c r="HIQ483" s="567"/>
      <c r="HIR483" s="3"/>
      <c r="HIS483" s="428"/>
      <c r="HIT483" s="3"/>
      <c r="HIU483" s="567"/>
      <c r="HIV483" s="3"/>
      <c r="HIW483" s="428"/>
      <c r="HIX483" s="3"/>
      <c r="HIY483" s="567"/>
      <c r="HIZ483" s="3"/>
      <c r="HJA483" s="428"/>
      <c r="HJB483" s="3"/>
      <c r="HJC483" s="567"/>
      <c r="HJD483" s="3"/>
      <c r="HJE483" s="428"/>
      <c r="HJF483" s="3"/>
      <c r="HJG483" s="567"/>
      <c r="HJH483" s="3"/>
      <c r="HJI483" s="428"/>
      <c r="HJJ483" s="3"/>
      <c r="HJK483" s="567"/>
      <c r="HJL483" s="3"/>
      <c r="HJM483" s="428"/>
      <c r="HJN483" s="3"/>
      <c r="HJO483" s="567"/>
      <c r="HJP483" s="3"/>
      <c r="HJQ483" s="428"/>
      <c r="HJR483" s="3"/>
      <c r="HJS483" s="567"/>
      <c r="HJT483" s="3"/>
      <c r="HJU483" s="428"/>
      <c r="HJV483" s="3"/>
      <c r="HJW483" s="567"/>
      <c r="HJX483" s="3"/>
      <c r="HJY483" s="428"/>
      <c r="HJZ483" s="3"/>
      <c r="HKA483" s="567"/>
      <c r="HKB483" s="3"/>
      <c r="HKC483" s="428"/>
      <c r="HKD483" s="3"/>
      <c r="HKE483" s="567"/>
      <c r="HKF483" s="3"/>
      <c r="HKG483" s="428"/>
      <c r="HKH483" s="3"/>
      <c r="HKI483" s="567"/>
      <c r="HKJ483" s="3"/>
      <c r="HKK483" s="428"/>
      <c r="HKL483" s="3"/>
      <c r="HKM483" s="567"/>
      <c r="HKN483" s="3"/>
      <c r="HKO483" s="428"/>
      <c r="HKP483" s="3"/>
      <c r="HKQ483" s="567"/>
      <c r="HKR483" s="3"/>
      <c r="HKS483" s="428"/>
      <c r="HKT483" s="3"/>
      <c r="HKU483" s="567"/>
      <c r="HKV483" s="3"/>
      <c r="HKW483" s="428"/>
      <c r="HKX483" s="3"/>
      <c r="HKY483" s="567"/>
      <c r="HKZ483" s="3"/>
      <c r="HLA483" s="428"/>
      <c r="HLB483" s="3"/>
      <c r="HLC483" s="567"/>
      <c r="HLD483" s="3"/>
      <c r="HLE483" s="428"/>
      <c r="HLF483" s="3"/>
      <c r="HLG483" s="567"/>
      <c r="HLH483" s="3"/>
      <c r="HLI483" s="428"/>
      <c r="HLJ483" s="3"/>
      <c r="HLK483" s="567"/>
      <c r="HLL483" s="3"/>
      <c r="HLM483" s="428"/>
      <c r="HLN483" s="3"/>
      <c r="HLO483" s="567"/>
      <c r="HLP483" s="3"/>
      <c r="HLQ483" s="428"/>
      <c r="HLR483" s="3"/>
      <c r="HLS483" s="567"/>
      <c r="HLT483" s="3"/>
      <c r="HLU483" s="428"/>
      <c r="HLV483" s="3"/>
      <c r="HLW483" s="567"/>
      <c r="HLX483" s="3"/>
      <c r="HLY483" s="428"/>
      <c r="HLZ483" s="3"/>
      <c r="HMA483" s="567"/>
      <c r="HMB483" s="3"/>
      <c r="HMC483" s="428"/>
      <c r="HMD483" s="3"/>
      <c r="HME483" s="567"/>
      <c r="HMF483" s="3"/>
      <c r="HMG483" s="428"/>
      <c r="HMH483" s="3"/>
      <c r="HMI483" s="567"/>
      <c r="HMJ483" s="3"/>
      <c r="HMK483" s="428"/>
      <c r="HML483" s="3"/>
      <c r="HMM483" s="567"/>
      <c r="HMN483" s="3"/>
      <c r="HMO483" s="428"/>
      <c r="HMP483" s="3"/>
      <c r="HMQ483" s="567"/>
      <c r="HMR483" s="3"/>
      <c r="HMS483" s="428"/>
      <c r="HMT483" s="3"/>
      <c r="HMU483" s="567"/>
      <c r="HMV483" s="3"/>
      <c r="HMW483" s="428"/>
      <c r="HMX483" s="3"/>
      <c r="HMY483" s="567"/>
      <c r="HMZ483" s="3"/>
      <c r="HNA483" s="428"/>
      <c r="HNB483" s="3"/>
      <c r="HNC483" s="567"/>
      <c r="HND483" s="3"/>
      <c r="HNE483" s="428"/>
      <c r="HNF483" s="3"/>
      <c r="HNG483" s="567"/>
      <c r="HNH483" s="3"/>
      <c r="HNI483" s="428"/>
      <c r="HNJ483" s="3"/>
      <c r="HNK483" s="567"/>
      <c r="HNL483" s="3"/>
      <c r="HNM483" s="428"/>
      <c r="HNN483" s="3"/>
      <c r="HNO483" s="567"/>
      <c r="HNP483" s="3"/>
      <c r="HNQ483" s="428"/>
      <c r="HNR483" s="3"/>
      <c r="HNS483" s="567"/>
      <c r="HNT483" s="3"/>
      <c r="HNU483" s="428"/>
      <c r="HNV483" s="3"/>
      <c r="HNW483" s="567"/>
      <c r="HNX483" s="3"/>
      <c r="HNY483" s="428"/>
      <c r="HNZ483" s="3"/>
      <c r="HOA483" s="567"/>
      <c r="HOB483" s="3"/>
      <c r="HOC483" s="428"/>
      <c r="HOD483" s="3"/>
      <c r="HOE483" s="567"/>
      <c r="HOF483" s="3"/>
      <c r="HOG483" s="428"/>
      <c r="HOH483" s="3"/>
      <c r="HOI483" s="567"/>
      <c r="HOJ483" s="3"/>
      <c r="HOK483" s="428"/>
      <c r="HOL483" s="3"/>
      <c r="HOM483" s="567"/>
      <c r="HON483" s="3"/>
      <c r="HOO483" s="428"/>
      <c r="HOP483" s="3"/>
      <c r="HOQ483" s="567"/>
      <c r="HOR483" s="3"/>
      <c r="HOS483" s="428"/>
      <c r="HOT483" s="3"/>
      <c r="HOU483" s="567"/>
      <c r="HOV483" s="3"/>
      <c r="HOW483" s="428"/>
      <c r="HOX483" s="3"/>
      <c r="HOY483" s="567"/>
      <c r="HOZ483" s="3"/>
      <c r="HPA483" s="428"/>
      <c r="HPB483" s="3"/>
      <c r="HPC483" s="567"/>
      <c r="HPD483" s="3"/>
      <c r="HPE483" s="428"/>
      <c r="HPF483" s="3"/>
      <c r="HPG483" s="567"/>
      <c r="HPH483" s="3"/>
      <c r="HPI483" s="428"/>
      <c r="HPJ483" s="3"/>
      <c r="HPK483" s="567"/>
      <c r="HPL483" s="3"/>
      <c r="HPM483" s="428"/>
      <c r="HPN483" s="3"/>
      <c r="HPO483" s="567"/>
      <c r="HPP483" s="3"/>
      <c r="HPQ483" s="428"/>
      <c r="HPR483" s="3"/>
      <c r="HPS483" s="567"/>
      <c r="HPT483" s="3"/>
      <c r="HPU483" s="428"/>
      <c r="HPV483" s="3"/>
      <c r="HPW483" s="567"/>
      <c r="HPX483" s="3"/>
      <c r="HPY483" s="428"/>
      <c r="HPZ483" s="3"/>
      <c r="HQA483" s="567"/>
      <c r="HQB483" s="3"/>
      <c r="HQC483" s="428"/>
      <c r="HQD483" s="3"/>
      <c r="HQE483" s="567"/>
      <c r="HQF483" s="3"/>
      <c r="HQG483" s="428"/>
      <c r="HQH483" s="3"/>
      <c r="HQI483" s="567"/>
      <c r="HQJ483" s="3"/>
      <c r="HQK483" s="428"/>
      <c r="HQL483" s="3"/>
      <c r="HQM483" s="567"/>
      <c r="HQN483" s="3"/>
      <c r="HQO483" s="428"/>
      <c r="HQP483" s="3"/>
      <c r="HQQ483" s="567"/>
      <c r="HQR483" s="3"/>
      <c r="HQS483" s="428"/>
      <c r="HQT483" s="3"/>
      <c r="HQU483" s="567"/>
      <c r="HQV483" s="3"/>
      <c r="HQW483" s="428"/>
      <c r="HQX483" s="3"/>
      <c r="HQY483" s="567"/>
      <c r="HQZ483" s="3"/>
      <c r="HRA483" s="428"/>
      <c r="HRB483" s="3"/>
      <c r="HRC483" s="567"/>
      <c r="HRD483" s="3"/>
      <c r="HRE483" s="428"/>
      <c r="HRF483" s="3"/>
      <c r="HRG483" s="567"/>
      <c r="HRH483" s="3"/>
      <c r="HRI483" s="428"/>
      <c r="HRJ483" s="3"/>
      <c r="HRK483" s="567"/>
      <c r="HRL483" s="3"/>
      <c r="HRM483" s="428"/>
      <c r="HRN483" s="3"/>
      <c r="HRO483" s="567"/>
      <c r="HRP483" s="3"/>
      <c r="HRQ483" s="428"/>
      <c r="HRR483" s="3"/>
      <c r="HRS483" s="567"/>
      <c r="HRT483" s="3"/>
      <c r="HRU483" s="428"/>
      <c r="HRV483" s="3"/>
      <c r="HRW483" s="567"/>
      <c r="HRX483" s="3"/>
      <c r="HRY483" s="428"/>
      <c r="HRZ483" s="3"/>
      <c r="HSA483" s="567"/>
      <c r="HSB483" s="3"/>
      <c r="HSC483" s="428"/>
      <c r="HSD483" s="3"/>
      <c r="HSE483" s="567"/>
      <c r="HSF483" s="3"/>
      <c r="HSG483" s="428"/>
      <c r="HSH483" s="3"/>
      <c r="HSI483" s="567"/>
      <c r="HSJ483" s="3"/>
      <c r="HSK483" s="428"/>
      <c r="HSL483" s="3"/>
      <c r="HSM483" s="567"/>
      <c r="HSN483" s="3"/>
      <c r="HSO483" s="428"/>
      <c r="HSP483" s="3"/>
      <c r="HSQ483" s="567"/>
      <c r="HSR483" s="3"/>
      <c r="HSS483" s="428"/>
      <c r="HST483" s="3"/>
      <c r="HSU483" s="567"/>
      <c r="HSV483" s="3"/>
      <c r="HSW483" s="428"/>
      <c r="HSX483" s="3"/>
      <c r="HSY483" s="567"/>
      <c r="HSZ483" s="3"/>
      <c r="HTA483" s="428"/>
      <c r="HTB483" s="3"/>
      <c r="HTC483" s="567"/>
      <c r="HTD483" s="3"/>
      <c r="HTE483" s="428"/>
      <c r="HTF483" s="3"/>
      <c r="HTG483" s="567"/>
      <c r="HTH483" s="3"/>
      <c r="HTI483" s="428"/>
      <c r="HTJ483" s="3"/>
      <c r="HTK483" s="567"/>
      <c r="HTL483" s="3"/>
      <c r="HTM483" s="428"/>
      <c r="HTN483" s="3"/>
      <c r="HTO483" s="567"/>
      <c r="HTP483" s="3"/>
      <c r="HTQ483" s="428"/>
      <c r="HTR483" s="3"/>
      <c r="HTS483" s="567"/>
      <c r="HTT483" s="3"/>
      <c r="HTU483" s="428"/>
      <c r="HTV483" s="3"/>
      <c r="HTW483" s="567"/>
      <c r="HTX483" s="3"/>
      <c r="HTY483" s="428"/>
      <c r="HTZ483" s="3"/>
      <c r="HUA483" s="567"/>
      <c r="HUB483" s="3"/>
      <c r="HUC483" s="428"/>
      <c r="HUD483" s="3"/>
      <c r="HUE483" s="567"/>
      <c r="HUF483" s="3"/>
      <c r="HUG483" s="428"/>
      <c r="HUH483" s="3"/>
      <c r="HUI483" s="567"/>
      <c r="HUJ483" s="3"/>
      <c r="HUK483" s="428"/>
      <c r="HUL483" s="3"/>
      <c r="HUM483" s="567"/>
      <c r="HUN483" s="3"/>
      <c r="HUO483" s="428"/>
      <c r="HUP483" s="3"/>
      <c r="HUQ483" s="567"/>
      <c r="HUR483" s="3"/>
      <c r="HUS483" s="428"/>
      <c r="HUT483" s="3"/>
      <c r="HUU483" s="567"/>
      <c r="HUV483" s="3"/>
      <c r="HUW483" s="428"/>
      <c r="HUX483" s="3"/>
      <c r="HUY483" s="567"/>
      <c r="HUZ483" s="3"/>
      <c r="HVA483" s="428"/>
      <c r="HVB483" s="3"/>
      <c r="HVC483" s="567"/>
      <c r="HVD483" s="3"/>
      <c r="HVE483" s="428"/>
      <c r="HVF483" s="3"/>
      <c r="HVG483" s="567"/>
      <c r="HVH483" s="3"/>
      <c r="HVI483" s="428"/>
      <c r="HVJ483" s="3"/>
      <c r="HVK483" s="567"/>
      <c r="HVL483" s="3"/>
      <c r="HVM483" s="428"/>
      <c r="HVN483" s="3"/>
      <c r="HVO483" s="567"/>
      <c r="HVP483" s="3"/>
      <c r="HVQ483" s="428"/>
      <c r="HVR483" s="3"/>
      <c r="HVS483" s="567"/>
      <c r="HVT483" s="3"/>
      <c r="HVU483" s="428"/>
      <c r="HVV483" s="3"/>
      <c r="HVW483" s="567"/>
      <c r="HVX483" s="3"/>
      <c r="HVY483" s="428"/>
      <c r="HVZ483" s="3"/>
      <c r="HWA483" s="567"/>
      <c r="HWB483" s="3"/>
      <c r="HWC483" s="428"/>
      <c r="HWD483" s="3"/>
      <c r="HWE483" s="567"/>
      <c r="HWF483" s="3"/>
      <c r="HWG483" s="428"/>
      <c r="HWH483" s="3"/>
      <c r="HWI483" s="567"/>
      <c r="HWJ483" s="3"/>
      <c r="HWK483" s="428"/>
      <c r="HWL483" s="3"/>
      <c r="HWM483" s="567"/>
      <c r="HWN483" s="3"/>
      <c r="HWO483" s="428"/>
      <c r="HWP483" s="3"/>
      <c r="HWQ483" s="567"/>
      <c r="HWR483" s="3"/>
      <c r="HWS483" s="428"/>
      <c r="HWT483" s="3"/>
      <c r="HWU483" s="567"/>
      <c r="HWV483" s="3"/>
      <c r="HWW483" s="428"/>
      <c r="HWX483" s="3"/>
      <c r="HWY483" s="567"/>
      <c r="HWZ483" s="3"/>
      <c r="HXA483" s="428"/>
      <c r="HXB483" s="3"/>
      <c r="HXC483" s="567"/>
      <c r="HXD483" s="3"/>
      <c r="HXE483" s="428"/>
      <c r="HXF483" s="3"/>
      <c r="HXG483" s="567"/>
      <c r="HXH483" s="3"/>
      <c r="HXI483" s="428"/>
      <c r="HXJ483" s="3"/>
      <c r="HXK483" s="567"/>
      <c r="HXL483" s="3"/>
      <c r="HXM483" s="428"/>
      <c r="HXN483" s="3"/>
      <c r="HXO483" s="567"/>
      <c r="HXP483" s="3"/>
      <c r="HXQ483" s="428"/>
      <c r="HXR483" s="3"/>
      <c r="HXS483" s="567"/>
      <c r="HXT483" s="3"/>
      <c r="HXU483" s="428"/>
      <c r="HXV483" s="3"/>
      <c r="HXW483" s="567"/>
      <c r="HXX483" s="3"/>
      <c r="HXY483" s="428"/>
      <c r="HXZ483" s="3"/>
      <c r="HYA483" s="567"/>
      <c r="HYB483" s="3"/>
      <c r="HYC483" s="428"/>
      <c r="HYD483" s="3"/>
      <c r="HYE483" s="567"/>
      <c r="HYF483" s="3"/>
      <c r="HYG483" s="428"/>
      <c r="HYH483" s="3"/>
      <c r="HYI483" s="567"/>
      <c r="HYJ483" s="3"/>
      <c r="HYK483" s="428"/>
      <c r="HYL483" s="3"/>
      <c r="HYM483" s="567"/>
      <c r="HYN483" s="3"/>
      <c r="HYO483" s="428"/>
      <c r="HYP483" s="3"/>
      <c r="HYQ483" s="567"/>
      <c r="HYR483" s="3"/>
      <c r="HYS483" s="428"/>
      <c r="HYT483" s="3"/>
      <c r="HYU483" s="567"/>
      <c r="HYV483" s="3"/>
      <c r="HYW483" s="428"/>
      <c r="HYX483" s="3"/>
      <c r="HYY483" s="567"/>
      <c r="HYZ483" s="3"/>
      <c r="HZA483" s="428"/>
      <c r="HZB483" s="3"/>
      <c r="HZC483" s="567"/>
      <c r="HZD483" s="3"/>
      <c r="HZE483" s="428"/>
      <c r="HZF483" s="3"/>
      <c r="HZG483" s="567"/>
      <c r="HZH483" s="3"/>
      <c r="HZI483" s="428"/>
      <c r="HZJ483" s="3"/>
      <c r="HZK483" s="567"/>
      <c r="HZL483" s="3"/>
      <c r="HZM483" s="428"/>
      <c r="HZN483" s="3"/>
      <c r="HZO483" s="567"/>
      <c r="HZP483" s="3"/>
      <c r="HZQ483" s="428"/>
      <c r="HZR483" s="3"/>
      <c r="HZS483" s="567"/>
      <c r="HZT483" s="3"/>
      <c r="HZU483" s="428"/>
      <c r="HZV483" s="3"/>
      <c r="HZW483" s="567"/>
      <c r="HZX483" s="3"/>
      <c r="HZY483" s="428"/>
      <c r="HZZ483" s="3"/>
      <c r="IAA483" s="567"/>
      <c r="IAB483" s="3"/>
      <c r="IAC483" s="428"/>
      <c r="IAD483" s="3"/>
      <c r="IAE483" s="567"/>
      <c r="IAF483" s="3"/>
      <c r="IAG483" s="428"/>
      <c r="IAH483" s="3"/>
      <c r="IAI483" s="567"/>
      <c r="IAJ483" s="3"/>
      <c r="IAK483" s="428"/>
      <c r="IAL483" s="3"/>
      <c r="IAM483" s="567"/>
      <c r="IAN483" s="3"/>
      <c r="IAO483" s="428"/>
      <c r="IAP483" s="3"/>
      <c r="IAQ483" s="567"/>
      <c r="IAR483" s="3"/>
      <c r="IAS483" s="428"/>
      <c r="IAT483" s="3"/>
      <c r="IAU483" s="567"/>
      <c r="IAV483" s="3"/>
      <c r="IAW483" s="428"/>
      <c r="IAX483" s="3"/>
      <c r="IAY483" s="567"/>
      <c r="IAZ483" s="3"/>
      <c r="IBA483" s="428"/>
      <c r="IBB483" s="3"/>
      <c r="IBC483" s="567"/>
      <c r="IBD483" s="3"/>
      <c r="IBE483" s="428"/>
      <c r="IBF483" s="3"/>
      <c r="IBG483" s="567"/>
      <c r="IBH483" s="3"/>
      <c r="IBI483" s="428"/>
      <c r="IBJ483" s="3"/>
      <c r="IBK483" s="567"/>
      <c r="IBL483" s="3"/>
      <c r="IBM483" s="428"/>
      <c r="IBN483" s="3"/>
      <c r="IBO483" s="567"/>
      <c r="IBP483" s="3"/>
      <c r="IBQ483" s="428"/>
      <c r="IBR483" s="3"/>
      <c r="IBS483" s="567"/>
      <c r="IBT483" s="3"/>
      <c r="IBU483" s="428"/>
      <c r="IBV483" s="3"/>
      <c r="IBW483" s="567"/>
      <c r="IBX483" s="3"/>
      <c r="IBY483" s="428"/>
      <c r="IBZ483" s="3"/>
      <c r="ICA483" s="567"/>
      <c r="ICB483" s="3"/>
      <c r="ICC483" s="428"/>
      <c r="ICD483" s="3"/>
      <c r="ICE483" s="567"/>
      <c r="ICF483" s="3"/>
      <c r="ICG483" s="428"/>
      <c r="ICH483" s="3"/>
      <c r="ICI483" s="567"/>
      <c r="ICJ483" s="3"/>
      <c r="ICK483" s="428"/>
      <c r="ICL483" s="3"/>
      <c r="ICM483" s="567"/>
      <c r="ICN483" s="3"/>
      <c r="ICO483" s="428"/>
      <c r="ICP483" s="3"/>
      <c r="ICQ483" s="567"/>
      <c r="ICR483" s="3"/>
      <c r="ICS483" s="428"/>
      <c r="ICT483" s="3"/>
      <c r="ICU483" s="567"/>
      <c r="ICV483" s="3"/>
      <c r="ICW483" s="428"/>
      <c r="ICX483" s="3"/>
      <c r="ICY483" s="567"/>
      <c r="ICZ483" s="3"/>
      <c r="IDA483" s="428"/>
      <c r="IDB483" s="3"/>
      <c r="IDC483" s="567"/>
      <c r="IDD483" s="3"/>
      <c r="IDE483" s="428"/>
      <c r="IDF483" s="3"/>
      <c r="IDG483" s="567"/>
      <c r="IDH483" s="3"/>
      <c r="IDI483" s="428"/>
      <c r="IDJ483" s="3"/>
      <c r="IDK483" s="567"/>
      <c r="IDL483" s="3"/>
      <c r="IDM483" s="428"/>
      <c r="IDN483" s="3"/>
      <c r="IDO483" s="567"/>
      <c r="IDP483" s="3"/>
      <c r="IDQ483" s="428"/>
      <c r="IDR483" s="3"/>
      <c r="IDS483" s="567"/>
      <c r="IDT483" s="3"/>
      <c r="IDU483" s="428"/>
      <c r="IDV483" s="3"/>
      <c r="IDW483" s="567"/>
      <c r="IDX483" s="3"/>
      <c r="IDY483" s="428"/>
      <c r="IDZ483" s="3"/>
      <c r="IEA483" s="567"/>
      <c r="IEB483" s="3"/>
      <c r="IEC483" s="428"/>
      <c r="IED483" s="3"/>
      <c r="IEE483" s="567"/>
      <c r="IEF483" s="3"/>
      <c r="IEG483" s="428"/>
      <c r="IEH483" s="3"/>
      <c r="IEI483" s="567"/>
      <c r="IEJ483" s="3"/>
      <c r="IEK483" s="428"/>
      <c r="IEL483" s="3"/>
      <c r="IEM483" s="567"/>
      <c r="IEN483" s="3"/>
      <c r="IEO483" s="428"/>
      <c r="IEP483" s="3"/>
      <c r="IEQ483" s="567"/>
      <c r="IER483" s="3"/>
      <c r="IES483" s="428"/>
      <c r="IET483" s="3"/>
      <c r="IEU483" s="567"/>
      <c r="IEV483" s="3"/>
      <c r="IEW483" s="428"/>
      <c r="IEX483" s="3"/>
      <c r="IEY483" s="567"/>
      <c r="IEZ483" s="3"/>
      <c r="IFA483" s="428"/>
      <c r="IFB483" s="3"/>
      <c r="IFC483" s="567"/>
      <c r="IFD483" s="3"/>
      <c r="IFE483" s="428"/>
      <c r="IFF483" s="3"/>
      <c r="IFG483" s="567"/>
      <c r="IFH483" s="3"/>
      <c r="IFI483" s="428"/>
      <c r="IFJ483" s="3"/>
      <c r="IFK483" s="567"/>
      <c r="IFL483" s="3"/>
      <c r="IFM483" s="428"/>
      <c r="IFN483" s="3"/>
      <c r="IFO483" s="567"/>
      <c r="IFP483" s="3"/>
      <c r="IFQ483" s="428"/>
      <c r="IFR483" s="3"/>
      <c r="IFS483" s="567"/>
      <c r="IFT483" s="3"/>
      <c r="IFU483" s="428"/>
      <c r="IFV483" s="3"/>
      <c r="IFW483" s="567"/>
      <c r="IFX483" s="3"/>
      <c r="IFY483" s="428"/>
      <c r="IFZ483" s="3"/>
      <c r="IGA483" s="567"/>
      <c r="IGB483" s="3"/>
      <c r="IGC483" s="428"/>
      <c r="IGD483" s="3"/>
      <c r="IGE483" s="567"/>
      <c r="IGF483" s="3"/>
      <c r="IGG483" s="428"/>
      <c r="IGH483" s="3"/>
      <c r="IGI483" s="567"/>
      <c r="IGJ483" s="3"/>
      <c r="IGK483" s="428"/>
      <c r="IGL483" s="3"/>
      <c r="IGM483" s="567"/>
      <c r="IGN483" s="3"/>
      <c r="IGO483" s="428"/>
      <c r="IGP483" s="3"/>
      <c r="IGQ483" s="567"/>
      <c r="IGR483" s="3"/>
      <c r="IGS483" s="428"/>
      <c r="IGT483" s="3"/>
      <c r="IGU483" s="567"/>
      <c r="IGV483" s="3"/>
      <c r="IGW483" s="428"/>
      <c r="IGX483" s="3"/>
      <c r="IGY483" s="567"/>
      <c r="IGZ483" s="3"/>
      <c r="IHA483" s="428"/>
      <c r="IHB483" s="3"/>
      <c r="IHC483" s="567"/>
      <c r="IHD483" s="3"/>
      <c r="IHE483" s="428"/>
      <c r="IHF483" s="3"/>
      <c r="IHG483" s="567"/>
      <c r="IHH483" s="3"/>
      <c r="IHI483" s="428"/>
      <c r="IHJ483" s="3"/>
      <c r="IHK483" s="567"/>
      <c r="IHL483" s="3"/>
      <c r="IHM483" s="428"/>
      <c r="IHN483" s="3"/>
      <c r="IHO483" s="567"/>
      <c r="IHP483" s="3"/>
      <c r="IHQ483" s="428"/>
      <c r="IHR483" s="3"/>
      <c r="IHS483" s="567"/>
      <c r="IHT483" s="3"/>
      <c r="IHU483" s="428"/>
      <c r="IHV483" s="3"/>
      <c r="IHW483" s="567"/>
      <c r="IHX483" s="3"/>
      <c r="IHY483" s="428"/>
      <c r="IHZ483" s="3"/>
      <c r="IIA483" s="567"/>
      <c r="IIB483" s="3"/>
      <c r="IIC483" s="428"/>
      <c r="IID483" s="3"/>
      <c r="IIE483" s="567"/>
      <c r="IIF483" s="3"/>
      <c r="IIG483" s="428"/>
      <c r="IIH483" s="3"/>
      <c r="III483" s="567"/>
      <c r="IIJ483" s="3"/>
      <c r="IIK483" s="428"/>
      <c r="IIL483" s="3"/>
      <c r="IIM483" s="567"/>
      <c r="IIN483" s="3"/>
      <c r="IIO483" s="428"/>
      <c r="IIP483" s="3"/>
      <c r="IIQ483" s="567"/>
      <c r="IIR483" s="3"/>
      <c r="IIS483" s="428"/>
      <c r="IIT483" s="3"/>
      <c r="IIU483" s="567"/>
      <c r="IIV483" s="3"/>
      <c r="IIW483" s="428"/>
      <c r="IIX483" s="3"/>
      <c r="IIY483" s="567"/>
      <c r="IIZ483" s="3"/>
      <c r="IJA483" s="428"/>
      <c r="IJB483" s="3"/>
      <c r="IJC483" s="567"/>
      <c r="IJD483" s="3"/>
      <c r="IJE483" s="428"/>
      <c r="IJF483" s="3"/>
      <c r="IJG483" s="567"/>
      <c r="IJH483" s="3"/>
      <c r="IJI483" s="428"/>
      <c r="IJJ483" s="3"/>
      <c r="IJK483" s="567"/>
      <c r="IJL483" s="3"/>
      <c r="IJM483" s="428"/>
      <c r="IJN483" s="3"/>
      <c r="IJO483" s="567"/>
      <c r="IJP483" s="3"/>
      <c r="IJQ483" s="428"/>
      <c r="IJR483" s="3"/>
      <c r="IJS483" s="567"/>
      <c r="IJT483" s="3"/>
      <c r="IJU483" s="428"/>
      <c r="IJV483" s="3"/>
      <c r="IJW483" s="567"/>
      <c r="IJX483" s="3"/>
      <c r="IJY483" s="428"/>
      <c r="IJZ483" s="3"/>
      <c r="IKA483" s="567"/>
      <c r="IKB483" s="3"/>
      <c r="IKC483" s="428"/>
      <c r="IKD483" s="3"/>
      <c r="IKE483" s="567"/>
      <c r="IKF483" s="3"/>
      <c r="IKG483" s="428"/>
      <c r="IKH483" s="3"/>
      <c r="IKI483" s="567"/>
      <c r="IKJ483" s="3"/>
      <c r="IKK483" s="428"/>
      <c r="IKL483" s="3"/>
      <c r="IKM483" s="567"/>
      <c r="IKN483" s="3"/>
      <c r="IKO483" s="428"/>
      <c r="IKP483" s="3"/>
      <c r="IKQ483" s="567"/>
      <c r="IKR483" s="3"/>
      <c r="IKS483" s="428"/>
      <c r="IKT483" s="3"/>
      <c r="IKU483" s="567"/>
      <c r="IKV483" s="3"/>
      <c r="IKW483" s="428"/>
      <c r="IKX483" s="3"/>
      <c r="IKY483" s="567"/>
      <c r="IKZ483" s="3"/>
      <c r="ILA483" s="428"/>
      <c r="ILB483" s="3"/>
      <c r="ILC483" s="567"/>
      <c r="ILD483" s="3"/>
      <c r="ILE483" s="428"/>
      <c r="ILF483" s="3"/>
      <c r="ILG483" s="567"/>
      <c r="ILH483" s="3"/>
      <c r="ILI483" s="428"/>
      <c r="ILJ483" s="3"/>
      <c r="ILK483" s="567"/>
      <c r="ILL483" s="3"/>
      <c r="ILM483" s="428"/>
      <c r="ILN483" s="3"/>
      <c r="ILO483" s="567"/>
      <c r="ILP483" s="3"/>
      <c r="ILQ483" s="428"/>
      <c r="ILR483" s="3"/>
      <c r="ILS483" s="567"/>
      <c r="ILT483" s="3"/>
      <c r="ILU483" s="428"/>
      <c r="ILV483" s="3"/>
      <c r="ILW483" s="567"/>
      <c r="ILX483" s="3"/>
      <c r="ILY483" s="428"/>
      <c r="ILZ483" s="3"/>
      <c r="IMA483" s="567"/>
      <c r="IMB483" s="3"/>
      <c r="IMC483" s="428"/>
      <c r="IMD483" s="3"/>
      <c r="IME483" s="567"/>
      <c r="IMF483" s="3"/>
      <c r="IMG483" s="428"/>
      <c r="IMH483" s="3"/>
      <c r="IMI483" s="567"/>
      <c r="IMJ483" s="3"/>
      <c r="IMK483" s="428"/>
      <c r="IML483" s="3"/>
      <c r="IMM483" s="567"/>
      <c r="IMN483" s="3"/>
      <c r="IMO483" s="428"/>
      <c r="IMP483" s="3"/>
      <c r="IMQ483" s="567"/>
      <c r="IMR483" s="3"/>
      <c r="IMS483" s="428"/>
      <c r="IMT483" s="3"/>
      <c r="IMU483" s="567"/>
      <c r="IMV483" s="3"/>
      <c r="IMW483" s="428"/>
      <c r="IMX483" s="3"/>
      <c r="IMY483" s="567"/>
      <c r="IMZ483" s="3"/>
      <c r="INA483" s="428"/>
      <c r="INB483" s="3"/>
      <c r="INC483" s="567"/>
      <c r="IND483" s="3"/>
      <c r="INE483" s="428"/>
      <c r="INF483" s="3"/>
      <c r="ING483" s="567"/>
      <c r="INH483" s="3"/>
      <c r="INI483" s="428"/>
      <c r="INJ483" s="3"/>
      <c r="INK483" s="567"/>
      <c r="INL483" s="3"/>
      <c r="INM483" s="428"/>
      <c r="INN483" s="3"/>
      <c r="INO483" s="567"/>
      <c r="INP483" s="3"/>
      <c r="INQ483" s="428"/>
      <c r="INR483" s="3"/>
      <c r="INS483" s="567"/>
      <c r="INT483" s="3"/>
      <c r="INU483" s="428"/>
      <c r="INV483" s="3"/>
      <c r="INW483" s="567"/>
      <c r="INX483" s="3"/>
      <c r="INY483" s="428"/>
      <c r="INZ483" s="3"/>
      <c r="IOA483" s="567"/>
      <c r="IOB483" s="3"/>
      <c r="IOC483" s="428"/>
      <c r="IOD483" s="3"/>
      <c r="IOE483" s="567"/>
      <c r="IOF483" s="3"/>
      <c r="IOG483" s="428"/>
      <c r="IOH483" s="3"/>
      <c r="IOI483" s="567"/>
      <c r="IOJ483" s="3"/>
      <c r="IOK483" s="428"/>
      <c r="IOL483" s="3"/>
      <c r="IOM483" s="567"/>
      <c r="ION483" s="3"/>
      <c r="IOO483" s="428"/>
      <c r="IOP483" s="3"/>
      <c r="IOQ483" s="567"/>
      <c r="IOR483" s="3"/>
      <c r="IOS483" s="428"/>
      <c r="IOT483" s="3"/>
      <c r="IOU483" s="567"/>
      <c r="IOV483" s="3"/>
      <c r="IOW483" s="428"/>
      <c r="IOX483" s="3"/>
      <c r="IOY483" s="567"/>
      <c r="IOZ483" s="3"/>
      <c r="IPA483" s="428"/>
      <c r="IPB483" s="3"/>
      <c r="IPC483" s="567"/>
      <c r="IPD483" s="3"/>
      <c r="IPE483" s="428"/>
      <c r="IPF483" s="3"/>
      <c r="IPG483" s="567"/>
      <c r="IPH483" s="3"/>
      <c r="IPI483" s="428"/>
      <c r="IPJ483" s="3"/>
      <c r="IPK483" s="567"/>
      <c r="IPL483" s="3"/>
      <c r="IPM483" s="428"/>
      <c r="IPN483" s="3"/>
      <c r="IPO483" s="567"/>
      <c r="IPP483" s="3"/>
      <c r="IPQ483" s="428"/>
      <c r="IPR483" s="3"/>
      <c r="IPS483" s="567"/>
      <c r="IPT483" s="3"/>
      <c r="IPU483" s="428"/>
      <c r="IPV483" s="3"/>
      <c r="IPW483" s="567"/>
      <c r="IPX483" s="3"/>
      <c r="IPY483" s="428"/>
      <c r="IPZ483" s="3"/>
      <c r="IQA483" s="567"/>
      <c r="IQB483" s="3"/>
      <c r="IQC483" s="428"/>
      <c r="IQD483" s="3"/>
      <c r="IQE483" s="567"/>
      <c r="IQF483" s="3"/>
      <c r="IQG483" s="428"/>
      <c r="IQH483" s="3"/>
      <c r="IQI483" s="567"/>
      <c r="IQJ483" s="3"/>
      <c r="IQK483" s="428"/>
      <c r="IQL483" s="3"/>
      <c r="IQM483" s="567"/>
      <c r="IQN483" s="3"/>
      <c r="IQO483" s="428"/>
      <c r="IQP483" s="3"/>
      <c r="IQQ483" s="567"/>
      <c r="IQR483" s="3"/>
      <c r="IQS483" s="428"/>
      <c r="IQT483" s="3"/>
      <c r="IQU483" s="567"/>
      <c r="IQV483" s="3"/>
      <c r="IQW483" s="428"/>
      <c r="IQX483" s="3"/>
      <c r="IQY483" s="567"/>
      <c r="IQZ483" s="3"/>
      <c r="IRA483" s="428"/>
      <c r="IRB483" s="3"/>
      <c r="IRC483" s="567"/>
      <c r="IRD483" s="3"/>
      <c r="IRE483" s="428"/>
      <c r="IRF483" s="3"/>
      <c r="IRG483" s="567"/>
      <c r="IRH483" s="3"/>
      <c r="IRI483" s="428"/>
      <c r="IRJ483" s="3"/>
      <c r="IRK483" s="567"/>
      <c r="IRL483" s="3"/>
      <c r="IRM483" s="428"/>
      <c r="IRN483" s="3"/>
      <c r="IRO483" s="567"/>
      <c r="IRP483" s="3"/>
      <c r="IRQ483" s="428"/>
      <c r="IRR483" s="3"/>
      <c r="IRS483" s="567"/>
      <c r="IRT483" s="3"/>
      <c r="IRU483" s="428"/>
      <c r="IRV483" s="3"/>
      <c r="IRW483" s="567"/>
      <c r="IRX483" s="3"/>
      <c r="IRY483" s="428"/>
      <c r="IRZ483" s="3"/>
      <c r="ISA483" s="567"/>
      <c r="ISB483" s="3"/>
      <c r="ISC483" s="428"/>
      <c r="ISD483" s="3"/>
      <c r="ISE483" s="567"/>
      <c r="ISF483" s="3"/>
      <c r="ISG483" s="428"/>
      <c r="ISH483" s="3"/>
      <c r="ISI483" s="567"/>
      <c r="ISJ483" s="3"/>
      <c r="ISK483" s="428"/>
      <c r="ISL483" s="3"/>
      <c r="ISM483" s="567"/>
      <c r="ISN483" s="3"/>
      <c r="ISO483" s="428"/>
      <c r="ISP483" s="3"/>
      <c r="ISQ483" s="567"/>
      <c r="ISR483" s="3"/>
      <c r="ISS483" s="428"/>
      <c r="IST483" s="3"/>
      <c r="ISU483" s="567"/>
      <c r="ISV483" s="3"/>
      <c r="ISW483" s="428"/>
      <c r="ISX483" s="3"/>
      <c r="ISY483" s="567"/>
      <c r="ISZ483" s="3"/>
      <c r="ITA483" s="428"/>
      <c r="ITB483" s="3"/>
      <c r="ITC483" s="567"/>
      <c r="ITD483" s="3"/>
      <c r="ITE483" s="428"/>
      <c r="ITF483" s="3"/>
      <c r="ITG483" s="567"/>
      <c r="ITH483" s="3"/>
      <c r="ITI483" s="428"/>
      <c r="ITJ483" s="3"/>
      <c r="ITK483" s="567"/>
      <c r="ITL483" s="3"/>
      <c r="ITM483" s="428"/>
      <c r="ITN483" s="3"/>
      <c r="ITO483" s="567"/>
      <c r="ITP483" s="3"/>
      <c r="ITQ483" s="428"/>
      <c r="ITR483" s="3"/>
      <c r="ITS483" s="567"/>
      <c r="ITT483" s="3"/>
      <c r="ITU483" s="428"/>
      <c r="ITV483" s="3"/>
      <c r="ITW483" s="567"/>
      <c r="ITX483" s="3"/>
      <c r="ITY483" s="428"/>
      <c r="ITZ483" s="3"/>
      <c r="IUA483" s="567"/>
      <c r="IUB483" s="3"/>
      <c r="IUC483" s="428"/>
      <c r="IUD483" s="3"/>
      <c r="IUE483" s="567"/>
      <c r="IUF483" s="3"/>
      <c r="IUG483" s="428"/>
      <c r="IUH483" s="3"/>
      <c r="IUI483" s="567"/>
      <c r="IUJ483" s="3"/>
      <c r="IUK483" s="428"/>
      <c r="IUL483" s="3"/>
      <c r="IUM483" s="567"/>
      <c r="IUN483" s="3"/>
      <c r="IUO483" s="428"/>
      <c r="IUP483" s="3"/>
      <c r="IUQ483" s="567"/>
      <c r="IUR483" s="3"/>
      <c r="IUS483" s="428"/>
      <c r="IUT483" s="3"/>
      <c r="IUU483" s="567"/>
      <c r="IUV483" s="3"/>
      <c r="IUW483" s="428"/>
      <c r="IUX483" s="3"/>
      <c r="IUY483" s="567"/>
      <c r="IUZ483" s="3"/>
      <c r="IVA483" s="428"/>
      <c r="IVB483" s="3"/>
      <c r="IVC483" s="567"/>
      <c r="IVD483" s="3"/>
      <c r="IVE483" s="428"/>
      <c r="IVF483" s="3"/>
      <c r="IVG483" s="567"/>
      <c r="IVH483" s="3"/>
      <c r="IVI483" s="428"/>
      <c r="IVJ483" s="3"/>
      <c r="IVK483" s="567"/>
      <c r="IVL483" s="3"/>
      <c r="IVM483" s="428"/>
      <c r="IVN483" s="3"/>
      <c r="IVO483" s="567"/>
      <c r="IVP483" s="3"/>
      <c r="IVQ483" s="428"/>
      <c r="IVR483" s="3"/>
      <c r="IVS483" s="567"/>
      <c r="IVT483" s="3"/>
      <c r="IVU483" s="428"/>
      <c r="IVV483" s="3"/>
      <c r="IVW483" s="567"/>
      <c r="IVX483" s="3"/>
      <c r="IVY483" s="428"/>
      <c r="IVZ483" s="3"/>
      <c r="IWA483" s="567"/>
      <c r="IWB483" s="3"/>
      <c r="IWC483" s="428"/>
      <c r="IWD483" s="3"/>
      <c r="IWE483" s="567"/>
      <c r="IWF483" s="3"/>
      <c r="IWG483" s="428"/>
      <c r="IWH483" s="3"/>
      <c r="IWI483" s="567"/>
      <c r="IWJ483" s="3"/>
      <c r="IWK483" s="428"/>
      <c r="IWL483" s="3"/>
      <c r="IWM483" s="567"/>
      <c r="IWN483" s="3"/>
      <c r="IWO483" s="428"/>
      <c r="IWP483" s="3"/>
      <c r="IWQ483" s="567"/>
      <c r="IWR483" s="3"/>
      <c r="IWS483" s="428"/>
      <c r="IWT483" s="3"/>
      <c r="IWU483" s="567"/>
      <c r="IWV483" s="3"/>
      <c r="IWW483" s="428"/>
      <c r="IWX483" s="3"/>
      <c r="IWY483" s="567"/>
      <c r="IWZ483" s="3"/>
      <c r="IXA483" s="428"/>
      <c r="IXB483" s="3"/>
      <c r="IXC483" s="567"/>
      <c r="IXD483" s="3"/>
      <c r="IXE483" s="428"/>
      <c r="IXF483" s="3"/>
      <c r="IXG483" s="567"/>
      <c r="IXH483" s="3"/>
      <c r="IXI483" s="428"/>
      <c r="IXJ483" s="3"/>
      <c r="IXK483" s="567"/>
      <c r="IXL483" s="3"/>
      <c r="IXM483" s="428"/>
      <c r="IXN483" s="3"/>
      <c r="IXO483" s="567"/>
      <c r="IXP483" s="3"/>
      <c r="IXQ483" s="428"/>
      <c r="IXR483" s="3"/>
      <c r="IXS483" s="567"/>
      <c r="IXT483" s="3"/>
      <c r="IXU483" s="428"/>
      <c r="IXV483" s="3"/>
      <c r="IXW483" s="567"/>
      <c r="IXX483" s="3"/>
      <c r="IXY483" s="428"/>
      <c r="IXZ483" s="3"/>
      <c r="IYA483" s="567"/>
      <c r="IYB483" s="3"/>
      <c r="IYC483" s="428"/>
      <c r="IYD483" s="3"/>
      <c r="IYE483" s="567"/>
      <c r="IYF483" s="3"/>
      <c r="IYG483" s="428"/>
      <c r="IYH483" s="3"/>
      <c r="IYI483" s="567"/>
      <c r="IYJ483" s="3"/>
      <c r="IYK483" s="428"/>
      <c r="IYL483" s="3"/>
      <c r="IYM483" s="567"/>
      <c r="IYN483" s="3"/>
      <c r="IYO483" s="428"/>
      <c r="IYP483" s="3"/>
      <c r="IYQ483" s="567"/>
      <c r="IYR483" s="3"/>
      <c r="IYS483" s="428"/>
      <c r="IYT483" s="3"/>
      <c r="IYU483" s="567"/>
      <c r="IYV483" s="3"/>
      <c r="IYW483" s="428"/>
      <c r="IYX483" s="3"/>
      <c r="IYY483" s="567"/>
      <c r="IYZ483" s="3"/>
      <c r="IZA483" s="428"/>
      <c r="IZB483" s="3"/>
      <c r="IZC483" s="567"/>
      <c r="IZD483" s="3"/>
      <c r="IZE483" s="428"/>
      <c r="IZF483" s="3"/>
      <c r="IZG483" s="567"/>
      <c r="IZH483" s="3"/>
      <c r="IZI483" s="428"/>
      <c r="IZJ483" s="3"/>
      <c r="IZK483" s="567"/>
      <c r="IZL483" s="3"/>
      <c r="IZM483" s="428"/>
      <c r="IZN483" s="3"/>
      <c r="IZO483" s="567"/>
      <c r="IZP483" s="3"/>
      <c r="IZQ483" s="428"/>
      <c r="IZR483" s="3"/>
      <c r="IZS483" s="567"/>
      <c r="IZT483" s="3"/>
      <c r="IZU483" s="428"/>
      <c r="IZV483" s="3"/>
      <c r="IZW483" s="567"/>
      <c r="IZX483" s="3"/>
      <c r="IZY483" s="428"/>
      <c r="IZZ483" s="3"/>
      <c r="JAA483" s="567"/>
      <c r="JAB483" s="3"/>
      <c r="JAC483" s="428"/>
      <c r="JAD483" s="3"/>
      <c r="JAE483" s="567"/>
      <c r="JAF483" s="3"/>
      <c r="JAG483" s="428"/>
      <c r="JAH483" s="3"/>
      <c r="JAI483" s="567"/>
      <c r="JAJ483" s="3"/>
      <c r="JAK483" s="428"/>
      <c r="JAL483" s="3"/>
      <c r="JAM483" s="567"/>
      <c r="JAN483" s="3"/>
      <c r="JAO483" s="428"/>
      <c r="JAP483" s="3"/>
      <c r="JAQ483" s="567"/>
      <c r="JAR483" s="3"/>
      <c r="JAS483" s="428"/>
      <c r="JAT483" s="3"/>
      <c r="JAU483" s="567"/>
      <c r="JAV483" s="3"/>
      <c r="JAW483" s="428"/>
      <c r="JAX483" s="3"/>
      <c r="JAY483" s="567"/>
      <c r="JAZ483" s="3"/>
      <c r="JBA483" s="428"/>
      <c r="JBB483" s="3"/>
      <c r="JBC483" s="567"/>
      <c r="JBD483" s="3"/>
      <c r="JBE483" s="428"/>
      <c r="JBF483" s="3"/>
      <c r="JBG483" s="567"/>
      <c r="JBH483" s="3"/>
      <c r="JBI483" s="428"/>
      <c r="JBJ483" s="3"/>
      <c r="JBK483" s="567"/>
      <c r="JBL483" s="3"/>
      <c r="JBM483" s="428"/>
      <c r="JBN483" s="3"/>
      <c r="JBO483" s="567"/>
      <c r="JBP483" s="3"/>
      <c r="JBQ483" s="428"/>
      <c r="JBR483" s="3"/>
      <c r="JBS483" s="567"/>
      <c r="JBT483" s="3"/>
      <c r="JBU483" s="428"/>
      <c r="JBV483" s="3"/>
      <c r="JBW483" s="567"/>
      <c r="JBX483" s="3"/>
      <c r="JBY483" s="428"/>
      <c r="JBZ483" s="3"/>
      <c r="JCA483" s="567"/>
      <c r="JCB483" s="3"/>
      <c r="JCC483" s="428"/>
      <c r="JCD483" s="3"/>
      <c r="JCE483" s="567"/>
      <c r="JCF483" s="3"/>
      <c r="JCG483" s="428"/>
      <c r="JCH483" s="3"/>
      <c r="JCI483" s="567"/>
      <c r="JCJ483" s="3"/>
      <c r="JCK483" s="428"/>
      <c r="JCL483" s="3"/>
      <c r="JCM483" s="567"/>
      <c r="JCN483" s="3"/>
      <c r="JCO483" s="428"/>
      <c r="JCP483" s="3"/>
      <c r="JCQ483" s="567"/>
      <c r="JCR483" s="3"/>
      <c r="JCS483" s="428"/>
      <c r="JCT483" s="3"/>
      <c r="JCU483" s="567"/>
      <c r="JCV483" s="3"/>
      <c r="JCW483" s="428"/>
      <c r="JCX483" s="3"/>
      <c r="JCY483" s="567"/>
      <c r="JCZ483" s="3"/>
      <c r="JDA483" s="428"/>
      <c r="JDB483" s="3"/>
      <c r="JDC483" s="567"/>
      <c r="JDD483" s="3"/>
      <c r="JDE483" s="428"/>
      <c r="JDF483" s="3"/>
      <c r="JDG483" s="567"/>
      <c r="JDH483" s="3"/>
      <c r="JDI483" s="428"/>
      <c r="JDJ483" s="3"/>
      <c r="JDK483" s="567"/>
      <c r="JDL483" s="3"/>
      <c r="JDM483" s="428"/>
      <c r="JDN483" s="3"/>
      <c r="JDO483" s="567"/>
      <c r="JDP483" s="3"/>
      <c r="JDQ483" s="428"/>
      <c r="JDR483" s="3"/>
      <c r="JDS483" s="567"/>
      <c r="JDT483" s="3"/>
      <c r="JDU483" s="428"/>
      <c r="JDV483" s="3"/>
      <c r="JDW483" s="567"/>
      <c r="JDX483" s="3"/>
      <c r="JDY483" s="428"/>
      <c r="JDZ483" s="3"/>
      <c r="JEA483" s="567"/>
      <c r="JEB483" s="3"/>
      <c r="JEC483" s="428"/>
      <c r="JED483" s="3"/>
      <c r="JEE483" s="567"/>
      <c r="JEF483" s="3"/>
      <c r="JEG483" s="428"/>
      <c r="JEH483" s="3"/>
      <c r="JEI483" s="567"/>
      <c r="JEJ483" s="3"/>
      <c r="JEK483" s="428"/>
      <c r="JEL483" s="3"/>
      <c r="JEM483" s="567"/>
      <c r="JEN483" s="3"/>
      <c r="JEO483" s="428"/>
      <c r="JEP483" s="3"/>
      <c r="JEQ483" s="567"/>
      <c r="JER483" s="3"/>
      <c r="JES483" s="428"/>
      <c r="JET483" s="3"/>
      <c r="JEU483" s="567"/>
      <c r="JEV483" s="3"/>
      <c r="JEW483" s="428"/>
      <c r="JEX483" s="3"/>
      <c r="JEY483" s="567"/>
      <c r="JEZ483" s="3"/>
      <c r="JFA483" s="428"/>
      <c r="JFB483" s="3"/>
      <c r="JFC483" s="567"/>
      <c r="JFD483" s="3"/>
      <c r="JFE483" s="428"/>
      <c r="JFF483" s="3"/>
      <c r="JFG483" s="567"/>
      <c r="JFH483" s="3"/>
      <c r="JFI483" s="428"/>
      <c r="JFJ483" s="3"/>
      <c r="JFK483" s="567"/>
      <c r="JFL483" s="3"/>
      <c r="JFM483" s="428"/>
      <c r="JFN483" s="3"/>
      <c r="JFO483" s="567"/>
      <c r="JFP483" s="3"/>
      <c r="JFQ483" s="428"/>
      <c r="JFR483" s="3"/>
      <c r="JFS483" s="567"/>
      <c r="JFT483" s="3"/>
      <c r="JFU483" s="428"/>
      <c r="JFV483" s="3"/>
      <c r="JFW483" s="567"/>
      <c r="JFX483" s="3"/>
      <c r="JFY483" s="428"/>
      <c r="JFZ483" s="3"/>
      <c r="JGA483" s="567"/>
      <c r="JGB483" s="3"/>
      <c r="JGC483" s="428"/>
      <c r="JGD483" s="3"/>
      <c r="JGE483" s="567"/>
      <c r="JGF483" s="3"/>
      <c r="JGG483" s="428"/>
      <c r="JGH483" s="3"/>
      <c r="JGI483" s="567"/>
      <c r="JGJ483" s="3"/>
      <c r="JGK483" s="428"/>
      <c r="JGL483" s="3"/>
      <c r="JGM483" s="567"/>
      <c r="JGN483" s="3"/>
      <c r="JGO483" s="428"/>
      <c r="JGP483" s="3"/>
      <c r="JGQ483" s="567"/>
      <c r="JGR483" s="3"/>
      <c r="JGS483" s="428"/>
      <c r="JGT483" s="3"/>
      <c r="JGU483" s="567"/>
      <c r="JGV483" s="3"/>
      <c r="JGW483" s="428"/>
      <c r="JGX483" s="3"/>
      <c r="JGY483" s="567"/>
      <c r="JGZ483" s="3"/>
      <c r="JHA483" s="428"/>
      <c r="JHB483" s="3"/>
      <c r="JHC483" s="567"/>
      <c r="JHD483" s="3"/>
      <c r="JHE483" s="428"/>
      <c r="JHF483" s="3"/>
      <c r="JHG483" s="567"/>
      <c r="JHH483" s="3"/>
      <c r="JHI483" s="428"/>
      <c r="JHJ483" s="3"/>
      <c r="JHK483" s="567"/>
      <c r="JHL483" s="3"/>
      <c r="JHM483" s="428"/>
      <c r="JHN483" s="3"/>
      <c r="JHO483" s="567"/>
      <c r="JHP483" s="3"/>
      <c r="JHQ483" s="428"/>
      <c r="JHR483" s="3"/>
      <c r="JHS483" s="567"/>
      <c r="JHT483" s="3"/>
      <c r="JHU483" s="428"/>
      <c r="JHV483" s="3"/>
      <c r="JHW483" s="567"/>
      <c r="JHX483" s="3"/>
      <c r="JHY483" s="428"/>
      <c r="JHZ483" s="3"/>
      <c r="JIA483" s="567"/>
      <c r="JIB483" s="3"/>
      <c r="JIC483" s="428"/>
      <c r="JID483" s="3"/>
      <c r="JIE483" s="567"/>
      <c r="JIF483" s="3"/>
      <c r="JIG483" s="428"/>
      <c r="JIH483" s="3"/>
      <c r="JII483" s="567"/>
      <c r="JIJ483" s="3"/>
      <c r="JIK483" s="428"/>
      <c r="JIL483" s="3"/>
      <c r="JIM483" s="567"/>
      <c r="JIN483" s="3"/>
      <c r="JIO483" s="428"/>
      <c r="JIP483" s="3"/>
      <c r="JIQ483" s="567"/>
      <c r="JIR483" s="3"/>
      <c r="JIS483" s="428"/>
      <c r="JIT483" s="3"/>
      <c r="JIU483" s="567"/>
      <c r="JIV483" s="3"/>
      <c r="JIW483" s="428"/>
      <c r="JIX483" s="3"/>
      <c r="JIY483" s="567"/>
      <c r="JIZ483" s="3"/>
      <c r="JJA483" s="428"/>
      <c r="JJB483" s="3"/>
      <c r="JJC483" s="567"/>
      <c r="JJD483" s="3"/>
      <c r="JJE483" s="428"/>
      <c r="JJF483" s="3"/>
      <c r="JJG483" s="567"/>
      <c r="JJH483" s="3"/>
      <c r="JJI483" s="428"/>
      <c r="JJJ483" s="3"/>
      <c r="JJK483" s="567"/>
      <c r="JJL483" s="3"/>
      <c r="JJM483" s="428"/>
      <c r="JJN483" s="3"/>
      <c r="JJO483" s="567"/>
      <c r="JJP483" s="3"/>
      <c r="JJQ483" s="428"/>
      <c r="JJR483" s="3"/>
      <c r="JJS483" s="567"/>
      <c r="JJT483" s="3"/>
      <c r="JJU483" s="428"/>
      <c r="JJV483" s="3"/>
      <c r="JJW483" s="567"/>
      <c r="JJX483" s="3"/>
      <c r="JJY483" s="428"/>
      <c r="JJZ483" s="3"/>
      <c r="JKA483" s="567"/>
      <c r="JKB483" s="3"/>
      <c r="JKC483" s="428"/>
      <c r="JKD483" s="3"/>
      <c r="JKE483" s="567"/>
      <c r="JKF483" s="3"/>
      <c r="JKG483" s="428"/>
      <c r="JKH483" s="3"/>
      <c r="JKI483" s="567"/>
      <c r="JKJ483" s="3"/>
      <c r="JKK483" s="428"/>
      <c r="JKL483" s="3"/>
      <c r="JKM483" s="567"/>
      <c r="JKN483" s="3"/>
      <c r="JKO483" s="428"/>
      <c r="JKP483" s="3"/>
      <c r="JKQ483" s="567"/>
      <c r="JKR483" s="3"/>
      <c r="JKS483" s="428"/>
      <c r="JKT483" s="3"/>
      <c r="JKU483" s="567"/>
      <c r="JKV483" s="3"/>
      <c r="JKW483" s="428"/>
      <c r="JKX483" s="3"/>
      <c r="JKY483" s="567"/>
      <c r="JKZ483" s="3"/>
      <c r="JLA483" s="428"/>
      <c r="JLB483" s="3"/>
      <c r="JLC483" s="567"/>
      <c r="JLD483" s="3"/>
      <c r="JLE483" s="428"/>
      <c r="JLF483" s="3"/>
      <c r="JLG483" s="567"/>
      <c r="JLH483" s="3"/>
      <c r="JLI483" s="428"/>
      <c r="JLJ483" s="3"/>
      <c r="JLK483" s="567"/>
      <c r="JLL483" s="3"/>
      <c r="JLM483" s="428"/>
      <c r="JLN483" s="3"/>
      <c r="JLO483" s="567"/>
      <c r="JLP483" s="3"/>
      <c r="JLQ483" s="428"/>
      <c r="JLR483" s="3"/>
      <c r="JLS483" s="567"/>
      <c r="JLT483" s="3"/>
      <c r="JLU483" s="428"/>
      <c r="JLV483" s="3"/>
      <c r="JLW483" s="567"/>
      <c r="JLX483" s="3"/>
      <c r="JLY483" s="428"/>
      <c r="JLZ483" s="3"/>
      <c r="JMA483" s="567"/>
      <c r="JMB483" s="3"/>
      <c r="JMC483" s="428"/>
      <c r="JMD483" s="3"/>
      <c r="JME483" s="567"/>
      <c r="JMF483" s="3"/>
      <c r="JMG483" s="428"/>
      <c r="JMH483" s="3"/>
      <c r="JMI483" s="567"/>
      <c r="JMJ483" s="3"/>
      <c r="JMK483" s="428"/>
      <c r="JML483" s="3"/>
      <c r="JMM483" s="567"/>
      <c r="JMN483" s="3"/>
      <c r="JMO483" s="428"/>
      <c r="JMP483" s="3"/>
      <c r="JMQ483" s="567"/>
      <c r="JMR483" s="3"/>
      <c r="JMS483" s="428"/>
      <c r="JMT483" s="3"/>
      <c r="JMU483" s="567"/>
      <c r="JMV483" s="3"/>
      <c r="JMW483" s="428"/>
      <c r="JMX483" s="3"/>
      <c r="JMY483" s="567"/>
      <c r="JMZ483" s="3"/>
      <c r="JNA483" s="428"/>
      <c r="JNB483" s="3"/>
      <c r="JNC483" s="567"/>
      <c r="JND483" s="3"/>
      <c r="JNE483" s="428"/>
      <c r="JNF483" s="3"/>
      <c r="JNG483" s="567"/>
      <c r="JNH483" s="3"/>
      <c r="JNI483" s="428"/>
      <c r="JNJ483" s="3"/>
      <c r="JNK483" s="567"/>
      <c r="JNL483" s="3"/>
      <c r="JNM483" s="428"/>
      <c r="JNN483" s="3"/>
      <c r="JNO483" s="567"/>
      <c r="JNP483" s="3"/>
      <c r="JNQ483" s="428"/>
      <c r="JNR483" s="3"/>
      <c r="JNS483" s="567"/>
      <c r="JNT483" s="3"/>
      <c r="JNU483" s="428"/>
      <c r="JNV483" s="3"/>
      <c r="JNW483" s="567"/>
      <c r="JNX483" s="3"/>
      <c r="JNY483" s="428"/>
      <c r="JNZ483" s="3"/>
      <c r="JOA483" s="567"/>
      <c r="JOB483" s="3"/>
      <c r="JOC483" s="428"/>
      <c r="JOD483" s="3"/>
      <c r="JOE483" s="567"/>
      <c r="JOF483" s="3"/>
      <c r="JOG483" s="428"/>
      <c r="JOH483" s="3"/>
      <c r="JOI483" s="567"/>
      <c r="JOJ483" s="3"/>
      <c r="JOK483" s="428"/>
      <c r="JOL483" s="3"/>
      <c r="JOM483" s="567"/>
      <c r="JON483" s="3"/>
      <c r="JOO483" s="428"/>
      <c r="JOP483" s="3"/>
      <c r="JOQ483" s="567"/>
      <c r="JOR483" s="3"/>
      <c r="JOS483" s="428"/>
      <c r="JOT483" s="3"/>
      <c r="JOU483" s="567"/>
      <c r="JOV483" s="3"/>
      <c r="JOW483" s="428"/>
      <c r="JOX483" s="3"/>
      <c r="JOY483" s="567"/>
      <c r="JOZ483" s="3"/>
      <c r="JPA483" s="428"/>
      <c r="JPB483" s="3"/>
      <c r="JPC483" s="567"/>
      <c r="JPD483" s="3"/>
      <c r="JPE483" s="428"/>
      <c r="JPF483" s="3"/>
      <c r="JPG483" s="567"/>
      <c r="JPH483" s="3"/>
      <c r="JPI483" s="428"/>
      <c r="JPJ483" s="3"/>
      <c r="JPK483" s="567"/>
      <c r="JPL483" s="3"/>
      <c r="JPM483" s="428"/>
      <c r="JPN483" s="3"/>
      <c r="JPO483" s="567"/>
      <c r="JPP483" s="3"/>
      <c r="JPQ483" s="428"/>
      <c r="JPR483" s="3"/>
      <c r="JPS483" s="567"/>
      <c r="JPT483" s="3"/>
      <c r="JPU483" s="428"/>
      <c r="JPV483" s="3"/>
      <c r="JPW483" s="567"/>
      <c r="JPX483" s="3"/>
      <c r="JPY483" s="428"/>
      <c r="JPZ483" s="3"/>
      <c r="JQA483" s="567"/>
      <c r="JQB483" s="3"/>
      <c r="JQC483" s="428"/>
      <c r="JQD483" s="3"/>
      <c r="JQE483" s="567"/>
      <c r="JQF483" s="3"/>
      <c r="JQG483" s="428"/>
      <c r="JQH483" s="3"/>
      <c r="JQI483" s="567"/>
      <c r="JQJ483" s="3"/>
      <c r="JQK483" s="428"/>
      <c r="JQL483" s="3"/>
      <c r="JQM483" s="567"/>
      <c r="JQN483" s="3"/>
      <c r="JQO483" s="428"/>
      <c r="JQP483" s="3"/>
      <c r="JQQ483" s="567"/>
      <c r="JQR483" s="3"/>
      <c r="JQS483" s="428"/>
      <c r="JQT483" s="3"/>
      <c r="JQU483" s="567"/>
      <c r="JQV483" s="3"/>
      <c r="JQW483" s="428"/>
      <c r="JQX483" s="3"/>
      <c r="JQY483" s="567"/>
      <c r="JQZ483" s="3"/>
      <c r="JRA483" s="428"/>
      <c r="JRB483" s="3"/>
      <c r="JRC483" s="567"/>
      <c r="JRD483" s="3"/>
      <c r="JRE483" s="428"/>
      <c r="JRF483" s="3"/>
      <c r="JRG483" s="567"/>
      <c r="JRH483" s="3"/>
      <c r="JRI483" s="428"/>
      <c r="JRJ483" s="3"/>
      <c r="JRK483" s="567"/>
      <c r="JRL483" s="3"/>
      <c r="JRM483" s="428"/>
      <c r="JRN483" s="3"/>
      <c r="JRO483" s="567"/>
      <c r="JRP483" s="3"/>
      <c r="JRQ483" s="428"/>
      <c r="JRR483" s="3"/>
      <c r="JRS483" s="567"/>
      <c r="JRT483" s="3"/>
      <c r="JRU483" s="428"/>
      <c r="JRV483" s="3"/>
      <c r="JRW483" s="567"/>
      <c r="JRX483" s="3"/>
      <c r="JRY483" s="428"/>
      <c r="JRZ483" s="3"/>
      <c r="JSA483" s="567"/>
      <c r="JSB483" s="3"/>
      <c r="JSC483" s="428"/>
      <c r="JSD483" s="3"/>
      <c r="JSE483" s="567"/>
      <c r="JSF483" s="3"/>
      <c r="JSG483" s="428"/>
      <c r="JSH483" s="3"/>
      <c r="JSI483" s="567"/>
      <c r="JSJ483" s="3"/>
      <c r="JSK483" s="428"/>
      <c r="JSL483" s="3"/>
      <c r="JSM483" s="567"/>
      <c r="JSN483" s="3"/>
      <c r="JSO483" s="428"/>
      <c r="JSP483" s="3"/>
      <c r="JSQ483" s="567"/>
      <c r="JSR483" s="3"/>
      <c r="JSS483" s="428"/>
      <c r="JST483" s="3"/>
      <c r="JSU483" s="567"/>
      <c r="JSV483" s="3"/>
      <c r="JSW483" s="428"/>
      <c r="JSX483" s="3"/>
      <c r="JSY483" s="567"/>
      <c r="JSZ483" s="3"/>
      <c r="JTA483" s="428"/>
      <c r="JTB483" s="3"/>
      <c r="JTC483" s="567"/>
      <c r="JTD483" s="3"/>
      <c r="JTE483" s="428"/>
      <c r="JTF483" s="3"/>
      <c r="JTG483" s="567"/>
      <c r="JTH483" s="3"/>
      <c r="JTI483" s="428"/>
      <c r="JTJ483" s="3"/>
      <c r="JTK483" s="567"/>
      <c r="JTL483" s="3"/>
      <c r="JTM483" s="428"/>
      <c r="JTN483" s="3"/>
      <c r="JTO483" s="567"/>
      <c r="JTP483" s="3"/>
      <c r="JTQ483" s="428"/>
      <c r="JTR483" s="3"/>
      <c r="JTS483" s="567"/>
      <c r="JTT483" s="3"/>
      <c r="JTU483" s="428"/>
      <c r="JTV483" s="3"/>
      <c r="JTW483" s="567"/>
      <c r="JTX483" s="3"/>
      <c r="JTY483" s="428"/>
      <c r="JTZ483" s="3"/>
      <c r="JUA483" s="567"/>
      <c r="JUB483" s="3"/>
      <c r="JUC483" s="428"/>
      <c r="JUD483" s="3"/>
      <c r="JUE483" s="567"/>
      <c r="JUF483" s="3"/>
      <c r="JUG483" s="428"/>
      <c r="JUH483" s="3"/>
      <c r="JUI483" s="567"/>
      <c r="JUJ483" s="3"/>
      <c r="JUK483" s="428"/>
      <c r="JUL483" s="3"/>
      <c r="JUM483" s="567"/>
      <c r="JUN483" s="3"/>
      <c r="JUO483" s="428"/>
      <c r="JUP483" s="3"/>
      <c r="JUQ483" s="567"/>
      <c r="JUR483" s="3"/>
      <c r="JUS483" s="428"/>
      <c r="JUT483" s="3"/>
      <c r="JUU483" s="567"/>
      <c r="JUV483" s="3"/>
      <c r="JUW483" s="428"/>
      <c r="JUX483" s="3"/>
      <c r="JUY483" s="567"/>
      <c r="JUZ483" s="3"/>
      <c r="JVA483" s="428"/>
      <c r="JVB483" s="3"/>
      <c r="JVC483" s="567"/>
      <c r="JVD483" s="3"/>
      <c r="JVE483" s="428"/>
      <c r="JVF483" s="3"/>
      <c r="JVG483" s="567"/>
      <c r="JVH483" s="3"/>
      <c r="JVI483" s="428"/>
      <c r="JVJ483" s="3"/>
      <c r="JVK483" s="567"/>
      <c r="JVL483" s="3"/>
      <c r="JVM483" s="428"/>
      <c r="JVN483" s="3"/>
      <c r="JVO483" s="567"/>
      <c r="JVP483" s="3"/>
      <c r="JVQ483" s="428"/>
      <c r="JVR483" s="3"/>
      <c r="JVS483" s="567"/>
      <c r="JVT483" s="3"/>
      <c r="JVU483" s="428"/>
      <c r="JVV483" s="3"/>
      <c r="JVW483" s="567"/>
      <c r="JVX483" s="3"/>
      <c r="JVY483" s="428"/>
      <c r="JVZ483" s="3"/>
      <c r="JWA483" s="567"/>
      <c r="JWB483" s="3"/>
      <c r="JWC483" s="428"/>
      <c r="JWD483" s="3"/>
      <c r="JWE483" s="567"/>
      <c r="JWF483" s="3"/>
      <c r="JWG483" s="428"/>
      <c r="JWH483" s="3"/>
      <c r="JWI483" s="567"/>
      <c r="JWJ483" s="3"/>
      <c r="JWK483" s="428"/>
      <c r="JWL483" s="3"/>
      <c r="JWM483" s="567"/>
      <c r="JWN483" s="3"/>
      <c r="JWO483" s="428"/>
      <c r="JWP483" s="3"/>
      <c r="JWQ483" s="567"/>
      <c r="JWR483" s="3"/>
      <c r="JWS483" s="428"/>
      <c r="JWT483" s="3"/>
      <c r="JWU483" s="567"/>
      <c r="JWV483" s="3"/>
      <c r="JWW483" s="428"/>
      <c r="JWX483" s="3"/>
      <c r="JWY483" s="567"/>
      <c r="JWZ483" s="3"/>
      <c r="JXA483" s="428"/>
      <c r="JXB483" s="3"/>
      <c r="JXC483" s="567"/>
      <c r="JXD483" s="3"/>
      <c r="JXE483" s="428"/>
      <c r="JXF483" s="3"/>
      <c r="JXG483" s="567"/>
      <c r="JXH483" s="3"/>
      <c r="JXI483" s="428"/>
      <c r="JXJ483" s="3"/>
      <c r="JXK483" s="567"/>
      <c r="JXL483" s="3"/>
      <c r="JXM483" s="428"/>
      <c r="JXN483" s="3"/>
      <c r="JXO483" s="567"/>
      <c r="JXP483" s="3"/>
      <c r="JXQ483" s="428"/>
      <c r="JXR483" s="3"/>
      <c r="JXS483" s="567"/>
      <c r="JXT483" s="3"/>
      <c r="JXU483" s="428"/>
      <c r="JXV483" s="3"/>
      <c r="JXW483" s="567"/>
      <c r="JXX483" s="3"/>
      <c r="JXY483" s="428"/>
      <c r="JXZ483" s="3"/>
      <c r="JYA483" s="567"/>
      <c r="JYB483" s="3"/>
      <c r="JYC483" s="428"/>
      <c r="JYD483" s="3"/>
      <c r="JYE483" s="567"/>
      <c r="JYF483" s="3"/>
      <c r="JYG483" s="428"/>
      <c r="JYH483" s="3"/>
      <c r="JYI483" s="567"/>
      <c r="JYJ483" s="3"/>
      <c r="JYK483" s="428"/>
      <c r="JYL483" s="3"/>
      <c r="JYM483" s="567"/>
      <c r="JYN483" s="3"/>
      <c r="JYO483" s="428"/>
      <c r="JYP483" s="3"/>
      <c r="JYQ483" s="567"/>
      <c r="JYR483" s="3"/>
      <c r="JYS483" s="428"/>
      <c r="JYT483" s="3"/>
      <c r="JYU483" s="567"/>
      <c r="JYV483" s="3"/>
      <c r="JYW483" s="428"/>
      <c r="JYX483" s="3"/>
      <c r="JYY483" s="567"/>
      <c r="JYZ483" s="3"/>
      <c r="JZA483" s="428"/>
      <c r="JZB483" s="3"/>
      <c r="JZC483" s="567"/>
      <c r="JZD483" s="3"/>
      <c r="JZE483" s="428"/>
      <c r="JZF483" s="3"/>
      <c r="JZG483" s="567"/>
      <c r="JZH483" s="3"/>
      <c r="JZI483" s="428"/>
      <c r="JZJ483" s="3"/>
      <c r="JZK483" s="567"/>
      <c r="JZL483" s="3"/>
      <c r="JZM483" s="428"/>
      <c r="JZN483" s="3"/>
      <c r="JZO483" s="567"/>
      <c r="JZP483" s="3"/>
      <c r="JZQ483" s="428"/>
      <c r="JZR483" s="3"/>
      <c r="JZS483" s="567"/>
      <c r="JZT483" s="3"/>
      <c r="JZU483" s="428"/>
      <c r="JZV483" s="3"/>
      <c r="JZW483" s="567"/>
      <c r="JZX483" s="3"/>
      <c r="JZY483" s="428"/>
      <c r="JZZ483" s="3"/>
      <c r="KAA483" s="567"/>
      <c r="KAB483" s="3"/>
      <c r="KAC483" s="428"/>
      <c r="KAD483" s="3"/>
      <c r="KAE483" s="567"/>
      <c r="KAF483" s="3"/>
      <c r="KAG483" s="428"/>
      <c r="KAH483" s="3"/>
      <c r="KAI483" s="567"/>
      <c r="KAJ483" s="3"/>
      <c r="KAK483" s="428"/>
      <c r="KAL483" s="3"/>
      <c r="KAM483" s="567"/>
      <c r="KAN483" s="3"/>
      <c r="KAO483" s="428"/>
      <c r="KAP483" s="3"/>
      <c r="KAQ483" s="567"/>
      <c r="KAR483" s="3"/>
      <c r="KAS483" s="428"/>
      <c r="KAT483" s="3"/>
      <c r="KAU483" s="567"/>
      <c r="KAV483" s="3"/>
      <c r="KAW483" s="428"/>
      <c r="KAX483" s="3"/>
      <c r="KAY483" s="567"/>
      <c r="KAZ483" s="3"/>
      <c r="KBA483" s="428"/>
      <c r="KBB483" s="3"/>
      <c r="KBC483" s="567"/>
      <c r="KBD483" s="3"/>
      <c r="KBE483" s="428"/>
      <c r="KBF483" s="3"/>
      <c r="KBG483" s="567"/>
      <c r="KBH483" s="3"/>
      <c r="KBI483" s="428"/>
      <c r="KBJ483" s="3"/>
      <c r="KBK483" s="567"/>
      <c r="KBL483" s="3"/>
      <c r="KBM483" s="428"/>
      <c r="KBN483" s="3"/>
      <c r="KBO483" s="567"/>
      <c r="KBP483" s="3"/>
      <c r="KBQ483" s="428"/>
      <c r="KBR483" s="3"/>
      <c r="KBS483" s="567"/>
      <c r="KBT483" s="3"/>
      <c r="KBU483" s="428"/>
      <c r="KBV483" s="3"/>
      <c r="KBW483" s="567"/>
      <c r="KBX483" s="3"/>
      <c r="KBY483" s="428"/>
      <c r="KBZ483" s="3"/>
      <c r="KCA483" s="567"/>
      <c r="KCB483" s="3"/>
      <c r="KCC483" s="428"/>
      <c r="KCD483" s="3"/>
      <c r="KCE483" s="567"/>
      <c r="KCF483" s="3"/>
      <c r="KCG483" s="428"/>
      <c r="KCH483" s="3"/>
      <c r="KCI483" s="567"/>
      <c r="KCJ483" s="3"/>
      <c r="KCK483" s="428"/>
      <c r="KCL483" s="3"/>
      <c r="KCM483" s="567"/>
      <c r="KCN483" s="3"/>
      <c r="KCO483" s="428"/>
      <c r="KCP483" s="3"/>
      <c r="KCQ483" s="567"/>
      <c r="KCR483" s="3"/>
      <c r="KCS483" s="428"/>
      <c r="KCT483" s="3"/>
      <c r="KCU483" s="567"/>
      <c r="KCV483" s="3"/>
      <c r="KCW483" s="428"/>
      <c r="KCX483" s="3"/>
      <c r="KCY483" s="567"/>
      <c r="KCZ483" s="3"/>
      <c r="KDA483" s="428"/>
      <c r="KDB483" s="3"/>
      <c r="KDC483" s="567"/>
      <c r="KDD483" s="3"/>
      <c r="KDE483" s="428"/>
      <c r="KDF483" s="3"/>
      <c r="KDG483" s="567"/>
      <c r="KDH483" s="3"/>
      <c r="KDI483" s="428"/>
      <c r="KDJ483" s="3"/>
      <c r="KDK483" s="567"/>
      <c r="KDL483" s="3"/>
      <c r="KDM483" s="428"/>
      <c r="KDN483" s="3"/>
      <c r="KDO483" s="567"/>
      <c r="KDP483" s="3"/>
      <c r="KDQ483" s="428"/>
      <c r="KDR483" s="3"/>
      <c r="KDS483" s="567"/>
      <c r="KDT483" s="3"/>
      <c r="KDU483" s="428"/>
      <c r="KDV483" s="3"/>
      <c r="KDW483" s="567"/>
      <c r="KDX483" s="3"/>
      <c r="KDY483" s="428"/>
      <c r="KDZ483" s="3"/>
      <c r="KEA483" s="567"/>
      <c r="KEB483" s="3"/>
      <c r="KEC483" s="428"/>
      <c r="KED483" s="3"/>
      <c r="KEE483" s="567"/>
      <c r="KEF483" s="3"/>
      <c r="KEG483" s="428"/>
      <c r="KEH483" s="3"/>
      <c r="KEI483" s="567"/>
      <c r="KEJ483" s="3"/>
      <c r="KEK483" s="428"/>
      <c r="KEL483" s="3"/>
      <c r="KEM483" s="567"/>
      <c r="KEN483" s="3"/>
      <c r="KEO483" s="428"/>
      <c r="KEP483" s="3"/>
      <c r="KEQ483" s="567"/>
      <c r="KER483" s="3"/>
      <c r="KES483" s="428"/>
      <c r="KET483" s="3"/>
      <c r="KEU483" s="567"/>
      <c r="KEV483" s="3"/>
      <c r="KEW483" s="428"/>
      <c r="KEX483" s="3"/>
      <c r="KEY483" s="567"/>
      <c r="KEZ483" s="3"/>
      <c r="KFA483" s="428"/>
      <c r="KFB483" s="3"/>
      <c r="KFC483" s="567"/>
      <c r="KFD483" s="3"/>
      <c r="KFE483" s="428"/>
      <c r="KFF483" s="3"/>
      <c r="KFG483" s="567"/>
      <c r="KFH483" s="3"/>
      <c r="KFI483" s="428"/>
      <c r="KFJ483" s="3"/>
      <c r="KFK483" s="567"/>
      <c r="KFL483" s="3"/>
      <c r="KFM483" s="428"/>
      <c r="KFN483" s="3"/>
      <c r="KFO483" s="567"/>
      <c r="KFP483" s="3"/>
      <c r="KFQ483" s="428"/>
      <c r="KFR483" s="3"/>
      <c r="KFS483" s="567"/>
      <c r="KFT483" s="3"/>
      <c r="KFU483" s="428"/>
      <c r="KFV483" s="3"/>
      <c r="KFW483" s="567"/>
      <c r="KFX483" s="3"/>
      <c r="KFY483" s="428"/>
      <c r="KFZ483" s="3"/>
      <c r="KGA483" s="567"/>
      <c r="KGB483" s="3"/>
      <c r="KGC483" s="428"/>
      <c r="KGD483" s="3"/>
      <c r="KGE483" s="567"/>
      <c r="KGF483" s="3"/>
      <c r="KGG483" s="428"/>
      <c r="KGH483" s="3"/>
      <c r="KGI483" s="567"/>
      <c r="KGJ483" s="3"/>
      <c r="KGK483" s="428"/>
      <c r="KGL483" s="3"/>
      <c r="KGM483" s="567"/>
      <c r="KGN483" s="3"/>
      <c r="KGO483" s="428"/>
      <c r="KGP483" s="3"/>
      <c r="KGQ483" s="567"/>
      <c r="KGR483" s="3"/>
      <c r="KGS483" s="428"/>
      <c r="KGT483" s="3"/>
      <c r="KGU483" s="567"/>
      <c r="KGV483" s="3"/>
      <c r="KGW483" s="428"/>
      <c r="KGX483" s="3"/>
      <c r="KGY483" s="567"/>
      <c r="KGZ483" s="3"/>
      <c r="KHA483" s="428"/>
      <c r="KHB483" s="3"/>
      <c r="KHC483" s="567"/>
      <c r="KHD483" s="3"/>
      <c r="KHE483" s="428"/>
      <c r="KHF483" s="3"/>
      <c r="KHG483" s="567"/>
      <c r="KHH483" s="3"/>
      <c r="KHI483" s="428"/>
      <c r="KHJ483" s="3"/>
      <c r="KHK483" s="567"/>
      <c r="KHL483" s="3"/>
      <c r="KHM483" s="428"/>
      <c r="KHN483" s="3"/>
      <c r="KHO483" s="567"/>
      <c r="KHP483" s="3"/>
      <c r="KHQ483" s="428"/>
      <c r="KHR483" s="3"/>
      <c r="KHS483" s="567"/>
      <c r="KHT483" s="3"/>
      <c r="KHU483" s="428"/>
      <c r="KHV483" s="3"/>
      <c r="KHW483" s="567"/>
      <c r="KHX483" s="3"/>
      <c r="KHY483" s="428"/>
      <c r="KHZ483" s="3"/>
      <c r="KIA483" s="567"/>
      <c r="KIB483" s="3"/>
      <c r="KIC483" s="428"/>
      <c r="KID483" s="3"/>
      <c r="KIE483" s="567"/>
      <c r="KIF483" s="3"/>
      <c r="KIG483" s="428"/>
      <c r="KIH483" s="3"/>
      <c r="KII483" s="567"/>
      <c r="KIJ483" s="3"/>
      <c r="KIK483" s="428"/>
      <c r="KIL483" s="3"/>
      <c r="KIM483" s="567"/>
      <c r="KIN483" s="3"/>
      <c r="KIO483" s="428"/>
      <c r="KIP483" s="3"/>
      <c r="KIQ483" s="567"/>
      <c r="KIR483" s="3"/>
      <c r="KIS483" s="428"/>
      <c r="KIT483" s="3"/>
      <c r="KIU483" s="567"/>
      <c r="KIV483" s="3"/>
      <c r="KIW483" s="428"/>
      <c r="KIX483" s="3"/>
      <c r="KIY483" s="567"/>
      <c r="KIZ483" s="3"/>
      <c r="KJA483" s="428"/>
      <c r="KJB483" s="3"/>
      <c r="KJC483" s="567"/>
      <c r="KJD483" s="3"/>
      <c r="KJE483" s="428"/>
      <c r="KJF483" s="3"/>
      <c r="KJG483" s="567"/>
      <c r="KJH483" s="3"/>
      <c r="KJI483" s="428"/>
      <c r="KJJ483" s="3"/>
      <c r="KJK483" s="567"/>
      <c r="KJL483" s="3"/>
      <c r="KJM483" s="428"/>
      <c r="KJN483" s="3"/>
      <c r="KJO483" s="567"/>
      <c r="KJP483" s="3"/>
      <c r="KJQ483" s="428"/>
      <c r="KJR483" s="3"/>
      <c r="KJS483" s="567"/>
      <c r="KJT483" s="3"/>
      <c r="KJU483" s="428"/>
      <c r="KJV483" s="3"/>
      <c r="KJW483" s="567"/>
      <c r="KJX483" s="3"/>
      <c r="KJY483" s="428"/>
      <c r="KJZ483" s="3"/>
      <c r="KKA483" s="567"/>
      <c r="KKB483" s="3"/>
      <c r="KKC483" s="428"/>
      <c r="KKD483" s="3"/>
      <c r="KKE483" s="567"/>
      <c r="KKF483" s="3"/>
      <c r="KKG483" s="428"/>
      <c r="KKH483" s="3"/>
      <c r="KKI483" s="567"/>
      <c r="KKJ483" s="3"/>
      <c r="KKK483" s="428"/>
      <c r="KKL483" s="3"/>
      <c r="KKM483" s="567"/>
      <c r="KKN483" s="3"/>
      <c r="KKO483" s="428"/>
      <c r="KKP483" s="3"/>
      <c r="KKQ483" s="567"/>
      <c r="KKR483" s="3"/>
      <c r="KKS483" s="428"/>
      <c r="KKT483" s="3"/>
      <c r="KKU483" s="567"/>
      <c r="KKV483" s="3"/>
      <c r="KKW483" s="428"/>
      <c r="KKX483" s="3"/>
      <c r="KKY483" s="567"/>
      <c r="KKZ483" s="3"/>
      <c r="KLA483" s="428"/>
      <c r="KLB483" s="3"/>
      <c r="KLC483" s="567"/>
      <c r="KLD483" s="3"/>
      <c r="KLE483" s="428"/>
      <c r="KLF483" s="3"/>
      <c r="KLG483" s="567"/>
      <c r="KLH483" s="3"/>
      <c r="KLI483" s="428"/>
      <c r="KLJ483" s="3"/>
      <c r="KLK483" s="567"/>
      <c r="KLL483" s="3"/>
      <c r="KLM483" s="428"/>
      <c r="KLN483" s="3"/>
      <c r="KLO483" s="567"/>
      <c r="KLP483" s="3"/>
      <c r="KLQ483" s="428"/>
      <c r="KLR483" s="3"/>
      <c r="KLS483" s="567"/>
      <c r="KLT483" s="3"/>
      <c r="KLU483" s="428"/>
      <c r="KLV483" s="3"/>
      <c r="KLW483" s="567"/>
      <c r="KLX483" s="3"/>
      <c r="KLY483" s="428"/>
      <c r="KLZ483" s="3"/>
      <c r="KMA483" s="567"/>
      <c r="KMB483" s="3"/>
      <c r="KMC483" s="428"/>
      <c r="KMD483" s="3"/>
      <c r="KME483" s="567"/>
      <c r="KMF483" s="3"/>
      <c r="KMG483" s="428"/>
      <c r="KMH483" s="3"/>
      <c r="KMI483" s="567"/>
      <c r="KMJ483" s="3"/>
      <c r="KMK483" s="428"/>
      <c r="KML483" s="3"/>
      <c r="KMM483" s="567"/>
      <c r="KMN483" s="3"/>
      <c r="KMO483" s="428"/>
      <c r="KMP483" s="3"/>
      <c r="KMQ483" s="567"/>
      <c r="KMR483" s="3"/>
      <c r="KMS483" s="428"/>
      <c r="KMT483" s="3"/>
      <c r="KMU483" s="567"/>
      <c r="KMV483" s="3"/>
      <c r="KMW483" s="428"/>
      <c r="KMX483" s="3"/>
      <c r="KMY483" s="567"/>
      <c r="KMZ483" s="3"/>
      <c r="KNA483" s="428"/>
      <c r="KNB483" s="3"/>
      <c r="KNC483" s="567"/>
      <c r="KND483" s="3"/>
      <c r="KNE483" s="428"/>
      <c r="KNF483" s="3"/>
      <c r="KNG483" s="567"/>
      <c r="KNH483" s="3"/>
      <c r="KNI483" s="428"/>
      <c r="KNJ483" s="3"/>
      <c r="KNK483" s="567"/>
      <c r="KNL483" s="3"/>
      <c r="KNM483" s="428"/>
      <c r="KNN483" s="3"/>
      <c r="KNO483" s="567"/>
      <c r="KNP483" s="3"/>
      <c r="KNQ483" s="428"/>
      <c r="KNR483" s="3"/>
      <c r="KNS483" s="567"/>
      <c r="KNT483" s="3"/>
      <c r="KNU483" s="428"/>
      <c r="KNV483" s="3"/>
      <c r="KNW483" s="567"/>
      <c r="KNX483" s="3"/>
      <c r="KNY483" s="428"/>
      <c r="KNZ483" s="3"/>
      <c r="KOA483" s="567"/>
      <c r="KOB483" s="3"/>
      <c r="KOC483" s="428"/>
      <c r="KOD483" s="3"/>
      <c r="KOE483" s="567"/>
      <c r="KOF483" s="3"/>
      <c r="KOG483" s="428"/>
      <c r="KOH483" s="3"/>
      <c r="KOI483" s="567"/>
      <c r="KOJ483" s="3"/>
      <c r="KOK483" s="428"/>
      <c r="KOL483" s="3"/>
      <c r="KOM483" s="567"/>
      <c r="KON483" s="3"/>
      <c r="KOO483" s="428"/>
      <c r="KOP483" s="3"/>
      <c r="KOQ483" s="567"/>
      <c r="KOR483" s="3"/>
      <c r="KOS483" s="428"/>
      <c r="KOT483" s="3"/>
      <c r="KOU483" s="567"/>
      <c r="KOV483" s="3"/>
      <c r="KOW483" s="428"/>
      <c r="KOX483" s="3"/>
      <c r="KOY483" s="567"/>
      <c r="KOZ483" s="3"/>
      <c r="KPA483" s="428"/>
      <c r="KPB483" s="3"/>
      <c r="KPC483" s="567"/>
      <c r="KPD483" s="3"/>
      <c r="KPE483" s="428"/>
      <c r="KPF483" s="3"/>
      <c r="KPG483" s="567"/>
      <c r="KPH483" s="3"/>
      <c r="KPI483" s="428"/>
      <c r="KPJ483" s="3"/>
      <c r="KPK483" s="567"/>
      <c r="KPL483" s="3"/>
      <c r="KPM483" s="428"/>
      <c r="KPN483" s="3"/>
      <c r="KPO483" s="567"/>
      <c r="KPP483" s="3"/>
      <c r="KPQ483" s="428"/>
      <c r="KPR483" s="3"/>
      <c r="KPS483" s="567"/>
      <c r="KPT483" s="3"/>
      <c r="KPU483" s="428"/>
      <c r="KPV483" s="3"/>
      <c r="KPW483" s="567"/>
      <c r="KPX483" s="3"/>
      <c r="KPY483" s="428"/>
      <c r="KPZ483" s="3"/>
      <c r="KQA483" s="567"/>
      <c r="KQB483" s="3"/>
      <c r="KQC483" s="428"/>
      <c r="KQD483" s="3"/>
      <c r="KQE483" s="567"/>
      <c r="KQF483" s="3"/>
      <c r="KQG483" s="428"/>
      <c r="KQH483" s="3"/>
      <c r="KQI483" s="567"/>
      <c r="KQJ483" s="3"/>
      <c r="KQK483" s="428"/>
      <c r="KQL483" s="3"/>
      <c r="KQM483" s="567"/>
      <c r="KQN483" s="3"/>
      <c r="KQO483" s="428"/>
      <c r="KQP483" s="3"/>
      <c r="KQQ483" s="567"/>
      <c r="KQR483" s="3"/>
      <c r="KQS483" s="428"/>
      <c r="KQT483" s="3"/>
      <c r="KQU483" s="567"/>
      <c r="KQV483" s="3"/>
      <c r="KQW483" s="428"/>
      <c r="KQX483" s="3"/>
      <c r="KQY483" s="567"/>
      <c r="KQZ483" s="3"/>
      <c r="KRA483" s="428"/>
      <c r="KRB483" s="3"/>
      <c r="KRC483" s="567"/>
      <c r="KRD483" s="3"/>
      <c r="KRE483" s="428"/>
      <c r="KRF483" s="3"/>
      <c r="KRG483" s="567"/>
      <c r="KRH483" s="3"/>
      <c r="KRI483" s="428"/>
      <c r="KRJ483" s="3"/>
      <c r="KRK483" s="567"/>
      <c r="KRL483" s="3"/>
      <c r="KRM483" s="428"/>
      <c r="KRN483" s="3"/>
      <c r="KRO483" s="567"/>
      <c r="KRP483" s="3"/>
      <c r="KRQ483" s="428"/>
      <c r="KRR483" s="3"/>
      <c r="KRS483" s="567"/>
      <c r="KRT483" s="3"/>
      <c r="KRU483" s="428"/>
      <c r="KRV483" s="3"/>
      <c r="KRW483" s="567"/>
      <c r="KRX483" s="3"/>
      <c r="KRY483" s="428"/>
      <c r="KRZ483" s="3"/>
      <c r="KSA483" s="567"/>
      <c r="KSB483" s="3"/>
      <c r="KSC483" s="428"/>
      <c r="KSD483" s="3"/>
      <c r="KSE483" s="567"/>
      <c r="KSF483" s="3"/>
      <c r="KSG483" s="428"/>
      <c r="KSH483" s="3"/>
      <c r="KSI483" s="567"/>
      <c r="KSJ483" s="3"/>
      <c r="KSK483" s="428"/>
      <c r="KSL483" s="3"/>
      <c r="KSM483" s="567"/>
      <c r="KSN483" s="3"/>
      <c r="KSO483" s="428"/>
      <c r="KSP483" s="3"/>
      <c r="KSQ483" s="567"/>
      <c r="KSR483" s="3"/>
      <c r="KSS483" s="428"/>
      <c r="KST483" s="3"/>
      <c r="KSU483" s="567"/>
      <c r="KSV483" s="3"/>
      <c r="KSW483" s="428"/>
      <c r="KSX483" s="3"/>
      <c r="KSY483" s="567"/>
      <c r="KSZ483" s="3"/>
      <c r="KTA483" s="428"/>
      <c r="KTB483" s="3"/>
      <c r="KTC483" s="567"/>
      <c r="KTD483" s="3"/>
      <c r="KTE483" s="428"/>
      <c r="KTF483" s="3"/>
      <c r="KTG483" s="567"/>
      <c r="KTH483" s="3"/>
      <c r="KTI483" s="428"/>
      <c r="KTJ483" s="3"/>
      <c r="KTK483" s="567"/>
      <c r="KTL483" s="3"/>
      <c r="KTM483" s="428"/>
      <c r="KTN483" s="3"/>
      <c r="KTO483" s="567"/>
      <c r="KTP483" s="3"/>
      <c r="KTQ483" s="428"/>
      <c r="KTR483" s="3"/>
      <c r="KTS483" s="567"/>
      <c r="KTT483" s="3"/>
      <c r="KTU483" s="428"/>
      <c r="KTV483" s="3"/>
      <c r="KTW483" s="567"/>
      <c r="KTX483" s="3"/>
      <c r="KTY483" s="428"/>
      <c r="KTZ483" s="3"/>
      <c r="KUA483" s="567"/>
      <c r="KUB483" s="3"/>
      <c r="KUC483" s="428"/>
      <c r="KUD483" s="3"/>
      <c r="KUE483" s="567"/>
      <c r="KUF483" s="3"/>
      <c r="KUG483" s="428"/>
      <c r="KUH483" s="3"/>
      <c r="KUI483" s="567"/>
      <c r="KUJ483" s="3"/>
      <c r="KUK483" s="428"/>
      <c r="KUL483" s="3"/>
      <c r="KUM483" s="567"/>
      <c r="KUN483" s="3"/>
      <c r="KUO483" s="428"/>
      <c r="KUP483" s="3"/>
      <c r="KUQ483" s="567"/>
      <c r="KUR483" s="3"/>
      <c r="KUS483" s="428"/>
      <c r="KUT483" s="3"/>
      <c r="KUU483" s="567"/>
      <c r="KUV483" s="3"/>
      <c r="KUW483" s="428"/>
      <c r="KUX483" s="3"/>
      <c r="KUY483" s="567"/>
      <c r="KUZ483" s="3"/>
      <c r="KVA483" s="428"/>
      <c r="KVB483" s="3"/>
      <c r="KVC483" s="567"/>
      <c r="KVD483" s="3"/>
      <c r="KVE483" s="428"/>
      <c r="KVF483" s="3"/>
      <c r="KVG483" s="567"/>
      <c r="KVH483" s="3"/>
      <c r="KVI483" s="428"/>
      <c r="KVJ483" s="3"/>
      <c r="KVK483" s="567"/>
      <c r="KVL483" s="3"/>
      <c r="KVM483" s="428"/>
      <c r="KVN483" s="3"/>
      <c r="KVO483" s="567"/>
      <c r="KVP483" s="3"/>
      <c r="KVQ483" s="428"/>
      <c r="KVR483" s="3"/>
      <c r="KVS483" s="567"/>
      <c r="KVT483" s="3"/>
      <c r="KVU483" s="428"/>
      <c r="KVV483" s="3"/>
      <c r="KVW483" s="567"/>
      <c r="KVX483" s="3"/>
      <c r="KVY483" s="428"/>
      <c r="KVZ483" s="3"/>
      <c r="KWA483" s="567"/>
      <c r="KWB483" s="3"/>
      <c r="KWC483" s="428"/>
      <c r="KWD483" s="3"/>
      <c r="KWE483" s="567"/>
      <c r="KWF483" s="3"/>
      <c r="KWG483" s="428"/>
      <c r="KWH483" s="3"/>
      <c r="KWI483" s="567"/>
      <c r="KWJ483" s="3"/>
      <c r="KWK483" s="428"/>
      <c r="KWL483" s="3"/>
      <c r="KWM483" s="567"/>
      <c r="KWN483" s="3"/>
      <c r="KWO483" s="428"/>
      <c r="KWP483" s="3"/>
      <c r="KWQ483" s="567"/>
      <c r="KWR483" s="3"/>
      <c r="KWS483" s="428"/>
      <c r="KWT483" s="3"/>
      <c r="KWU483" s="567"/>
      <c r="KWV483" s="3"/>
      <c r="KWW483" s="428"/>
      <c r="KWX483" s="3"/>
      <c r="KWY483" s="567"/>
      <c r="KWZ483" s="3"/>
      <c r="KXA483" s="428"/>
      <c r="KXB483" s="3"/>
      <c r="KXC483" s="567"/>
      <c r="KXD483" s="3"/>
      <c r="KXE483" s="428"/>
      <c r="KXF483" s="3"/>
      <c r="KXG483" s="567"/>
      <c r="KXH483" s="3"/>
      <c r="KXI483" s="428"/>
      <c r="KXJ483" s="3"/>
      <c r="KXK483" s="567"/>
      <c r="KXL483" s="3"/>
      <c r="KXM483" s="428"/>
      <c r="KXN483" s="3"/>
      <c r="KXO483" s="567"/>
      <c r="KXP483" s="3"/>
      <c r="KXQ483" s="428"/>
      <c r="KXR483" s="3"/>
      <c r="KXS483" s="567"/>
      <c r="KXT483" s="3"/>
      <c r="KXU483" s="428"/>
      <c r="KXV483" s="3"/>
      <c r="KXW483" s="567"/>
      <c r="KXX483" s="3"/>
      <c r="KXY483" s="428"/>
      <c r="KXZ483" s="3"/>
      <c r="KYA483" s="567"/>
      <c r="KYB483" s="3"/>
      <c r="KYC483" s="428"/>
      <c r="KYD483" s="3"/>
      <c r="KYE483" s="567"/>
      <c r="KYF483" s="3"/>
      <c r="KYG483" s="428"/>
      <c r="KYH483" s="3"/>
      <c r="KYI483" s="567"/>
      <c r="KYJ483" s="3"/>
      <c r="KYK483" s="428"/>
      <c r="KYL483" s="3"/>
      <c r="KYM483" s="567"/>
      <c r="KYN483" s="3"/>
      <c r="KYO483" s="428"/>
      <c r="KYP483" s="3"/>
      <c r="KYQ483" s="567"/>
      <c r="KYR483" s="3"/>
      <c r="KYS483" s="428"/>
      <c r="KYT483" s="3"/>
      <c r="KYU483" s="567"/>
      <c r="KYV483" s="3"/>
      <c r="KYW483" s="428"/>
      <c r="KYX483" s="3"/>
      <c r="KYY483" s="567"/>
      <c r="KYZ483" s="3"/>
      <c r="KZA483" s="428"/>
      <c r="KZB483" s="3"/>
      <c r="KZC483" s="567"/>
      <c r="KZD483" s="3"/>
      <c r="KZE483" s="428"/>
      <c r="KZF483" s="3"/>
      <c r="KZG483" s="567"/>
      <c r="KZH483" s="3"/>
      <c r="KZI483" s="428"/>
      <c r="KZJ483" s="3"/>
      <c r="KZK483" s="567"/>
      <c r="KZL483" s="3"/>
      <c r="KZM483" s="428"/>
      <c r="KZN483" s="3"/>
      <c r="KZO483" s="567"/>
      <c r="KZP483" s="3"/>
      <c r="KZQ483" s="428"/>
      <c r="KZR483" s="3"/>
      <c r="KZS483" s="567"/>
      <c r="KZT483" s="3"/>
      <c r="KZU483" s="428"/>
      <c r="KZV483" s="3"/>
      <c r="KZW483" s="567"/>
      <c r="KZX483" s="3"/>
      <c r="KZY483" s="428"/>
      <c r="KZZ483" s="3"/>
      <c r="LAA483" s="567"/>
      <c r="LAB483" s="3"/>
      <c r="LAC483" s="428"/>
      <c r="LAD483" s="3"/>
      <c r="LAE483" s="567"/>
      <c r="LAF483" s="3"/>
      <c r="LAG483" s="428"/>
      <c r="LAH483" s="3"/>
      <c r="LAI483" s="567"/>
      <c r="LAJ483" s="3"/>
      <c r="LAK483" s="428"/>
      <c r="LAL483" s="3"/>
      <c r="LAM483" s="567"/>
      <c r="LAN483" s="3"/>
      <c r="LAO483" s="428"/>
      <c r="LAP483" s="3"/>
      <c r="LAQ483" s="567"/>
      <c r="LAR483" s="3"/>
      <c r="LAS483" s="428"/>
      <c r="LAT483" s="3"/>
      <c r="LAU483" s="567"/>
      <c r="LAV483" s="3"/>
      <c r="LAW483" s="428"/>
      <c r="LAX483" s="3"/>
      <c r="LAY483" s="567"/>
      <c r="LAZ483" s="3"/>
      <c r="LBA483" s="428"/>
      <c r="LBB483" s="3"/>
      <c r="LBC483" s="567"/>
      <c r="LBD483" s="3"/>
      <c r="LBE483" s="428"/>
      <c r="LBF483" s="3"/>
      <c r="LBG483" s="567"/>
      <c r="LBH483" s="3"/>
      <c r="LBI483" s="428"/>
      <c r="LBJ483" s="3"/>
      <c r="LBK483" s="567"/>
      <c r="LBL483" s="3"/>
      <c r="LBM483" s="428"/>
      <c r="LBN483" s="3"/>
      <c r="LBO483" s="567"/>
      <c r="LBP483" s="3"/>
      <c r="LBQ483" s="428"/>
      <c r="LBR483" s="3"/>
      <c r="LBS483" s="567"/>
      <c r="LBT483" s="3"/>
      <c r="LBU483" s="428"/>
      <c r="LBV483" s="3"/>
      <c r="LBW483" s="567"/>
      <c r="LBX483" s="3"/>
      <c r="LBY483" s="428"/>
      <c r="LBZ483" s="3"/>
      <c r="LCA483" s="567"/>
      <c r="LCB483" s="3"/>
      <c r="LCC483" s="428"/>
      <c r="LCD483" s="3"/>
      <c r="LCE483" s="567"/>
      <c r="LCF483" s="3"/>
      <c r="LCG483" s="428"/>
      <c r="LCH483" s="3"/>
      <c r="LCI483" s="567"/>
      <c r="LCJ483" s="3"/>
      <c r="LCK483" s="428"/>
      <c r="LCL483" s="3"/>
      <c r="LCM483" s="567"/>
      <c r="LCN483" s="3"/>
      <c r="LCO483" s="428"/>
      <c r="LCP483" s="3"/>
      <c r="LCQ483" s="567"/>
      <c r="LCR483" s="3"/>
      <c r="LCS483" s="428"/>
      <c r="LCT483" s="3"/>
      <c r="LCU483" s="567"/>
      <c r="LCV483" s="3"/>
      <c r="LCW483" s="428"/>
      <c r="LCX483" s="3"/>
      <c r="LCY483" s="567"/>
      <c r="LCZ483" s="3"/>
      <c r="LDA483" s="428"/>
      <c r="LDB483" s="3"/>
      <c r="LDC483" s="567"/>
      <c r="LDD483" s="3"/>
      <c r="LDE483" s="428"/>
      <c r="LDF483" s="3"/>
      <c r="LDG483" s="567"/>
      <c r="LDH483" s="3"/>
      <c r="LDI483" s="428"/>
      <c r="LDJ483" s="3"/>
      <c r="LDK483" s="567"/>
      <c r="LDL483" s="3"/>
      <c r="LDM483" s="428"/>
      <c r="LDN483" s="3"/>
      <c r="LDO483" s="567"/>
      <c r="LDP483" s="3"/>
      <c r="LDQ483" s="428"/>
      <c r="LDR483" s="3"/>
      <c r="LDS483" s="567"/>
      <c r="LDT483" s="3"/>
      <c r="LDU483" s="428"/>
      <c r="LDV483" s="3"/>
      <c r="LDW483" s="567"/>
      <c r="LDX483" s="3"/>
      <c r="LDY483" s="428"/>
      <c r="LDZ483" s="3"/>
      <c r="LEA483" s="567"/>
      <c r="LEB483" s="3"/>
      <c r="LEC483" s="428"/>
      <c r="LED483" s="3"/>
      <c r="LEE483" s="567"/>
      <c r="LEF483" s="3"/>
      <c r="LEG483" s="428"/>
      <c r="LEH483" s="3"/>
      <c r="LEI483" s="567"/>
      <c r="LEJ483" s="3"/>
      <c r="LEK483" s="428"/>
      <c r="LEL483" s="3"/>
      <c r="LEM483" s="567"/>
      <c r="LEN483" s="3"/>
      <c r="LEO483" s="428"/>
      <c r="LEP483" s="3"/>
      <c r="LEQ483" s="567"/>
      <c r="LER483" s="3"/>
      <c r="LES483" s="428"/>
      <c r="LET483" s="3"/>
      <c r="LEU483" s="567"/>
      <c r="LEV483" s="3"/>
      <c r="LEW483" s="428"/>
      <c r="LEX483" s="3"/>
      <c r="LEY483" s="567"/>
      <c r="LEZ483" s="3"/>
      <c r="LFA483" s="428"/>
      <c r="LFB483" s="3"/>
      <c r="LFC483" s="567"/>
      <c r="LFD483" s="3"/>
      <c r="LFE483" s="428"/>
      <c r="LFF483" s="3"/>
      <c r="LFG483" s="567"/>
      <c r="LFH483" s="3"/>
      <c r="LFI483" s="428"/>
      <c r="LFJ483" s="3"/>
      <c r="LFK483" s="567"/>
      <c r="LFL483" s="3"/>
      <c r="LFM483" s="428"/>
      <c r="LFN483" s="3"/>
      <c r="LFO483" s="567"/>
      <c r="LFP483" s="3"/>
      <c r="LFQ483" s="428"/>
      <c r="LFR483" s="3"/>
      <c r="LFS483" s="567"/>
      <c r="LFT483" s="3"/>
      <c r="LFU483" s="428"/>
      <c r="LFV483" s="3"/>
      <c r="LFW483" s="567"/>
      <c r="LFX483" s="3"/>
      <c r="LFY483" s="428"/>
      <c r="LFZ483" s="3"/>
      <c r="LGA483" s="567"/>
      <c r="LGB483" s="3"/>
      <c r="LGC483" s="428"/>
      <c r="LGD483" s="3"/>
      <c r="LGE483" s="567"/>
      <c r="LGF483" s="3"/>
      <c r="LGG483" s="428"/>
      <c r="LGH483" s="3"/>
      <c r="LGI483" s="567"/>
      <c r="LGJ483" s="3"/>
      <c r="LGK483" s="428"/>
      <c r="LGL483" s="3"/>
      <c r="LGM483" s="567"/>
      <c r="LGN483" s="3"/>
      <c r="LGO483" s="428"/>
      <c r="LGP483" s="3"/>
      <c r="LGQ483" s="567"/>
      <c r="LGR483" s="3"/>
      <c r="LGS483" s="428"/>
      <c r="LGT483" s="3"/>
      <c r="LGU483" s="567"/>
      <c r="LGV483" s="3"/>
      <c r="LGW483" s="428"/>
      <c r="LGX483" s="3"/>
      <c r="LGY483" s="567"/>
      <c r="LGZ483" s="3"/>
      <c r="LHA483" s="428"/>
      <c r="LHB483" s="3"/>
      <c r="LHC483" s="567"/>
      <c r="LHD483" s="3"/>
      <c r="LHE483" s="428"/>
      <c r="LHF483" s="3"/>
      <c r="LHG483" s="567"/>
      <c r="LHH483" s="3"/>
      <c r="LHI483" s="428"/>
      <c r="LHJ483" s="3"/>
      <c r="LHK483" s="567"/>
      <c r="LHL483" s="3"/>
      <c r="LHM483" s="428"/>
      <c r="LHN483" s="3"/>
      <c r="LHO483" s="567"/>
      <c r="LHP483" s="3"/>
      <c r="LHQ483" s="428"/>
      <c r="LHR483" s="3"/>
      <c r="LHS483" s="567"/>
      <c r="LHT483" s="3"/>
      <c r="LHU483" s="428"/>
      <c r="LHV483" s="3"/>
      <c r="LHW483" s="567"/>
      <c r="LHX483" s="3"/>
      <c r="LHY483" s="428"/>
      <c r="LHZ483" s="3"/>
      <c r="LIA483" s="567"/>
      <c r="LIB483" s="3"/>
      <c r="LIC483" s="428"/>
      <c r="LID483" s="3"/>
      <c r="LIE483" s="567"/>
      <c r="LIF483" s="3"/>
      <c r="LIG483" s="428"/>
      <c r="LIH483" s="3"/>
      <c r="LII483" s="567"/>
      <c r="LIJ483" s="3"/>
      <c r="LIK483" s="428"/>
      <c r="LIL483" s="3"/>
      <c r="LIM483" s="567"/>
      <c r="LIN483" s="3"/>
      <c r="LIO483" s="428"/>
      <c r="LIP483" s="3"/>
      <c r="LIQ483" s="567"/>
      <c r="LIR483" s="3"/>
      <c r="LIS483" s="428"/>
      <c r="LIT483" s="3"/>
      <c r="LIU483" s="567"/>
      <c r="LIV483" s="3"/>
      <c r="LIW483" s="428"/>
      <c r="LIX483" s="3"/>
      <c r="LIY483" s="567"/>
      <c r="LIZ483" s="3"/>
      <c r="LJA483" s="428"/>
      <c r="LJB483" s="3"/>
      <c r="LJC483" s="567"/>
      <c r="LJD483" s="3"/>
      <c r="LJE483" s="428"/>
      <c r="LJF483" s="3"/>
      <c r="LJG483" s="567"/>
      <c r="LJH483" s="3"/>
      <c r="LJI483" s="428"/>
      <c r="LJJ483" s="3"/>
      <c r="LJK483" s="567"/>
      <c r="LJL483" s="3"/>
      <c r="LJM483" s="428"/>
      <c r="LJN483" s="3"/>
      <c r="LJO483" s="567"/>
      <c r="LJP483" s="3"/>
      <c r="LJQ483" s="428"/>
      <c r="LJR483" s="3"/>
      <c r="LJS483" s="567"/>
      <c r="LJT483" s="3"/>
      <c r="LJU483" s="428"/>
      <c r="LJV483" s="3"/>
      <c r="LJW483" s="567"/>
      <c r="LJX483" s="3"/>
      <c r="LJY483" s="428"/>
      <c r="LJZ483" s="3"/>
      <c r="LKA483" s="567"/>
      <c r="LKB483" s="3"/>
      <c r="LKC483" s="428"/>
      <c r="LKD483" s="3"/>
      <c r="LKE483" s="567"/>
      <c r="LKF483" s="3"/>
      <c r="LKG483" s="428"/>
      <c r="LKH483" s="3"/>
      <c r="LKI483" s="567"/>
      <c r="LKJ483" s="3"/>
      <c r="LKK483" s="428"/>
      <c r="LKL483" s="3"/>
      <c r="LKM483" s="567"/>
      <c r="LKN483" s="3"/>
      <c r="LKO483" s="428"/>
      <c r="LKP483" s="3"/>
      <c r="LKQ483" s="567"/>
      <c r="LKR483" s="3"/>
      <c r="LKS483" s="428"/>
      <c r="LKT483" s="3"/>
      <c r="LKU483" s="567"/>
      <c r="LKV483" s="3"/>
      <c r="LKW483" s="428"/>
      <c r="LKX483" s="3"/>
      <c r="LKY483" s="567"/>
      <c r="LKZ483" s="3"/>
      <c r="LLA483" s="428"/>
      <c r="LLB483" s="3"/>
      <c r="LLC483" s="567"/>
      <c r="LLD483" s="3"/>
      <c r="LLE483" s="428"/>
      <c r="LLF483" s="3"/>
      <c r="LLG483" s="567"/>
      <c r="LLH483" s="3"/>
      <c r="LLI483" s="428"/>
      <c r="LLJ483" s="3"/>
      <c r="LLK483" s="567"/>
      <c r="LLL483" s="3"/>
      <c r="LLM483" s="428"/>
      <c r="LLN483" s="3"/>
      <c r="LLO483" s="567"/>
      <c r="LLP483" s="3"/>
      <c r="LLQ483" s="428"/>
      <c r="LLR483" s="3"/>
      <c r="LLS483" s="567"/>
      <c r="LLT483" s="3"/>
      <c r="LLU483" s="428"/>
      <c r="LLV483" s="3"/>
      <c r="LLW483" s="567"/>
      <c r="LLX483" s="3"/>
      <c r="LLY483" s="428"/>
      <c r="LLZ483" s="3"/>
      <c r="LMA483" s="567"/>
      <c r="LMB483" s="3"/>
      <c r="LMC483" s="428"/>
      <c r="LMD483" s="3"/>
      <c r="LME483" s="567"/>
      <c r="LMF483" s="3"/>
      <c r="LMG483" s="428"/>
      <c r="LMH483" s="3"/>
      <c r="LMI483" s="567"/>
      <c r="LMJ483" s="3"/>
      <c r="LMK483" s="428"/>
      <c r="LML483" s="3"/>
      <c r="LMM483" s="567"/>
      <c r="LMN483" s="3"/>
      <c r="LMO483" s="428"/>
      <c r="LMP483" s="3"/>
      <c r="LMQ483" s="567"/>
      <c r="LMR483" s="3"/>
      <c r="LMS483" s="428"/>
      <c r="LMT483" s="3"/>
      <c r="LMU483" s="567"/>
      <c r="LMV483" s="3"/>
      <c r="LMW483" s="428"/>
      <c r="LMX483" s="3"/>
      <c r="LMY483" s="567"/>
      <c r="LMZ483" s="3"/>
      <c r="LNA483" s="428"/>
      <c r="LNB483" s="3"/>
      <c r="LNC483" s="567"/>
      <c r="LND483" s="3"/>
      <c r="LNE483" s="428"/>
      <c r="LNF483" s="3"/>
      <c r="LNG483" s="567"/>
      <c r="LNH483" s="3"/>
      <c r="LNI483" s="428"/>
      <c r="LNJ483" s="3"/>
      <c r="LNK483" s="567"/>
      <c r="LNL483" s="3"/>
      <c r="LNM483" s="428"/>
      <c r="LNN483" s="3"/>
      <c r="LNO483" s="567"/>
      <c r="LNP483" s="3"/>
      <c r="LNQ483" s="428"/>
      <c r="LNR483" s="3"/>
      <c r="LNS483" s="567"/>
      <c r="LNT483" s="3"/>
      <c r="LNU483" s="428"/>
      <c r="LNV483" s="3"/>
      <c r="LNW483" s="567"/>
      <c r="LNX483" s="3"/>
      <c r="LNY483" s="428"/>
      <c r="LNZ483" s="3"/>
      <c r="LOA483" s="567"/>
      <c r="LOB483" s="3"/>
      <c r="LOC483" s="428"/>
      <c r="LOD483" s="3"/>
      <c r="LOE483" s="567"/>
      <c r="LOF483" s="3"/>
      <c r="LOG483" s="428"/>
      <c r="LOH483" s="3"/>
      <c r="LOI483" s="567"/>
      <c r="LOJ483" s="3"/>
      <c r="LOK483" s="428"/>
      <c r="LOL483" s="3"/>
      <c r="LOM483" s="567"/>
      <c r="LON483" s="3"/>
      <c r="LOO483" s="428"/>
      <c r="LOP483" s="3"/>
      <c r="LOQ483" s="567"/>
      <c r="LOR483" s="3"/>
      <c r="LOS483" s="428"/>
      <c r="LOT483" s="3"/>
      <c r="LOU483" s="567"/>
      <c r="LOV483" s="3"/>
      <c r="LOW483" s="428"/>
      <c r="LOX483" s="3"/>
      <c r="LOY483" s="567"/>
      <c r="LOZ483" s="3"/>
      <c r="LPA483" s="428"/>
      <c r="LPB483" s="3"/>
      <c r="LPC483" s="567"/>
      <c r="LPD483" s="3"/>
      <c r="LPE483" s="428"/>
      <c r="LPF483" s="3"/>
      <c r="LPG483" s="567"/>
      <c r="LPH483" s="3"/>
      <c r="LPI483" s="428"/>
      <c r="LPJ483" s="3"/>
      <c r="LPK483" s="567"/>
      <c r="LPL483" s="3"/>
      <c r="LPM483" s="428"/>
      <c r="LPN483" s="3"/>
      <c r="LPO483" s="567"/>
      <c r="LPP483" s="3"/>
      <c r="LPQ483" s="428"/>
      <c r="LPR483" s="3"/>
      <c r="LPS483" s="567"/>
      <c r="LPT483" s="3"/>
      <c r="LPU483" s="428"/>
      <c r="LPV483" s="3"/>
      <c r="LPW483" s="567"/>
      <c r="LPX483" s="3"/>
      <c r="LPY483" s="428"/>
      <c r="LPZ483" s="3"/>
      <c r="LQA483" s="567"/>
      <c r="LQB483" s="3"/>
      <c r="LQC483" s="428"/>
      <c r="LQD483" s="3"/>
      <c r="LQE483" s="567"/>
      <c r="LQF483" s="3"/>
      <c r="LQG483" s="428"/>
      <c r="LQH483" s="3"/>
      <c r="LQI483" s="567"/>
      <c r="LQJ483" s="3"/>
      <c r="LQK483" s="428"/>
      <c r="LQL483" s="3"/>
      <c r="LQM483" s="567"/>
      <c r="LQN483" s="3"/>
      <c r="LQO483" s="428"/>
      <c r="LQP483" s="3"/>
      <c r="LQQ483" s="567"/>
      <c r="LQR483" s="3"/>
      <c r="LQS483" s="428"/>
      <c r="LQT483" s="3"/>
      <c r="LQU483" s="567"/>
      <c r="LQV483" s="3"/>
      <c r="LQW483" s="428"/>
      <c r="LQX483" s="3"/>
      <c r="LQY483" s="567"/>
      <c r="LQZ483" s="3"/>
      <c r="LRA483" s="428"/>
      <c r="LRB483" s="3"/>
      <c r="LRC483" s="567"/>
      <c r="LRD483" s="3"/>
      <c r="LRE483" s="428"/>
      <c r="LRF483" s="3"/>
      <c r="LRG483" s="567"/>
      <c r="LRH483" s="3"/>
      <c r="LRI483" s="428"/>
      <c r="LRJ483" s="3"/>
      <c r="LRK483" s="567"/>
      <c r="LRL483" s="3"/>
      <c r="LRM483" s="428"/>
      <c r="LRN483" s="3"/>
      <c r="LRO483" s="567"/>
      <c r="LRP483" s="3"/>
      <c r="LRQ483" s="428"/>
      <c r="LRR483" s="3"/>
      <c r="LRS483" s="567"/>
      <c r="LRT483" s="3"/>
      <c r="LRU483" s="428"/>
      <c r="LRV483" s="3"/>
      <c r="LRW483" s="567"/>
      <c r="LRX483" s="3"/>
      <c r="LRY483" s="428"/>
      <c r="LRZ483" s="3"/>
      <c r="LSA483" s="567"/>
      <c r="LSB483" s="3"/>
      <c r="LSC483" s="428"/>
      <c r="LSD483" s="3"/>
      <c r="LSE483" s="567"/>
      <c r="LSF483" s="3"/>
      <c r="LSG483" s="428"/>
      <c r="LSH483" s="3"/>
      <c r="LSI483" s="567"/>
      <c r="LSJ483" s="3"/>
      <c r="LSK483" s="428"/>
      <c r="LSL483" s="3"/>
      <c r="LSM483" s="567"/>
      <c r="LSN483" s="3"/>
      <c r="LSO483" s="428"/>
      <c r="LSP483" s="3"/>
      <c r="LSQ483" s="567"/>
      <c r="LSR483" s="3"/>
      <c r="LSS483" s="428"/>
      <c r="LST483" s="3"/>
      <c r="LSU483" s="567"/>
      <c r="LSV483" s="3"/>
      <c r="LSW483" s="428"/>
      <c r="LSX483" s="3"/>
      <c r="LSY483" s="567"/>
      <c r="LSZ483" s="3"/>
      <c r="LTA483" s="428"/>
      <c r="LTB483" s="3"/>
      <c r="LTC483" s="567"/>
      <c r="LTD483" s="3"/>
      <c r="LTE483" s="428"/>
      <c r="LTF483" s="3"/>
      <c r="LTG483" s="567"/>
      <c r="LTH483" s="3"/>
      <c r="LTI483" s="428"/>
      <c r="LTJ483" s="3"/>
      <c r="LTK483" s="567"/>
      <c r="LTL483" s="3"/>
      <c r="LTM483" s="428"/>
      <c r="LTN483" s="3"/>
      <c r="LTO483" s="567"/>
      <c r="LTP483" s="3"/>
      <c r="LTQ483" s="428"/>
      <c r="LTR483" s="3"/>
      <c r="LTS483" s="567"/>
      <c r="LTT483" s="3"/>
      <c r="LTU483" s="428"/>
      <c r="LTV483" s="3"/>
      <c r="LTW483" s="567"/>
      <c r="LTX483" s="3"/>
      <c r="LTY483" s="428"/>
      <c r="LTZ483" s="3"/>
      <c r="LUA483" s="567"/>
      <c r="LUB483" s="3"/>
      <c r="LUC483" s="428"/>
      <c r="LUD483" s="3"/>
      <c r="LUE483" s="567"/>
      <c r="LUF483" s="3"/>
      <c r="LUG483" s="428"/>
      <c r="LUH483" s="3"/>
      <c r="LUI483" s="567"/>
      <c r="LUJ483" s="3"/>
      <c r="LUK483" s="428"/>
      <c r="LUL483" s="3"/>
      <c r="LUM483" s="567"/>
      <c r="LUN483" s="3"/>
      <c r="LUO483" s="428"/>
      <c r="LUP483" s="3"/>
      <c r="LUQ483" s="567"/>
      <c r="LUR483" s="3"/>
      <c r="LUS483" s="428"/>
      <c r="LUT483" s="3"/>
      <c r="LUU483" s="567"/>
      <c r="LUV483" s="3"/>
      <c r="LUW483" s="428"/>
      <c r="LUX483" s="3"/>
      <c r="LUY483" s="567"/>
      <c r="LUZ483" s="3"/>
      <c r="LVA483" s="428"/>
      <c r="LVB483" s="3"/>
      <c r="LVC483" s="567"/>
      <c r="LVD483" s="3"/>
      <c r="LVE483" s="428"/>
      <c r="LVF483" s="3"/>
      <c r="LVG483" s="567"/>
      <c r="LVH483" s="3"/>
      <c r="LVI483" s="428"/>
      <c r="LVJ483" s="3"/>
      <c r="LVK483" s="567"/>
      <c r="LVL483" s="3"/>
      <c r="LVM483" s="428"/>
      <c r="LVN483" s="3"/>
      <c r="LVO483" s="567"/>
      <c r="LVP483" s="3"/>
      <c r="LVQ483" s="428"/>
      <c r="LVR483" s="3"/>
      <c r="LVS483" s="567"/>
      <c r="LVT483" s="3"/>
      <c r="LVU483" s="428"/>
      <c r="LVV483" s="3"/>
      <c r="LVW483" s="567"/>
      <c r="LVX483" s="3"/>
      <c r="LVY483" s="428"/>
      <c r="LVZ483" s="3"/>
      <c r="LWA483" s="567"/>
      <c r="LWB483" s="3"/>
      <c r="LWC483" s="428"/>
      <c r="LWD483" s="3"/>
      <c r="LWE483" s="567"/>
      <c r="LWF483" s="3"/>
      <c r="LWG483" s="428"/>
      <c r="LWH483" s="3"/>
      <c r="LWI483" s="567"/>
      <c r="LWJ483" s="3"/>
      <c r="LWK483" s="428"/>
      <c r="LWL483" s="3"/>
      <c r="LWM483" s="567"/>
      <c r="LWN483" s="3"/>
      <c r="LWO483" s="428"/>
      <c r="LWP483" s="3"/>
      <c r="LWQ483" s="567"/>
      <c r="LWR483" s="3"/>
      <c r="LWS483" s="428"/>
      <c r="LWT483" s="3"/>
      <c r="LWU483" s="567"/>
      <c r="LWV483" s="3"/>
      <c r="LWW483" s="428"/>
      <c r="LWX483" s="3"/>
      <c r="LWY483" s="567"/>
      <c r="LWZ483" s="3"/>
      <c r="LXA483" s="428"/>
      <c r="LXB483" s="3"/>
      <c r="LXC483" s="567"/>
      <c r="LXD483" s="3"/>
      <c r="LXE483" s="428"/>
      <c r="LXF483" s="3"/>
      <c r="LXG483" s="567"/>
      <c r="LXH483" s="3"/>
      <c r="LXI483" s="428"/>
      <c r="LXJ483" s="3"/>
      <c r="LXK483" s="567"/>
      <c r="LXL483" s="3"/>
      <c r="LXM483" s="428"/>
      <c r="LXN483" s="3"/>
      <c r="LXO483" s="567"/>
      <c r="LXP483" s="3"/>
      <c r="LXQ483" s="428"/>
      <c r="LXR483" s="3"/>
      <c r="LXS483" s="567"/>
      <c r="LXT483" s="3"/>
      <c r="LXU483" s="428"/>
      <c r="LXV483" s="3"/>
      <c r="LXW483" s="567"/>
      <c r="LXX483" s="3"/>
      <c r="LXY483" s="428"/>
      <c r="LXZ483" s="3"/>
      <c r="LYA483" s="567"/>
      <c r="LYB483" s="3"/>
      <c r="LYC483" s="428"/>
      <c r="LYD483" s="3"/>
      <c r="LYE483" s="567"/>
      <c r="LYF483" s="3"/>
      <c r="LYG483" s="428"/>
      <c r="LYH483" s="3"/>
      <c r="LYI483" s="567"/>
      <c r="LYJ483" s="3"/>
      <c r="LYK483" s="428"/>
      <c r="LYL483" s="3"/>
      <c r="LYM483" s="567"/>
      <c r="LYN483" s="3"/>
      <c r="LYO483" s="428"/>
      <c r="LYP483" s="3"/>
      <c r="LYQ483" s="567"/>
      <c r="LYR483" s="3"/>
      <c r="LYS483" s="428"/>
      <c r="LYT483" s="3"/>
      <c r="LYU483" s="567"/>
      <c r="LYV483" s="3"/>
      <c r="LYW483" s="428"/>
      <c r="LYX483" s="3"/>
      <c r="LYY483" s="567"/>
      <c r="LYZ483" s="3"/>
      <c r="LZA483" s="428"/>
      <c r="LZB483" s="3"/>
      <c r="LZC483" s="567"/>
      <c r="LZD483" s="3"/>
      <c r="LZE483" s="428"/>
      <c r="LZF483" s="3"/>
      <c r="LZG483" s="567"/>
      <c r="LZH483" s="3"/>
      <c r="LZI483" s="428"/>
      <c r="LZJ483" s="3"/>
      <c r="LZK483" s="567"/>
      <c r="LZL483" s="3"/>
      <c r="LZM483" s="428"/>
      <c r="LZN483" s="3"/>
      <c r="LZO483" s="567"/>
      <c r="LZP483" s="3"/>
      <c r="LZQ483" s="428"/>
      <c r="LZR483" s="3"/>
      <c r="LZS483" s="567"/>
      <c r="LZT483" s="3"/>
      <c r="LZU483" s="428"/>
      <c r="LZV483" s="3"/>
      <c r="LZW483" s="567"/>
      <c r="LZX483" s="3"/>
      <c r="LZY483" s="428"/>
      <c r="LZZ483" s="3"/>
      <c r="MAA483" s="567"/>
      <c r="MAB483" s="3"/>
      <c r="MAC483" s="428"/>
      <c r="MAD483" s="3"/>
      <c r="MAE483" s="567"/>
      <c r="MAF483" s="3"/>
      <c r="MAG483" s="428"/>
      <c r="MAH483" s="3"/>
      <c r="MAI483" s="567"/>
      <c r="MAJ483" s="3"/>
      <c r="MAK483" s="428"/>
      <c r="MAL483" s="3"/>
      <c r="MAM483" s="567"/>
      <c r="MAN483" s="3"/>
      <c r="MAO483" s="428"/>
      <c r="MAP483" s="3"/>
      <c r="MAQ483" s="567"/>
      <c r="MAR483" s="3"/>
      <c r="MAS483" s="428"/>
      <c r="MAT483" s="3"/>
      <c r="MAU483" s="567"/>
      <c r="MAV483" s="3"/>
      <c r="MAW483" s="428"/>
      <c r="MAX483" s="3"/>
      <c r="MAY483" s="567"/>
      <c r="MAZ483" s="3"/>
      <c r="MBA483" s="428"/>
      <c r="MBB483" s="3"/>
      <c r="MBC483" s="567"/>
      <c r="MBD483" s="3"/>
      <c r="MBE483" s="428"/>
      <c r="MBF483" s="3"/>
      <c r="MBG483" s="567"/>
      <c r="MBH483" s="3"/>
      <c r="MBI483" s="428"/>
      <c r="MBJ483" s="3"/>
      <c r="MBK483" s="567"/>
      <c r="MBL483" s="3"/>
      <c r="MBM483" s="428"/>
      <c r="MBN483" s="3"/>
      <c r="MBO483" s="567"/>
      <c r="MBP483" s="3"/>
      <c r="MBQ483" s="428"/>
      <c r="MBR483" s="3"/>
      <c r="MBS483" s="567"/>
      <c r="MBT483" s="3"/>
      <c r="MBU483" s="428"/>
      <c r="MBV483" s="3"/>
      <c r="MBW483" s="567"/>
      <c r="MBX483" s="3"/>
      <c r="MBY483" s="428"/>
      <c r="MBZ483" s="3"/>
      <c r="MCA483" s="567"/>
      <c r="MCB483" s="3"/>
      <c r="MCC483" s="428"/>
      <c r="MCD483" s="3"/>
      <c r="MCE483" s="567"/>
      <c r="MCF483" s="3"/>
      <c r="MCG483" s="428"/>
      <c r="MCH483" s="3"/>
      <c r="MCI483" s="567"/>
      <c r="MCJ483" s="3"/>
      <c r="MCK483" s="428"/>
      <c r="MCL483" s="3"/>
      <c r="MCM483" s="567"/>
      <c r="MCN483" s="3"/>
      <c r="MCO483" s="428"/>
      <c r="MCP483" s="3"/>
      <c r="MCQ483" s="567"/>
      <c r="MCR483" s="3"/>
      <c r="MCS483" s="428"/>
      <c r="MCT483" s="3"/>
      <c r="MCU483" s="567"/>
      <c r="MCV483" s="3"/>
      <c r="MCW483" s="428"/>
      <c r="MCX483" s="3"/>
      <c r="MCY483" s="567"/>
      <c r="MCZ483" s="3"/>
      <c r="MDA483" s="428"/>
      <c r="MDB483" s="3"/>
      <c r="MDC483" s="567"/>
      <c r="MDD483" s="3"/>
      <c r="MDE483" s="428"/>
      <c r="MDF483" s="3"/>
      <c r="MDG483" s="567"/>
      <c r="MDH483" s="3"/>
      <c r="MDI483" s="428"/>
      <c r="MDJ483" s="3"/>
      <c r="MDK483" s="567"/>
      <c r="MDL483" s="3"/>
      <c r="MDM483" s="428"/>
      <c r="MDN483" s="3"/>
      <c r="MDO483" s="567"/>
      <c r="MDP483" s="3"/>
      <c r="MDQ483" s="428"/>
      <c r="MDR483" s="3"/>
      <c r="MDS483" s="567"/>
      <c r="MDT483" s="3"/>
      <c r="MDU483" s="428"/>
      <c r="MDV483" s="3"/>
      <c r="MDW483" s="567"/>
      <c r="MDX483" s="3"/>
      <c r="MDY483" s="428"/>
      <c r="MDZ483" s="3"/>
      <c r="MEA483" s="567"/>
      <c r="MEB483" s="3"/>
      <c r="MEC483" s="428"/>
      <c r="MED483" s="3"/>
      <c r="MEE483" s="567"/>
      <c r="MEF483" s="3"/>
      <c r="MEG483" s="428"/>
      <c r="MEH483" s="3"/>
      <c r="MEI483" s="567"/>
      <c r="MEJ483" s="3"/>
      <c r="MEK483" s="428"/>
      <c r="MEL483" s="3"/>
      <c r="MEM483" s="567"/>
      <c r="MEN483" s="3"/>
      <c r="MEO483" s="428"/>
      <c r="MEP483" s="3"/>
      <c r="MEQ483" s="567"/>
      <c r="MER483" s="3"/>
      <c r="MES483" s="428"/>
      <c r="MET483" s="3"/>
      <c r="MEU483" s="567"/>
      <c r="MEV483" s="3"/>
      <c r="MEW483" s="428"/>
      <c r="MEX483" s="3"/>
      <c r="MEY483" s="567"/>
      <c r="MEZ483" s="3"/>
      <c r="MFA483" s="428"/>
      <c r="MFB483" s="3"/>
      <c r="MFC483" s="567"/>
      <c r="MFD483" s="3"/>
      <c r="MFE483" s="428"/>
      <c r="MFF483" s="3"/>
      <c r="MFG483" s="567"/>
      <c r="MFH483" s="3"/>
      <c r="MFI483" s="428"/>
      <c r="MFJ483" s="3"/>
      <c r="MFK483" s="567"/>
      <c r="MFL483" s="3"/>
      <c r="MFM483" s="428"/>
      <c r="MFN483" s="3"/>
      <c r="MFO483" s="567"/>
      <c r="MFP483" s="3"/>
      <c r="MFQ483" s="428"/>
      <c r="MFR483" s="3"/>
      <c r="MFS483" s="567"/>
      <c r="MFT483" s="3"/>
      <c r="MFU483" s="428"/>
      <c r="MFV483" s="3"/>
      <c r="MFW483" s="567"/>
      <c r="MFX483" s="3"/>
      <c r="MFY483" s="428"/>
      <c r="MFZ483" s="3"/>
      <c r="MGA483" s="567"/>
      <c r="MGB483" s="3"/>
      <c r="MGC483" s="428"/>
      <c r="MGD483" s="3"/>
      <c r="MGE483" s="567"/>
      <c r="MGF483" s="3"/>
      <c r="MGG483" s="428"/>
      <c r="MGH483" s="3"/>
      <c r="MGI483" s="567"/>
      <c r="MGJ483" s="3"/>
      <c r="MGK483" s="428"/>
      <c r="MGL483" s="3"/>
      <c r="MGM483" s="567"/>
      <c r="MGN483" s="3"/>
      <c r="MGO483" s="428"/>
      <c r="MGP483" s="3"/>
      <c r="MGQ483" s="567"/>
      <c r="MGR483" s="3"/>
      <c r="MGS483" s="428"/>
      <c r="MGT483" s="3"/>
      <c r="MGU483" s="567"/>
      <c r="MGV483" s="3"/>
      <c r="MGW483" s="428"/>
      <c r="MGX483" s="3"/>
      <c r="MGY483" s="567"/>
      <c r="MGZ483" s="3"/>
      <c r="MHA483" s="428"/>
      <c r="MHB483" s="3"/>
      <c r="MHC483" s="567"/>
      <c r="MHD483" s="3"/>
      <c r="MHE483" s="428"/>
      <c r="MHF483" s="3"/>
      <c r="MHG483" s="567"/>
      <c r="MHH483" s="3"/>
      <c r="MHI483" s="428"/>
      <c r="MHJ483" s="3"/>
      <c r="MHK483" s="567"/>
      <c r="MHL483" s="3"/>
      <c r="MHM483" s="428"/>
      <c r="MHN483" s="3"/>
      <c r="MHO483" s="567"/>
      <c r="MHP483" s="3"/>
      <c r="MHQ483" s="428"/>
      <c r="MHR483" s="3"/>
      <c r="MHS483" s="567"/>
      <c r="MHT483" s="3"/>
      <c r="MHU483" s="428"/>
      <c r="MHV483" s="3"/>
      <c r="MHW483" s="567"/>
      <c r="MHX483" s="3"/>
      <c r="MHY483" s="428"/>
      <c r="MHZ483" s="3"/>
      <c r="MIA483" s="567"/>
      <c r="MIB483" s="3"/>
      <c r="MIC483" s="428"/>
      <c r="MID483" s="3"/>
      <c r="MIE483" s="567"/>
      <c r="MIF483" s="3"/>
      <c r="MIG483" s="428"/>
      <c r="MIH483" s="3"/>
      <c r="MII483" s="567"/>
      <c r="MIJ483" s="3"/>
      <c r="MIK483" s="428"/>
      <c r="MIL483" s="3"/>
      <c r="MIM483" s="567"/>
      <c r="MIN483" s="3"/>
      <c r="MIO483" s="428"/>
      <c r="MIP483" s="3"/>
      <c r="MIQ483" s="567"/>
      <c r="MIR483" s="3"/>
      <c r="MIS483" s="428"/>
      <c r="MIT483" s="3"/>
      <c r="MIU483" s="567"/>
      <c r="MIV483" s="3"/>
      <c r="MIW483" s="428"/>
      <c r="MIX483" s="3"/>
      <c r="MIY483" s="567"/>
      <c r="MIZ483" s="3"/>
      <c r="MJA483" s="428"/>
      <c r="MJB483" s="3"/>
      <c r="MJC483" s="567"/>
      <c r="MJD483" s="3"/>
      <c r="MJE483" s="428"/>
      <c r="MJF483" s="3"/>
      <c r="MJG483" s="567"/>
      <c r="MJH483" s="3"/>
      <c r="MJI483" s="428"/>
      <c r="MJJ483" s="3"/>
      <c r="MJK483" s="567"/>
      <c r="MJL483" s="3"/>
      <c r="MJM483" s="428"/>
      <c r="MJN483" s="3"/>
      <c r="MJO483" s="567"/>
      <c r="MJP483" s="3"/>
      <c r="MJQ483" s="428"/>
      <c r="MJR483" s="3"/>
      <c r="MJS483" s="567"/>
      <c r="MJT483" s="3"/>
      <c r="MJU483" s="428"/>
      <c r="MJV483" s="3"/>
      <c r="MJW483" s="567"/>
      <c r="MJX483" s="3"/>
      <c r="MJY483" s="428"/>
      <c r="MJZ483" s="3"/>
      <c r="MKA483" s="567"/>
      <c r="MKB483" s="3"/>
      <c r="MKC483" s="428"/>
      <c r="MKD483" s="3"/>
      <c r="MKE483" s="567"/>
      <c r="MKF483" s="3"/>
      <c r="MKG483" s="428"/>
      <c r="MKH483" s="3"/>
      <c r="MKI483" s="567"/>
      <c r="MKJ483" s="3"/>
      <c r="MKK483" s="428"/>
      <c r="MKL483" s="3"/>
      <c r="MKM483" s="567"/>
      <c r="MKN483" s="3"/>
      <c r="MKO483" s="428"/>
      <c r="MKP483" s="3"/>
      <c r="MKQ483" s="567"/>
      <c r="MKR483" s="3"/>
      <c r="MKS483" s="428"/>
      <c r="MKT483" s="3"/>
      <c r="MKU483" s="567"/>
      <c r="MKV483" s="3"/>
      <c r="MKW483" s="428"/>
      <c r="MKX483" s="3"/>
      <c r="MKY483" s="567"/>
      <c r="MKZ483" s="3"/>
      <c r="MLA483" s="428"/>
      <c r="MLB483" s="3"/>
      <c r="MLC483" s="567"/>
      <c r="MLD483" s="3"/>
      <c r="MLE483" s="428"/>
      <c r="MLF483" s="3"/>
      <c r="MLG483" s="567"/>
      <c r="MLH483" s="3"/>
      <c r="MLI483" s="428"/>
      <c r="MLJ483" s="3"/>
      <c r="MLK483" s="567"/>
      <c r="MLL483" s="3"/>
      <c r="MLM483" s="428"/>
      <c r="MLN483" s="3"/>
      <c r="MLO483" s="567"/>
      <c r="MLP483" s="3"/>
      <c r="MLQ483" s="428"/>
      <c r="MLR483" s="3"/>
      <c r="MLS483" s="567"/>
      <c r="MLT483" s="3"/>
      <c r="MLU483" s="428"/>
      <c r="MLV483" s="3"/>
      <c r="MLW483" s="567"/>
      <c r="MLX483" s="3"/>
      <c r="MLY483" s="428"/>
      <c r="MLZ483" s="3"/>
      <c r="MMA483" s="567"/>
      <c r="MMB483" s="3"/>
      <c r="MMC483" s="428"/>
      <c r="MMD483" s="3"/>
      <c r="MME483" s="567"/>
      <c r="MMF483" s="3"/>
      <c r="MMG483" s="428"/>
      <c r="MMH483" s="3"/>
      <c r="MMI483" s="567"/>
      <c r="MMJ483" s="3"/>
      <c r="MMK483" s="428"/>
      <c r="MML483" s="3"/>
      <c r="MMM483" s="567"/>
      <c r="MMN483" s="3"/>
      <c r="MMO483" s="428"/>
      <c r="MMP483" s="3"/>
      <c r="MMQ483" s="567"/>
      <c r="MMR483" s="3"/>
      <c r="MMS483" s="428"/>
      <c r="MMT483" s="3"/>
      <c r="MMU483" s="567"/>
      <c r="MMV483" s="3"/>
      <c r="MMW483" s="428"/>
      <c r="MMX483" s="3"/>
      <c r="MMY483" s="567"/>
      <c r="MMZ483" s="3"/>
      <c r="MNA483" s="428"/>
      <c r="MNB483" s="3"/>
      <c r="MNC483" s="567"/>
      <c r="MND483" s="3"/>
      <c r="MNE483" s="428"/>
      <c r="MNF483" s="3"/>
      <c r="MNG483" s="567"/>
      <c r="MNH483" s="3"/>
      <c r="MNI483" s="428"/>
      <c r="MNJ483" s="3"/>
      <c r="MNK483" s="567"/>
      <c r="MNL483" s="3"/>
      <c r="MNM483" s="428"/>
      <c r="MNN483" s="3"/>
      <c r="MNO483" s="567"/>
      <c r="MNP483" s="3"/>
      <c r="MNQ483" s="428"/>
      <c r="MNR483" s="3"/>
      <c r="MNS483" s="567"/>
      <c r="MNT483" s="3"/>
      <c r="MNU483" s="428"/>
      <c r="MNV483" s="3"/>
      <c r="MNW483" s="567"/>
      <c r="MNX483" s="3"/>
      <c r="MNY483" s="428"/>
      <c r="MNZ483" s="3"/>
      <c r="MOA483" s="567"/>
      <c r="MOB483" s="3"/>
      <c r="MOC483" s="428"/>
      <c r="MOD483" s="3"/>
      <c r="MOE483" s="567"/>
      <c r="MOF483" s="3"/>
      <c r="MOG483" s="428"/>
      <c r="MOH483" s="3"/>
      <c r="MOI483" s="567"/>
      <c r="MOJ483" s="3"/>
      <c r="MOK483" s="428"/>
      <c r="MOL483" s="3"/>
      <c r="MOM483" s="567"/>
      <c r="MON483" s="3"/>
      <c r="MOO483" s="428"/>
      <c r="MOP483" s="3"/>
      <c r="MOQ483" s="567"/>
      <c r="MOR483" s="3"/>
      <c r="MOS483" s="428"/>
      <c r="MOT483" s="3"/>
      <c r="MOU483" s="567"/>
      <c r="MOV483" s="3"/>
      <c r="MOW483" s="428"/>
      <c r="MOX483" s="3"/>
      <c r="MOY483" s="567"/>
      <c r="MOZ483" s="3"/>
      <c r="MPA483" s="428"/>
      <c r="MPB483" s="3"/>
      <c r="MPC483" s="567"/>
      <c r="MPD483" s="3"/>
      <c r="MPE483" s="428"/>
      <c r="MPF483" s="3"/>
      <c r="MPG483" s="567"/>
      <c r="MPH483" s="3"/>
      <c r="MPI483" s="428"/>
      <c r="MPJ483" s="3"/>
      <c r="MPK483" s="567"/>
      <c r="MPL483" s="3"/>
      <c r="MPM483" s="428"/>
      <c r="MPN483" s="3"/>
      <c r="MPO483" s="567"/>
      <c r="MPP483" s="3"/>
      <c r="MPQ483" s="428"/>
      <c r="MPR483" s="3"/>
      <c r="MPS483" s="567"/>
      <c r="MPT483" s="3"/>
      <c r="MPU483" s="428"/>
      <c r="MPV483" s="3"/>
      <c r="MPW483" s="567"/>
      <c r="MPX483" s="3"/>
      <c r="MPY483" s="428"/>
      <c r="MPZ483" s="3"/>
      <c r="MQA483" s="567"/>
      <c r="MQB483" s="3"/>
      <c r="MQC483" s="428"/>
      <c r="MQD483" s="3"/>
      <c r="MQE483" s="567"/>
      <c r="MQF483" s="3"/>
      <c r="MQG483" s="428"/>
      <c r="MQH483" s="3"/>
      <c r="MQI483" s="567"/>
      <c r="MQJ483" s="3"/>
      <c r="MQK483" s="428"/>
      <c r="MQL483" s="3"/>
      <c r="MQM483" s="567"/>
      <c r="MQN483" s="3"/>
      <c r="MQO483" s="428"/>
      <c r="MQP483" s="3"/>
      <c r="MQQ483" s="567"/>
      <c r="MQR483" s="3"/>
      <c r="MQS483" s="428"/>
      <c r="MQT483" s="3"/>
      <c r="MQU483" s="567"/>
      <c r="MQV483" s="3"/>
      <c r="MQW483" s="428"/>
      <c r="MQX483" s="3"/>
      <c r="MQY483" s="567"/>
      <c r="MQZ483" s="3"/>
      <c r="MRA483" s="428"/>
      <c r="MRB483" s="3"/>
      <c r="MRC483" s="567"/>
      <c r="MRD483" s="3"/>
      <c r="MRE483" s="428"/>
      <c r="MRF483" s="3"/>
      <c r="MRG483" s="567"/>
      <c r="MRH483" s="3"/>
      <c r="MRI483" s="428"/>
      <c r="MRJ483" s="3"/>
      <c r="MRK483" s="567"/>
      <c r="MRL483" s="3"/>
      <c r="MRM483" s="428"/>
      <c r="MRN483" s="3"/>
      <c r="MRO483" s="567"/>
      <c r="MRP483" s="3"/>
      <c r="MRQ483" s="428"/>
      <c r="MRR483" s="3"/>
      <c r="MRS483" s="567"/>
      <c r="MRT483" s="3"/>
      <c r="MRU483" s="428"/>
      <c r="MRV483" s="3"/>
      <c r="MRW483" s="567"/>
      <c r="MRX483" s="3"/>
      <c r="MRY483" s="428"/>
      <c r="MRZ483" s="3"/>
      <c r="MSA483" s="567"/>
      <c r="MSB483" s="3"/>
      <c r="MSC483" s="428"/>
      <c r="MSD483" s="3"/>
      <c r="MSE483" s="567"/>
      <c r="MSF483" s="3"/>
      <c r="MSG483" s="428"/>
      <c r="MSH483" s="3"/>
      <c r="MSI483" s="567"/>
      <c r="MSJ483" s="3"/>
      <c r="MSK483" s="428"/>
      <c r="MSL483" s="3"/>
      <c r="MSM483" s="567"/>
      <c r="MSN483" s="3"/>
      <c r="MSO483" s="428"/>
      <c r="MSP483" s="3"/>
      <c r="MSQ483" s="567"/>
      <c r="MSR483" s="3"/>
      <c r="MSS483" s="428"/>
      <c r="MST483" s="3"/>
      <c r="MSU483" s="567"/>
      <c r="MSV483" s="3"/>
      <c r="MSW483" s="428"/>
      <c r="MSX483" s="3"/>
      <c r="MSY483" s="567"/>
      <c r="MSZ483" s="3"/>
      <c r="MTA483" s="428"/>
      <c r="MTB483" s="3"/>
      <c r="MTC483" s="567"/>
      <c r="MTD483" s="3"/>
      <c r="MTE483" s="428"/>
      <c r="MTF483" s="3"/>
      <c r="MTG483" s="567"/>
      <c r="MTH483" s="3"/>
      <c r="MTI483" s="428"/>
      <c r="MTJ483" s="3"/>
      <c r="MTK483" s="567"/>
      <c r="MTL483" s="3"/>
      <c r="MTM483" s="428"/>
      <c r="MTN483" s="3"/>
      <c r="MTO483" s="567"/>
      <c r="MTP483" s="3"/>
      <c r="MTQ483" s="428"/>
      <c r="MTR483" s="3"/>
      <c r="MTS483" s="567"/>
      <c r="MTT483" s="3"/>
      <c r="MTU483" s="428"/>
      <c r="MTV483" s="3"/>
      <c r="MTW483" s="567"/>
      <c r="MTX483" s="3"/>
      <c r="MTY483" s="428"/>
      <c r="MTZ483" s="3"/>
      <c r="MUA483" s="567"/>
      <c r="MUB483" s="3"/>
      <c r="MUC483" s="428"/>
      <c r="MUD483" s="3"/>
      <c r="MUE483" s="567"/>
      <c r="MUF483" s="3"/>
      <c r="MUG483" s="428"/>
      <c r="MUH483" s="3"/>
      <c r="MUI483" s="567"/>
      <c r="MUJ483" s="3"/>
      <c r="MUK483" s="428"/>
      <c r="MUL483" s="3"/>
      <c r="MUM483" s="567"/>
      <c r="MUN483" s="3"/>
      <c r="MUO483" s="428"/>
      <c r="MUP483" s="3"/>
      <c r="MUQ483" s="567"/>
      <c r="MUR483" s="3"/>
      <c r="MUS483" s="428"/>
      <c r="MUT483" s="3"/>
      <c r="MUU483" s="567"/>
      <c r="MUV483" s="3"/>
      <c r="MUW483" s="428"/>
      <c r="MUX483" s="3"/>
      <c r="MUY483" s="567"/>
      <c r="MUZ483" s="3"/>
      <c r="MVA483" s="428"/>
      <c r="MVB483" s="3"/>
      <c r="MVC483" s="567"/>
      <c r="MVD483" s="3"/>
      <c r="MVE483" s="428"/>
      <c r="MVF483" s="3"/>
      <c r="MVG483" s="567"/>
      <c r="MVH483" s="3"/>
      <c r="MVI483" s="428"/>
      <c r="MVJ483" s="3"/>
      <c r="MVK483" s="567"/>
      <c r="MVL483" s="3"/>
      <c r="MVM483" s="428"/>
      <c r="MVN483" s="3"/>
      <c r="MVO483" s="567"/>
      <c r="MVP483" s="3"/>
      <c r="MVQ483" s="428"/>
      <c r="MVR483" s="3"/>
      <c r="MVS483" s="567"/>
      <c r="MVT483" s="3"/>
      <c r="MVU483" s="428"/>
      <c r="MVV483" s="3"/>
      <c r="MVW483" s="567"/>
      <c r="MVX483" s="3"/>
      <c r="MVY483" s="428"/>
      <c r="MVZ483" s="3"/>
      <c r="MWA483" s="567"/>
      <c r="MWB483" s="3"/>
      <c r="MWC483" s="428"/>
      <c r="MWD483" s="3"/>
      <c r="MWE483" s="567"/>
      <c r="MWF483" s="3"/>
      <c r="MWG483" s="428"/>
      <c r="MWH483" s="3"/>
      <c r="MWI483" s="567"/>
      <c r="MWJ483" s="3"/>
      <c r="MWK483" s="428"/>
      <c r="MWL483" s="3"/>
      <c r="MWM483" s="567"/>
      <c r="MWN483" s="3"/>
      <c r="MWO483" s="428"/>
      <c r="MWP483" s="3"/>
      <c r="MWQ483" s="567"/>
      <c r="MWR483" s="3"/>
      <c r="MWS483" s="428"/>
      <c r="MWT483" s="3"/>
      <c r="MWU483" s="567"/>
      <c r="MWV483" s="3"/>
      <c r="MWW483" s="428"/>
      <c r="MWX483" s="3"/>
      <c r="MWY483" s="567"/>
      <c r="MWZ483" s="3"/>
      <c r="MXA483" s="428"/>
      <c r="MXB483" s="3"/>
      <c r="MXC483" s="567"/>
      <c r="MXD483" s="3"/>
      <c r="MXE483" s="428"/>
      <c r="MXF483" s="3"/>
      <c r="MXG483" s="567"/>
      <c r="MXH483" s="3"/>
      <c r="MXI483" s="428"/>
      <c r="MXJ483" s="3"/>
      <c r="MXK483" s="567"/>
      <c r="MXL483" s="3"/>
      <c r="MXM483" s="428"/>
      <c r="MXN483" s="3"/>
      <c r="MXO483" s="567"/>
      <c r="MXP483" s="3"/>
      <c r="MXQ483" s="428"/>
      <c r="MXR483" s="3"/>
      <c r="MXS483" s="567"/>
      <c r="MXT483" s="3"/>
      <c r="MXU483" s="428"/>
      <c r="MXV483" s="3"/>
      <c r="MXW483" s="567"/>
      <c r="MXX483" s="3"/>
      <c r="MXY483" s="428"/>
      <c r="MXZ483" s="3"/>
      <c r="MYA483" s="567"/>
      <c r="MYB483" s="3"/>
      <c r="MYC483" s="428"/>
      <c r="MYD483" s="3"/>
      <c r="MYE483" s="567"/>
      <c r="MYF483" s="3"/>
      <c r="MYG483" s="428"/>
      <c r="MYH483" s="3"/>
      <c r="MYI483" s="567"/>
      <c r="MYJ483" s="3"/>
      <c r="MYK483" s="428"/>
      <c r="MYL483" s="3"/>
      <c r="MYM483" s="567"/>
      <c r="MYN483" s="3"/>
      <c r="MYO483" s="428"/>
      <c r="MYP483" s="3"/>
      <c r="MYQ483" s="567"/>
      <c r="MYR483" s="3"/>
      <c r="MYS483" s="428"/>
      <c r="MYT483" s="3"/>
      <c r="MYU483" s="567"/>
      <c r="MYV483" s="3"/>
      <c r="MYW483" s="428"/>
      <c r="MYX483" s="3"/>
      <c r="MYY483" s="567"/>
      <c r="MYZ483" s="3"/>
      <c r="MZA483" s="428"/>
      <c r="MZB483" s="3"/>
      <c r="MZC483" s="567"/>
      <c r="MZD483" s="3"/>
      <c r="MZE483" s="428"/>
      <c r="MZF483" s="3"/>
      <c r="MZG483" s="567"/>
      <c r="MZH483" s="3"/>
      <c r="MZI483" s="428"/>
      <c r="MZJ483" s="3"/>
      <c r="MZK483" s="567"/>
      <c r="MZL483" s="3"/>
      <c r="MZM483" s="428"/>
      <c r="MZN483" s="3"/>
      <c r="MZO483" s="567"/>
      <c r="MZP483" s="3"/>
      <c r="MZQ483" s="428"/>
      <c r="MZR483" s="3"/>
      <c r="MZS483" s="567"/>
      <c r="MZT483" s="3"/>
      <c r="MZU483" s="428"/>
      <c r="MZV483" s="3"/>
      <c r="MZW483" s="567"/>
      <c r="MZX483" s="3"/>
      <c r="MZY483" s="428"/>
      <c r="MZZ483" s="3"/>
      <c r="NAA483" s="567"/>
      <c r="NAB483" s="3"/>
      <c r="NAC483" s="428"/>
      <c r="NAD483" s="3"/>
      <c r="NAE483" s="567"/>
      <c r="NAF483" s="3"/>
      <c r="NAG483" s="428"/>
      <c r="NAH483" s="3"/>
      <c r="NAI483" s="567"/>
      <c r="NAJ483" s="3"/>
      <c r="NAK483" s="428"/>
      <c r="NAL483" s="3"/>
      <c r="NAM483" s="567"/>
      <c r="NAN483" s="3"/>
      <c r="NAO483" s="428"/>
      <c r="NAP483" s="3"/>
      <c r="NAQ483" s="567"/>
      <c r="NAR483" s="3"/>
      <c r="NAS483" s="428"/>
      <c r="NAT483" s="3"/>
      <c r="NAU483" s="567"/>
      <c r="NAV483" s="3"/>
      <c r="NAW483" s="428"/>
      <c r="NAX483" s="3"/>
      <c r="NAY483" s="567"/>
      <c r="NAZ483" s="3"/>
      <c r="NBA483" s="428"/>
      <c r="NBB483" s="3"/>
      <c r="NBC483" s="567"/>
      <c r="NBD483" s="3"/>
      <c r="NBE483" s="428"/>
      <c r="NBF483" s="3"/>
      <c r="NBG483" s="567"/>
      <c r="NBH483" s="3"/>
      <c r="NBI483" s="428"/>
      <c r="NBJ483" s="3"/>
      <c r="NBK483" s="567"/>
      <c r="NBL483" s="3"/>
      <c r="NBM483" s="428"/>
      <c r="NBN483" s="3"/>
      <c r="NBO483" s="567"/>
      <c r="NBP483" s="3"/>
      <c r="NBQ483" s="428"/>
      <c r="NBR483" s="3"/>
      <c r="NBS483" s="567"/>
      <c r="NBT483" s="3"/>
      <c r="NBU483" s="428"/>
      <c r="NBV483" s="3"/>
      <c r="NBW483" s="567"/>
      <c r="NBX483" s="3"/>
      <c r="NBY483" s="428"/>
      <c r="NBZ483" s="3"/>
      <c r="NCA483" s="567"/>
      <c r="NCB483" s="3"/>
      <c r="NCC483" s="428"/>
      <c r="NCD483" s="3"/>
      <c r="NCE483" s="567"/>
      <c r="NCF483" s="3"/>
      <c r="NCG483" s="428"/>
      <c r="NCH483" s="3"/>
      <c r="NCI483" s="567"/>
      <c r="NCJ483" s="3"/>
      <c r="NCK483" s="428"/>
      <c r="NCL483" s="3"/>
      <c r="NCM483" s="567"/>
      <c r="NCN483" s="3"/>
      <c r="NCO483" s="428"/>
      <c r="NCP483" s="3"/>
      <c r="NCQ483" s="567"/>
      <c r="NCR483" s="3"/>
      <c r="NCS483" s="428"/>
      <c r="NCT483" s="3"/>
      <c r="NCU483" s="567"/>
      <c r="NCV483" s="3"/>
      <c r="NCW483" s="428"/>
      <c r="NCX483" s="3"/>
      <c r="NCY483" s="567"/>
      <c r="NCZ483" s="3"/>
      <c r="NDA483" s="428"/>
      <c r="NDB483" s="3"/>
      <c r="NDC483" s="567"/>
      <c r="NDD483" s="3"/>
      <c r="NDE483" s="428"/>
      <c r="NDF483" s="3"/>
      <c r="NDG483" s="567"/>
      <c r="NDH483" s="3"/>
      <c r="NDI483" s="428"/>
      <c r="NDJ483" s="3"/>
      <c r="NDK483" s="567"/>
      <c r="NDL483" s="3"/>
      <c r="NDM483" s="428"/>
      <c r="NDN483" s="3"/>
      <c r="NDO483" s="567"/>
      <c r="NDP483" s="3"/>
      <c r="NDQ483" s="428"/>
      <c r="NDR483" s="3"/>
      <c r="NDS483" s="567"/>
      <c r="NDT483" s="3"/>
      <c r="NDU483" s="428"/>
      <c r="NDV483" s="3"/>
      <c r="NDW483" s="567"/>
      <c r="NDX483" s="3"/>
      <c r="NDY483" s="428"/>
      <c r="NDZ483" s="3"/>
      <c r="NEA483" s="567"/>
      <c r="NEB483" s="3"/>
      <c r="NEC483" s="428"/>
      <c r="NED483" s="3"/>
      <c r="NEE483" s="567"/>
      <c r="NEF483" s="3"/>
      <c r="NEG483" s="428"/>
      <c r="NEH483" s="3"/>
      <c r="NEI483" s="567"/>
      <c r="NEJ483" s="3"/>
      <c r="NEK483" s="428"/>
      <c r="NEL483" s="3"/>
      <c r="NEM483" s="567"/>
      <c r="NEN483" s="3"/>
      <c r="NEO483" s="428"/>
      <c r="NEP483" s="3"/>
      <c r="NEQ483" s="567"/>
      <c r="NER483" s="3"/>
      <c r="NES483" s="428"/>
      <c r="NET483" s="3"/>
      <c r="NEU483" s="567"/>
      <c r="NEV483" s="3"/>
      <c r="NEW483" s="428"/>
      <c r="NEX483" s="3"/>
      <c r="NEY483" s="567"/>
      <c r="NEZ483" s="3"/>
      <c r="NFA483" s="428"/>
      <c r="NFB483" s="3"/>
      <c r="NFC483" s="567"/>
      <c r="NFD483" s="3"/>
      <c r="NFE483" s="428"/>
      <c r="NFF483" s="3"/>
      <c r="NFG483" s="567"/>
      <c r="NFH483" s="3"/>
      <c r="NFI483" s="428"/>
      <c r="NFJ483" s="3"/>
      <c r="NFK483" s="567"/>
      <c r="NFL483" s="3"/>
      <c r="NFM483" s="428"/>
      <c r="NFN483" s="3"/>
      <c r="NFO483" s="567"/>
      <c r="NFP483" s="3"/>
      <c r="NFQ483" s="428"/>
      <c r="NFR483" s="3"/>
      <c r="NFS483" s="567"/>
      <c r="NFT483" s="3"/>
      <c r="NFU483" s="428"/>
      <c r="NFV483" s="3"/>
      <c r="NFW483" s="567"/>
      <c r="NFX483" s="3"/>
      <c r="NFY483" s="428"/>
      <c r="NFZ483" s="3"/>
      <c r="NGA483" s="567"/>
      <c r="NGB483" s="3"/>
      <c r="NGC483" s="428"/>
      <c r="NGD483" s="3"/>
      <c r="NGE483" s="567"/>
      <c r="NGF483" s="3"/>
      <c r="NGG483" s="428"/>
      <c r="NGH483" s="3"/>
      <c r="NGI483" s="567"/>
      <c r="NGJ483" s="3"/>
      <c r="NGK483" s="428"/>
      <c r="NGL483" s="3"/>
      <c r="NGM483" s="567"/>
      <c r="NGN483" s="3"/>
      <c r="NGO483" s="428"/>
      <c r="NGP483" s="3"/>
      <c r="NGQ483" s="567"/>
      <c r="NGR483" s="3"/>
      <c r="NGS483" s="428"/>
      <c r="NGT483" s="3"/>
      <c r="NGU483" s="567"/>
      <c r="NGV483" s="3"/>
      <c r="NGW483" s="428"/>
      <c r="NGX483" s="3"/>
      <c r="NGY483" s="567"/>
      <c r="NGZ483" s="3"/>
      <c r="NHA483" s="428"/>
      <c r="NHB483" s="3"/>
      <c r="NHC483" s="567"/>
      <c r="NHD483" s="3"/>
      <c r="NHE483" s="428"/>
      <c r="NHF483" s="3"/>
      <c r="NHG483" s="567"/>
      <c r="NHH483" s="3"/>
      <c r="NHI483" s="428"/>
      <c r="NHJ483" s="3"/>
      <c r="NHK483" s="567"/>
      <c r="NHL483" s="3"/>
      <c r="NHM483" s="428"/>
      <c r="NHN483" s="3"/>
      <c r="NHO483" s="567"/>
      <c r="NHP483" s="3"/>
      <c r="NHQ483" s="428"/>
      <c r="NHR483" s="3"/>
      <c r="NHS483" s="567"/>
      <c r="NHT483" s="3"/>
      <c r="NHU483" s="428"/>
      <c r="NHV483" s="3"/>
      <c r="NHW483" s="567"/>
      <c r="NHX483" s="3"/>
      <c r="NHY483" s="428"/>
      <c r="NHZ483" s="3"/>
      <c r="NIA483" s="567"/>
      <c r="NIB483" s="3"/>
      <c r="NIC483" s="428"/>
      <c r="NID483" s="3"/>
      <c r="NIE483" s="567"/>
      <c r="NIF483" s="3"/>
      <c r="NIG483" s="428"/>
      <c r="NIH483" s="3"/>
      <c r="NII483" s="567"/>
      <c r="NIJ483" s="3"/>
      <c r="NIK483" s="428"/>
      <c r="NIL483" s="3"/>
      <c r="NIM483" s="567"/>
      <c r="NIN483" s="3"/>
      <c r="NIO483" s="428"/>
      <c r="NIP483" s="3"/>
      <c r="NIQ483" s="567"/>
      <c r="NIR483" s="3"/>
      <c r="NIS483" s="428"/>
      <c r="NIT483" s="3"/>
      <c r="NIU483" s="567"/>
      <c r="NIV483" s="3"/>
      <c r="NIW483" s="428"/>
      <c r="NIX483" s="3"/>
      <c r="NIY483" s="567"/>
      <c r="NIZ483" s="3"/>
      <c r="NJA483" s="428"/>
      <c r="NJB483" s="3"/>
      <c r="NJC483" s="567"/>
      <c r="NJD483" s="3"/>
      <c r="NJE483" s="428"/>
      <c r="NJF483" s="3"/>
      <c r="NJG483" s="567"/>
      <c r="NJH483" s="3"/>
      <c r="NJI483" s="428"/>
      <c r="NJJ483" s="3"/>
      <c r="NJK483" s="567"/>
      <c r="NJL483" s="3"/>
      <c r="NJM483" s="428"/>
      <c r="NJN483" s="3"/>
      <c r="NJO483" s="567"/>
      <c r="NJP483" s="3"/>
      <c r="NJQ483" s="428"/>
      <c r="NJR483" s="3"/>
      <c r="NJS483" s="567"/>
      <c r="NJT483" s="3"/>
      <c r="NJU483" s="428"/>
      <c r="NJV483" s="3"/>
      <c r="NJW483" s="567"/>
      <c r="NJX483" s="3"/>
      <c r="NJY483" s="428"/>
      <c r="NJZ483" s="3"/>
      <c r="NKA483" s="567"/>
      <c r="NKB483" s="3"/>
      <c r="NKC483" s="428"/>
      <c r="NKD483" s="3"/>
      <c r="NKE483" s="567"/>
      <c r="NKF483" s="3"/>
      <c r="NKG483" s="428"/>
      <c r="NKH483" s="3"/>
      <c r="NKI483" s="567"/>
      <c r="NKJ483" s="3"/>
      <c r="NKK483" s="428"/>
      <c r="NKL483" s="3"/>
      <c r="NKM483" s="567"/>
      <c r="NKN483" s="3"/>
      <c r="NKO483" s="428"/>
      <c r="NKP483" s="3"/>
      <c r="NKQ483" s="567"/>
      <c r="NKR483" s="3"/>
      <c r="NKS483" s="428"/>
      <c r="NKT483" s="3"/>
      <c r="NKU483" s="567"/>
      <c r="NKV483" s="3"/>
      <c r="NKW483" s="428"/>
      <c r="NKX483" s="3"/>
      <c r="NKY483" s="567"/>
      <c r="NKZ483" s="3"/>
      <c r="NLA483" s="428"/>
      <c r="NLB483" s="3"/>
      <c r="NLC483" s="567"/>
      <c r="NLD483" s="3"/>
      <c r="NLE483" s="428"/>
      <c r="NLF483" s="3"/>
      <c r="NLG483" s="567"/>
      <c r="NLH483" s="3"/>
      <c r="NLI483" s="428"/>
      <c r="NLJ483" s="3"/>
      <c r="NLK483" s="567"/>
      <c r="NLL483" s="3"/>
      <c r="NLM483" s="428"/>
      <c r="NLN483" s="3"/>
      <c r="NLO483" s="567"/>
      <c r="NLP483" s="3"/>
      <c r="NLQ483" s="428"/>
      <c r="NLR483" s="3"/>
      <c r="NLS483" s="567"/>
      <c r="NLT483" s="3"/>
      <c r="NLU483" s="428"/>
      <c r="NLV483" s="3"/>
      <c r="NLW483" s="567"/>
      <c r="NLX483" s="3"/>
      <c r="NLY483" s="428"/>
      <c r="NLZ483" s="3"/>
      <c r="NMA483" s="567"/>
      <c r="NMB483" s="3"/>
      <c r="NMC483" s="428"/>
      <c r="NMD483" s="3"/>
      <c r="NME483" s="567"/>
      <c r="NMF483" s="3"/>
      <c r="NMG483" s="428"/>
      <c r="NMH483" s="3"/>
      <c r="NMI483" s="567"/>
      <c r="NMJ483" s="3"/>
      <c r="NMK483" s="428"/>
      <c r="NML483" s="3"/>
      <c r="NMM483" s="567"/>
      <c r="NMN483" s="3"/>
      <c r="NMO483" s="428"/>
      <c r="NMP483" s="3"/>
      <c r="NMQ483" s="567"/>
      <c r="NMR483" s="3"/>
      <c r="NMS483" s="428"/>
      <c r="NMT483" s="3"/>
      <c r="NMU483" s="567"/>
      <c r="NMV483" s="3"/>
      <c r="NMW483" s="428"/>
      <c r="NMX483" s="3"/>
      <c r="NMY483" s="567"/>
      <c r="NMZ483" s="3"/>
      <c r="NNA483" s="428"/>
      <c r="NNB483" s="3"/>
      <c r="NNC483" s="567"/>
      <c r="NND483" s="3"/>
      <c r="NNE483" s="428"/>
      <c r="NNF483" s="3"/>
      <c r="NNG483" s="567"/>
      <c r="NNH483" s="3"/>
      <c r="NNI483" s="428"/>
      <c r="NNJ483" s="3"/>
      <c r="NNK483" s="567"/>
      <c r="NNL483" s="3"/>
      <c r="NNM483" s="428"/>
      <c r="NNN483" s="3"/>
      <c r="NNO483" s="567"/>
      <c r="NNP483" s="3"/>
      <c r="NNQ483" s="428"/>
      <c r="NNR483" s="3"/>
      <c r="NNS483" s="567"/>
      <c r="NNT483" s="3"/>
      <c r="NNU483" s="428"/>
      <c r="NNV483" s="3"/>
      <c r="NNW483" s="567"/>
      <c r="NNX483" s="3"/>
      <c r="NNY483" s="428"/>
      <c r="NNZ483" s="3"/>
      <c r="NOA483" s="567"/>
      <c r="NOB483" s="3"/>
      <c r="NOC483" s="428"/>
      <c r="NOD483" s="3"/>
      <c r="NOE483" s="567"/>
      <c r="NOF483" s="3"/>
      <c r="NOG483" s="428"/>
      <c r="NOH483" s="3"/>
      <c r="NOI483" s="567"/>
      <c r="NOJ483" s="3"/>
      <c r="NOK483" s="428"/>
      <c r="NOL483" s="3"/>
      <c r="NOM483" s="567"/>
      <c r="NON483" s="3"/>
      <c r="NOO483" s="428"/>
      <c r="NOP483" s="3"/>
      <c r="NOQ483" s="567"/>
      <c r="NOR483" s="3"/>
      <c r="NOS483" s="428"/>
      <c r="NOT483" s="3"/>
      <c r="NOU483" s="567"/>
      <c r="NOV483" s="3"/>
      <c r="NOW483" s="428"/>
      <c r="NOX483" s="3"/>
      <c r="NOY483" s="567"/>
      <c r="NOZ483" s="3"/>
      <c r="NPA483" s="428"/>
      <c r="NPB483" s="3"/>
      <c r="NPC483" s="567"/>
      <c r="NPD483" s="3"/>
      <c r="NPE483" s="428"/>
      <c r="NPF483" s="3"/>
      <c r="NPG483" s="567"/>
      <c r="NPH483" s="3"/>
      <c r="NPI483" s="428"/>
      <c r="NPJ483" s="3"/>
      <c r="NPK483" s="567"/>
      <c r="NPL483" s="3"/>
      <c r="NPM483" s="428"/>
      <c r="NPN483" s="3"/>
      <c r="NPO483" s="567"/>
      <c r="NPP483" s="3"/>
      <c r="NPQ483" s="428"/>
      <c r="NPR483" s="3"/>
      <c r="NPS483" s="567"/>
      <c r="NPT483" s="3"/>
      <c r="NPU483" s="428"/>
      <c r="NPV483" s="3"/>
      <c r="NPW483" s="567"/>
      <c r="NPX483" s="3"/>
      <c r="NPY483" s="428"/>
      <c r="NPZ483" s="3"/>
      <c r="NQA483" s="567"/>
      <c r="NQB483" s="3"/>
      <c r="NQC483" s="428"/>
      <c r="NQD483" s="3"/>
      <c r="NQE483" s="567"/>
      <c r="NQF483" s="3"/>
      <c r="NQG483" s="428"/>
      <c r="NQH483" s="3"/>
      <c r="NQI483" s="567"/>
      <c r="NQJ483" s="3"/>
      <c r="NQK483" s="428"/>
      <c r="NQL483" s="3"/>
      <c r="NQM483" s="567"/>
      <c r="NQN483" s="3"/>
      <c r="NQO483" s="428"/>
      <c r="NQP483" s="3"/>
      <c r="NQQ483" s="567"/>
      <c r="NQR483" s="3"/>
      <c r="NQS483" s="428"/>
      <c r="NQT483" s="3"/>
      <c r="NQU483" s="567"/>
      <c r="NQV483" s="3"/>
      <c r="NQW483" s="428"/>
      <c r="NQX483" s="3"/>
      <c r="NQY483" s="567"/>
      <c r="NQZ483" s="3"/>
      <c r="NRA483" s="428"/>
      <c r="NRB483" s="3"/>
      <c r="NRC483" s="567"/>
      <c r="NRD483" s="3"/>
      <c r="NRE483" s="428"/>
      <c r="NRF483" s="3"/>
      <c r="NRG483" s="567"/>
      <c r="NRH483" s="3"/>
      <c r="NRI483" s="428"/>
      <c r="NRJ483" s="3"/>
      <c r="NRK483" s="567"/>
      <c r="NRL483" s="3"/>
      <c r="NRM483" s="428"/>
      <c r="NRN483" s="3"/>
      <c r="NRO483" s="567"/>
      <c r="NRP483" s="3"/>
      <c r="NRQ483" s="428"/>
      <c r="NRR483" s="3"/>
      <c r="NRS483" s="567"/>
      <c r="NRT483" s="3"/>
      <c r="NRU483" s="428"/>
      <c r="NRV483" s="3"/>
      <c r="NRW483" s="567"/>
      <c r="NRX483" s="3"/>
      <c r="NRY483" s="428"/>
      <c r="NRZ483" s="3"/>
      <c r="NSA483" s="567"/>
      <c r="NSB483" s="3"/>
      <c r="NSC483" s="428"/>
      <c r="NSD483" s="3"/>
      <c r="NSE483" s="567"/>
      <c r="NSF483" s="3"/>
      <c r="NSG483" s="428"/>
      <c r="NSH483" s="3"/>
      <c r="NSI483" s="567"/>
      <c r="NSJ483" s="3"/>
      <c r="NSK483" s="428"/>
      <c r="NSL483" s="3"/>
      <c r="NSM483" s="567"/>
      <c r="NSN483" s="3"/>
      <c r="NSO483" s="428"/>
      <c r="NSP483" s="3"/>
      <c r="NSQ483" s="567"/>
      <c r="NSR483" s="3"/>
      <c r="NSS483" s="428"/>
      <c r="NST483" s="3"/>
      <c r="NSU483" s="567"/>
      <c r="NSV483" s="3"/>
      <c r="NSW483" s="428"/>
      <c r="NSX483" s="3"/>
      <c r="NSY483" s="567"/>
      <c r="NSZ483" s="3"/>
      <c r="NTA483" s="428"/>
      <c r="NTB483" s="3"/>
      <c r="NTC483" s="567"/>
      <c r="NTD483" s="3"/>
      <c r="NTE483" s="428"/>
      <c r="NTF483" s="3"/>
      <c r="NTG483" s="567"/>
      <c r="NTH483" s="3"/>
      <c r="NTI483" s="428"/>
      <c r="NTJ483" s="3"/>
      <c r="NTK483" s="567"/>
      <c r="NTL483" s="3"/>
      <c r="NTM483" s="428"/>
      <c r="NTN483" s="3"/>
      <c r="NTO483" s="567"/>
      <c r="NTP483" s="3"/>
      <c r="NTQ483" s="428"/>
      <c r="NTR483" s="3"/>
      <c r="NTS483" s="567"/>
      <c r="NTT483" s="3"/>
      <c r="NTU483" s="428"/>
      <c r="NTV483" s="3"/>
      <c r="NTW483" s="567"/>
      <c r="NTX483" s="3"/>
      <c r="NTY483" s="428"/>
      <c r="NTZ483" s="3"/>
      <c r="NUA483" s="567"/>
      <c r="NUB483" s="3"/>
      <c r="NUC483" s="428"/>
      <c r="NUD483" s="3"/>
      <c r="NUE483" s="567"/>
      <c r="NUF483" s="3"/>
      <c r="NUG483" s="428"/>
      <c r="NUH483" s="3"/>
      <c r="NUI483" s="567"/>
      <c r="NUJ483" s="3"/>
      <c r="NUK483" s="428"/>
      <c r="NUL483" s="3"/>
      <c r="NUM483" s="567"/>
      <c r="NUN483" s="3"/>
      <c r="NUO483" s="428"/>
      <c r="NUP483" s="3"/>
      <c r="NUQ483" s="567"/>
      <c r="NUR483" s="3"/>
      <c r="NUS483" s="428"/>
      <c r="NUT483" s="3"/>
      <c r="NUU483" s="567"/>
      <c r="NUV483" s="3"/>
      <c r="NUW483" s="428"/>
      <c r="NUX483" s="3"/>
      <c r="NUY483" s="567"/>
      <c r="NUZ483" s="3"/>
      <c r="NVA483" s="428"/>
      <c r="NVB483" s="3"/>
      <c r="NVC483" s="567"/>
      <c r="NVD483" s="3"/>
      <c r="NVE483" s="428"/>
      <c r="NVF483" s="3"/>
      <c r="NVG483" s="567"/>
      <c r="NVH483" s="3"/>
      <c r="NVI483" s="428"/>
      <c r="NVJ483" s="3"/>
      <c r="NVK483" s="567"/>
      <c r="NVL483" s="3"/>
      <c r="NVM483" s="428"/>
      <c r="NVN483" s="3"/>
      <c r="NVO483" s="567"/>
      <c r="NVP483" s="3"/>
      <c r="NVQ483" s="428"/>
      <c r="NVR483" s="3"/>
      <c r="NVS483" s="567"/>
      <c r="NVT483" s="3"/>
      <c r="NVU483" s="428"/>
      <c r="NVV483" s="3"/>
      <c r="NVW483" s="567"/>
      <c r="NVX483" s="3"/>
      <c r="NVY483" s="428"/>
      <c r="NVZ483" s="3"/>
      <c r="NWA483" s="567"/>
      <c r="NWB483" s="3"/>
      <c r="NWC483" s="428"/>
      <c r="NWD483" s="3"/>
      <c r="NWE483" s="567"/>
      <c r="NWF483" s="3"/>
      <c r="NWG483" s="428"/>
      <c r="NWH483" s="3"/>
      <c r="NWI483" s="567"/>
      <c r="NWJ483" s="3"/>
      <c r="NWK483" s="428"/>
      <c r="NWL483" s="3"/>
      <c r="NWM483" s="567"/>
      <c r="NWN483" s="3"/>
      <c r="NWO483" s="428"/>
      <c r="NWP483" s="3"/>
      <c r="NWQ483" s="567"/>
      <c r="NWR483" s="3"/>
      <c r="NWS483" s="428"/>
      <c r="NWT483" s="3"/>
      <c r="NWU483" s="567"/>
      <c r="NWV483" s="3"/>
      <c r="NWW483" s="428"/>
      <c r="NWX483" s="3"/>
      <c r="NWY483" s="567"/>
      <c r="NWZ483" s="3"/>
      <c r="NXA483" s="428"/>
      <c r="NXB483" s="3"/>
      <c r="NXC483" s="567"/>
      <c r="NXD483" s="3"/>
      <c r="NXE483" s="428"/>
      <c r="NXF483" s="3"/>
      <c r="NXG483" s="567"/>
      <c r="NXH483" s="3"/>
      <c r="NXI483" s="428"/>
      <c r="NXJ483" s="3"/>
      <c r="NXK483" s="567"/>
      <c r="NXL483" s="3"/>
      <c r="NXM483" s="428"/>
      <c r="NXN483" s="3"/>
      <c r="NXO483" s="567"/>
      <c r="NXP483" s="3"/>
      <c r="NXQ483" s="428"/>
      <c r="NXR483" s="3"/>
      <c r="NXS483" s="567"/>
      <c r="NXT483" s="3"/>
      <c r="NXU483" s="428"/>
      <c r="NXV483" s="3"/>
      <c r="NXW483" s="567"/>
      <c r="NXX483" s="3"/>
      <c r="NXY483" s="428"/>
      <c r="NXZ483" s="3"/>
      <c r="NYA483" s="567"/>
      <c r="NYB483" s="3"/>
      <c r="NYC483" s="428"/>
      <c r="NYD483" s="3"/>
      <c r="NYE483" s="567"/>
      <c r="NYF483" s="3"/>
      <c r="NYG483" s="428"/>
      <c r="NYH483" s="3"/>
      <c r="NYI483" s="567"/>
      <c r="NYJ483" s="3"/>
      <c r="NYK483" s="428"/>
      <c r="NYL483" s="3"/>
      <c r="NYM483" s="567"/>
      <c r="NYN483" s="3"/>
      <c r="NYO483" s="428"/>
      <c r="NYP483" s="3"/>
      <c r="NYQ483" s="567"/>
      <c r="NYR483" s="3"/>
      <c r="NYS483" s="428"/>
      <c r="NYT483" s="3"/>
      <c r="NYU483" s="567"/>
      <c r="NYV483" s="3"/>
      <c r="NYW483" s="428"/>
      <c r="NYX483" s="3"/>
      <c r="NYY483" s="567"/>
      <c r="NYZ483" s="3"/>
      <c r="NZA483" s="428"/>
      <c r="NZB483" s="3"/>
      <c r="NZC483" s="567"/>
      <c r="NZD483" s="3"/>
      <c r="NZE483" s="428"/>
      <c r="NZF483" s="3"/>
      <c r="NZG483" s="567"/>
      <c r="NZH483" s="3"/>
      <c r="NZI483" s="428"/>
      <c r="NZJ483" s="3"/>
      <c r="NZK483" s="567"/>
      <c r="NZL483" s="3"/>
      <c r="NZM483" s="428"/>
      <c r="NZN483" s="3"/>
      <c r="NZO483" s="567"/>
      <c r="NZP483" s="3"/>
      <c r="NZQ483" s="428"/>
      <c r="NZR483" s="3"/>
      <c r="NZS483" s="567"/>
      <c r="NZT483" s="3"/>
      <c r="NZU483" s="428"/>
      <c r="NZV483" s="3"/>
      <c r="NZW483" s="567"/>
      <c r="NZX483" s="3"/>
      <c r="NZY483" s="428"/>
      <c r="NZZ483" s="3"/>
      <c r="OAA483" s="567"/>
      <c r="OAB483" s="3"/>
      <c r="OAC483" s="428"/>
      <c r="OAD483" s="3"/>
      <c r="OAE483" s="567"/>
      <c r="OAF483" s="3"/>
      <c r="OAG483" s="428"/>
      <c r="OAH483" s="3"/>
      <c r="OAI483" s="567"/>
      <c r="OAJ483" s="3"/>
      <c r="OAK483" s="428"/>
      <c r="OAL483" s="3"/>
      <c r="OAM483" s="567"/>
      <c r="OAN483" s="3"/>
      <c r="OAO483" s="428"/>
      <c r="OAP483" s="3"/>
      <c r="OAQ483" s="567"/>
      <c r="OAR483" s="3"/>
      <c r="OAS483" s="428"/>
      <c r="OAT483" s="3"/>
      <c r="OAU483" s="567"/>
      <c r="OAV483" s="3"/>
      <c r="OAW483" s="428"/>
      <c r="OAX483" s="3"/>
      <c r="OAY483" s="567"/>
      <c r="OAZ483" s="3"/>
      <c r="OBA483" s="428"/>
      <c r="OBB483" s="3"/>
      <c r="OBC483" s="567"/>
      <c r="OBD483" s="3"/>
      <c r="OBE483" s="428"/>
      <c r="OBF483" s="3"/>
      <c r="OBG483" s="567"/>
      <c r="OBH483" s="3"/>
      <c r="OBI483" s="428"/>
      <c r="OBJ483" s="3"/>
      <c r="OBK483" s="567"/>
      <c r="OBL483" s="3"/>
      <c r="OBM483" s="428"/>
      <c r="OBN483" s="3"/>
      <c r="OBO483" s="567"/>
      <c r="OBP483" s="3"/>
      <c r="OBQ483" s="428"/>
      <c r="OBR483" s="3"/>
      <c r="OBS483" s="567"/>
      <c r="OBT483" s="3"/>
      <c r="OBU483" s="428"/>
      <c r="OBV483" s="3"/>
      <c r="OBW483" s="567"/>
      <c r="OBX483" s="3"/>
      <c r="OBY483" s="428"/>
      <c r="OBZ483" s="3"/>
      <c r="OCA483" s="567"/>
      <c r="OCB483" s="3"/>
      <c r="OCC483" s="428"/>
      <c r="OCD483" s="3"/>
      <c r="OCE483" s="567"/>
      <c r="OCF483" s="3"/>
      <c r="OCG483" s="428"/>
      <c r="OCH483" s="3"/>
      <c r="OCI483" s="567"/>
      <c r="OCJ483" s="3"/>
      <c r="OCK483" s="428"/>
      <c r="OCL483" s="3"/>
      <c r="OCM483" s="567"/>
      <c r="OCN483" s="3"/>
      <c r="OCO483" s="428"/>
      <c r="OCP483" s="3"/>
      <c r="OCQ483" s="567"/>
      <c r="OCR483" s="3"/>
      <c r="OCS483" s="428"/>
      <c r="OCT483" s="3"/>
      <c r="OCU483" s="567"/>
      <c r="OCV483" s="3"/>
      <c r="OCW483" s="428"/>
      <c r="OCX483" s="3"/>
      <c r="OCY483" s="567"/>
      <c r="OCZ483" s="3"/>
      <c r="ODA483" s="428"/>
      <c r="ODB483" s="3"/>
      <c r="ODC483" s="567"/>
      <c r="ODD483" s="3"/>
      <c r="ODE483" s="428"/>
      <c r="ODF483" s="3"/>
      <c r="ODG483" s="567"/>
      <c r="ODH483" s="3"/>
      <c r="ODI483" s="428"/>
      <c r="ODJ483" s="3"/>
      <c r="ODK483" s="567"/>
      <c r="ODL483" s="3"/>
      <c r="ODM483" s="428"/>
      <c r="ODN483" s="3"/>
      <c r="ODO483" s="567"/>
      <c r="ODP483" s="3"/>
      <c r="ODQ483" s="428"/>
      <c r="ODR483" s="3"/>
      <c r="ODS483" s="567"/>
      <c r="ODT483" s="3"/>
      <c r="ODU483" s="428"/>
      <c r="ODV483" s="3"/>
      <c r="ODW483" s="567"/>
      <c r="ODX483" s="3"/>
      <c r="ODY483" s="428"/>
      <c r="ODZ483" s="3"/>
      <c r="OEA483" s="567"/>
      <c r="OEB483" s="3"/>
      <c r="OEC483" s="428"/>
      <c r="OED483" s="3"/>
      <c r="OEE483" s="567"/>
      <c r="OEF483" s="3"/>
      <c r="OEG483" s="428"/>
      <c r="OEH483" s="3"/>
      <c r="OEI483" s="567"/>
      <c r="OEJ483" s="3"/>
      <c r="OEK483" s="428"/>
      <c r="OEL483" s="3"/>
      <c r="OEM483" s="567"/>
      <c r="OEN483" s="3"/>
      <c r="OEO483" s="428"/>
      <c r="OEP483" s="3"/>
      <c r="OEQ483" s="567"/>
      <c r="OER483" s="3"/>
      <c r="OES483" s="428"/>
      <c r="OET483" s="3"/>
      <c r="OEU483" s="567"/>
      <c r="OEV483" s="3"/>
      <c r="OEW483" s="428"/>
      <c r="OEX483" s="3"/>
      <c r="OEY483" s="567"/>
      <c r="OEZ483" s="3"/>
      <c r="OFA483" s="428"/>
      <c r="OFB483" s="3"/>
      <c r="OFC483" s="567"/>
      <c r="OFD483" s="3"/>
      <c r="OFE483" s="428"/>
      <c r="OFF483" s="3"/>
      <c r="OFG483" s="567"/>
      <c r="OFH483" s="3"/>
      <c r="OFI483" s="428"/>
      <c r="OFJ483" s="3"/>
      <c r="OFK483" s="567"/>
      <c r="OFL483" s="3"/>
      <c r="OFM483" s="428"/>
      <c r="OFN483" s="3"/>
      <c r="OFO483" s="567"/>
      <c r="OFP483" s="3"/>
      <c r="OFQ483" s="428"/>
      <c r="OFR483" s="3"/>
      <c r="OFS483" s="567"/>
      <c r="OFT483" s="3"/>
      <c r="OFU483" s="428"/>
      <c r="OFV483" s="3"/>
      <c r="OFW483" s="567"/>
      <c r="OFX483" s="3"/>
      <c r="OFY483" s="428"/>
      <c r="OFZ483" s="3"/>
      <c r="OGA483" s="567"/>
      <c r="OGB483" s="3"/>
      <c r="OGC483" s="428"/>
      <c r="OGD483" s="3"/>
      <c r="OGE483" s="567"/>
      <c r="OGF483" s="3"/>
      <c r="OGG483" s="428"/>
      <c r="OGH483" s="3"/>
      <c r="OGI483" s="567"/>
      <c r="OGJ483" s="3"/>
      <c r="OGK483" s="428"/>
      <c r="OGL483" s="3"/>
      <c r="OGM483" s="567"/>
      <c r="OGN483" s="3"/>
      <c r="OGO483" s="428"/>
      <c r="OGP483" s="3"/>
      <c r="OGQ483" s="567"/>
      <c r="OGR483" s="3"/>
      <c r="OGS483" s="428"/>
      <c r="OGT483" s="3"/>
      <c r="OGU483" s="567"/>
      <c r="OGV483" s="3"/>
      <c r="OGW483" s="428"/>
      <c r="OGX483" s="3"/>
      <c r="OGY483" s="567"/>
      <c r="OGZ483" s="3"/>
      <c r="OHA483" s="428"/>
      <c r="OHB483" s="3"/>
      <c r="OHC483" s="567"/>
      <c r="OHD483" s="3"/>
      <c r="OHE483" s="428"/>
      <c r="OHF483" s="3"/>
      <c r="OHG483" s="567"/>
      <c r="OHH483" s="3"/>
      <c r="OHI483" s="428"/>
      <c r="OHJ483" s="3"/>
      <c r="OHK483" s="567"/>
      <c r="OHL483" s="3"/>
      <c r="OHM483" s="428"/>
      <c r="OHN483" s="3"/>
      <c r="OHO483" s="567"/>
      <c r="OHP483" s="3"/>
      <c r="OHQ483" s="428"/>
      <c r="OHR483" s="3"/>
      <c r="OHS483" s="567"/>
      <c r="OHT483" s="3"/>
      <c r="OHU483" s="428"/>
      <c r="OHV483" s="3"/>
      <c r="OHW483" s="567"/>
      <c r="OHX483" s="3"/>
      <c r="OHY483" s="428"/>
      <c r="OHZ483" s="3"/>
      <c r="OIA483" s="567"/>
      <c r="OIB483" s="3"/>
      <c r="OIC483" s="428"/>
      <c r="OID483" s="3"/>
      <c r="OIE483" s="567"/>
      <c r="OIF483" s="3"/>
      <c r="OIG483" s="428"/>
      <c r="OIH483" s="3"/>
      <c r="OII483" s="567"/>
      <c r="OIJ483" s="3"/>
      <c r="OIK483" s="428"/>
      <c r="OIL483" s="3"/>
      <c r="OIM483" s="567"/>
      <c r="OIN483" s="3"/>
      <c r="OIO483" s="428"/>
      <c r="OIP483" s="3"/>
      <c r="OIQ483" s="567"/>
      <c r="OIR483" s="3"/>
      <c r="OIS483" s="428"/>
      <c r="OIT483" s="3"/>
      <c r="OIU483" s="567"/>
      <c r="OIV483" s="3"/>
      <c r="OIW483" s="428"/>
      <c r="OIX483" s="3"/>
      <c r="OIY483" s="567"/>
      <c r="OIZ483" s="3"/>
      <c r="OJA483" s="428"/>
      <c r="OJB483" s="3"/>
      <c r="OJC483" s="567"/>
      <c r="OJD483" s="3"/>
      <c r="OJE483" s="428"/>
      <c r="OJF483" s="3"/>
      <c r="OJG483" s="567"/>
      <c r="OJH483" s="3"/>
      <c r="OJI483" s="428"/>
      <c r="OJJ483" s="3"/>
      <c r="OJK483" s="567"/>
      <c r="OJL483" s="3"/>
      <c r="OJM483" s="428"/>
      <c r="OJN483" s="3"/>
      <c r="OJO483" s="567"/>
      <c r="OJP483" s="3"/>
      <c r="OJQ483" s="428"/>
      <c r="OJR483" s="3"/>
      <c r="OJS483" s="567"/>
      <c r="OJT483" s="3"/>
      <c r="OJU483" s="428"/>
      <c r="OJV483" s="3"/>
      <c r="OJW483" s="567"/>
      <c r="OJX483" s="3"/>
      <c r="OJY483" s="428"/>
      <c r="OJZ483" s="3"/>
      <c r="OKA483" s="567"/>
      <c r="OKB483" s="3"/>
      <c r="OKC483" s="428"/>
      <c r="OKD483" s="3"/>
      <c r="OKE483" s="567"/>
      <c r="OKF483" s="3"/>
      <c r="OKG483" s="428"/>
      <c r="OKH483" s="3"/>
      <c r="OKI483" s="567"/>
      <c r="OKJ483" s="3"/>
      <c r="OKK483" s="428"/>
      <c r="OKL483" s="3"/>
      <c r="OKM483" s="567"/>
      <c r="OKN483" s="3"/>
      <c r="OKO483" s="428"/>
      <c r="OKP483" s="3"/>
      <c r="OKQ483" s="567"/>
      <c r="OKR483" s="3"/>
      <c r="OKS483" s="428"/>
      <c r="OKT483" s="3"/>
      <c r="OKU483" s="567"/>
      <c r="OKV483" s="3"/>
      <c r="OKW483" s="428"/>
      <c r="OKX483" s="3"/>
      <c r="OKY483" s="567"/>
      <c r="OKZ483" s="3"/>
      <c r="OLA483" s="428"/>
      <c r="OLB483" s="3"/>
      <c r="OLC483" s="567"/>
      <c r="OLD483" s="3"/>
      <c r="OLE483" s="428"/>
      <c r="OLF483" s="3"/>
      <c r="OLG483" s="567"/>
      <c r="OLH483" s="3"/>
      <c r="OLI483" s="428"/>
      <c r="OLJ483" s="3"/>
      <c r="OLK483" s="567"/>
      <c r="OLL483" s="3"/>
      <c r="OLM483" s="428"/>
      <c r="OLN483" s="3"/>
      <c r="OLO483" s="567"/>
      <c r="OLP483" s="3"/>
      <c r="OLQ483" s="428"/>
      <c r="OLR483" s="3"/>
      <c r="OLS483" s="567"/>
      <c r="OLT483" s="3"/>
      <c r="OLU483" s="428"/>
      <c r="OLV483" s="3"/>
      <c r="OLW483" s="567"/>
      <c r="OLX483" s="3"/>
      <c r="OLY483" s="428"/>
      <c r="OLZ483" s="3"/>
      <c r="OMA483" s="567"/>
      <c r="OMB483" s="3"/>
      <c r="OMC483" s="428"/>
      <c r="OMD483" s="3"/>
      <c r="OME483" s="567"/>
      <c r="OMF483" s="3"/>
      <c r="OMG483" s="428"/>
      <c r="OMH483" s="3"/>
      <c r="OMI483" s="567"/>
      <c r="OMJ483" s="3"/>
      <c r="OMK483" s="428"/>
      <c r="OML483" s="3"/>
      <c r="OMM483" s="567"/>
      <c r="OMN483" s="3"/>
      <c r="OMO483" s="428"/>
      <c r="OMP483" s="3"/>
      <c r="OMQ483" s="567"/>
      <c r="OMR483" s="3"/>
      <c r="OMS483" s="428"/>
      <c r="OMT483" s="3"/>
      <c r="OMU483" s="567"/>
      <c r="OMV483" s="3"/>
      <c r="OMW483" s="428"/>
      <c r="OMX483" s="3"/>
      <c r="OMY483" s="567"/>
      <c r="OMZ483" s="3"/>
      <c r="ONA483" s="428"/>
      <c r="ONB483" s="3"/>
      <c r="ONC483" s="567"/>
      <c r="OND483" s="3"/>
      <c r="ONE483" s="428"/>
      <c r="ONF483" s="3"/>
      <c r="ONG483" s="567"/>
      <c r="ONH483" s="3"/>
      <c r="ONI483" s="428"/>
      <c r="ONJ483" s="3"/>
      <c r="ONK483" s="567"/>
      <c r="ONL483" s="3"/>
      <c r="ONM483" s="428"/>
      <c r="ONN483" s="3"/>
      <c r="ONO483" s="567"/>
      <c r="ONP483" s="3"/>
      <c r="ONQ483" s="428"/>
      <c r="ONR483" s="3"/>
      <c r="ONS483" s="567"/>
      <c r="ONT483" s="3"/>
      <c r="ONU483" s="428"/>
      <c r="ONV483" s="3"/>
      <c r="ONW483" s="567"/>
      <c r="ONX483" s="3"/>
      <c r="ONY483" s="428"/>
      <c r="ONZ483" s="3"/>
      <c r="OOA483" s="567"/>
      <c r="OOB483" s="3"/>
      <c r="OOC483" s="428"/>
      <c r="OOD483" s="3"/>
      <c r="OOE483" s="567"/>
      <c r="OOF483" s="3"/>
      <c r="OOG483" s="428"/>
      <c r="OOH483" s="3"/>
      <c r="OOI483" s="567"/>
      <c r="OOJ483" s="3"/>
      <c r="OOK483" s="428"/>
      <c r="OOL483" s="3"/>
      <c r="OOM483" s="567"/>
      <c r="OON483" s="3"/>
      <c r="OOO483" s="428"/>
      <c r="OOP483" s="3"/>
      <c r="OOQ483" s="567"/>
      <c r="OOR483" s="3"/>
      <c r="OOS483" s="428"/>
      <c r="OOT483" s="3"/>
      <c r="OOU483" s="567"/>
      <c r="OOV483" s="3"/>
      <c r="OOW483" s="428"/>
      <c r="OOX483" s="3"/>
      <c r="OOY483" s="567"/>
      <c r="OOZ483" s="3"/>
      <c r="OPA483" s="428"/>
      <c r="OPB483" s="3"/>
      <c r="OPC483" s="567"/>
      <c r="OPD483" s="3"/>
      <c r="OPE483" s="428"/>
      <c r="OPF483" s="3"/>
      <c r="OPG483" s="567"/>
      <c r="OPH483" s="3"/>
      <c r="OPI483" s="428"/>
      <c r="OPJ483" s="3"/>
      <c r="OPK483" s="567"/>
      <c r="OPL483" s="3"/>
      <c r="OPM483" s="428"/>
      <c r="OPN483" s="3"/>
      <c r="OPO483" s="567"/>
      <c r="OPP483" s="3"/>
      <c r="OPQ483" s="428"/>
      <c r="OPR483" s="3"/>
      <c r="OPS483" s="567"/>
      <c r="OPT483" s="3"/>
      <c r="OPU483" s="428"/>
      <c r="OPV483" s="3"/>
      <c r="OPW483" s="567"/>
      <c r="OPX483" s="3"/>
      <c r="OPY483" s="428"/>
      <c r="OPZ483" s="3"/>
      <c r="OQA483" s="567"/>
      <c r="OQB483" s="3"/>
      <c r="OQC483" s="428"/>
      <c r="OQD483" s="3"/>
      <c r="OQE483" s="567"/>
      <c r="OQF483" s="3"/>
      <c r="OQG483" s="428"/>
      <c r="OQH483" s="3"/>
      <c r="OQI483" s="567"/>
      <c r="OQJ483" s="3"/>
      <c r="OQK483" s="428"/>
      <c r="OQL483" s="3"/>
      <c r="OQM483" s="567"/>
      <c r="OQN483" s="3"/>
      <c r="OQO483" s="428"/>
      <c r="OQP483" s="3"/>
      <c r="OQQ483" s="567"/>
      <c r="OQR483" s="3"/>
      <c r="OQS483" s="428"/>
      <c r="OQT483" s="3"/>
      <c r="OQU483" s="567"/>
      <c r="OQV483" s="3"/>
      <c r="OQW483" s="428"/>
      <c r="OQX483" s="3"/>
      <c r="OQY483" s="567"/>
      <c r="OQZ483" s="3"/>
      <c r="ORA483" s="428"/>
      <c r="ORB483" s="3"/>
      <c r="ORC483" s="567"/>
      <c r="ORD483" s="3"/>
      <c r="ORE483" s="428"/>
      <c r="ORF483" s="3"/>
      <c r="ORG483" s="567"/>
      <c r="ORH483" s="3"/>
      <c r="ORI483" s="428"/>
      <c r="ORJ483" s="3"/>
      <c r="ORK483" s="567"/>
      <c r="ORL483" s="3"/>
      <c r="ORM483" s="428"/>
      <c r="ORN483" s="3"/>
      <c r="ORO483" s="567"/>
      <c r="ORP483" s="3"/>
      <c r="ORQ483" s="428"/>
      <c r="ORR483" s="3"/>
      <c r="ORS483" s="567"/>
      <c r="ORT483" s="3"/>
      <c r="ORU483" s="428"/>
      <c r="ORV483" s="3"/>
      <c r="ORW483" s="567"/>
      <c r="ORX483" s="3"/>
      <c r="ORY483" s="428"/>
      <c r="ORZ483" s="3"/>
      <c r="OSA483" s="567"/>
      <c r="OSB483" s="3"/>
      <c r="OSC483" s="428"/>
      <c r="OSD483" s="3"/>
      <c r="OSE483" s="567"/>
      <c r="OSF483" s="3"/>
      <c r="OSG483" s="428"/>
      <c r="OSH483" s="3"/>
      <c r="OSI483" s="567"/>
      <c r="OSJ483" s="3"/>
      <c r="OSK483" s="428"/>
      <c r="OSL483" s="3"/>
      <c r="OSM483" s="567"/>
      <c r="OSN483" s="3"/>
      <c r="OSO483" s="428"/>
      <c r="OSP483" s="3"/>
      <c r="OSQ483" s="567"/>
      <c r="OSR483" s="3"/>
      <c r="OSS483" s="428"/>
      <c r="OST483" s="3"/>
      <c r="OSU483" s="567"/>
      <c r="OSV483" s="3"/>
      <c r="OSW483" s="428"/>
      <c r="OSX483" s="3"/>
      <c r="OSY483" s="567"/>
      <c r="OSZ483" s="3"/>
      <c r="OTA483" s="428"/>
      <c r="OTB483" s="3"/>
      <c r="OTC483" s="567"/>
      <c r="OTD483" s="3"/>
      <c r="OTE483" s="428"/>
      <c r="OTF483" s="3"/>
      <c r="OTG483" s="567"/>
      <c r="OTH483" s="3"/>
      <c r="OTI483" s="428"/>
      <c r="OTJ483" s="3"/>
      <c r="OTK483" s="567"/>
      <c r="OTL483" s="3"/>
      <c r="OTM483" s="428"/>
      <c r="OTN483" s="3"/>
      <c r="OTO483" s="567"/>
      <c r="OTP483" s="3"/>
      <c r="OTQ483" s="428"/>
      <c r="OTR483" s="3"/>
      <c r="OTS483" s="567"/>
      <c r="OTT483" s="3"/>
      <c r="OTU483" s="428"/>
      <c r="OTV483" s="3"/>
      <c r="OTW483" s="567"/>
      <c r="OTX483" s="3"/>
      <c r="OTY483" s="428"/>
      <c r="OTZ483" s="3"/>
      <c r="OUA483" s="567"/>
      <c r="OUB483" s="3"/>
      <c r="OUC483" s="428"/>
      <c r="OUD483" s="3"/>
      <c r="OUE483" s="567"/>
      <c r="OUF483" s="3"/>
      <c r="OUG483" s="428"/>
      <c r="OUH483" s="3"/>
      <c r="OUI483" s="567"/>
      <c r="OUJ483" s="3"/>
      <c r="OUK483" s="428"/>
      <c r="OUL483" s="3"/>
      <c r="OUM483" s="567"/>
      <c r="OUN483" s="3"/>
      <c r="OUO483" s="428"/>
      <c r="OUP483" s="3"/>
      <c r="OUQ483" s="567"/>
      <c r="OUR483" s="3"/>
      <c r="OUS483" s="428"/>
      <c r="OUT483" s="3"/>
      <c r="OUU483" s="567"/>
      <c r="OUV483" s="3"/>
      <c r="OUW483" s="428"/>
      <c r="OUX483" s="3"/>
      <c r="OUY483" s="567"/>
      <c r="OUZ483" s="3"/>
      <c r="OVA483" s="428"/>
      <c r="OVB483" s="3"/>
      <c r="OVC483" s="567"/>
      <c r="OVD483" s="3"/>
      <c r="OVE483" s="428"/>
      <c r="OVF483" s="3"/>
      <c r="OVG483" s="567"/>
      <c r="OVH483" s="3"/>
      <c r="OVI483" s="428"/>
      <c r="OVJ483" s="3"/>
      <c r="OVK483" s="567"/>
      <c r="OVL483" s="3"/>
      <c r="OVM483" s="428"/>
      <c r="OVN483" s="3"/>
      <c r="OVO483" s="567"/>
      <c r="OVP483" s="3"/>
      <c r="OVQ483" s="428"/>
      <c r="OVR483" s="3"/>
      <c r="OVS483" s="567"/>
      <c r="OVT483" s="3"/>
      <c r="OVU483" s="428"/>
      <c r="OVV483" s="3"/>
      <c r="OVW483" s="567"/>
      <c r="OVX483" s="3"/>
      <c r="OVY483" s="428"/>
      <c r="OVZ483" s="3"/>
      <c r="OWA483" s="567"/>
      <c r="OWB483" s="3"/>
      <c r="OWC483" s="428"/>
      <c r="OWD483" s="3"/>
      <c r="OWE483" s="567"/>
      <c r="OWF483" s="3"/>
      <c r="OWG483" s="428"/>
      <c r="OWH483" s="3"/>
      <c r="OWI483" s="567"/>
      <c r="OWJ483" s="3"/>
      <c r="OWK483" s="428"/>
      <c r="OWL483" s="3"/>
      <c r="OWM483" s="567"/>
      <c r="OWN483" s="3"/>
      <c r="OWO483" s="428"/>
      <c r="OWP483" s="3"/>
      <c r="OWQ483" s="567"/>
      <c r="OWR483" s="3"/>
      <c r="OWS483" s="428"/>
      <c r="OWT483" s="3"/>
      <c r="OWU483" s="567"/>
      <c r="OWV483" s="3"/>
      <c r="OWW483" s="428"/>
      <c r="OWX483" s="3"/>
      <c r="OWY483" s="567"/>
      <c r="OWZ483" s="3"/>
      <c r="OXA483" s="428"/>
      <c r="OXB483" s="3"/>
      <c r="OXC483" s="567"/>
      <c r="OXD483" s="3"/>
      <c r="OXE483" s="428"/>
      <c r="OXF483" s="3"/>
      <c r="OXG483" s="567"/>
      <c r="OXH483" s="3"/>
      <c r="OXI483" s="428"/>
      <c r="OXJ483" s="3"/>
      <c r="OXK483" s="567"/>
      <c r="OXL483" s="3"/>
      <c r="OXM483" s="428"/>
      <c r="OXN483" s="3"/>
      <c r="OXO483" s="567"/>
      <c r="OXP483" s="3"/>
      <c r="OXQ483" s="428"/>
      <c r="OXR483" s="3"/>
      <c r="OXS483" s="567"/>
      <c r="OXT483" s="3"/>
      <c r="OXU483" s="428"/>
      <c r="OXV483" s="3"/>
      <c r="OXW483" s="567"/>
      <c r="OXX483" s="3"/>
      <c r="OXY483" s="428"/>
      <c r="OXZ483" s="3"/>
      <c r="OYA483" s="567"/>
      <c r="OYB483" s="3"/>
      <c r="OYC483" s="428"/>
      <c r="OYD483" s="3"/>
      <c r="OYE483" s="567"/>
      <c r="OYF483" s="3"/>
      <c r="OYG483" s="428"/>
      <c r="OYH483" s="3"/>
      <c r="OYI483" s="567"/>
      <c r="OYJ483" s="3"/>
      <c r="OYK483" s="428"/>
      <c r="OYL483" s="3"/>
      <c r="OYM483" s="567"/>
      <c r="OYN483" s="3"/>
      <c r="OYO483" s="428"/>
      <c r="OYP483" s="3"/>
      <c r="OYQ483" s="567"/>
      <c r="OYR483" s="3"/>
      <c r="OYS483" s="428"/>
      <c r="OYT483" s="3"/>
      <c r="OYU483" s="567"/>
      <c r="OYV483" s="3"/>
      <c r="OYW483" s="428"/>
      <c r="OYX483" s="3"/>
      <c r="OYY483" s="567"/>
      <c r="OYZ483" s="3"/>
      <c r="OZA483" s="428"/>
      <c r="OZB483" s="3"/>
      <c r="OZC483" s="567"/>
      <c r="OZD483" s="3"/>
      <c r="OZE483" s="428"/>
      <c r="OZF483" s="3"/>
      <c r="OZG483" s="567"/>
      <c r="OZH483" s="3"/>
      <c r="OZI483" s="428"/>
      <c r="OZJ483" s="3"/>
      <c r="OZK483" s="567"/>
      <c r="OZL483" s="3"/>
      <c r="OZM483" s="428"/>
      <c r="OZN483" s="3"/>
      <c r="OZO483" s="567"/>
      <c r="OZP483" s="3"/>
      <c r="OZQ483" s="428"/>
      <c r="OZR483" s="3"/>
      <c r="OZS483" s="567"/>
      <c r="OZT483" s="3"/>
      <c r="OZU483" s="428"/>
      <c r="OZV483" s="3"/>
      <c r="OZW483" s="567"/>
      <c r="OZX483" s="3"/>
      <c r="OZY483" s="428"/>
      <c r="OZZ483" s="3"/>
      <c r="PAA483" s="567"/>
      <c r="PAB483" s="3"/>
      <c r="PAC483" s="428"/>
      <c r="PAD483" s="3"/>
      <c r="PAE483" s="567"/>
      <c r="PAF483" s="3"/>
      <c r="PAG483" s="428"/>
      <c r="PAH483" s="3"/>
      <c r="PAI483" s="567"/>
      <c r="PAJ483" s="3"/>
      <c r="PAK483" s="428"/>
      <c r="PAL483" s="3"/>
      <c r="PAM483" s="567"/>
      <c r="PAN483" s="3"/>
      <c r="PAO483" s="428"/>
      <c r="PAP483" s="3"/>
      <c r="PAQ483" s="567"/>
      <c r="PAR483" s="3"/>
      <c r="PAS483" s="428"/>
      <c r="PAT483" s="3"/>
      <c r="PAU483" s="567"/>
      <c r="PAV483" s="3"/>
      <c r="PAW483" s="428"/>
      <c r="PAX483" s="3"/>
      <c r="PAY483" s="567"/>
      <c r="PAZ483" s="3"/>
      <c r="PBA483" s="428"/>
      <c r="PBB483" s="3"/>
      <c r="PBC483" s="567"/>
      <c r="PBD483" s="3"/>
      <c r="PBE483" s="428"/>
      <c r="PBF483" s="3"/>
      <c r="PBG483" s="567"/>
      <c r="PBH483" s="3"/>
      <c r="PBI483" s="428"/>
      <c r="PBJ483" s="3"/>
      <c r="PBK483" s="567"/>
      <c r="PBL483" s="3"/>
      <c r="PBM483" s="428"/>
      <c r="PBN483" s="3"/>
      <c r="PBO483" s="567"/>
      <c r="PBP483" s="3"/>
      <c r="PBQ483" s="428"/>
      <c r="PBR483" s="3"/>
      <c r="PBS483" s="567"/>
      <c r="PBT483" s="3"/>
      <c r="PBU483" s="428"/>
      <c r="PBV483" s="3"/>
      <c r="PBW483" s="567"/>
      <c r="PBX483" s="3"/>
      <c r="PBY483" s="428"/>
      <c r="PBZ483" s="3"/>
      <c r="PCA483" s="567"/>
      <c r="PCB483" s="3"/>
      <c r="PCC483" s="428"/>
      <c r="PCD483" s="3"/>
      <c r="PCE483" s="567"/>
      <c r="PCF483" s="3"/>
      <c r="PCG483" s="428"/>
      <c r="PCH483" s="3"/>
      <c r="PCI483" s="567"/>
      <c r="PCJ483" s="3"/>
      <c r="PCK483" s="428"/>
      <c r="PCL483" s="3"/>
      <c r="PCM483" s="567"/>
      <c r="PCN483" s="3"/>
      <c r="PCO483" s="428"/>
      <c r="PCP483" s="3"/>
      <c r="PCQ483" s="567"/>
      <c r="PCR483" s="3"/>
      <c r="PCS483" s="428"/>
      <c r="PCT483" s="3"/>
      <c r="PCU483" s="567"/>
      <c r="PCV483" s="3"/>
      <c r="PCW483" s="428"/>
      <c r="PCX483" s="3"/>
      <c r="PCY483" s="567"/>
      <c r="PCZ483" s="3"/>
      <c r="PDA483" s="428"/>
      <c r="PDB483" s="3"/>
      <c r="PDC483" s="567"/>
      <c r="PDD483" s="3"/>
      <c r="PDE483" s="428"/>
      <c r="PDF483" s="3"/>
      <c r="PDG483" s="567"/>
      <c r="PDH483" s="3"/>
      <c r="PDI483" s="428"/>
      <c r="PDJ483" s="3"/>
      <c r="PDK483" s="567"/>
      <c r="PDL483" s="3"/>
      <c r="PDM483" s="428"/>
      <c r="PDN483" s="3"/>
      <c r="PDO483" s="567"/>
      <c r="PDP483" s="3"/>
      <c r="PDQ483" s="428"/>
      <c r="PDR483" s="3"/>
      <c r="PDS483" s="567"/>
      <c r="PDT483" s="3"/>
      <c r="PDU483" s="428"/>
      <c r="PDV483" s="3"/>
      <c r="PDW483" s="567"/>
      <c r="PDX483" s="3"/>
      <c r="PDY483" s="428"/>
      <c r="PDZ483" s="3"/>
      <c r="PEA483" s="567"/>
      <c r="PEB483" s="3"/>
      <c r="PEC483" s="428"/>
      <c r="PED483" s="3"/>
      <c r="PEE483" s="567"/>
      <c r="PEF483" s="3"/>
      <c r="PEG483" s="428"/>
      <c r="PEH483" s="3"/>
      <c r="PEI483" s="567"/>
      <c r="PEJ483" s="3"/>
      <c r="PEK483" s="428"/>
      <c r="PEL483" s="3"/>
      <c r="PEM483" s="567"/>
      <c r="PEN483" s="3"/>
      <c r="PEO483" s="428"/>
      <c r="PEP483" s="3"/>
      <c r="PEQ483" s="567"/>
      <c r="PER483" s="3"/>
      <c r="PES483" s="428"/>
      <c r="PET483" s="3"/>
      <c r="PEU483" s="567"/>
      <c r="PEV483" s="3"/>
      <c r="PEW483" s="428"/>
      <c r="PEX483" s="3"/>
      <c r="PEY483" s="567"/>
      <c r="PEZ483" s="3"/>
      <c r="PFA483" s="428"/>
      <c r="PFB483" s="3"/>
      <c r="PFC483" s="567"/>
      <c r="PFD483" s="3"/>
      <c r="PFE483" s="428"/>
      <c r="PFF483" s="3"/>
      <c r="PFG483" s="567"/>
      <c r="PFH483" s="3"/>
      <c r="PFI483" s="428"/>
      <c r="PFJ483" s="3"/>
      <c r="PFK483" s="567"/>
      <c r="PFL483" s="3"/>
      <c r="PFM483" s="428"/>
      <c r="PFN483" s="3"/>
      <c r="PFO483" s="567"/>
      <c r="PFP483" s="3"/>
      <c r="PFQ483" s="428"/>
      <c r="PFR483" s="3"/>
      <c r="PFS483" s="567"/>
      <c r="PFT483" s="3"/>
      <c r="PFU483" s="428"/>
      <c r="PFV483" s="3"/>
      <c r="PFW483" s="567"/>
      <c r="PFX483" s="3"/>
      <c r="PFY483" s="428"/>
      <c r="PFZ483" s="3"/>
      <c r="PGA483" s="567"/>
      <c r="PGB483" s="3"/>
      <c r="PGC483" s="428"/>
      <c r="PGD483" s="3"/>
      <c r="PGE483" s="567"/>
      <c r="PGF483" s="3"/>
      <c r="PGG483" s="428"/>
      <c r="PGH483" s="3"/>
      <c r="PGI483" s="567"/>
      <c r="PGJ483" s="3"/>
      <c r="PGK483" s="428"/>
      <c r="PGL483" s="3"/>
      <c r="PGM483" s="567"/>
      <c r="PGN483" s="3"/>
      <c r="PGO483" s="428"/>
      <c r="PGP483" s="3"/>
      <c r="PGQ483" s="567"/>
      <c r="PGR483" s="3"/>
      <c r="PGS483" s="428"/>
      <c r="PGT483" s="3"/>
      <c r="PGU483" s="567"/>
      <c r="PGV483" s="3"/>
      <c r="PGW483" s="428"/>
      <c r="PGX483" s="3"/>
      <c r="PGY483" s="567"/>
      <c r="PGZ483" s="3"/>
      <c r="PHA483" s="428"/>
      <c r="PHB483" s="3"/>
      <c r="PHC483" s="567"/>
      <c r="PHD483" s="3"/>
      <c r="PHE483" s="428"/>
      <c r="PHF483" s="3"/>
      <c r="PHG483" s="567"/>
      <c r="PHH483" s="3"/>
      <c r="PHI483" s="428"/>
      <c r="PHJ483" s="3"/>
      <c r="PHK483" s="567"/>
      <c r="PHL483" s="3"/>
      <c r="PHM483" s="428"/>
      <c r="PHN483" s="3"/>
      <c r="PHO483" s="567"/>
      <c r="PHP483" s="3"/>
      <c r="PHQ483" s="428"/>
      <c r="PHR483" s="3"/>
      <c r="PHS483" s="567"/>
      <c r="PHT483" s="3"/>
      <c r="PHU483" s="428"/>
      <c r="PHV483" s="3"/>
      <c r="PHW483" s="567"/>
      <c r="PHX483" s="3"/>
      <c r="PHY483" s="428"/>
      <c r="PHZ483" s="3"/>
      <c r="PIA483" s="567"/>
      <c r="PIB483" s="3"/>
      <c r="PIC483" s="428"/>
      <c r="PID483" s="3"/>
      <c r="PIE483" s="567"/>
      <c r="PIF483" s="3"/>
      <c r="PIG483" s="428"/>
      <c r="PIH483" s="3"/>
      <c r="PII483" s="567"/>
      <c r="PIJ483" s="3"/>
      <c r="PIK483" s="428"/>
      <c r="PIL483" s="3"/>
      <c r="PIM483" s="567"/>
      <c r="PIN483" s="3"/>
      <c r="PIO483" s="428"/>
      <c r="PIP483" s="3"/>
      <c r="PIQ483" s="567"/>
      <c r="PIR483" s="3"/>
      <c r="PIS483" s="428"/>
      <c r="PIT483" s="3"/>
      <c r="PIU483" s="567"/>
      <c r="PIV483" s="3"/>
      <c r="PIW483" s="428"/>
      <c r="PIX483" s="3"/>
      <c r="PIY483" s="567"/>
      <c r="PIZ483" s="3"/>
      <c r="PJA483" s="428"/>
      <c r="PJB483" s="3"/>
      <c r="PJC483" s="567"/>
      <c r="PJD483" s="3"/>
      <c r="PJE483" s="428"/>
      <c r="PJF483" s="3"/>
      <c r="PJG483" s="567"/>
      <c r="PJH483" s="3"/>
      <c r="PJI483" s="428"/>
      <c r="PJJ483" s="3"/>
      <c r="PJK483" s="567"/>
      <c r="PJL483" s="3"/>
      <c r="PJM483" s="428"/>
      <c r="PJN483" s="3"/>
      <c r="PJO483" s="567"/>
      <c r="PJP483" s="3"/>
      <c r="PJQ483" s="428"/>
      <c r="PJR483" s="3"/>
      <c r="PJS483" s="567"/>
      <c r="PJT483" s="3"/>
      <c r="PJU483" s="428"/>
      <c r="PJV483" s="3"/>
      <c r="PJW483" s="567"/>
      <c r="PJX483" s="3"/>
      <c r="PJY483" s="428"/>
      <c r="PJZ483" s="3"/>
      <c r="PKA483" s="567"/>
      <c r="PKB483" s="3"/>
      <c r="PKC483" s="428"/>
      <c r="PKD483" s="3"/>
      <c r="PKE483" s="567"/>
      <c r="PKF483" s="3"/>
      <c r="PKG483" s="428"/>
      <c r="PKH483" s="3"/>
      <c r="PKI483" s="567"/>
      <c r="PKJ483" s="3"/>
      <c r="PKK483" s="428"/>
      <c r="PKL483" s="3"/>
      <c r="PKM483" s="567"/>
      <c r="PKN483" s="3"/>
      <c r="PKO483" s="428"/>
      <c r="PKP483" s="3"/>
      <c r="PKQ483" s="567"/>
      <c r="PKR483" s="3"/>
      <c r="PKS483" s="428"/>
      <c r="PKT483" s="3"/>
      <c r="PKU483" s="567"/>
      <c r="PKV483" s="3"/>
      <c r="PKW483" s="428"/>
      <c r="PKX483" s="3"/>
      <c r="PKY483" s="567"/>
      <c r="PKZ483" s="3"/>
      <c r="PLA483" s="428"/>
      <c r="PLB483" s="3"/>
      <c r="PLC483" s="567"/>
      <c r="PLD483" s="3"/>
      <c r="PLE483" s="428"/>
      <c r="PLF483" s="3"/>
      <c r="PLG483" s="567"/>
      <c r="PLH483" s="3"/>
      <c r="PLI483" s="428"/>
      <c r="PLJ483" s="3"/>
      <c r="PLK483" s="567"/>
      <c r="PLL483" s="3"/>
      <c r="PLM483" s="428"/>
      <c r="PLN483" s="3"/>
      <c r="PLO483" s="567"/>
      <c r="PLP483" s="3"/>
      <c r="PLQ483" s="428"/>
      <c r="PLR483" s="3"/>
      <c r="PLS483" s="567"/>
      <c r="PLT483" s="3"/>
      <c r="PLU483" s="428"/>
      <c r="PLV483" s="3"/>
      <c r="PLW483" s="567"/>
      <c r="PLX483" s="3"/>
      <c r="PLY483" s="428"/>
      <c r="PLZ483" s="3"/>
      <c r="PMA483" s="567"/>
      <c r="PMB483" s="3"/>
      <c r="PMC483" s="428"/>
      <c r="PMD483" s="3"/>
      <c r="PME483" s="567"/>
      <c r="PMF483" s="3"/>
      <c r="PMG483" s="428"/>
      <c r="PMH483" s="3"/>
      <c r="PMI483" s="567"/>
      <c r="PMJ483" s="3"/>
      <c r="PMK483" s="428"/>
      <c r="PML483" s="3"/>
      <c r="PMM483" s="567"/>
      <c r="PMN483" s="3"/>
      <c r="PMO483" s="428"/>
      <c r="PMP483" s="3"/>
      <c r="PMQ483" s="567"/>
      <c r="PMR483" s="3"/>
      <c r="PMS483" s="428"/>
      <c r="PMT483" s="3"/>
      <c r="PMU483" s="567"/>
      <c r="PMV483" s="3"/>
      <c r="PMW483" s="428"/>
      <c r="PMX483" s="3"/>
      <c r="PMY483" s="567"/>
      <c r="PMZ483" s="3"/>
      <c r="PNA483" s="428"/>
      <c r="PNB483" s="3"/>
      <c r="PNC483" s="567"/>
      <c r="PND483" s="3"/>
      <c r="PNE483" s="428"/>
      <c r="PNF483" s="3"/>
      <c r="PNG483" s="567"/>
      <c r="PNH483" s="3"/>
      <c r="PNI483" s="428"/>
      <c r="PNJ483" s="3"/>
      <c r="PNK483" s="567"/>
      <c r="PNL483" s="3"/>
      <c r="PNM483" s="428"/>
      <c r="PNN483" s="3"/>
      <c r="PNO483" s="567"/>
      <c r="PNP483" s="3"/>
      <c r="PNQ483" s="428"/>
      <c r="PNR483" s="3"/>
      <c r="PNS483" s="567"/>
      <c r="PNT483" s="3"/>
      <c r="PNU483" s="428"/>
      <c r="PNV483" s="3"/>
      <c r="PNW483" s="567"/>
      <c r="PNX483" s="3"/>
      <c r="PNY483" s="428"/>
      <c r="PNZ483" s="3"/>
      <c r="POA483" s="567"/>
      <c r="POB483" s="3"/>
      <c r="POC483" s="428"/>
      <c r="POD483" s="3"/>
      <c r="POE483" s="567"/>
      <c r="POF483" s="3"/>
      <c r="POG483" s="428"/>
      <c r="POH483" s="3"/>
      <c r="POI483" s="567"/>
      <c r="POJ483" s="3"/>
      <c r="POK483" s="428"/>
      <c r="POL483" s="3"/>
      <c r="POM483" s="567"/>
      <c r="PON483" s="3"/>
      <c r="POO483" s="428"/>
      <c r="POP483" s="3"/>
      <c r="POQ483" s="567"/>
      <c r="POR483" s="3"/>
      <c r="POS483" s="428"/>
      <c r="POT483" s="3"/>
      <c r="POU483" s="567"/>
      <c r="POV483" s="3"/>
      <c r="POW483" s="428"/>
      <c r="POX483" s="3"/>
      <c r="POY483" s="567"/>
      <c r="POZ483" s="3"/>
      <c r="PPA483" s="428"/>
      <c r="PPB483" s="3"/>
      <c r="PPC483" s="567"/>
      <c r="PPD483" s="3"/>
      <c r="PPE483" s="428"/>
      <c r="PPF483" s="3"/>
      <c r="PPG483" s="567"/>
      <c r="PPH483" s="3"/>
      <c r="PPI483" s="428"/>
      <c r="PPJ483" s="3"/>
      <c r="PPK483" s="567"/>
      <c r="PPL483" s="3"/>
      <c r="PPM483" s="428"/>
      <c r="PPN483" s="3"/>
      <c r="PPO483" s="567"/>
      <c r="PPP483" s="3"/>
      <c r="PPQ483" s="428"/>
      <c r="PPR483" s="3"/>
      <c r="PPS483" s="567"/>
      <c r="PPT483" s="3"/>
      <c r="PPU483" s="428"/>
      <c r="PPV483" s="3"/>
      <c r="PPW483" s="567"/>
      <c r="PPX483" s="3"/>
      <c r="PPY483" s="428"/>
      <c r="PPZ483" s="3"/>
      <c r="PQA483" s="567"/>
      <c r="PQB483" s="3"/>
      <c r="PQC483" s="428"/>
      <c r="PQD483" s="3"/>
      <c r="PQE483" s="567"/>
      <c r="PQF483" s="3"/>
      <c r="PQG483" s="428"/>
      <c r="PQH483" s="3"/>
      <c r="PQI483" s="567"/>
      <c r="PQJ483" s="3"/>
      <c r="PQK483" s="428"/>
      <c r="PQL483" s="3"/>
      <c r="PQM483" s="567"/>
      <c r="PQN483" s="3"/>
      <c r="PQO483" s="428"/>
      <c r="PQP483" s="3"/>
      <c r="PQQ483" s="567"/>
      <c r="PQR483" s="3"/>
      <c r="PQS483" s="428"/>
      <c r="PQT483" s="3"/>
      <c r="PQU483" s="567"/>
      <c r="PQV483" s="3"/>
      <c r="PQW483" s="428"/>
      <c r="PQX483" s="3"/>
      <c r="PQY483" s="567"/>
      <c r="PQZ483" s="3"/>
      <c r="PRA483" s="428"/>
      <c r="PRB483" s="3"/>
      <c r="PRC483" s="567"/>
      <c r="PRD483" s="3"/>
      <c r="PRE483" s="428"/>
      <c r="PRF483" s="3"/>
      <c r="PRG483" s="567"/>
      <c r="PRH483" s="3"/>
      <c r="PRI483" s="428"/>
      <c r="PRJ483" s="3"/>
      <c r="PRK483" s="567"/>
      <c r="PRL483" s="3"/>
      <c r="PRM483" s="428"/>
      <c r="PRN483" s="3"/>
      <c r="PRO483" s="567"/>
      <c r="PRP483" s="3"/>
      <c r="PRQ483" s="428"/>
      <c r="PRR483" s="3"/>
      <c r="PRS483" s="567"/>
      <c r="PRT483" s="3"/>
      <c r="PRU483" s="428"/>
      <c r="PRV483" s="3"/>
      <c r="PRW483" s="567"/>
      <c r="PRX483" s="3"/>
      <c r="PRY483" s="428"/>
      <c r="PRZ483" s="3"/>
      <c r="PSA483" s="567"/>
      <c r="PSB483" s="3"/>
      <c r="PSC483" s="428"/>
      <c r="PSD483" s="3"/>
      <c r="PSE483" s="567"/>
      <c r="PSF483" s="3"/>
      <c r="PSG483" s="428"/>
      <c r="PSH483" s="3"/>
      <c r="PSI483" s="567"/>
      <c r="PSJ483" s="3"/>
      <c r="PSK483" s="428"/>
      <c r="PSL483" s="3"/>
      <c r="PSM483" s="567"/>
      <c r="PSN483" s="3"/>
      <c r="PSO483" s="428"/>
      <c r="PSP483" s="3"/>
      <c r="PSQ483" s="567"/>
      <c r="PSR483" s="3"/>
      <c r="PSS483" s="428"/>
      <c r="PST483" s="3"/>
      <c r="PSU483" s="567"/>
      <c r="PSV483" s="3"/>
      <c r="PSW483" s="428"/>
      <c r="PSX483" s="3"/>
      <c r="PSY483" s="567"/>
      <c r="PSZ483" s="3"/>
      <c r="PTA483" s="428"/>
      <c r="PTB483" s="3"/>
      <c r="PTC483" s="567"/>
      <c r="PTD483" s="3"/>
      <c r="PTE483" s="428"/>
      <c r="PTF483" s="3"/>
      <c r="PTG483" s="567"/>
      <c r="PTH483" s="3"/>
      <c r="PTI483" s="428"/>
      <c r="PTJ483" s="3"/>
      <c r="PTK483" s="567"/>
      <c r="PTL483" s="3"/>
      <c r="PTM483" s="428"/>
      <c r="PTN483" s="3"/>
      <c r="PTO483" s="567"/>
      <c r="PTP483" s="3"/>
      <c r="PTQ483" s="428"/>
      <c r="PTR483" s="3"/>
      <c r="PTS483" s="567"/>
      <c r="PTT483" s="3"/>
      <c r="PTU483" s="428"/>
      <c r="PTV483" s="3"/>
      <c r="PTW483" s="567"/>
      <c r="PTX483" s="3"/>
      <c r="PTY483" s="428"/>
      <c r="PTZ483" s="3"/>
      <c r="PUA483" s="567"/>
      <c r="PUB483" s="3"/>
      <c r="PUC483" s="428"/>
      <c r="PUD483" s="3"/>
      <c r="PUE483" s="567"/>
      <c r="PUF483" s="3"/>
      <c r="PUG483" s="428"/>
      <c r="PUH483" s="3"/>
      <c r="PUI483" s="567"/>
      <c r="PUJ483" s="3"/>
      <c r="PUK483" s="428"/>
      <c r="PUL483" s="3"/>
      <c r="PUM483" s="567"/>
      <c r="PUN483" s="3"/>
      <c r="PUO483" s="428"/>
      <c r="PUP483" s="3"/>
      <c r="PUQ483" s="567"/>
      <c r="PUR483" s="3"/>
      <c r="PUS483" s="428"/>
      <c r="PUT483" s="3"/>
      <c r="PUU483" s="567"/>
      <c r="PUV483" s="3"/>
      <c r="PUW483" s="428"/>
      <c r="PUX483" s="3"/>
      <c r="PUY483" s="567"/>
      <c r="PUZ483" s="3"/>
      <c r="PVA483" s="428"/>
      <c r="PVB483" s="3"/>
      <c r="PVC483" s="567"/>
      <c r="PVD483" s="3"/>
      <c r="PVE483" s="428"/>
      <c r="PVF483" s="3"/>
      <c r="PVG483" s="567"/>
      <c r="PVH483" s="3"/>
      <c r="PVI483" s="428"/>
      <c r="PVJ483" s="3"/>
      <c r="PVK483" s="567"/>
      <c r="PVL483" s="3"/>
      <c r="PVM483" s="428"/>
      <c r="PVN483" s="3"/>
      <c r="PVO483" s="567"/>
      <c r="PVP483" s="3"/>
      <c r="PVQ483" s="428"/>
      <c r="PVR483" s="3"/>
      <c r="PVS483" s="567"/>
      <c r="PVT483" s="3"/>
      <c r="PVU483" s="428"/>
      <c r="PVV483" s="3"/>
      <c r="PVW483" s="567"/>
      <c r="PVX483" s="3"/>
      <c r="PVY483" s="428"/>
      <c r="PVZ483" s="3"/>
      <c r="PWA483" s="567"/>
      <c r="PWB483" s="3"/>
      <c r="PWC483" s="428"/>
      <c r="PWD483" s="3"/>
      <c r="PWE483" s="567"/>
      <c r="PWF483" s="3"/>
      <c r="PWG483" s="428"/>
      <c r="PWH483" s="3"/>
      <c r="PWI483" s="567"/>
      <c r="PWJ483" s="3"/>
      <c r="PWK483" s="428"/>
      <c r="PWL483" s="3"/>
      <c r="PWM483" s="567"/>
      <c r="PWN483" s="3"/>
      <c r="PWO483" s="428"/>
      <c r="PWP483" s="3"/>
      <c r="PWQ483" s="567"/>
      <c r="PWR483" s="3"/>
      <c r="PWS483" s="428"/>
      <c r="PWT483" s="3"/>
      <c r="PWU483" s="567"/>
      <c r="PWV483" s="3"/>
      <c r="PWW483" s="428"/>
      <c r="PWX483" s="3"/>
      <c r="PWY483" s="567"/>
      <c r="PWZ483" s="3"/>
      <c r="PXA483" s="428"/>
      <c r="PXB483" s="3"/>
      <c r="PXC483" s="567"/>
      <c r="PXD483" s="3"/>
      <c r="PXE483" s="428"/>
      <c r="PXF483" s="3"/>
      <c r="PXG483" s="567"/>
      <c r="PXH483" s="3"/>
      <c r="PXI483" s="428"/>
      <c r="PXJ483" s="3"/>
      <c r="PXK483" s="567"/>
      <c r="PXL483" s="3"/>
      <c r="PXM483" s="428"/>
      <c r="PXN483" s="3"/>
      <c r="PXO483" s="567"/>
      <c r="PXP483" s="3"/>
      <c r="PXQ483" s="428"/>
      <c r="PXR483" s="3"/>
      <c r="PXS483" s="567"/>
      <c r="PXT483" s="3"/>
      <c r="PXU483" s="428"/>
      <c r="PXV483" s="3"/>
      <c r="PXW483" s="567"/>
      <c r="PXX483" s="3"/>
      <c r="PXY483" s="428"/>
      <c r="PXZ483" s="3"/>
      <c r="PYA483" s="567"/>
      <c r="PYB483" s="3"/>
      <c r="PYC483" s="428"/>
      <c r="PYD483" s="3"/>
      <c r="PYE483" s="567"/>
      <c r="PYF483" s="3"/>
      <c r="PYG483" s="428"/>
      <c r="PYH483" s="3"/>
      <c r="PYI483" s="567"/>
      <c r="PYJ483" s="3"/>
      <c r="PYK483" s="428"/>
      <c r="PYL483" s="3"/>
      <c r="PYM483" s="567"/>
      <c r="PYN483" s="3"/>
      <c r="PYO483" s="428"/>
      <c r="PYP483" s="3"/>
      <c r="PYQ483" s="567"/>
      <c r="PYR483" s="3"/>
      <c r="PYS483" s="428"/>
      <c r="PYT483" s="3"/>
      <c r="PYU483" s="567"/>
      <c r="PYV483" s="3"/>
      <c r="PYW483" s="428"/>
      <c r="PYX483" s="3"/>
      <c r="PYY483" s="567"/>
      <c r="PYZ483" s="3"/>
      <c r="PZA483" s="428"/>
      <c r="PZB483" s="3"/>
      <c r="PZC483" s="567"/>
      <c r="PZD483" s="3"/>
      <c r="PZE483" s="428"/>
      <c r="PZF483" s="3"/>
      <c r="PZG483" s="567"/>
      <c r="PZH483" s="3"/>
      <c r="PZI483" s="428"/>
      <c r="PZJ483" s="3"/>
      <c r="PZK483" s="567"/>
      <c r="PZL483" s="3"/>
      <c r="PZM483" s="428"/>
      <c r="PZN483" s="3"/>
      <c r="PZO483" s="567"/>
      <c r="PZP483" s="3"/>
      <c r="PZQ483" s="428"/>
      <c r="PZR483" s="3"/>
      <c r="PZS483" s="567"/>
      <c r="PZT483" s="3"/>
      <c r="PZU483" s="428"/>
      <c r="PZV483" s="3"/>
      <c r="PZW483" s="567"/>
      <c r="PZX483" s="3"/>
      <c r="PZY483" s="428"/>
      <c r="PZZ483" s="3"/>
      <c r="QAA483" s="567"/>
      <c r="QAB483" s="3"/>
      <c r="QAC483" s="428"/>
      <c r="QAD483" s="3"/>
      <c r="QAE483" s="567"/>
      <c r="QAF483" s="3"/>
      <c r="QAG483" s="428"/>
      <c r="QAH483" s="3"/>
      <c r="QAI483" s="567"/>
      <c r="QAJ483" s="3"/>
      <c r="QAK483" s="428"/>
      <c r="QAL483" s="3"/>
      <c r="QAM483" s="567"/>
      <c r="QAN483" s="3"/>
      <c r="QAO483" s="428"/>
      <c r="QAP483" s="3"/>
      <c r="QAQ483" s="567"/>
      <c r="QAR483" s="3"/>
      <c r="QAS483" s="428"/>
      <c r="QAT483" s="3"/>
      <c r="QAU483" s="567"/>
      <c r="QAV483" s="3"/>
      <c r="QAW483" s="428"/>
      <c r="QAX483" s="3"/>
      <c r="QAY483" s="567"/>
      <c r="QAZ483" s="3"/>
      <c r="QBA483" s="428"/>
      <c r="QBB483" s="3"/>
      <c r="QBC483" s="567"/>
      <c r="QBD483" s="3"/>
      <c r="QBE483" s="428"/>
      <c r="QBF483" s="3"/>
      <c r="QBG483" s="567"/>
      <c r="QBH483" s="3"/>
      <c r="QBI483" s="428"/>
      <c r="QBJ483" s="3"/>
      <c r="QBK483" s="567"/>
      <c r="QBL483" s="3"/>
      <c r="QBM483" s="428"/>
      <c r="QBN483" s="3"/>
      <c r="QBO483" s="567"/>
      <c r="QBP483" s="3"/>
      <c r="QBQ483" s="428"/>
      <c r="QBR483" s="3"/>
      <c r="QBS483" s="567"/>
      <c r="QBT483" s="3"/>
      <c r="QBU483" s="428"/>
      <c r="QBV483" s="3"/>
      <c r="QBW483" s="567"/>
      <c r="QBX483" s="3"/>
      <c r="QBY483" s="428"/>
      <c r="QBZ483" s="3"/>
      <c r="QCA483" s="567"/>
      <c r="QCB483" s="3"/>
      <c r="QCC483" s="428"/>
      <c r="QCD483" s="3"/>
      <c r="QCE483" s="567"/>
      <c r="QCF483" s="3"/>
      <c r="QCG483" s="428"/>
      <c r="QCH483" s="3"/>
      <c r="QCI483" s="567"/>
      <c r="QCJ483" s="3"/>
      <c r="QCK483" s="428"/>
      <c r="QCL483" s="3"/>
      <c r="QCM483" s="567"/>
      <c r="QCN483" s="3"/>
      <c r="QCO483" s="428"/>
      <c r="QCP483" s="3"/>
      <c r="QCQ483" s="567"/>
      <c r="QCR483" s="3"/>
      <c r="QCS483" s="428"/>
      <c r="QCT483" s="3"/>
      <c r="QCU483" s="567"/>
      <c r="QCV483" s="3"/>
      <c r="QCW483" s="428"/>
      <c r="QCX483" s="3"/>
      <c r="QCY483" s="567"/>
      <c r="QCZ483" s="3"/>
      <c r="QDA483" s="428"/>
      <c r="QDB483" s="3"/>
      <c r="QDC483" s="567"/>
      <c r="QDD483" s="3"/>
      <c r="QDE483" s="428"/>
      <c r="QDF483" s="3"/>
      <c r="QDG483" s="567"/>
      <c r="QDH483" s="3"/>
      <c r="QDI483" s="428"/>
      <c r="QDJ483" s="3"/>
      <c r="QDK483" s="567"/>
      <c r="QDL483" s="3"/>
      <c r="QDM483" s="428"/>
      <c r="QDN483" s="3"/>
      <c r="QDO483" s="567"/>
      <c r="QDP483" s="3"/>
      <c r="QDQ483" s="428"/>
      <c r="QDR483" s="3"/>
      <c r="QDS483" s="567"/>
      <c r="QDT483" s="3"/>
      <c r="QDU483" s="428"/>
      <c r="QDV483" s="3"/>
      <c r="QDW483" s="567"/>
      <c r="QDX483" s="3"/>
      <c r="QDY483" s="428"/>
      <c r="QDZ483" s="3"/>
      <c r="QEA483" s="567"/>
      <c r="QEB483" s="3"/>
      <c r="QEC483" s="428"/>
      <c r="QED483" s="3"/>
      <c r="QEE483" s="567"/>
      <c r="QEF483" s="3"/>
      <c r="QEG483" s="428"/>
      <c r="QEH483" s="3"/>
      <c r="QEI483" s="567"/>
      <c r="QEJ483" s="3"/>
      <c r="QEK483" s="428"/>
      <c r="QEL483" s="3"/>
      <c r="QEM483" s="567"/>
      <c r="QEN483" s="3"/>
      <c r="QEO483" s="428"/>
      <c r="QEP483" s="3"/>
      <c r="QEQ483" s="567"/>
      <c r="QER483" s="3"/>
      <c r="QES483" s="428"/>
      <c r="QET483" s="3"/>
      <c r="QEU483" s="567"/>
      <c r="QEV483" s="3"/>
      <c r="QEW483" s="428"/>
      <c r="QEX483" s="3"/>
      <c r="QEY483" s="567"/>
      <c r="QEZ483" s="3"/>
      <c r="QFA483" s="428"/>
      <c r="QFB483" s="3"/>
      <c r="QFC483" s="567"/>
      <c r="QFD483" s="3"/>
      <c r="QFE483" s="428"/>
      <c r="QFF483" s="3"/>
      <c r="QFG483" s="567"/>
      <c r="QFH483" s="3"/>
      <c r="QFI483" s="428"/>
      <c r="QFJ483" s="3"/>
      <c r="QFK483" s="567"/>
      <c r="QFL483" s="3"/>
      <c r="QFM483" s="428"/>
      <c r="QFN483" s="3"/>
      <c r="QFO483" s="567"/>
      <c r="QFP483" s="3"/>
      <c r="QFQ483" s="428"/>
      <c r="QFR483" s="3"/>
      <c r="QFS483" s="567"/>
      <c r="QFT483" s="3"/>
      <c r="QFU483" s="428"/>
      <c r="QFV483" s="3"/>
      <c r="QFW483" s="567"/>
      <c r="QFX483" s="3"/>
      <c r="QFY483" s="428"/>
      <c r="QFZ483" s="3"/>
      <c r="QGA483" s="567"/>
      <c r="QGB483" s="3"/>
      <c r="QGC483" s="428"/>
      <c r="QGD483" s="3"/>
      <c r="QGE483" s="567"/>
      <c r="QGF483" s="3"/>
      <c r="QGG483" s="428"/>
      <c r="QGH483" s="3"/>
      <c r="QGI483" s="567"/>
      <c r="QGJ483" s="3"/>
      <c r="QGK483" s="428"/>
      <c r="QGL483" s="3"/>
      <c r="QGM483" s="567"/>
      <c r="QGN483" s="3"/>
      <c r="QGO483" s="428"/>
      <c r="QGP483" s="3"/>
      <c r="QGQ483" s="567"/>
      <c r="QGR483" s="3"/>
      <c r="QGS483" s="428"/>
      <c r="QGT483" s="3"/>
      <c r="QGU483" s="567"/>
      <c r="QGV483" s="3"/>
      <c r="QGW483" s="428"/>
      <c r="QGX483" s="3"/>
      <c r="QGY483" s="567"/>
      <c r="QGZ483" s="3"/>
      <c r="QHA483" s="428"/>
      <c r="QHB483" s="3"/>
      <c r="QHC483" s="567"/>
      <c r="QHD483" s="3"/>
      <c r="QHE483" s="428"/>
      <c r="QHF483" s="3"/>
      <c r="QHG483" s="567"/>
      <c r="QHH483" s="3"/>
      <c r="QHI483" s="428"/>
      <c r="QHJ483" s="3"/>
      <c r="QHK483" s="567"/>
      <c r="QHL483" s="3"/>
      <c r="QHM483" s="428"/>
      <c r="QHN483" s="3"/>
      <c r="QHO483" s="567"/>
      <c r="QHP483" s="3"/>
      <c r="QHQ483" s="428"/>
      <c r="QHR483" s="3"/>
      <c r="QHS483" s="567"/>
      <c r="QHT483" s="3"/>
      <c r="QHU483" s="428"/>
      <c r="QHV483" s="3"/>
      <c r="QHW483" s="567"/>
      <c r="QHX483" s="3"/>
      <c r="QHY483" s="428"/>
      <c r="QHZ483" s="3"/>
      <c r="QIA483" s="567"/>
      <c r="QIB483" s="3"/>
      <c r="QIC483" s="428"/>
      <c r="QID483" s="3"/>
      <c r="QIE483" s="567"/>
      <c r="QIF483" s="3"/>
      <c r="QIG483" s="428"/>
      <c r="QIH483" s="3"/>
      <c r="QII483" s="567"/>
      <c r="QIJ483" s="3"/>
      <c r="QIK483" s="428"/>
      <c r="QIL483" s="3"/>
      <c r="QIM483" s="567"/>
      <c r="QIN483" s="3"/>
      <c r="QIO483" s="428"/>
      <c r="QIP483" s="3"/>
      <c r="QIQ483" s="567"/>
      <c r="QIR483" s="3"/>
      <c r="QIS483" s="428"/>
      <c r="QIT483" s="3"/>
      <c r="QIU483" s="567"/>
      <c r="QIV483" s="3"/>
      <c r="QIW483" s="428"/>
      <c r="QIX483" s="3"/>
      <c r="QIY483" s="567"/>
      <c r="QIZ483" s="3"/>
      <c r="QJA483" s="428"/>
      <c r="QJB483" s="3"/>
      <c r="QJC483" s="567"/>
      <c r="QJD483" s="3"/>
      <c r="QJE483" s="428"/>
      <c r="QJF483" s="3"/>
      <c r="QJG483" s="567"/>
      <c r="QJH483" s="3"/>
      <c r="QJI483" s="428"/>
      <c r="QJJ483" s="3"/>
      <c r="QJK483" s="567"/>
      <c r="QJL483" s="3"/>
      <c r="QJM483" s="428"/>
      <c r="QJN483" s="3"/>
      <c r="QJO483" s="567"/>
      <c r="QJP483" s="3"/>
      <c r="QJQ483" s="428"/>
      <c r="QJR483" s="3"/>
      <c r="QJS483" s="567"/>
      <c r="QJT483" s="3"/>
      <c r="QJU483" s="428"/>
      <c r="QJV483" s="3"/>
      <c r="QJW483" s="567"/>
      <c r="QJX483" s="3"/>
      <c r="QJY483" s="428"/>
      <c r="QJZ483" s="3"/>
      <c r="QKA483" s="567"/>
      <c r="QKB483" s="3"/>
      <c r="QKC483" s="428"/>
      <c r="QKD483" s="3"/>
      <c r="QKE483" s="567"/>
      <c r="QKF483" s="3"/>
      <c r="QKG483" s="428"/>
      <c r="QKH483" s="3"/>
      <c r="QKI483" s="567"/>
      <c r="QKJ483" s="3"/>
      <c r="QKK483" s="428"/>
      <c r="QKL483" s="3"/>
      <c r="QKM483" s="567"/>
      <c r="QKN483" s="3"/>
      <c r="QKO483" s="428"/>
      <c r="QKP483" s="3"/>
      <c r="QKQ483" s="567"/>
      <c r="QKR483" s="3"/>
      <c r="QKS483" s="428"/>
      <c r="QKT483" s="3"/>
      <c r="QKU483" s="567"/>
      <c r="QKV483" s="3"/>
      <c r="QKW483" s="428"/>
      <c r="QKX483" s="3"/>
      <c r="QKY483" s="567"/>
      <c r="QKZ483" s="3"/>
      <c r="QLA483" s="428"/>
      <c r="QLB483" s="3"/>
      <c r="QLC483" s="567"/>
      <c r="QLD483" s="3"/>
      <c r="QLE483" s="428"/>
      <c r="QLF483" s="3"/>
      <c r="QLG483" s="567"/>
      <c r="QLH483" s="3"/>
      <c r="QLI483" s="428"/>
      <c r="QLJ483" s="3"/>
      <c r="QLK483" s="567"/>
      <c r="QLL483" s="3"/>
      <c r="QLM483" s="428"/>
      <c r="QLN483" s="3"/>
      <c r="QLO483" s="567"/>
      <c r="QLP483" s="3"/>
      <c r="QLQ483" s="428"/>
      <c r="QLR483" s="3"/>
      <c r="QLS483" s="567"/>
      <c r="QLT483" s="3"/>
      <c r="QLU483" s="428"/>
      <c r="QLV483" s="3"/>
      <c r="QLW483" s="567"/>
      <c r="QLX483" s="3"/>
      <c r="QLY483" s="428"/>
      <c r="QLZ483" s="3"/>
      <c r="QMA483" s="567"/>
      <c r="QMB483" s="3"/>
      <c r="QMC483" s="428"/>
      <c r="QMD483" s="3"/>
      <c r="QME483" s="567"/>
      <c r="QMF483" s="3"/>
      <c r="QMG483" s="428"/>
      <c r="QMH483" s="3"/>
      <c r="QMI483" s="567"/>
      <c r="QMJ483" s="3"/>
      <c r="QMK483" s="428"/>
      <c r="QML483" s="3"/>
      <c r="QMM483" s="567"/>
      <c r="QMN483" s="3"/>
      <c r="QMO483" s="428"/>
      <c r="QMP483" s="3"/>
      <c r="QMQ483" s="567"/>
      <c r="QMR483" s="3"/>
      <c r="QMS483" s="428"/>
      <c r="QMT483" s="3"/>
      <c r="QMU483" s="567"/>
      <c r="QMV483" s="3"/>
      <c r="QMW483" s="428"/>
      <c r="QMX483" s="3"/>
      <c r="QMY483" s="567"/>
      <c r="QMZ483" s="3"/>
      <c r="QNA483" s="428"/>
      <c r="QNB483" s="3"/>
      <c r="QNC483" s="567"/>
      <c r="QND483" s="3"/>
      <c r="QNE483" s="428"/>
      <c r="QNF483" s="3"/>
      <c r="QNG483" s="567"/>
      <c r="QNH483" s="3"/>
      <c r="QNI483" s="428"/>
      <c r="QNJ483" s="3"/>
      <c r="QNK483" s="567"/>
      <c r="QNL483" s="3"/>
      <c r="QNM483" s="428"/>
      <c r="QNN483" s="3"/>
      <c r="QNO483" s="567"/>
      <c r="QNP483" s="3"/>
      <c r="QNQ483" s="428"/>
      <c r="QNR483" s="3"/>
      <c r="QNS483" s="567"/>
      <c r="QNT483" s="3"/>
      <c r="QNU483" s="428"/>
      <c r="QNV483" s="3"/>
      <c r="QNW483" s="567"/>
      <c r="QNX483" s="3"/>
      <c r="QNY483" s="428"/>
      <c r="QNZ483" s="3"/>
      <c r="QOA483" s="567"/>
      <c r="QOB483" s="3"/>
      <c r="QOC483" s="428"/>
      <c r="QOD483" s="3"/>
      <c r="QOE483" s="567"/>
      <c r="QOF483" s="3"/>
      <c r="QOG483" s="428"/>
      <c r="QOH483" s="3"/>
      <c r="QOI483" s="567"/>
      <c r="QOJ483" s="3"/>
      <c r="QOK483" s="428"/>
      <c r="QOL483" s="3"/>
      <c r="QOM483" s="567"/>
      <c r="QON483" s="3"/>
      <c r="QOO483" s="428"/>
      <c r="QOP483" s="3"/>
      <c r="QOQ483" s="567"/>
      <c r="QOR483" s="3"/>
      <c r="QOS483" s="428"/>
      <c r="QOT483" s="3"/>
      <c r="QOU483" s="567"/>
      <c r="QOV483" s="3"/>
      <c r="QOW483" s="428"/>
      <c r="QOX483" s="3"/>
      <c r="QOY483" s="567"/>
      <c r="QOZ483" s="3"/>
      <c r="QPA483" s="428"/>
      <c r="QPB483" s="3"/>
      <c r="QPC483" s="567"/>
      <c r="QPD483" s="3"/>
      <c r="QPE483" s="428"/>
      <c r="QPF483" s="3"/>
      <c r="QPG483" s="567"/>
      <c r="QPH483" s="3"/>
      <c r="QPI483" s="428"/>
      <c r="QPJ483" s="3"/>
      <c r="QPK483" s="567"/>
      <c r="QPL483" s="3"/>
      <c r="QPM483" s="428"/>
      <c r="QPN483" s="3"/>
      <c r="QPO483" s="567"/>
      <c r="QPP483" s="3"/>
      <c r="QPQ483" s="428"/>
      <c r="QPR483" s="3"/>
      <c r="QPS483" s="567"/>
      <c r="QPT483" s="3"/>
      <c r="QPU483" s="428"/>
      <c r="QPV483" s="3"/>
      <c r="QPW483" s="567"/>
      <c r="QPX483" s="3"/>
      <c r="QPY483" s="428"/>
      <c r="QPZ483" s="3"/>
      <c r="QQA483" s="567"/>
      <c r="QQB483" s="3"/>
      <c r="QQC483" s="428"/>
      <c r="QQD483" s="3"/>
      <c r="QQE483" s="567"/>
      <c r="QQF483" s="3"/>
      <c r="QQG483" s="428"/>
      <c r="QQH483" s="3"/>
      <c r="QQI483" s="567"/>
      <c r="QQJ483" s="3"/>
      <c r="QQK483" s="428"/>
      <c r="QQL483" s="3"/>
      <c r="QQM483" s="567"/>
      <c r="QQN483" s="3"/>
      <c r="QQO483" s="428"/>
      <c r="QQP483" s="3"/>
      <c r="QQQ483" s="567"/>
      <c r="QQR483" s="3"/>
      <c r="QQS483" s="428"/>
      <c r="QQT483" s="3"/>
      <c r="QQU483" s="567"/>
      <c r="QQV483" s="3"/>
      <c r="QQW483" s="428"/>
      <c r="QQX483" s="3"/>
      <c r="QQY483" s="567"/>
      <c r="QQZ483" s="3"/>
      <c r="QRA483" s="428"/>
      <c r="QRB483" s="3"/>
      <c r="QRC483" s="567"/>
      <c r="QRD483" s="3"/>
      <c r="QRE483" s="428"/>
      <c r="QRF483" s="3"/>
      <c r="QRG483" s="567"/>
      <c r="QRH483" s="3"/>
      <c r="QRI483" s="428"/>
      <c r="QRJ483" s="3"/>
      <c r="QRK483" s="567"/>
      <c r="QRL483" s="3"/>
      <c r="QRM483" s="428"/>
      <c r="QRN483" s="3"/>
      <c r="QRO483" s="567"/>
      <c r="QRP483" s="3"/>
      <c r="QRQ483" s="428"/>
      <c r="QRR483" s="3"/>
      <c r="QRS483" s="567"/>
      <c r="QRT483" s="3"/>
      <c r="QRU483" s="428"/>
      <c r="QRV483" s="3"/>
      <c r="QRW483" s="567"/>
      <c r="QRX483" s="3"/>
      <c r="QRY483" s="428"/>
      <c r="QRZ483" s="3"/>
      <c r="QSA483" s="567"/>
      <c r="QSB483" s="3"/>
      <c r="QSC483" s="428"/>
      <c r="QSD483" s="3"/>
      <c r="QSE483" s="567"/>
      <c r="QSF483" s="3"/>
      <c r="QSG483" s="428"/>
      <c r="QSH483" s="3"/>
      <c r="QSI483" s="567"/>
      <c r="QSJ483" s="3"/>
      <c r="QSK483" s="428"/>
      <c r="QSL483" s="3"/>
      <c r="QSM483" s="567"/>
      <c r="QSN483" s="3"/>
      <c r="QSO483" s="428"/>
      <c r="QSP483" s="3"/>
      <c r="QSQ483" s="567"/>
      <c r="QSR483" s="3"/>
      <c r="QSS483" s="428"/>
      <c r="QST483" s="3"/>
      <c r="QSU483" s="567"/>
      <c r="QSV483" s="3"/>
      <c r="QSW483" s="428"/>
      <c r="QSX483" s="3"/>
      <c r="QSY483" s="567"/>
      <c r="QSZ483" s="3"/>
      <c r="QTA483" s="428"/>
      <c r="QTB483" s="3"/>
      <c r="QTC483" s="567"/>
      <c r="QTD483" s="3"/>
      <c r="QTE483" s="428"/>
      <c r="QTF483" s="3"/>
      <c r="QTG483" s="567"/>
      <c r="QTH483" s="3"/>
      <c r="QTI483" s="428"/>
      <c r="QTJ483" s="3"/>
      <c r="QTK483" s="567"/>
      <c r="QTL483" s="3"/>
      <c r="QTM483" s="428"/>
      <c r="QTN483" s="3"/>
      <c r="QTO483" s="567"/>
      <c r="QTP483" s="3"/>
      <c r="QTQ483" s="428"/>
      <c r="QTR483" s="3"/>
      <c r="QTS483" s="567"/>
      <c r="QTT483" s="3"/>
      <c r="QTU483" s="428"/>
      <c r="QTV483" s="3"/>
      <c r="QTW483" s="567"/>
      <c r="QTX483" s="3"/>
      <c r="QTY483" s="428"/>
      <c r="QTZ483" s="3"/>
      <c r="QUA483" s="567"/>
      <c r="QUB483" s="3"/>
      <c r="QUC483" s="428"/>
      <c r="QUD483" s="3"/>
      <c r="QUE483" s="567"/>
      <c r="QUF483" s="3"/>
      <c r="QUG483" s="428"/>
      <c r="QUH483" s="3"/>
      <c r="QUI483" s="567"/>
      <c r="QUJ483" s="3"/>
      <c r="QUK483" s="428"/>
      <c r="QUL483" s="3"/>
      <c r="QUM483" s="567"/>
      <c r="QUN483" s="3"/>
      <c r="QUO483" s="428"/>
      <c r="QUP483" s="3"/>
      <c r="QUQ483" s="567"/>
      <c r="QUR483" s="3"/>
      <c r="QUS483" s="428"/>
      <c r="QUT483" s="3"/>
      <c r="QUU483" s="567"/>
      <c r="QUV483" s="3"/>
      <c r="QUW483" s="428"/>
      <c r="QUX483" s="3"/>
      <c r="QUY483" s="567"/>
      <c r="QUZ483" s="3"/>
      <c r="QVA483" s="428"/>
      <c r="QVB483" s="3"/>
      <c r="QVC483" s="567"/>
      <c r="QVD483" s="3"/>
      <c r="QVE483" s="428"/>
      <c r="QVF483" s="3"/>
      <c r="QVG483" s="567"/>
      <c r="QVH483" s="3"/>
      <c r="QVI483" s="428"/>
      <c r="QVJ483" s="3"/>
      <c r="QVK483" s="567"/>
      <c r="QVL483" s="3"/>
      <c r="QVM483" s="428"/>
      <c r="QVN483" s="3"/>
      <c r="QVO483" s="567"/>
      <c r="QVP483" s="3"/>
      <c r="QVQ483" s="428"/>
      <c r="QVR483" s="3"/>
      <c r="QVS483" s="567"/>
      <c r="QVT483" s="3"/>
      <c r="QVU483" s="428"/>
      <c r="QVV483" s="3"/>
      <c r="QVW483" s="567"/>
      <c r="QVX483" s="3"/>
      <c r="QVY483" s="428"/>
      <c r="QVZ483" s="3"/>
      <c r="QWA483" s="567"/>
      <c r="QWB483" s="3"/>
      <c r="QWC483" s="428"/>
      <c r="QWD483" s="3"/>
      <c r="QWE483" s="567"/>
      <c r="QWF483" s="3"/>
      <c r="QWG483" s="428"/>
      <c r="QWH483" s="3"/>
      <c r="QWI483" s="567"/>
      <c r="QWJ483" s="3"/>
      <c r="QWK483" s="428"/>
      <c r="QWL483" s="3"/>
      <c r="QWM483" s="567"/>
      <c r="QWN483" s="3"/>
      <c r="QWO483" s="428"/>
      <c r="QWP483" s="3"/>
      <c r="QWQ483" s="567"/>
      <c r="QWR483" s="3"/>
      <c r="QWS483" s="428"/>
      <c r="QWT483" s="3"/>
      <c r="QWU483" s="567"/>
      <c r="QWV483" s="3"/>
      <c r="QWW483" s="428"/>
      <c r="QWX483" s="3"/>
      <c r="QWY483" s="567"/>
      <c r="QWZ483" s="3"/>
      <c r="QXA483" s="428"/>
      <c r="QXB483" s="3"/>
      <c r="QXC483" s="567"/>
      <c r="QXD483" s="3"/>
      <c r="QXE483" s="428"/>
      <c r="QXF483" s="3"/>
      <c r="QXG483" s="567"/>
      <c r="QXH483" s="3"/>
      <c r="QXI483" s="428"/>
      <c r="QXJ483" s="3"/>
      <c r="QXK483" s="567"/>
      <c r="QXL483" s="3"/>
      <c r="QXM483" s="428"/>
      <c r="QXN483" s="3"/>
      <c r="QXO483" s="567"/>
      <c r="QXP483" s="3"/>
      <c r="QXQ483" s="428"/>
      <c r="QXR483" s="3"/>
      <c r="QXS483" s="567"/>
      <c r="QXT483" s="3"/>
      <c r="QXU483" s="428"/>
      <c r="QXV483" s="3"/>
      <c r="QXW483" s="567"/>
      <c r="QXX483" s="3"/>
      <c r="QXY483" s="428"/>
      <c r="QXZ483" s="3"/>
      <c r="QYA483" s="567"/>
      <c r="QYB483" s="3"/>
      <c r="QYC483" s="428"/>
      <c r="QYD483" s="3"/>
      <c r="QYE483" s="567"/>
      <c r="QYF483" s="3"/>
      <c r="QYG483" s="428"/>
      <c r="QYH483" s="3"/>
      <c r="QYI483" s="567"/>
      <c r="QYJ483" s="3"/>
      <c r="QYK483" s="428"/>
      <c r="QYL483" s="3"/>
      <c r="QYM483" s="567"/>
      <c r="QYN483" s="3"/>
      <c r="QYO483" s="428"/>
      <c r="QYP483" s="3"/>
      <c r="QYQ483" s="567"/>
      <c r="QYR483" s="3"/>
      <c r="QYS483" s="428"/>
      <c r="QYT483" s="3"/>
      <c r="QYU483" s="567"/>
      <c r="QYV483" s="3"/>
      <c r="QYW483" s="428"/>
      <c r="QYX483" s="3"/>
      <c r="QYY483" s="567"/>
      <c r="QYZ483" s="3"/>
      <c r="QZA483" s="428"/>
      <c r="QZB483" s="3"/>
      <c r="QZC483" s="567"/>
      <c r="QZD483" s="3"/>
      <c r="QZE483" s="428"/>
      <c r="QZF483" s="3"/>
      <c r="QZG483" s="567"/>
      <c r="QZH483" s="3"/>
      <c r="QZI483" s="428"/>
      <c r="QZJ483" s="3"/>
      <c r="QZK483" s="567"/>
      <c r="QZL483" s="3"/>
      <c r="QZM483" s="428"/>
      <c r="QZN483" s="3"/>
      <c r="QZO483" s="567"/>
      <c r="QZP483" s="3"/>
      <c r="QZQ483" s="428"/>
      <c r="QZR483" s="3"/>
      <c r="QZS483" s="567"/>
      <c r="QZT483" s="3"/>
      <c r="QZU483" s="428"/>
      <c r="QZV483" s="3"/>
      <c r="QZW483" s="567"/>
      <c r="QZX483" s="3"/>
      <c r="QZY483" s="428"/>
      <c r="QZZ483" s="3"/>
      <c r="RAA483" s="567"/>
      <c r="RAB483" s="3"/>
      <c r="RAC483" s="428"/>
      <c r="RAD483" s="3"/>
      <c r="RAE483" s="567"/>
      <c r="RAF483" s="3"/>
      <c r="RAG483" s="428"/>
      <c r="RAH483" s="3"/>
      <c r="RAI483" s="567"/>
      <c r="RAJ483" s="3"/>
      <c r="RAK483" s="428"/>
      <c r="RAL483" s="3"/>
      <c r="RAM483" s="567"/>
      <c r="RAN483" s="3"/>
      <c r="RAO483" s="428"/>
      <c r="RAP483" s="3"/>
      <c r="RAQ483" s="567"/>
      <c r="RAR483" s="3"/>
      <c r="RAS483" s="428"/>
      <c r="RAT483" s="3"/>
      <c r="RAU483" s="567"/>
      <c r="RAV483" s="3"/>
      <c r="RAW483" s="428"/>
      <c r="RAX483" s="3"/>
      <c r="RAY483" s="567"/>
      <c r="RAZ483" s="3"/>
      <c r="RBA483" s="428"/>
      <c r="RBB483" s="3"/>
      <c r="RBC483" s="567"/>
      <c r="RBD483" s="3"/>
      <c r="RBE483" s="428"/>
      <c r="RBF483" s="3"/>
      <c r="RBG483" s="567"/>
      <c r="RBH483" s="3"/>
      <c r="RBI483" s="428"/>
      <c r="RBJ483" s="3"/>
      <c r="RBK483" s="567"/>
      <c r="RBL483" s="3"/>
      <c r="RBM483" s="428"/>
      <c r="RBN483" s="3"/>
      <c r="RBO483" s="567"/>
      <c r="RBP483" s="3"/>
      <c r="RBQ483" s="428"/>
      <c r="RBR483" s="3"/>
      <c r="RBS483" s="567"/>
      <c r="RBT483" s="3"/>
      <c r="RBU483" s="428"/>
      <c r="RBV483" s="3"/>
      <c r="RBW483" s="567"/>
      <c r="RBX483" s="3"/>
      <c r="RBY483" s="428"/>
      <c r="RBZ483" s="3"/>
      <c r="RCA483" s="567"/>
      <c r="RCB483" s="3"/>
      <c r="RCC483" s="428"/>
      <c r="RCD483" s="3"/>
      <c r="RCE483" s="567"/>
      <c r="RCF483" s="3"/>
      <c r="RCG483" s="428"/>
      <c r="RCH483" s="3"/>
      <c r="RCI483" s="567"/>
      <c r="RCJ483" s="3"/>
      <c r="RCK483" s="428"/>
      <c r="RCL483" s="3"/>
      <c r="RCM483" s="567"/>
      <c r="RCN483" s="3"/>
      <c r="RCO483" s="428"/>
      <c r="RCP483" s="3"/>
      <c r="RCQ483" s="567"/>
      <c r="RCR483" s="3"/>
      <c r="RCS483" s="428"/>
      <c r="RCT483" s="3"/>
      <c r="RCU483" s="567"/>
      <c r="RCV483" s="3"/>
      <c r="RCW483" s="428"/>
      <c r="RCX483" s="3"/>
      <c r="RCY483" s="567"/>
      <c r="RCZ483" s="3"/>
      <c r="RDA483" s="428"/>
      <c r="RDB483" s="3"/>
      <c r="RDC483" s="567"/>
      <c r="RDD483" s="3"/>
      <c r="RDE483" s="428"/>
      <c r="RDF483" s="3"/>
      <c r="RDG483" s="567"/>
      <c r="RDH483" s="3"/>
      <c r="RDI483" s="428"/>
      <c r="RDJ483" s="3"/>
      <c r="RDK483" s="567"/>
      <c r="RDL483" s="3"/>
      <c r="RDM483" s="428"/>
      <c r="RDN483" s="3"/>
      <c r="RDO483" s="567"/>
      <c r="RDP483" s="3"/>
      <c r="RDQ483" s="428"/>
      <c r="RDR483" s="3"/>
      <c r="RDS483" s="567"/>
      <c r="RDT483" s="3"/>
      <c r="RDU483" s="428"/>
      <c r="RDV483" s="3"/>
      <c r="RDW483" s="567"/>
      <c r="RDX483" s="3"/>
      <c r="RDY483" s="428"/>
      <c r="RDZ483" s="3"/>
      <c r="REA483" s="567"/>
      <c r="REB483" s="3"/>
      <c r="REC483" s="428"/>
      <c r="RED483" s="3"/>
      <c r="REE483" s="567"/>
      <c r="REF483" s="3"/>
      <c r="REG483" s="428"/>
      <c r="REH483" s="3"/>
      <c r="REI483" s="567"/>
      <c r="REJ483" s="3"/>
      <c r="REK483" s="428"/>
      <c r="REL483" s="3"/>
      <c r="REM483" s="567"/>
      <c r="REN483" s="3"/>
      <c r="REO483" s="428"/>
      <c r="REP483" s="3"/>
      <c r="REQ483" s="567"/>
      <c r="RER483" s="3"/>
      <c r="RES483" s="428"/>
      <c r="RET483" s="3"/>
      <c r="REU483" s="567"/>
      <c r="REV483" s="3"/>
      <c r="REW483" s="428"/>
      <c r="REX483" s="3"/>
      <c r="REY483" s="567"/>
      <c r="REZ483" s="3"/>
      <c r="RFA483" s="428"/>
      <c r="RFB483" s="3"/>
      <c r="RFC483" s="567"/>
      <c r="RFD483" s="3"/>
      <c r="RFE483" s="428"/>
      <c r="RFF483" s="3"/>
      <c r="RFG483" s="567"/>
      <c r="RFH483" s="3"/>
      <c r="RFI483" s="428"/>
      <c r="RFJ483" s="3"/>
      <c r="RFK483" s="567"/>
      <c r="RFL483" s="3"/>
      <c r="RFM483" s="428"/>
      <c r="RFN483" s="3"/>
      <c r="RFO483" s="567"/>
      <c r="RFP483" s="3"/>
      <c r="RFQ483" s="428"/>
      <c r="RFR483" s="3"/>
      <c r="RFS483" s="567"/>
      <c r="RFT483" s="3"/>
      <c r="RFU483" s="428"/>
      <c r="RFV483" s="3"/>
      <c r="RFW483" s="567"/>
      <c r="RFX483" s="3"/>
      <c r="RFY483" s="428"/>
      <c r="RFZ483" s="3"/>
      <c r="RGA483" s="567"/>
      <c r="RGB483" s="3"/>
      <c r="RGC483" s="428"/>
      <c r="RGD483" s="3"/>
      <c r="RGE483" s="567"/>
      <c r="RGF483" s="3"/>
      <c r="RGG483" s="428"/>
      <c r="RGH483" s="3"/>
      <c r="RGI483" s="567"/>
      <c r="RGJ483" s="3"/>
      <c r="RGK483" s="428"/>
      <c r="RGL483" s="3"/>
      <c r="RGM483" s="567"/>
      <c r="RGN483" s="3"/>
      <c r="RGO483" s="428"/>
      <c r="RGP483" s="3"/>
      <c r="RGQ483" s="567"/>
      <c r="RGR483" s="3"/>
      <c r="RGS483" s="428"/>
      <c r="RGT483" s="3"/>
      <c r="RGU483" s="567"/>
      <c r="RGV483" s="3"/>
      <c r="RGW483" s="428"/>
      <c r="RGX483" s="3"/>
      <c r="RGY483" s="567"/>
      <c r="RGZ483" s="3"/>
      <c r="RHA483" s="428"/>
      <c r="RHB483" s="3"/>
      <c r="RHC483" s="567"/>
      <c r="RHD483" s="3"/>
      <c r="RHE483" s="428"/>
      <c r="RHF483" s="3"/>
      <c r="RHG483" s="567"/>
      <c r="RHH483" s="3"/>
      <c r="RHI483" s="428"/>
      <c r="RHJ483" s="3"/>
      <c r="RHK483" s="567"/>
      <c r="RHL483" s="3"/>
      <c r="RHM483" s="428"/>
      <c r="RHN483" s="3"/>
      <c r="RHO483" s="567"/>
      <c r="RHP483" s="3"/>
      <c r="RHQ483" s="428"/>
      <c r="RHR483" s="3"/>
      <c r="RHS483" s="567"/>
      <c r="RHT483" s="3"/>
      <c r="RHU483" s="428"/>
      <c r="RHV483" s="3"/>
      <c r="RHW483" s="567"/>
      <c r="RHX483" s="3"/>
      <c r="RHY483" s="428"/>
      <c r="RHZ483" s="3"/>
      <c r="RIA483" s="567"/>
      <c r="RIB483" s="3"/>
      <c r="RIC483" s="428"/>
      <c r="RID483" s="3"/>
      <c r="RIE483" s="567"/>
      <c r="RIF483" s="3"/>
      <c r="RIG483" s="428"/>
      <c r="RIH483" s="3"/>
      <c r="RII483" s="567"/>
      <c r="RIJ483" s="3"/>
      <c r="RIK483" s="428"/>
      <c r="RIL483" s="3"/>
      <c r="RIM483" s="567"/>
      <c r="RIN483" s="3"/>
      <c r="RIO483" s="428"/>
      <c r="RIP483" s="3"/>
      <c r="RIQ483" s="567"/>
      <c r="RIR483" s="3"/>
      <c r="RIS483" s="428"/>
      <c r="RIT483" s="3"/>
      <c r="RIU483" s="567"/>
      <c r="RIV483" s="3"/>
      <c r="RIW483" s="428"/>
      <c r="RIX483" s="3"/>
      <c r="RIY483" s="567"/>
      <c r="RIZ483" s="3"/>
      <c r="RJA483" s="428"/>
      <c r="RJB483" s="3"/>
      <c r="RJC483" s="567"/>
      <c r="RJD483" s="3"/>
      <c r="RJE483" s="428"/>
      <c r="RJF483" s="3"/>
      <c r="RJG483" s="567"/>
      <c r="RJH483" s="3"/>
      <c r="RJI483" s="428"/>
      <c r="RJJ483" s="3"/>
      <c r="RJK483" s="567"/>
      <c r="RJL483" s="3"/>
      <c r="RJM483" s="428"/>
      <c r="RJN483" s="3"/>
      <c r="RJO483" s="567"/>
      <c r="RJP483" s="3"/>
      <c r="RJQ483" s="428"/>
      <c r="RJR483" s="3"/>
      <c r="RJS483" s="567"/>
      <c r="RJT483" s="3"/>
      <c r="RJU483" s="428"/>
      <c r="RJV483" s="3"/>
      <c r="RJW483" s="567"/>
      <c r="RJX483" s="3"/>
      <c r="RJY483" s="428"/>
      <c r="RJZ483" s="3"/>
      <c r="RKA483" s="567"/>
      <c r="RKB483" s="3"/>
      <c r="RKC483" s="428"/>
      <c r="RKD483" s="3"/>
      <c r="RKE483" s="567"/>
      <c r="RKF483" s="3"/>
      <c r="RKG483" s="428"/>
      <c r="RKH483" s="3"/>
      <c r="RKI483" s="567"/>
      <c r="RKJ483" s="3"/>
      <c r="RKK483" s="428"/>
      <c r="RKL483" s="3"/>
      <c r="RKM483" s="567"/>
      <c r="RKN483" s="3"/>
      <c r="RKO483" s="428"/>
      <c r="RKP483" s="3"/>
      <c r="RKQ483" s="567"/>
      <c r="RKR483" s="3"/>
      <c r="RKS483" s="428"/>
      <c r="RKT483" s="3"/>
      <c r="RKU483" s="567"/>
      <c r="RKV483" s="3"/>
      <c r="RKW483" s="428"/>
      <c r="RKX483" s="3"/>
      <c r="RKY483" s="567"/>
      <c r="RKZ483" s="3"/>
      <c r="RLA483" s="428"/>
      <c r="RLB483" s="3"/>
      <c r="RLC483" s="567"/>
      <c r="RLD483" s="3"/>
      <c r="RLE483" s="428"/>
      <c r="RLF483" s="3"/>
      <c r="RLG483" s="567"/>
      <c r="RLH483" s="3"/>
      <c r="RLI483" s="428"/>
      <c r="RLJ483" s="3"/>
      <c r="RLK483" s="567"/>
      <c r="RLL483" s="3"/>
      <c r="RLM483" s="428"/>
      <c r="RLN483" s="3"/>
      <c r="RLO483" s="567"/>
      <c r="RLP483" s="3"/>
      <c r="RLQ483" s="428"/>
      <c r="RLR483" s="3"/>
      <c r="RLS483" s="567"/>
      <c r="RLT483" s="3"/>
      <c r="RLU483" s="428"/>
      <c r="RLV483" s="3"/>
      <c r="RLW483" s="567"/>
      <c r="RLX483" s="3"/>
      <c r="RLY483" s="428"/>
      <c r="RLZ483" s="3"/>
      <c r="RMA483" s="567"/>
      <c r="RMB483" s="3"/>
      <c r="RMC483" s="428"/>
      <c r="RMD483" s="3"/>
      <c r="RME483" s="567"/>
      <c r="RMF483" s="3"/>
      <c r="RMG483" s="428"/>
      <c r="RMH483" s="3"/>
      <c r="RMI483" s="567"/>
      <c r="RMJ483" s="3"/>
      <c r="RMK483" s="428"/>
      <c r="RML483" s="3"/>
      <c r="RMM483" s="567"/>
      <c r="RMN483" s="3"/>
      <c r="RMO483" s="428"/>
      <c r="RMP483" s="3"/>
      <c r="RMQ483" s="567"/>
      <c r="RMR483" s="3"/>
      <c r="RMS483" s="428"/>
      <c r="RMT483" s="3"/>
      <c r="RMU483" s="567"/>
      <c r="RMV483" s="3"/>
      <c r="RMW483" s="428"/>
      <c r="RMX483" s="3"/>
      <c r="RMY483" s="567"/>
      <c r="RMZ483" s="3"/>
      <c r="RNA483" s="428"/>
      <c r="RNB483" s="3"/>
      <c r="RNC483" s="567"/>
      <c r="RND483" s="3"/>
      <c r="RNE483" s="428"/>
      <c r="RNF483" s="3"/>
      <c r="RNG483" s="567"/>
      <c r="RNH483" s="3"/>
      <c r="RNI483" s="428"/>
      <c r="RNJ483" s="3"/>
      <c r="RNK483" s="567"/>
      <c r="RNL483" s="3"/>
      <c r="RNM483" s="428"/>
      <c r="RNN483" s="3"/>
      <c r="RNO483" s="567"/>
      <c r="RNP483" s="3"/>
      <c r="RNQ483" s="428"/>
      <c r="RNR483" s="3"/>
      <c r="RNS483" s="567"/>
      <c r="RNT483" s="3"/>
      <c r="RNU483" s="428"/>
      <c r="RNV483" s="3"/>
      <c r="RNW483" s="567"/>
      <c r="RNX483" s="3"/>
      <c r="RNY483" s="428"/>
      <c r="RNZ483" s="3"/>
      <c r="ROA483" s="567"/>
      <c r="ROB483" s="3"/>
      <c r="ROC483" s="428"/>
      <c r="ROD483" s="3"/>
      <c r="ROE483" s="567"/>
      <c r="ROF483" s="3"/>
      <c r="ROG483" s="428"/>
      <c r="ROH483" s="3"/>
      <c r="ROI483" s="567"/>
      <c r="ROJ483" s="3"/>
      <c r="ROK483" s="428"/>
      <c r="ROL483" s="3"/>
      <c r="ROM483" s="567"/>
      <c r="RON483" s="3"/>
      <c r="ROO483" s="428"/>
      <c r="ROP483" s="3"/>
      <c r="ROQ483" s="567"/>
      <c r="ROR483" s="3"/>
      <c r="ROS483" s="428"/>
      <c r="ROT483" s="3"/>
      <c r="ROU483" s="567"/>
      <c r="ROV483" s="3"/>
      <c r="ROW483" s="428"/>
      <c r="ROX483" s="3"/>
      <c r="ROY483" s="567"/>
      <c r="ROZ483" s="3"/>
      <c r="RPA483" s="428"/>
      <c r="RPB483" s="3"/>
      <c r="RPC483" s="567"/>
      <c r="RPD483" s="3"/>
      <c r="RPE483" s="428"/>
      <c r="RPF483" s="3"/>
      <c r="RPG483" s="567"/>
      <c r="RPH483" s="3"/>
      <c r="RPI483" s="428"/>
      <c r="RPJ483" s="3"/>
      <c r="RPK483" s="567"/>
      <c r="RPL483" s="3"/>
      <c r="RPM483" s="428"/>
      <c r="RPN483" s="3"/>
      <c r="RPO483" s="567"/>
      <c r="RPP483" s="3"/>
      <c r="RPQ483" s="428"/>
      <c r="RPR483" s="3"/>
      <c r="RPS483" s="567"/>
      <c r="RPT483" s="3"/>
      <c r="RPU483" s="428"/>
      <c r="RPV483" s="3"/>
      <c r="RPW483" s="567"/>
      <c r="RPX483" s="3"/>
      <c r="RPY483" s="428"/>
      <c r="RPZ483" s="3"/>
      <c r="RQA483" s="567"/>
      <c r="RQB483" s="3"/>
      <c r="RQC483" s="428"/>
      <c r="RQD483" s="3"/>
      <c r="RQE483" s="567"/>
      <c r="RQF483" s="3"/>
      <c r="RQG483" s="428"/>
      <c r="RQH483" s="3"/>
      <c r="RQI483" s="567"/>
      <c r="RQJ483" s="3"/>
      <c r="RQK483" s="428"/>
      <c r="RQL483" s="3"/>
      <c r="RQM483" s="567"/>
      <c r="RQN483" s="3"/>
      <c r="RQO483" s="428"/>
      <c r="RQP483" s="3"/>
      <c r="RQQ483" s="567"/>
      <c r="RQR483" s="3"/>
      <c r="RQS483" s="428"/>
      <c r="RQT483" s="3"/>
      <c r="RQU483" s="567"/>
      <c r="RQV483" s="3"/>
      <c r="RQW483" s="428"/>
      <c r="RQX483" s="3"/>
      <c r="RQY483" s="567"/>
      <c r="RQZ483" s="3"/>
      <c r="RRA483" s="428"/>
      <c r="RRB483" s="3"/>
      <c r="RRC483" s="567"/>
      <c r="RRD483" s="3"/>
      <c r="RRE483" s="428"/>
      <c r="RRF483" s="3"/>
      <c r="RRG483" s="567"/>
      <c r="RRH483" s="3"/>
      <c r="RRI483" s="428"/>
      <c r="RRJ483" s="3"/>
      <c r="RRK483" s="567"/>
      <c r="RRL483" s="3"/>
      <c r="RRM483" s="428"/>
      <c r="RRN483" s="3"/>
      <c r="RRO483" s="567"/>
      <c r="RRP483" s="3"/>
      <c r="RRQ483" s="428"/>
      <c r="RRR483" s="3"/>
      <c r="RRS483" s="567"/>
      <c r="RRT483" s="3"/>
      <c r="RRU483" s="428"/>
      <c r="RRV483" s="3"/>
      <c r="RRW483" s="567"/>
      <c r="RRX483" s="3"/>
      <c r="RRY483" s="428"/>
      <c r="RRZ483" s="3"/>
      <c r="RSA483" s="567"/>
      <c r="RSB483" s="3"/>
      <c r="RSC483" s="428"/>
      <c r="RSD483" s="3"/>
      <c r="RSE483" s="567"/>
      <c r="RSF483" s="3"/>
      <c r="RSG483" s="428"/>
      <c r="RSH483" s="3"/>
      <c r="RSI483" s="567"/>
      <c r="RSJ483" s="3"/>
      <c r="RSK483" s="428"/>
      <c r="RSL483" s="3"/>
      <c r="RSM483" s="567"/>
      <c r="RSN483" s="3"/>
      <c r="RSO483" s="428"/>
      <c r="RSP483" s="3"/>
      <c r="RSQ483" s="567"/>
      <c r="RSR483" s="3"/>
      <c r="RSS483" s="428"/>
      <c r="RST483" s="3"/>
      <c r="RSU483" s="567"/>
      <c r="RSV483" s="3"/>
      <c r="RSW483" s="428"/>
      <c r="RSX483" s="3"/>
      <c r="RSY483" s="567"/>
      <c r="RSZ483" s="3"/>
      <c r="RTA483" s="428"/>
      <c r="RTB483" s="3"/>
      <c r="RTC483" s="567"/>
      <c r="RTD483" s="3"/>
      <c r="RTE483" s="428"/>
      <c r="RTF483" s="3"/>
      <c r="RTG483" s="567"/>
      <c r="RTH483" s="3"/>
      <c r="RTI483" s="428"/>
      <c r="RTJ483" s="3"/>
      <c r="RTK483" s="567"/>
      <c r="RTL483" s="3"/>
      <c r="RTM483" s="428"/>
      <c r="RTN483" s="3"/>
      <c r="RTO483" s="567"/>
      <c r="RTP483" s="3"/>
      <c r="RTQ483" s="428"/>
      <c r="RTR483" s="3"/>
      <c r="RTS483" s="567"/>
      <c r="RTT483" s="3"/>
      <c r="RTU483" s="428"/>
      <c r="RTV483" s="3"/>
      <c r="RTW483" s="567"/>
      <c r="RTX483" s="3"/>
      <c r="RTY483" s="428"/>
      <c r="RTZ483" s="3"/>
      <c r="RUA483" s="567"/>
      <c r="RUB483" s="3"/>
      <c r="RUC483" s="428"/>
      <c r="RUD483" s="3"/>
      <c r="RUE483" s="567"/>
      <c r="RUF483" s="3"/>
      <c r="RUG483" s="428"/>
      <c r="RUH483" s="3"/>
      <c r="RUI483" s="567"/>
      <c r="RUJ483" s="3"/>
      <c r="RUK483" s="428"/>
      <c r="RUL483" s="3"/>
      <c r="RUM483" s="567"/>
      <c r="RUN483" s="3"/>
      <c r="RUO483" s="428"/>
      <c r="RUP483" s="3"/>
      <c r="RUQ483" s="567"/>
      <c r="RUR483" s="3"/>
      <c r="RUS483" s="428"/>
      <c r="RUT483" s="3"/>
      <c r="RUU483" s="567"/>
      <c r="RUV483" s="3"/>
      <c r="RUW483" s="428"/>
      <c r="RUX483" s="3"/>
      <c r="RUY483" s="567"/>
      <c r="RUZ483" s="3"/>
      <c r="RVA483" s="428"/>
      <c r="RVB483" s="3"/>
      <c r="RVC483" s="567"/>
      <c r="RVD483" s="3"/>
      <c r="RVE483" s="428"/>
      <c r="RVF483" s="3"/>
      <c r="RVG483" s="567"/>
      <c r="RVH483" s="3"/>
      <c r="RVI483" s="428"/>
      <c r="RVJ483" s="3"/>
      <c r="RVK483" s="567"/>
      <c r="RVL483" s="3"/>
      <c r="RVM483" s="428"/>
      <c r="RVN483" s="3"/>
      <c r="RVO483" s="567"/>
      <c r="RVP483" s="3"/>
      <c r="RVQ483" s="428"/>
      <c r="RVR483" s="3"/>
      <c r="RVS483" s="567"/>
      <c r="RVT483" s="3"/>
      <c r="RVU483" s="428"/>
      <c r="RVV483" s="3"/>
      <c r="RVW483" s="567"/>
      <c r="RVX483" s="3"/>
      <c r="RVY483" s="428"/>
      <c r="RVZ483" s="3"/>
      <c r="RWA483" s="567"/>
      <c r="RWB483" s="3"/>
      <c r="RWC483" s="428"/>
      <c r="RWD483" s="3"/>
      <c r="RWE483" s="567"/>
      <c r="RWF483" s="3"/>
      <c r="RWG483" s="428"/>
      <c r="RWH483" s="3"/>
      <c r="RWI483" s="567"/>
      <c r="RWJ483" s="3"/>
      <c r="RWK483" s="428"/>
      <c r="RWL483" s="3"/>
      <c r="RWM483" s="567"/>
      <c r="RWN483" s="3"/>
      <c r="RWO483" s="428"/>
      <c r="RWP483" s="3"/>
      <c r="RWQ483" s="567"/>
      <c r="RWR483" s="3"/>
      <c r="RWS483" s="428"/>
      <c r="RWT483" s="3"/>
      <c r="RWU483" s="567"/>
      <c r="RWV483" s="3"/>
      <c r="RWW483" s="428"/>
      <c r="RWX483" s="3"/>
      <c r="RWY483" s="567"/>
      <c r="RWZ483" s="3"/>
      <c r="RXA483" s="428"/>
      <c r="RXB483" s="3"/>
      <c r="RXC483" s="567"/>
      <c r="RXD483" s="3"/>
      <c r="RXE483" s="428"/>
      <c r="RXF483" s="3"/>
      <c r="RXG483" s="567"/>
      <c r="RXH483" s="3"/>
      <c r="RXI483" s="428"/>
      <c r="RXJ483" s="3"/>
      <c r="RXK483" s="567"/>
      <c r="RXL483" s="3"/>
      <c r="RXM483" s="428"/>
      <c r="RXN483" s="3"/>
      <c r="RXO483" s="567"/>
      <c r="RXP483" s="3"/>
      <c r="RXQ483" s="428"/>
      <c r="RXR483" s="3"/>
      <c r="RXS483" s="567"/>
      <c r="RXT483" s="3"/>
      <c r="RXU483" s="428"/>
      <c r="RXV483" s="3"/>
      <c r="RXW483" s="567"/>
      <c r="RXX483" s="3"/>
      <c r="RXY483" s="428"/>
      <c r="RXZ483" s="3"/>
      <c r="RYA483" s="567"/>
      <c r="RYB483" s="3"/>
      <c r="RYC483" s="428"/>
      <c r="RYD483" s="3"/>
      <c r="RYE483" s="567"/>
      <c r="RYF483" s="3"/>
      <c r="RYG483" s="428"/>
      <c r="RYH483" s="3"/>
      <c r="RYI483" s="567"/>
      <c r="RYJ483" s="3"/>
      <c r="RYK483" s="428"/>
      <c r="RYL483" s="3"/>
      <c r="RYM483" s="567"/>
      <c r="RYN483" s="3"/>
      <c r="RYO483" s="428"/>
      <c r="RYP483" s="3"/>
      <c r="RYQ483" s="567"/>
      <c r="RYR483" s="3"/>
      <c r="RYS483" s="428"/>
      <c r="RYT483" s="3"/>
      <c r="RYU483" s="567"/>
      <c r="RYV483" s="3"/>
      <c r="RYW483" s="428"/>
      <c r="RYX483" s="3"/>
      <c r="RYY483" s="567"/>
      <c r="RYZ483" s="3"/>
      <c r="RZA483" s="428"/>
      <c r="RZB483" s="3"/>
      <c r="RZC483" s="567"/>
      <c r="RZD483" s="3"/>
      <c r="RZE483" s="428"/>
      <c r="RZF483" s="3"/>
      <c r="RZG483" s="567"/>
      <c r="RZH483" s="3"/>
      <c r="RZI483" s="428"/>
      <c r="RZJ483" s="3"/>
      <c r="RZK483" s="567"/>
      <c r="RZL483" s="3"/>
      <c r="RZM483" s="428"/>
      <c r="RZN483" s="3"/>
      <c r="RZO483" s="567"/>
      <c r="RZP483" s="3"/>
      <c r="RZQ483" s="428"/>
      <c r="RZR483" s="3"/>
      <c r="RZS483" s="567"/>
      <c r="RZT483" s="3"/>
      <c r="RZU483" s="428"/>
      <c r="RZV483" s="3"/>
      <c r="RZW483" s="567"/>
      <c r="RZX483" s="3"/>
      <c r="RZY483" s="428"/>
      <c r="RZZ483" s="3"/>
      <c r="SAA483" s="567"/>
      <c r="SAB483" s="3"/>
      <c r="SAC483" s="428"/>
      <c r="SAD483" s="3"/>
      <c r="SAE483" s="567"/>
      <c r="SAF483" s="3"/>
      <c r="SAG483" s="428"/>
      <c r="SAH483" s="3"/>
      <c r="SAI483" s="567"/>
      <c r="SAJ483" s="3"/>
      <c r="SAK483" s="428"/>
      <c r="SAL483" s="3"/>
      <c r="SAM483" s="567"/>
      <c r="SAN483" s="3"/>
      <c r="SAO483" s="428"/>
      <c r="SAP483" s="3"/>
      <c r="SAQ483" s="567"/>
      <c r="SAR483" s="3"/>
      <c r="SAS483" s="428"/>
      <c r="SAT483" s="3"/>
      <c r="SAU483" s="567"/>
      <c r="SAV483" s="3"/>
      <c r="SAW483" s="428"/>
      <c r="SAX483" s="3"/>
      <c r="SAY483" s="567"/>
      <c r="SAZ483" s="3"/>
      <c r="SBA483" s="428"/>
      <c r="SBB483" s="3"/>
      <c r="SBC483" s="567"/>
      <c r="SBD483" s="3"/>
      <c r="SBE483" s="428"/>
      <c r="SBF483" s="3"/>
      <c r="SBG483" s="567"/>
      <c r="SBH483" s="3"/>
      <c r="SBI483" s="428"/>
      <c r="SBJ483" s="3"/>
      <c r="SBK483" s="567"/>
      <c r="SBL483" s="3"/>
      <c r="SBM483" s="428"/>
      <c r="SBN483" s="3"/>
      <c r="SBO483" s="567"/>
      <c r="SBP483" s="3"/>
      <c r="SBQ483" s="428"/>
      <c r="SBR483" s="3"/>
      <c r="SBS483" s="567"/>
      <c r="SBT483" s="3"/>
      <c r="SBU483" s="428"/>
      <c r="SBV483" s="3"/>
      <c r="SBW483" s="567"/>
      <c r="SBX483" s="3"/>
      <c r="SBY483" s="428"/>
      <c r="SBZ483" s="3"/>
      <c r="SCA483" s="567"/>
      <c r="SCB483" s="3"/>
      <c r="SCC483" s="428"/>
      <c r="SCD483" s="3"/>
      <c r="SCE483" s="567"/>
      <c r="SCF483" s="3"/>
      <c r="SCG483" s="428"/>
      <c r="SCH483" s="3"/>
      <c r="SCI483" s="567"/>
      <c r="SCJ483" s="3"/>
      <c r="SCK483" s="428"/>
      <c r="SCL483" s="3"/>
      <c r="SCM483" s="567"/>
      <c r="SCN483" s="3"/>
      <c r="SCO483" s="428"/>
      <c r="SCP483" s="3"/>
      <c r="SCQ483" s="567"/>
      <c r="SCR483" s="3"/>
      <c r="SCS483" s="428"/>
      <c r="SCT483" s="3"/>
      <c r="SCU483" s="567"/>
      <c r="SCV483" s="3"/>
      <c r="SCW483" s="428"/>
      <c r="SCX483" s="3"/>
      <c r="SCY483" s="567"/>
      <c r="SCZ483" s="3"/>
      <c r="SDA483" s="428"/>
      <c r="SDB483" s="3"/>
      <c r="SDC483" s="567"/>
      <c r="SDD483" s="3"/>
      <c r="SDE483" s="428"/>
      <c r="SDF483" s="3"/>
      <c r="SDG483" s="567"/>
      <c r="SDH483" s="3"/>
      <c r="SDI483" s="428"/>
      <c r="SDJ483" s="3"/>
      <c r="SDK483" s="567"/>
      <c r="SDL483" s="3"/>
      <c r="SDM483" s="428"/>
      <c r="SDN483" s="3"/>
      <c r="SDO483" s="567"/>
      <c r="SDP483" s="3"/>
      <c r="SDQ483" s="428"/>
      <c r="SDR483" s="3"/>
      <c r="SDS483" s="567"/>
      <c r="SDT483" s="3"/>
      <c r="SDU483" s="428"/>
      <c r="SDV483" s="3"/>
      <c r="SDW483" s="567"/>
      <c r="SDX483" s="3"/>
      <c r="SDY483" s="428"/>
      <c r="SDZ483" s="3"/>
      <c r="SEA483" s="567"/>
      <c r="SEB483" s="3"/>
      <c r="SEC483" s="428"/>
      <c r="SED483" s="3"/>
      <c r="SEE483" s="567"/>
      <c r="SEF483" s="3"/>
      <c r="SEG483" s="428"/>
      <c r="SEH483" s="3"/>
      <c r="SEI483" s="567"/>
      <c r="SEJ483" s="3"/>
      <c r="SEK483" s="428"/>
      <c r="SEL483" s="3"/>
      <c r="SEM483" s="567"/>
      <c r="SEN483" s="3"/>
      <c r="SEO483" s="428"/>
      <c r="SEP483" s="3"/>
      <c r="SEQ483" s="567"/>
      <c r="SER483" s="3"/>
      <c r="SES483" s="428"/>
      <c r="SET483" s="3"/>
      <c r="SEU483" s="567"/>
      <c r="SEV483" s="3"/>
      <c r="SEW483" s="428"/>
      <c r="SEX483" s="3"/>
      <c r="SEY483" s="567"/>
      <c r="SEZ483" s="3"/>
      <c r="SFA483" s="428"/>
      <c r="SFB483" s="3"/>
      <c r="SFC483" s="567"/>
      <c r="SFD483" s="3"/>
      <c r="SFE483" s="428"/>
      <c r="SFF483" s="3"/>
      <c r="SFG483" s="567"/>
      <c r="SFH483" s="3"/>
      <c r="SFI483" s="428"/>
      <c r="SFJ483" s="3"/>
      <c r="SFK483" s="567"/>
      <c r="SFL483" s="3"/>
      <c r="SFM483" s="428"/>
      <c r="SFN483" s="3"/>
      <c r="SFO483" s="567"/>
      <c r="SFP483" s="3"/>
      <c r="SFQ483" s="428"/>
      <c r="SFR483" s="3"/>
      <c r="SFS483" s="567"/>
      <c r="SFT483" s="3"/>
      <c r="SFU483" s="428"/>
      <c r="SFV483" s="3"/>
      <c r="SFW483" s="567"/>
      <c r="SFX483" s="3"/>
      <c r="SFY483" s="428"/>
      <c r="SFZ483" s="3"/>
      <c r="SGA483" s="567"/>
      <c r="SGB483" s="3"/>
      <c r="SGC483" s="428"/>
      <c r="SGD483" s="3"/>
      <c r="SGE483" s="567"/>
      <c r="SGF483" s="3"/>
      <c r="SGG483" s="428"/>
      <c r="SGH483" s="3"/>
      <c r="SGI483" s="567"/>
      <c r="SGJ483" s="3"/>
      <c r="SGK483" s="428"/>
      <c r="SGL483" s="3"/>
      <c r="SGM483" s="567"/>
      <c r="SGN483" s="3"/>
      <c r="SGO483" s="428"/>
      <c r="SGP483" s="3"/>
      <c r="SGQ483" s="567"/>
      <c r="SGR483" s="3"/>
      <c r="SGS483" s="428"/>
      <c r="SGT483" s="3"/>
      <c r="SGU483" s="567"/>
      <c r="SGV483" s="3"/>
      <c r="SGW483" s="428"/>
      <c r="SGX483" s="3"/>
      <c r="SGY483" s="567"/>
      <c r="SGZ483" s="3"/>
      <c r="SHA483" s="428"/>
      <c r="SHB483" s="3"/>
      <c r="SHC483" s="567"/>
      <c r="SHD483" s="3"/>
      <c r="SHE483" s="428"/>
      <c r="SHF483" s="3"/>
      <c r="SHG483" s="567"/>
      <c r="SHH483" s="3"/>
      <c r="SHI483" s="428"/>
      <c r="SHJ483" s="3"/>
      <c r="SHK483" s="567"/>
      <c r="SHL483" s="3"/>
      <c r="SHM483" s="428"/>
      <c r="SHN483" s="3"/>
      <c r="SHO483" s="567"/>
      <c r="SHP483" s="3"/>
      <c r="SHQ483" s="428"/>
      <c r="SHR483" s="3"/>
      <c r="SHS483" s="567"/>
      <c r="SHT483" s="3"/>
      <c r="SHU483" s="428"/>
      <c r="SHV483" s="3"/>
      <c r="SHW483" s="567"/>
      <c r="SHX483" s="3"/>
      <c r="SHY483" s="428"/>
      <c r="SHZ483" s="3"/>
      <c r="SIA483" s="567"/>
      <c r="SIB483" s="3"/>
      <c r="SIC483" s="428"/>
      <c r="SID483" s="3"/>
      <c r="SIE483" s="567"/>
      <c r="SIF483" s="3"/>
      <c r="SIG483" s="428"/>
      <c r="SIH483" s="3"/>
      <c r="SII483" s="567"/>
      <c r="SIJ483" s="3"/>
      <c r="SIK483" s="428"/>
      <c r="SIL483" s="3"/>
      <c r="SIM483" s="567"/>
      <c r="SIN483" s="3"/>
      <c r="SIO483" s="428"/>
      <c r="SIP483" s="3"/>
      <c r="SIQ483" s="567"/>
      <c r="SIR483" s="3"/>
      <c r="SIS483" s="428"/>
      <c r="SIT483" s="3"/>
      <c r="SIU483" s="567"/>
      <c r="SIV483" s="3"/>
      <c r="SIW483" s="428"/>
      <c r="SIX483" s="3"/>
      <c r="SIY483" s="567"/>
      <c r="SIZ483" s="3"/>
      <c r="SJA483" s="428"/>
      <c r="SJB483" s="3"/>
      <c r="SJC483" s="567"/>
      <c r="SJD483" s="3"/>
      <c r="SJE483" s="428"/>
      <c r="SJF483" s="3"/>
      <c r="SJG483" s="567"/>
      <c r="SJH483" s="3"/>
      <c r="SJI483" s="428"/>
      <c r="SJJ483" s="3"/>
      <c r="SJK483" s="567"/>
      <c r="SJL483" s="3"/>
      <c r="SJM483" s="428"/>
      <c r="SJN483" s="3"/>
      <c r="SJO483" s="567"/>
      <c r="SJP483" s="3"/>
      <c r="SJQ483" s="428"/>
      <c r="SJR483" s="3"/>
      <c r="SJS483" s="567"/>
      <c r="SJT483" s="3"/>
      <c r="SJU483" s="428"/>
      <c r="SJV483" s="3"/>
      <c r="SJW483" s="567"/>
      <c r="SJX483" s="3"/>
      <c r="SJY483" s="428"/>
      <c r="SJZ483" s="3"/>
      <c r="SKA483" s="567"/>
      <c r="SKB483" s="3"/>
      <c r="SKC483" s="428"/>
      <c r="SKD483" s="3"/>
      <c r="SKE483" s="567"/>
      <c r="SKF483" s="3"/>
      <c r="SKG483" s="428"/>
      <c r="SKH483" s="3"/>
      <c r="SKI483" s="567"/>
      <c r="SKJ483" s="3"/>
      <c r="SKK483" s="428"/>
      <c r="SKL483" s="3"/>
      <c r="SKM483" s="567"/>
      <c r="SKN483" s="3"/>
      <c r="SKO483" s="428"/>
      <c r="SKP483" s="3"/>
      <c r="SKQ483" s="567"/>
      <c r="SKR483" s="3"/>
      <c r="SKS483" s="428"/>
      <c r="SKT483" s="3"/>
      <c r="SKU483" s="567"/>
      <c r="SKV483" s="3"/>
      <c r="SKW483" s="428"/>
      <c r="SKX483" s="3"/>
      <c r="SKY483" s="567"/>
      <c r="SKZ483" s="3"/>
      <c r="SLA483" s="428"/>
      <c r="SLB483" s="3"/>
      <c r="SLC483" s="567"/>
      <c r="SLD483" s="3"/>
      <c r="SLE483" s="428"/>
      <c r="SLF483" s="3"/>
      <c r="SLG483" s="567"/>
      <c r="SLH483" s="3"/>
      <c r="SLI483" s="428"/>
      <c r="SLJ483" s="3"/>
      <c r="SLK483" s="567"/>
      <c r="SLL483" s="3"/>
      <c r="SLM483" s="428"/>
      <c r="SLN483" s="3"/>
      <c r="SLO483" s="567"/>
      <c r="SLP483" s="3"/>
      <c r="SLQ483" s="428"/>
      <c r="SLR483" s="3"/>
      <c r="SLS483" s="567"/>
      <c r="SLT483" s="3"/>
      <c r="SLU483" s="428"/>
      <c r="SLV483" s="3"/>
      <c r="SLW483" s="567"/>
      <c r="SLX483" s="3"/>
      <c r="SLY483" s="428"/>
      <c r="SLZ483" s="3"/>
      <c r="SMA483" s="567"/>
      <c r="SMB483" s="3"/>
      <c r="SMC483" s="428"/>
      <c r="SMD483" s="3"/>
      <c r="SME483" s="567"/>
      <c r="SMF483" s="3"/>
      <c r="SMG483" s="428"/>
      <c r="SMH483" s="3"/>
      <c r="SMI483" s="567"/>
      <c r="SMJ483" s="3"/>
      <c r="SMK483" s="428"/>
      <c r="SML483" s="3"/>
      <c r="SMM483" s="567"/>
      <c r="SMN483" s="3"/>
      <c r="SMO483" s="428"/>
      <c r="SMP483" s="3"/>
      <c r="SMQ483" s="567"/>
      <c r="SMR483" s="3"/>
      <c r="SMS483" s="428"/>
      <c r="SMT483" s="3"/>
      <c r="SMU483" s="567"/>
      <c r="SMV483" s="3"/>
      <c r="SMW483" s="428"/>
      <c r="SMX483" s="3"/>
      <c r="SMY483" s="567"/>
      <c r="SMZ483" s="3"/>
      <c r="SNA483" s="428"/>
      <c r="SNB483" s="3"/>
      <c r="SNC483" s="567"/>
      <c r="SND483" s="3"/>
      <c r="SNE483" s="428"/>
      <c r="SNF483" s="3"/>
      <c r="SNG483" s="567"/>
      <c r="SNH483" s="3"/>
      <c r="SNI483" s="428"/>
      <c r="SNJ483" s="3"/>
      <c r="SNK483" s="567"/>
      <c r="SNL483" s="3"/>
      <c r="SNM483" s="428"/>
      <c r="SNN483" s="3"/>
      <c r="SNO483" s="567"/>
      <c r="SNP483" s="3"/>
      <c r="SNQ483" s="428"/>
      <c r="SNR483" s="3"/>
      <c r="SNS483" s="567"/>
      <c r="SNT483" s="3"/>
      <c r="SNU483" s="428"/>
      <c r="SNV483" s="3"/>
      <c r="SNW483" s="567"/>
      <c r="SNX483" s="3"/>
      <c r="SNY483" s="428"/>
      <c r="SNZ483" s="3"/>
      <c r="SOA483" s="567"/>
      <c r="SOB483" s="3"/>
      <c r="SOC483" s="428"/>
      <c r="SOD483" s="3"/>
      <c r="SOE483" s="567"/>
      <c r="SOF483" s="3"/>
      <c r="SOG483" s="428"/>
      <c r="SOH483" s="3"/>
      <c r="SOI483" s="567"/>
      <c r="SOJ483" s="3"/>
      <c r="SOK483" s="428"/>
      <c r="SOL483" s="3"/>
      <c r="SOM483" s="567"/>
      <c r="SON483" s="3"/>
      <c r="SOO483" s="428"/>
      <c r="SOP483" s="3"/>
      <c r="SOQ483" s="567"/>
      <c r="SOR483" s="3"/>
      <c r="SOS483" s="428"/>
      <c r="SOT483" s="3"/>
      <c r="SOU483" s="567"/>
      <c r="SOV483" s="3"/>
      <c r="SOW483" s="428"/>
      <c r="SOX483" s="3"/>
      <c r="SOY483" s="567"/>
      <c r="SOZ483" s="3"/>
      <c r="SPA483" s="428"/>
      <c r="SPB483" s="3"/>
      <c r="SPC483" s="567"/>
      <c r="SPD483" s="3"/>
      <c r="SPE483" s="428"/>
      <c r="SPF483" s="3"/>
      <c r="SPG483" s="567"/>
      <c r="SPH483" s="3"/>
      <c r="SPI483" s="428"/>
      <c r="SPJ483" s="3"/>
      <c r="SPK483" s="567"/>
      <c r="SPL483" s="3"/>
      <c r="SPM483" s="428"/>
      <c r="SPN483" s="3"/>
      <c r="SPO483" s="567"/>
      <c r="SPP483" s="3"/>
      <c r="SPQ483" s="428"/>
      <c r="SPR483" s="3"/>
      <c r="SPS483" s="567"/>
      <c r="SPT483" s="3"/>
      <c r="SPU483" s="428"/>
      <c r="SPV483" s="3"/>
      <c r="SPW483" s="567"/>
      <c r="SPX483" s="3"/>
      <c r="SPY483" s="428"/>
      <c r="SPZ483" s="3"/>
      <c r="SQA483" s="567"/>
      <c r="SQB483" s="3"/>
      <c r="SQC483" s="428"/>
      <c r="SQD483" s="3"/>
      <c r="SQE483" s="567"/>
      <c r="SQF483" s="3"/>
      <c r="SQG483" s="428"/>
      <c r="SQH483" s="3"/>
      <c r="SQI483" s="567"/>
      <c r="SQJ483" s="3"/>
      <c r="SQK483" s="428"/>
      <c r="SQL483" s="3"/>
      <c r="SQM483" s="567"/>
      <c r="SQN483" s="3"/>
      <c r="SQO483" s="428"/>
      <c r="SQP483" s="3"/>
      <c r="SQQ483" s="567"/>
      <c r="SQR483" s="3"/>
      <c r="SQS483" s="428"/>
      <c r="SQT483" s="3"/>
      <c r="SQU483" s="567"/>
      <c r="SQV483" s="3"/>
      <c r="SQW483" s="428"/>
      <c r="SQX483" s="3"/>
      <c r="SQY483" s="567"/>
      <c r="SQZ483" s="3"/>
      <c r="SRA483" s="428"/>
      <c r="SRB483" s="3"/>
      <c r="SRC483" s="567"/>
      <c r="SRD483" s="3"/>
      <c r="SRE483" s="428"/>
      <c r="SRF483" s="3"/>
      <c r="SRG483" s="567"/>
      <c r="SRH483" s="3"/>
      <c r="SRI483" s="428"/>
      <c r="SRJ483" s="3"/>
      <c r="SRK483" s="567"/>
      <c r="SRL483" s="3"/>
      <c r="SRM483" s="428"/>
      <c r="SRN483" s="3"/>
      <c r="SRO483" s="567"/>
      <c r="SRP483" s="3"/>
      <c r="SRQ483" s="428"/>
      <c r="SRR483" s="3"/>
      <c r="SRS483" s="567"/>
      <c r="SRT483" s="3"/>
      <c r="SRU483" s="428"/>
      <c r="SRV483" s="3"/>
      <c r="SRW483" s="567"/>
      <c r="SRX483" s="3"/>
      <c r="SRY483" s="428"/>
      <c r="SRZ483" s="3"/>
      <c r="SSA483" s="567"/>
      <c r="SSB483" s="3"/>
      <c r="SSC483" s="428"/>
      <c r="SSD483" s="3"/>
      <c r="SSE483" s="567"/>
      <c r="SSF483" s="3"/>
      <c r="SSG483" s="428"/>
      <c r="SSH483" s="3"/>
      <c r="SSI483" s="567"/>
      <c r="SSJ483" s="3"/>
      <c r="SSK483" s="428"/>
      <c r="SSL483" s="3"/>
      <c r="SSM483" s="567"/>
      <c r="SSN483" s="3"/>
      <c r="SSO483" s="428"/>
      <c r="SSP483" s="3"/>
      <c r="SSQ483" s="567"/>
      <c r="SSR483" s="3"/>
      <c r="SSS483" s="428"/>
      <c r="SST483" s="3"/>
      <c r="SSU483" s="567"/>
      <c r="SSV483" s="3"/>
      <c r="SSW483" s="428"/>
      <c r="SSX483" s="3"/>
      <c r="SSY483" s="567"/>
      <c r="SSZ483" s="3"/>
      <c r="STA483" s="428"/>
      <c r="STB483" s="3"/>
      <c r="STC483" s="567"/>
      <c r="STD483" s="3"/>
      <c r="STE483" s="428"/>
      <c r="STF483" s="3"/>
      <c r="STG483" s="567"/>
      <c r="STH483" s="3"/>
      <c r="STI483" s="428"/>
      <c r="STJ483" s="3"/>
      <c r="STK483" s="567"/>
      <c r="STL483" s="3"/>
      <c r="STM483" s="428"/>
      <c r="STN483" s="3"/>
      <c r="STO483" s="567"/>
      <c r="STP483" s="3"/>
      <c r="STQ483" s="428"/>
      <c r="STR483" s="3"/>
      <c r="STS483" s="567"/>
      <c r="STT483" s="3"/>
      <c r="STU483" s="428"/>
      <c r="STV483" s="3"/>
      <c r="STW483" s="567"/>
      <c r="STX483" s="3"/>
      <c r="STY483" s="428"/>
      <c r="STZ483" s="3"/>
      <c r="SUA483" s="567"/>
      <c r="SUB483" s="3"/>
      <c r="SUC483" s="428"/>
      <c r="SUD483" s="3"/>
      <c r="SUE483" s="567"/>
      <c r="SUF483" s="3"/>
      <c r="SUG483" s="428"/>
      <c r="SUH483" s="3"/>
      <c r="SUI483" s="567"/>
      <c r="SUJ483" s="3"/>
      <c r="SUK483" s="428"/>
      <c r="SUL483" s="3"/>
      <c r="SUM483" s="567"/>
      <c r="SUN483" s="3"/>
      <c r="SUO483" s="428"/>
      <c r="SUP483" s="3"/>
      <c r="SUQ483" s="567"/>
      <c r="SUR483" s="3"/>
      <c r="SUS483" s="428"/>
      <c r="SUT483" s="3"/>
      <c r="SUU483" s="567"/>
      <c r="SUV483" s="3"/>
      <c r="SUW483" s="428"/>
      <c r="SUX483" s="3"/>
      <c r="SUY483" s="567"/>
      <c r="SUZ483" s="3"/>
      <c r="SVA483" s="428"/>
      <c r="SVB483" s="3"/>
      <c r="SVC483" s="567"/>
      <c r="SVD483" s="3"/>
      <c r="SVE483" s="428"/>
      <c r="SVF483" s="3"/>
      <c r="SVG483" s="567"/>
      <c r="SVH483" s="3"/>
      <c r="SVI483" s="428"/>
      <c r="SVJ483" s="3"/>
      <c r="SVK483" s="567"/>
      <c r="SVL483" s="3"/>
      <c r="SVM483" s="428"/>
      <c r="SVN483" s="3"/>
      <c r="SVO483" s="567"/>
      <c r="SVP483" s="3"/>
      <c r="SVQ483" s="428"/>
      <c r="SVR483" s="3"/>
      <c r="SVS483" s="567"/>
      <c r="SVT483" s="3"/>
      <c r="SVU483" s="428"/>
      <c r="SVV483" s="3"/>
      <c r="SVW483" s="567"/>
      <c r="SVX483" s="3"/>
      <c r="SVY483" s="428"/>
      <c r="SVZ483" s="3"/>
      <c r="SWA483" s="567"/>
      <c r="SWB483" s="3"/>
      <c r="SWC483" s="428"/>
      <c r="SWD483" s="3"/>
      <c r="SWE483" s="567"/>
      <c r="SWF483" s="3"/>
      <c r="SWG483" s="428"/>
      <c r="SWH483" s="3"/>
      <c r="SWI483" s="567"/>
      <c r="SWJ483" s="3"/>
      <c r="SWK483" s="428"/>
      <c r="SWL483" s="3"/>
      <c r="SWM483" s="567"/>
      <c r="SWN483" s="3"/>
      <c r="SWO483" s="428"/>
      <c r="SWP483" s="3"/>
      <c r="SWQ483" s="567"/>
      <c r="SWR483" s="3"/>
      <c r="SWS483" s="428"/>
      <c r="SWT483" s="3"/>
      <c r="SWU483" s="567"/>
      <c r="SWV483" s="3"/>
      <c r="SWW483" s="428"/>
      <c r="SWX483" s="3"/>
      <c r="SWY483" s="567"/>
      <c r="SWZ483" s="3"/>
      <c r="SXA483" s="428"/>
      <c r="SXB483" s="3"/>
      <c r="SXC483" s="567"/>
      <c r="SXD483" s="3"/>
      <c r="SXE483" s="428"/>
      <c r="SXF483" s="3"/>
      <c r="SXG483" s="567"/>
      <c r="SXH483" s="3"/>
      <c r="SXI483" s="428"/>
      <c r="SXJ483" s="3"/>
      <c r="SXK483" s="567"/>
      <c r="SXL483" s="3"/>
      <c r="SXM483" s="428"/>
      <c r="SXN483" s="3"/>
      <c r="SXO483" s="567"/>
      <c r="SXP483" s="3"/>
      <c r="SXQ483" s="428"/>
      <c r="SXR483" s="3"/>
      <c r="SXS483" s="567"/>
      <c r="SXT483" s="3"/>
      <c r="SXU483" s="428"/>
      <c r="SXV483" s="3"/>
      <c r="SXW483" s="567"/>
      <c r="SXX483" s="3"/>
      <c r="SXY483" s="428"/>
      <c r="SXZ483" s="3"/>
      <c r="SYA483" s="567"/>
      <c r="SYB483" s="3"/>
      <c r="SYC483" s="428"/>
      <c r="SYD483" s="3"/>
      <c r="SYE483" s="567"/>
      <c r="SYF483" s="3"/>
      <c r="SYG483" s="428"/>
      <c r="SYH483" s="3"/>
      <c r="SYI483" s="567"/>
      <c r="SYJ483" s="3"/>
      <c r="SYK483" s="428"/>
      <c r="SYL483" s="3"/>
      <c r="SYM483" s="567"/>
      <c r="SYN483" s="3"/>
      <c r="SYO483" s="428"/>
      <c r="SYP483" s="3"/>
      <c r="SYQ483" s="567"/>
      <c r="SYR483" s="3"/>
      <c r="SYS483" s="428"/>
      <c r="SYT483" s="3"/>
      <c r="SYU483" s="567"/>
      <c r="SYV483" s="3"/>
      <c r="SYW483" s="428"/>
      <c r="SYX483" s="3"/>
      <c r="SYY483" s="567"/>
      <c r="SYZ483" s="3"/>
      <c r="SZA483" s="428"/>
      <c r="SZB483" s="3"/>
      <c r="SZC483" s="567"/>
      <c r="SZD483" s="3"/>
      <c r="SZE483" s="428"/>
      <c r="SZF483" s="3"/>
      <c r="SZG483" s="567"/>
      <c r="SZH483" s="3"/>
      <c r="SZI483" s="428"/>
      <c r="SZJ483" s="3"/>
      <c r="SZK483" s="567"/>
      <c r="SZL483" s="3"/>
      <c r="SZM483" s="428"/>
      <c r="SZN483" s="3"/>
      <c r="SZO483" s="567"/>
      <c r="SZP483" s="3"/>
      <c r="SZQ483" s="428"/>
      <c r="SZR483" s="3"/>
      <c r="SZS483" s="567"/>
      <c r="SZT483" s="3"/>
      <c r="SZU483" s="428"/>
      <c r="SZV483" s="3"/>
      <c r="SZW483" s="567"/>
      <c r="SZX483" s="3"/>
      <c r="SZY483" s="428"/>
      <c r="SZZ483" s="3"/>
      <c r="TAA483" s="567"/>
      <c r="TAB483" s="3"/>
      <c r="TAC483" s="428"/>
      <c r="TAD483" s="3"/>
      <c r="TAE483" s="567"/>
      <c r="TAF483" s="3"/>
      <c r="TAG483" s="428"/>
      <c r="TAH483" s="3"/>
      <c r="TAI483" s="567"/>
      <c r="TAJ483" s="3"/>
      <c r="TAK483" s="428"/>
      <c r="TAL483" s="3"/>
      <c r="TAM483" s="567"/>
      <c r="TAN483" s="3"/>
      <c r="TAO483" s="428"/>
      <c r="TAP483" s="3"/>
      <c r="TAQ483" s="567"/>
      <c r="TAR483" s="3"/>
      <c r="TAS483" s="428"/>
      <c r="TAT483" s="3"/>
      <c r="TAU483" s="567"/>
      <c r="TAV483" s="3"/>
      <c r="TAW483" s="428"/>
      <c r="TAX483" s="3"/>
      <c r="TAY483" s="567"/>
      <c r="TAZ483" s="3"/>
      <c r="TBA483" s="428"/>
      <c r="TBB483" s="3"/>
      <c r="TBC483" s="567"/>
      <c r="TBD483" s="3"/>
      <c r="TBE483" s="428"/>
      <c r="TBF483" s="3"/>
      <c r="TBG483" s="567"/>
      <c r="TBH483" s="3"/>
      <c r="TBI483" s="428"/>
      <c r="TBJ483" s="3"/>
      <c r="TBK483" s="567"/>
      <c r="TBL483" s="3"/>
      <c r="TBM483" s="428"/>
      <c r="TBN483" s="3"/>
      <c r="TBO483" s="567"/>
      <c r="TBP483" s="3"/>
      <c r="TBQ483" s="428"/>
      <c r="TBR483" s="3"/>
      <c r="TBS483" s="567"/>
      <c r="TBT483" s="3"/>
      <c r="TBU483" s="428"/>
      <c r="TBV483" s="3"/>
      <c r="TBW483" s="567"/>
      <c r="TBX483" s="3"/>
      <c r="TBY483" s="428"/>
      <c r="TBZ483" s="3"/>
      <c r="TCA483" s="567"/>
      <c r="TCB483" s="3"/>
      <c r="TCC483" s="428"/>
      <c r="TCD483" s="3"/>
      <c r="TCE483" s="567"/>
      <c r="TCF483" s="3"/>
      <c r="TCG483" s="428"/>
      <c r="TCH483" s="3"/>
      <c r="TCI483" s="567"/>
      <c r="TCJ483" s="3"/>
      <c r="TCK483" s="428"/>
      <c r="TCL483" s="3"/>
      <c r="TCM483" s="567"/>
      <c r="TCN483" s="3"/>
      <c r="TCO483" s="428"/>
      <c r="TCP483" s="3"/>
      <c r="TCQ483" s="567"/>
      <c r="TCR483" s="3"/>
      <c r="TCS483" s="428"/>
      <c r="TCT483" s="3"/>
      <c r="TCU483" s="567"/>
      <c r="TCV483" s="3"/>
      <c r="TCW483" s="428"/>
      <c r="TCX483" s="3"/>
      <c r="TCY483" s="567"/>
      <c r="TCZ483" s="3"/>
      <c r="TDA483" s="428"/>
      <c r="TDB483" s="3"/>
      <c r="TDC483" s="567"/>
      <c r="TDD483" s="3"/>
      <c r="TDE483" s="428"/>
      <c r="TDF483" s="3"/>
      <c r="TDG483" s="567"/>
      <c r="TDH483" s="3"/>
      <c r="TDI483" s="428"/>
      <c r="TDJ483" s="3"/>
      <c r="TDK483" s="567"/>
      <c r="TDL483" s="3"/>
      <c r="TDM483" s="428"/>
      <c r="TDN483" s="3"/>
      <c r="TDO483" s="567"/>
      <c r="TDP483" s="3"/>
      <c r="TDQ483" s="428"/>
      <c r="TDR483" s="3"/>
      <c r="TDS483" s="567"/>
      <c r="TDT483" s="3"/>
      <c r="TDU483" s="428"/>
      <c r="TDV483" s="3"/>
      <c r="TDW483" s="567"/>
      <c r="TDX483" s="3"/>
      <c r="TDY483" s="428"/>
      <c r="TDZ483" s="3"/>
      <c r="TEA483" s="567"/>
      <c r="TEB483" s="3"/>
      <c r="TEC483" s="428"/>
      <c r="TED483" s="3"/>
      <c r="TEE483" s="567"/>
      <c r="TEF483" s="3"/>
      <c r="TEG483" s="428"/>
      <c r="TEH483" s="3"/>
      <c r="TEI483" s="567"/>
      <c r="TEJ483" s="3"/>
      <c r="TEK483" s="428"/>
      <c r="TEL483" s="3"/>
      <c r="TEM483" s="567"/>
      <c r="TEN483" s="3"/>
      <c r="TEO483" s="428"/>
      <c r="TEP483" s="3"/>
      <c r="TEQ483" s="567"/>
      <c r="TER483" s="3"/>
      <c r="TES483" s="428"/>
      <c r="TET483" s="3"/>
      <c r="TEU483" s="567"/>
      <c r="TEV483" s="3"/>
      <c r="TEW483" s="428"/>
      <c r="TEX483" s="3"/>
      <c r="TEY483" s="567"/>
      <c r="TEZ483" s="3"/>
      <c r="TFA483" s="428"/>
      <c r="TFB483" s="3"/>
      <c r="TFC483" s="567"/>
      <c r="TFD483" s="3"/>
      <c r="TFE483" s="428"/>
      <c r="TFF483" s="3"/>
      <c r="TFG483" s="567"/>
      <c r="TFH483" s="3"/>
      <c r="TFI483" s="428"/>
      <c r="TFJ483" s="3"/>
      <c r="TFK483" s="567"/>
      <c r="TFL483" s="3"/>
      <c r="TFM483" s="428"/>
      <c r="TFN483" s="3"/>
      <c r="TFO483" s="567"/>
      <c r="TFP483" s="3"/>
      <c r="TFQ483" s="428"/>
      <c r="TFR483" s="3"/>
      <c r="TFS483" s="567"/>
      <c r="TFT483" s="3"/>
      <c r="TFU483" s="428"/>
      <c r="TFV483" s="3"/>
      <c r="TFW483" s="567"/>
      <c r="TFX483" s="3"/>
      <c r="TFY483" s="428"/>
      <c r="TFZ483" s="3"/>
      <c r="TGA483" s="567"/>
      <c r="TGB483" s="3"/>
      <c r="TGC483" s="428"/>
      <c r="TGD483" s="3"/>
      <c r="TGE483" s="567"/>
      <c r="TGF483" s="3"/>
      <c r="TGG483" s="428"/>
      <c r="TGH483" s="3"/>
      <c r="TGI483" s="567"/>
      <c r="TGJ483" s="3"/>
      <c r="TGK483" s="428"/>
      <c r="TGL483" s="3"/>
      <c r="TGM483" s="567"/>
      <c r="TGN483" s="3"/>
      <c r="TGO483" s="428"/>
      <c r="TGP483" s="3"/>
      <c r="TGQ483" s="567"/>
      <c r="TGR483" s="3"/>
      <c r="TGS483" s="428"/>
      <c r="TGT483" s="3"/>
      <c r="TGU483" s="567"/>
      <c r="TGV483" s="3"/>
      <c r="TGW483" s="428"/>
      <c r="TGX483" s="3"/>
      <c r="TGY483" s="567"/>
      <c r="TGZ483" s="3"/>
      <c r="THA483" s="428"/>
      <c r="THB483" s="3"/>
      <c r="THC483" s="567"/>
      <c r="THD483" s="3"/>
      <c r="THE483" s="428"/>
      <c r="THF483" s="3"/>
      <c r="THG483" s="567"/>
      <c r="THH483" s="3"/>
      <c r="THI483" s="428"/>
      <c r="THJ483" s="3"/>
      <c r="THK483" s="567"/>
      <c r="THL483" s="3"/>
      <c r="THM483" s="428"/>
      <c r="THN483" s="3"/>
      <c r="THO483" s="567"/>
      <c r="THP483" s="3"/>
      <c r="THQ483" s="428"/>
      <c r="THR483" s="3"/>
      <c r="THS483" s="567"/>
      <c r="THT483" s="3"/>
      <c r="THU483" s="428"/>
      <c r="THV483" s="3"/>
      <c r="THW483" s="567"/>
      <c r="THX483" s="3"/>
      <c r="THY483" s="428"/>
      <c r="THZ483" s="3"/>
      <c r="TIA483" s="567"/>
      <c r="TIB483" s="3"/>
      <c r="TIC483" s="428"/>
      <c r="TID483" s="3"/>
      <c r="TIE483" s="567"/>
      <c r="TIF483" s="3"/>
      <c r="TIG483" s="428"/>
      <c r="TIH483" s="3"/>
      <c r="TII483" s="567"/>
      <c r="TIJ483" s="3"/>
      <c r="TIK483" s="428"/>
      <c r="TIL483" s="3"/>
      <c r="TIM483" s="567"/>
      <c r="TIN483" s="3"/>
      <c r="TIO483" s="428"/>
      <c r="TIP483" s="3"/>
      <c r="TIQ483" s="567"/>
      <c r="TIR483" s="3"/>
      <c r="TIS483" s="428"/>
      <c r="TIT483" s="3"/>
      <c r="TIU483" s="567"/>
      <c r="TIV483" s="3"/>
      <c r="TIW483" s="428"/>
      <c r="TIX483" s="3"/>
      <c r="TIY483" s="567"/>
      <c r="TIZ483" s="3"/>
      <c r="TJA483" s="428"/>
      <c r="TJB483" s="3"/>
      <c r="TJC483" s="567"/>
      <c r="TJD483" s="3"/>
      <c r="TJE483" s="428"/>
      <c r="TJF483" s="3"/>
      <c r="TJG483" s="567"/>
      <c r="TJH483" s="3"/>
      <c r="TJI483" s="428"/>
      <c r="TJJ483" s="3"/>
      <c r="TJK483" s="567"/>
      <c r="TJL483" s="3"/>
      <c r="TJM483" s="428"/>
      <c r="TJN483" s="3"/>
      <c r="TJO483" s="567"/>
      <c r="TJP483" s="3"/>
      <c r="TJQ483" s="428"/>
      <c r="TJR483" s="3"/>
      <c r="TJS483" s="567"/>
      <c r="TJT483" s="3"/>
      <c r="TJU483" s="428"/>
      <c r="TJV483" s="3"/>
      <c r="TJW483" s="567"/>
      <c r="TJX483" s="3"/>
      <c r="TJY483" s="428"/>
      <c r="TJZ483" s="3"/>
      <c r="TKA483" s="567"/>
      <c r="TKB483" s="3"/>
      <c r="TKC483" s="428"/>
      <c r="TKD483" s="3"/>
      <c r="TKE483" s="567"/>
      <c r="TKF483" s="3"/>
      <c r="TKG483" s="428"/>
      <c r="TKH483" s="3"/>
      <c r="TKI483" s="567"/>
      <c r="TKJ483" s="3"/>
      <c r="TKK483" s="428"/>
      <c r="TKL483" s="3"/>
      <c r="TKM483" s="567"/>
      <c r="TKN483" s="3"/>
      <c r="TKO483" s="428"/>
      <c r="TKP483" s="3"/>
      <c r="TKQ483" s="567"/>
      <c r="TKR483" s="3"/>
      <c r="TKS483" s="428"/>
      <c r="TKT483" s="3"/>
      <c r="TKU483" s="567"/>
      <c r="TKV483" s="3"/>
      <c r="TKW483" s="428"/>
      <c r="TKX483" s="3"/>
      <c r="TKY483" s="567"/>
      <c r="TKZ483" s="3"/>
      <c r="TLA483" s="428"/>
      <c r="TLB483" s="3"/>
      <c r="TLC483" s="567"/>
      <c r="TLD483" s="3"/>
      <c r="TLE483" s="428"/>
      <c r="TLF483" s="3"/>
      <c r="TLG483" s="567"/>
      <c r="TLH483" s="3"/>
      <c r="TLI483" s="428"/>
      <c r="TLJ483" s="3"/>
      <c r="TLK483" s="567"/>
      <c r="TLL483" s="3"/>
      <c r="TLM483" s="428"/>
      <c r="TLN483" s="3"/>
      <c r="TLO483" s="567"/>
      <c r="TLP483" s="3"/>
      <c r="TLQ483" s="428"/>
      <c r="TLR483" s="3"/>
      <c r="TLS483" s="567"/>
      <c r="TLT483" s="3"/>
      <c r="TLU483" s="428"/>
      <c r="TLV483" s="3"/>
      <c r="TLW483" s="567"/>
      <c r="TLX483" s="3"/>
      <c r="TLY483" s="428"/>
      <c r="TLZ483" s="3"/>
      <c r="TMA483" s="567"/>
      <c r="TMB483" s="3"/>
      <c r="TMC483" s="428"/>
      <c r="TMD483" s="3"/>
      <c r="TME483" s="567"/>
      <c r="TMF483" s="3"/>
      <c r="TMG483" s="428"/>
      <c r="TMH483" s="3"/>
      <c r="TMI483" s="567"/>
      <c r="TMJ483" s="3"/>
      <c r="TMK483" s="428"/>
      <c r="TML483" s="3"/>
      <c r="TMM483" s="567"/>
      <c r="TMN483" s="3"/>
      <c r="TMO483" s="428"/>
      <c r="TMP483" s="3"/>
      <c r="TMQ483" s="567"/>
      <c r="TMR483" s="3"/>
      <c r="TMS483" s="428"/>
      <c r="TMT483" s="3"/>
      <c r="TMU483" s="567"/>
      <c r="TMV483" s="3"/>
      <c r="TMW483" s="428"/>
      <c r="TMX483" s="3"/>
      <c r="TMY483" s="567"/>
      <c r="TMZ483" s="3"/>
      <c r="TNA483" s="428"/>
      <c r="TNB483" s="3"/>
      <c r="TNC483" s="567"/>
      <c r="TND483" s="3"/>
      <c r="TNE483" s="428"/>
      <c r="TNF483" s="3"/>
      <c r="TNG483" s="567"/>
      <c r="TNH483" s="3"/>
      <c r="TNI483" s="428"/>
      <c r="TNJ483" s="3"/>
      <c r="TNK483" s="567"/>
      <c r="TNL483" s="3"/>
      <c r="TNM483" s="428"/>
      <c r="TNN483" s="3"/>
      <c r="TNO483" s="567"/>
      <c r="TNP483" s="3"/>
      <c r="TNQ483" s="428"/>
      <c r="TNR483" s="3"/>
      <c r="TNS483" s="567"/>
      <c r="TNT483" s="3"/>
      <c r="TNU483" s="428"/>
      <c r="TNV483" s="3"/>
      <c r="TNW483" s="567"/>
      <c r="TNX483" s="3"/>
      <c r="TNY483" s="428"/>
      <c r="TNZ483" s="3"/>
      <c r="TOA483" s="567"/>
      <c r="TOB483" s="3"/>
      <c r="TOC483" s="428"/>
      <c r="TOD483" s="3"/>
      <c r="TOE483" s="567"/>
      <c r="TOF483" s="3"/>
      <c r="TOG483" s="428"/>
      <c r="TOH483" s="3"/>
      <c r="TOI483" s="567"/>
      <c r="TOJ483" s="3"/>
      <c r="TOK483" s="428"/>
      <c r="TOL483" s="3"/>
      <c r="TOM483" s="567"/>
      <c r="TON483" s="3"/>
      <c r="TOO483" s="428"/>
      <c r="TOP483" s="3"/>
      <c r="TOQ483" s="567"/>
      <c r="TOR483" s="3"/>
      <c r="TOS483" s="428"/>
      <c r="TOT483" s="3"/>
      <c r="TOU483" s="567"/>
      <c r="TOV483" s="3"/>
      <c r="TOW483" s="428"/>
      <c r="TOX483" s="3"/>
      <c r="TOY483" s="567"/>
      <c r="TOZ483" s="3"/>
      <c r="TPA483" s="428"/>
      <c r="TPB483" s="3"/>
      <c r="TPC483" s="567"/>
      <c r="TPD483" s="3"/>
      <c r="TPE483" s="428"/>
      <c r="TPF483" s="3"/>
      <c r="TPG483" s="567"/>
      <c r="TPH483" s="3"/>
      <c r="TPI483" s="428"/>
      <c r="TPJ483" s="3"/>
      <c r="TPK483" s="567"/>
      <c r="TPL483" s="3"/>
      <c r="TPM483" s="428"/>
      <c r="TPN483" s="3"/>
      <c r="TPO483" s="567"/>
      <c r="TPP483" s="3"/>
      <c r="TPQ483" s="428"/>
      <c r="TPR483" s="3"/>
      <c r="TPS483" s="567"/>
      <c r="TPT483" s="3"/>
      <c r="TPU483" s="428"/>
      <c r="TPV483" s="3"/>
      <c r="TPW483" s="567"/>
      <c r="TPX483" s="3"/>
      <c r="TPY483" s="428"/>
      <c r="TPZ483" s="3"/>
      <c r="TQA483" s="567"/>
      <c r="TQB483" s="3"/>
      <c r="TQC483" s="428"/>
      <c r="TQD483" s="3"/>
      <c r="TQE483" s="567"/>
      <c r="TQF483" s="3"/>
      <c r="TQG483" s="428"/>
      <c r="TQH483" s="3"/>
      <c r="TQI483" s="567"/>
      <c r="TQJ483" s="3"/>
      <c r="TQK483" s="428"/>
      <c r="TQL483" s="3"/>
      <c r="TQM483" s="567"/>
      <c r="TQN483" s="3"/>
      <c r="TQO483" s="428"/>
      <c r="TQP483" s="3"/>
      <c r="TQQ483" s="567"/>
      <c r="TQR483" s="3"/>
      <c r="TQS483" s="428"/>
      <c r="TQT483" s="3"/>
      <c r="TQU483" s="567"/>
      <c r="TQV483" s="3"/>
      <c r="TQW483" s="428"/>
      <c r="TQX483" s="3"/>
      <c r="TQY483" s="567"/>
      <c r="TQZ483" s="3"/>
      <c r="TRA483" s="428"/>
      <c r="TRB483" s="3"/>
      <c r="TRC483" s="567"/>
      <c r="TRD483" s="3"/>
      <c r="TRE483" s="428"/>
      <c r="TRF483" s="3"/>
      <c r="TRG483" s="567"/>
      <c r="TRH483" s="3"/>
      <c r="TRI483" s="428"/>
      <c r="TRJ483" s="3"/>
      <c r="TRK483" s="567"/>
      <c r="TRL483" s="3"/>
      <c r="TRM483" s="428"/>
      <c r="TRN483" s="3"/>
      <c r="TRO483" s="567"/>
      <c r="TRP483" s="3"/>
      <c r="TRQ483" s="428"/>
      <c r="TRR483" s="3"/>
      <c r="TRS483" s="567"/>
      <c r="TRT483" s="3"/>
      <c r="TRU483" s="428"/>
      <c r="TRV483" s="3"/>
      <c r="TRW483" s="567"/>
      <c r="TRX483" s="3"/>
      <c r="TRY483" s="428"/>
      <c r="TRZ483" s="3"/>
      <c r="TSA483" s="567"/>
      <c r="TSB483" s="3"/>
      <c r="TSC483" s="428"/>
      <c r="TSD483" s="3"/>
      <c r="TSE483" s="567"/>
      <c r="TSF483" s="3"/>
      <c r="TSG483" s="428"/>
      <c r="TSH483" s="3"/>
      <c r="TSI483" s="567"/>
      <c r="TSJ483" s="3"/>
      <c r="TSK483" s="428"/>
      <c r="TSL483" s="3"/>
      <c r="TSM483" s="567"/>
      <c r="TSN483" s="3"/>
      <c r="TSO483" s="428"/>
      <c r="TSP483" s="3"/>
      <c r="TSQ483" s="567"/>
      <c r="TSR483" s="3"/>
      <c r="TSS483" s="428"/>
      <c r="TST483" s="3"/>
      <c r="TSU483" s="567"/>
      <c r="TSV483" s="3"/>
      <c r="TSW483" s="428"/>
      <c r="TSX483" s="3"/>
      <c r="TSY483" s="567"/>
      <c r="TSZ483" s="3"/>
      <c r="TTA483" s="428"/>
      <c r="TTB483" s="3"/>
      <c r="TTC483" s="567"/>
      <c r="TTD483" s="3"/>
      <c r="TTE483" s="428"/>
      <c r="TTF483" s="3"/>
      <c r="TTG483" s="567"/>
      <c r="TTH483" s="3"/>
      <c r="TTI483" s="428"/>
      <c r="TTJ483" s="3"/>
      <c r="TTK483" s="567"/>
      <c r="TTL483" s="3"/>
      <c r="TTM483" s="428"/>
      <c r="TTN483" s="3"/>
      <c r="TTO483" s="567"/>
      <c r="TTP483" s="3"/>
      <c r="TTQ483" s="428"/>
      <c r="TTR483" s="3"/>
      <c r="TTS483" s="567"/>
      <c r="TTT483" s="3"/>
      <c r="TTU483" s="428"/>
      <c r="TTV483" s="3"/>
      <c r="TTW483" s="567"/>
      <c r="TTX483" s="3"/>
      <c r="TTY483" s="428"/>
      <c r="TTZ483" s="3"/>
      <c r="TUA483" s="567"/>
      <c r="TUB483" s="3"/>
      <c r="TUC483" s="428"/>
      <c r="TUD483" s="3"/>
      <c r="TUE483" s="567"/>
      <c r="TUF483" s="3"/>
      <c r="TUG483" s="428"/>
      <c r="TUH483" s="3"/>
      <c r="TUI483" s="567"/>
      <c r="TUJ483" s="3"/>
      <c r="TUK483" s="428"/>
      <c r="TUL483" s="3"/>
      <c r="TUM483" s="567"/>
      <c r="TUN483" s="3"/>
      <c r="TUO483" s="428"/>
      <c r="TUP483" s="3"/>
      <c r="TUQ483" s="567"/>
      <c r="TUR483" s="3"/>
      <c r="TUS483" s="428"/>
      <c r="TUT483" s="3"/>
      <c r="TUU483" s="567"/>
      <c r="TUV483" s="3"/>
      <c r="TUW483" s="428"/>
      <c r="TUX483" s="3"/>
      <c r="TUY483" s="567"/>
      <c r="TUZ483" s="3"/>
      <c r="TVA483" s="428"/>
      <c r="TVB483" s="3"/>
      <c r="TVC483" s="567"/>
      <c r="TVD483" s="3"/>
      <c r="TVE483" s="428"/>
      <c r="TVF483" s="3"/>
      <c r="TVG483" s="567"/>
      <c r="TVH483" s="3"/>
      <c r="TVI483" s="428"/>
      <c r="TVJ483" s="3"/>
      <c r="TVK483" s="567"/>
      <c r="TVL483" s="3"/>
      <c r="TVM483" s="428"/>
      <c r="TVN483" s="3"/>
      <c r="TVO483" s="567"/>
      <c r="TVP483" s="3"/>
      <c r="TVQ483" s="428"/>
      <c r="TVR483" s="3"/>
      <c r="TVS483" s="567"/>
      <c r="TVT483" s="3"/>
      <c r="TVU483" s="428"/>
      <c r="TVV483" s="3"/>
      <c r="TVW483" s="567"/>
      <c r="TVX483" s="3"/>
      <c r="TVY483" s="428"/>
      <c r="TVZ483" s="3"/>
      <c r="TWA483" s="567"/>
      <c r="TWB483" s="3"/>
      <c r="TWC483" s="428"/>
      <c r="TWD483" s="3"/>
      <c r="TWE483" s="567"/>
      <c r="TWF483" s="3"/>
      <c r="TWG483" s="428"/>
      <c r="TWH483" s="3"/>
      <c r="TWI483" s="567"/>
      <c r="TWJ483" s="3"/>
      <c r="TWK483" s="428"/>
      <c r="TWL483" s="3"/>
      <c r="TWM483" s="567"/>
      <c r="TWN483" s="3"/>
      <c r="TWO483" s="428"/>
      <c r="TWP483" s="3"/>
      <c r="TWQ483" s="567"/>
      <c r="TWR483" s="3"/>
      <c r="TWS483" s="428"/>
      <c r="TWT483" s="3"/>
      <c r="TWU483" s="567"/>
      <c r="TWV483" s="3"/>
      <c r="TWW483" s="428"/>
      <c r="TWX483" s="3"/>
      <c r="TWY483" s="567"/>
      <c r="TWZ483" s="3"/>
      <c r="TXA483" s="428"/>
      <c r="TXB483" s="3"/>
      <c r="TXC483" s="567"/>
      <c r="TXD483" s="3"/>
      <c r="TXE483" s="428"/>
      <c r="TXF483" s="3"/>
      <c r="TXG483" s="567"/>
      <c r="TXH483" s="3"/>
      <c r="TXI483" s="428"/>
      <c r="TXJ483" s="3"/>
      <c r="TXK483" s="567"/>
      <c r="TXL483" s="3"/>
      <c r="TXM483" s="428"/>
      <c r="TXN483" s="3"/>
      <c r="TXO483" s="567"/>
      <c r="TXP483" s="3"/>
      <c r="TXQ483" s="428"/>
      <c r="TXR483" s="3"/>
      <c r="TXS483" s="567"/>
      <c r="TXT483" s="3"/>
      <c r="TXU483" s="428"/>
      <c r="TXV483" s="3"/>
      <c r="TXW483" s="567"/>
      <c r="TXX483" s="3"/>
      <c r="TXY483" s="428"/>
      <c r="TXZ483" s="3"/>
      <c r="TYA483" s="567"/>
      <c r="TYB483" s="3"/>
      <c r="TYC483" s="428"/>
      <c r="TYD483" s="3"/>
      <c r="TYE483" s="567"/>
      <c r="TYF483" s="3"/>
      <c r="TYG483" s="428"/>
      <c r="TYH483" s="3"/>
      <c r="TYI483" s="567"/>
      <c r="TYJ483" s="3"/>
      <c r="TYK483" s="428"/>
      <c r="TYL483" s="3"/>
      <c r="TYM483" s="567"/>
      <c r="TYN483" s="3"/>
      <c r="TYO483" s="428"/>
      <c r="TYP483" s="3"/>
      <c r="TYQ483" s="567"/>
      <c r="TYR483" s="3"/>
      <c r="TYS483" s="428"/>
      <c r="TYT483" s="3"/>
      <c r="TYU483" s="567"/>
      <c r="TYV483" s="3"/>
      <c r="TYW483" s="428"/>
      <c r="TYX483" s="3"/>
      <c r="TYY483" s="567"/>
      <c r="TYZ483" s="3"/>
      <c r="TZA483" s="428"/>
      <c r="TZB483" s="3"/>
      <c r="TZC483" s="567"/>
      <c r="TZD483" s="3"/>
      <c r="TZE483" s="428"/>
      <c r="TZF483" s="3"/>
      <c r="TZG483" s="567"/>
      <c r="TZH483" s="3"/>
      <c r="TZI483" s="428"/>
      <c r="TZJ483" s="3"/>
      <c r="TZK483" s="567"/>
      <c r="TZL483" s="3"/>
      <c r="TZM483" s="428"/>
      <c r="TZN483" s="3"/>
      <c r="TZO483" s="567"/>
      <c r="TZP483" s="3"/>
      <c r="TZQ483" s="428"/>
      <c r="TZR483" s="3"/>
      <c r="TZS483" s="567"/>
      <c r="TZT483" s="3"/>
      <c r="TZU483" s="428"/>
      <c r="TZV483" s="3"/>
      <c r="TZW483" s="567"/>
      <c r="TZX483" s="3"/>
      <c r="TZY483" s="428"/>
      <c r="TZZ483" s="3"/>
      <c r="UAA483" s="567"/>
      <c r="UAB483" s="3"/>
      <c r="UAC483" s="428"/>
      <c r="UAD483" s="3"/>
      <c r="UAE483" s="567"/>
      <c r="UAF483" s="3"/>
      <c r="UAG483" s="428"/>
      <c r="UAH483" s="3"/>
      <c r="UAI483" s="567"/>
      <c r="UAJ483" s="3"/>
      <c r="UAK483" s="428"/>
      <c r="UAL483" s="3"/>
      <c r="UAM483" s="567"/>
      <c r="UAN483" s="3"/>
      <c r="UAO483" s="428"/>
      <c r="UAP483" s="3"/>
      <c r="UAQ483" s="567"/>
      <c r="UAR483" s="3"/>
      <c r="UAS483" s="428"/>
      <c r="UAT483" s="3"/>
      <c r="UAU483" s="567"/>
      <c r="UAV483" s="3"/>
      <c r="UAW483" s="428"/>
      <c r="UAX483" s="3"/>
      <c r="UAY483" s="567"/>
      <c r="UAZ483" s="3"/>
      <c r="UBA483" s="428"/>
      <c r="UBB483" s="3"/>
      <c r="UBC483" s="567"/>
      <c r="UBD483" s="3"/>
      <c r="UBE483" s="428"/>
      <c r="UBF483" s="3"/>
      <c r="UBG483" s="567"/>
      <c r="UBH483" s="3"/>
      <c r="UBI483" s="428"/>
      <c r="UBJ483" s="3"/>
      <c r="UBK483" s="567"/>
      <c r="UBL483" s="3"/>
      <c r="UBM483" s="428"/>
      <c r="UBN483" s="3"/>
      <c r="UBO483" s="567"/>
      <c r="UBP483" s="3"/>
      <c r="UBQ483" s="428"/>
      <c r="UBR483" s="3"/>
      <c r="UBS483" s="567"/>
      <c r="UBT483" s="3"/>
      <c r="UBU483" s="428"/>
      <c r="UBV483" s="3"/>
      <c r="UBW483" s="567"/>
      <c r="UBX483" s="3"/>
      <c r="UBY483" s="428"/>
      <c r="UBZ483" s="3"/>
      <c r="UCA483" s="567"/>
      <c r="UCB483" s="3"/>
      <c r="UCC483" s="428"/>
      <c r="UCD483" s="3"/>
      <c r="UCE483" s="567"/>
      <c r="UCF483" s="3"/>
      <c r="UCG483" s="428"/>
      <c r="UCH483" s="3"/>
      <c r="UCI483" s="567"/>
      <c r="UCJ483" s="3"/>
      <c r="UCK483" s="428"/>
      <c r="UCL483" s="3"/>
      <c r="UCM483" s="567"/>
      <c r="UCN483" s="3"/>
      <c r="UCO483" s="428"/>
      <c r="UCP483" s="3"/>
      <c r="UCQ483" s="567"/>
      <c r="UCR483" s="3"/>
      <c r="UCS483" s="428"/>
      <c r="UCT483" s="3"/>
      <c r="UCU483" s="567"/>
      <c r="UCV483" s="3"/>
      <c r="UCW483" s="428"/>
      <c r="UCX483" s="3"/>
      <c r="UCY483" s="567"/>
      <c r="UCZ483" s="3"/>
      <c r="UDA483" s="428"/>
      <c r="UDB483" s="3"/>
      <c r="UDC483" s="567"/>
      <c r="UDD483" s="3"/>
      <c r="UDE483" s="428"/>
      <c r="UDF483" s="3"/>
      <c r="UDG483" s="567"/>
      <c r="UDH483" s="3"/>
      <c r="UDI483" s="428"/>
      <c r="UDJ483" s="3"/>
      <c r="UDK483" s="567"/>
      <c r="UDL483" s="3"/>
      <c r="UDM483" s="428"/>
      <c r="UDN483" s="3"/>
      <c r="UDO483" s="567"/>
      <c r="UDP483" s="3"/>
      <c r="UDQ483" s="428"/>
      <c r="UDR483" s="3"/>
      <c r="UDS483" s="567"/>
      <c r="UDT483" s="3"/>
      <c r="UDU483" s="428"/>
      <c r="UDV483" s="3"/>
      <c r="UDW483" s="567"/>
      <c r="UDX483" s="3"/>
      <c r="UDY483" s="428"/>
      <c r="UDZ483" s="3"/>
      <c r="UEA483" s="567"/>
      <c r="UEB483" s="3"/>
      <c r="UEC483" s="428"/>
      <c r="UED483" s="3"/>
      <c r="UEE483" s="567"/>
      <c r="UEF483" s="3"/>
      <c r="UEG483" s="428"/>
      <c r="UEH483" s="3"/>
      <c r="UEI483" s="567"/>
      <c r="UEJ483" s="3"/>
      <c r="UEK483" s="428"/>
      <c r="UEL483" s="3"/>
      <c r="UEM483" s="567"/>
      <c r="UEN483" s="3"/>
      <c r="UEO483" s="428"/>
      <c r="UEP483" s="3"/>
      <c r="UEQ483" s="567"/>
      <c r="UER483" s="3"/>
      <c r="UES483" s="428"/>
      <c r="UET483" s="3"/>
      <c r="UEU483" s="567"/>
      <c r="UEV483" s="3"/>
      <c r="UEW483" s="428"/>
      <c r="UEX483" s="3"/>
      <c r="UEY483" s="567"/>
      <c r="UEZ483" s="3"/>
      <c r="UFA483" s="428"/>
      <c r="UFB483" s="3"/>
      <c r="UFC483" s="567"/>
      <c r="UFD483" s="3"/>
      <c r="UFE483" s="428"/>
      <c r="UFF483" s="3"/>
      <c r="UFG483" s="567"/>
      <c r="UFH483" s="3"/>
      <c r="UFI483" s="428"/>
      <c r="UFJ483" s="3"/>
      <c r="UFK483" s="567"/>
      <c r="UFL483" s="3"/>
      <c r="UFM483" s="428"/>
      <c r="UFN483" s="3"/>
      <c r="UFO483" s="567"/>
      <c r="UFP483" s="3"/>
      <c r="UFQ483" s="428"/>
      <c r="UFR483" s="3"/>
      <c r="UFS483" s="567"/>
      <c r="UFT483" s="3"/>
      <c r="UFU483" s="428"/>
      <c r="UFV483" s="3"/>
      <c r="UFW483" s="567"/>
      <c r="UFX483" s="3"/>
      <c r="UFY483" s="428"/>
      <c r="UFZ483" s="3"/>
      <c r="UGA483" s="567"/>
      <c r="UGB483" s="3"/>
      <c r="UGC483" s="428"/>
      <c r="UGD483" s="3"/>
      <c r="UGE483" s="567"/>
      <c r="UGF483" s="3"/>
      <c r="UGG483" s="428"/>
      <c r="UGH483" s="3"/>
      <c r="UGI483" s="567"/>
      <c r="UGJ483" s="3"/>
      <c r="UGK483" s="428"/>
      <c r="UGL483" s="3"/>
      <c r="UGM483" s="567"/>
      <c r="UGN483" s="3"/>
      <c r="UGO483" s="428"/>
      <c r="UGP483" s="3"/>
      <c r="UGQ483" s="567"/>
      <c r="UGR483" s="3"/>
      <c r="UGS483" s="428"/>
      <c r="UGT483" s="3"/>
      <c r="UGU483" s="567"/>
      <c r="UGV483" s="3"/>
      <c r="UGW483" s="428"/>
      <c r="UGX483" s="3"/>
      <c r="UGY483" s="567"/>
      <c r="UGZ483" s="3"/>
      <c r="UHA483" s="428"/>
      <c r="UHB483" s="3"/>
      <c r="UHC483" s="567"/>
      <c r="UHD483" s="3"/>
      <c r="UHE483" s="428"/>
      <c r="UHF483" s="3"/>
      <c r="UHG483" s="567"/>
      <c r="UHH483" s="3"/>
      <c r="UHI483" s="428"/>
      <c r="UHJ483" s="3"/>
      <c r="UHK483" s="567"/>
      <c r="UHL483" s="3"/>
      <c r="UHM483" s="428"/>
      <c r="UHN483" s="3"/>
      <c r="UHO483" s="567"/>
      <c r="UHP483" s="3"/>
      <c r="UHQ483" s="428"/>
      <c r="UHR483" s="3"/>
      <c r="UHS483" s="567"/>
      <c r="UHT483" s="3"/>
      <c r="UHU483" s="428"/>
      <c r="UHV483" s="3"/>
      <c r="UHW483" s="567"/>
      <c r="UHX483" s="3"/>
      <c r="UHY483" s="428"/>
      <c r="UHZ483" s="3"/>
      <c r="UIA483" s="567"/>
      <c r="UIB483" s="3"/>
      <c r="UIC483" s="428"/>
      <c r="UID483" s="3"/>
      <c r="UIE483" s="567"/>
      <c r="UIF483" s="3"/>
      <c r="UIG483" s="428"/>
      <c r="UIH483" s="3"/>
      <c r="UII483" s="567"/>
      <c r="UIJ483" s="3"/>
      <c r="UIK483" s="428"/>
      <c r="UIL483" s="3"/>
      <c r="UIM483" s="567"/>
      <c r="UIN483" s="3"/>
      <c r="UIO483" s="428"/>
      <c r="UIP483" s="3"/>
      <c r="UIQ483" s="567"/>
      <c r="UIR483" s="3"/>
      <c r="UIS483" s="428"/>
      <c r="UIT483" s="3"/>
      <c r="UIU483" s="567"/>
      <c r="UIV483" s="3"/>
      <c r="UIW483" s="428"/>
      <c r="UIX483" s="3"/>
      <c r="UIY483" s="567"/>
      <c r="UIZ483" s="3"/>
      <c r="UJA483" s="428"/>
      <c r="UJB483" s="3"/>
      <c r="UJC483" s="567"/>
      <c r="UJD483" s="3"/>
      <c r="UJE483" s="428"/>
      <c r="UJF483" s="3"/>
      <c r="UJG483" s="567"/>
      <c r="UJH483" s="3"/>
      <c r="UJI483" s="428"/>
      <c r="UJJ483" s="3"/>
      <c r="UJK483" s="567"/>
      <c r="UJL483" s="3"/>
      <c r="UJM483" s="428"/>
      <c r="UJN483" s="3"/>
      <c r="UJO483" s="567"/>
      <c r="UJP483" s="3"/>
      <c r="UJQ483" s="428"/>
      <c r="UJR483" s="3"/>
      <c r="UJS483" s="567"/>
      <c r="UJT483" s="3"/>
      <c r="UJU483" s="428"/>
      <c r="UJV483" s="3"/>
      <c r="UJW483" s="567"/>
      <c r="UJX483" s="3"/>
      <c r="UJY483" s="428"/>
      <c r="UJZ483" s="3"/>
      <c r="UKA483" s="567"/>
      <c r="UKB483" s="3"/>
      <c r="UKC483" s="428"/>
      <c r="UKD483" s="3"/>
      <c r="UKE483" s="567"/>
      <c r="UKF483" s="3"/>
      <c r="UKG483" s="428"/>
      <c r="UKH483" s="3"/>
      <c r="UKI483" s="567"/>
      <c r="UKJ483" s="3"/>
      <c r="UKK483" s="428"/>
      <c r="UKL483" s="3"/>
      <c r="UKM483" s="567"/>
      <c r="UKN483" s="3"/>
      <c r="UKO483" s="428"/>
      <c r="UKP483" s="3"/>
      <c r="UKQ483" s="567"/>
      <c r="UKR483" s="3"/>
      <c r="UKS483" s="428"/>
      <c r="UKT483" s="3"/>
      <c r="UKU483" s="567"/>
      <c r="UKV483" s="3"/>
      <c r="UKW483" s="428"/>
      <c r="UKX483" s="3"/>
      <c r="UKY483" s="567"/>
      <c r="UKZ483" s="3"/>
      <c r="ULA483" s="428"/>
      <c r="ULB483" s="3"/>
      <c r="ULC483" s="567"/>
      <c r="ULD483" s="3"/>
      <c r="ULE483" s="428"/>
      <c r="ULF483" s="3"/>
      <c r="ULG483" s="567"/>
      <c r="ULH483" s="3"/>
      <c r="ULI483" s="428"/>
      <c r="ULJ483" s="3"/>
      <c r="ULK483" s="567"/>
      <c r="ULL483" s="3"/>
      <c r="ULM483" s="428"/>
      <c r="ULN483" s="3"/>
      <c r="ULO483" s="567"/>
      <c r="ULP483" s="3"/>
      <c r="ULQ483" s="428"/>
      <c r="ULR483" s="3"/>
      <c r="ULS483" s="567"/>
      <c r="ULT483" s="3"/>
      <c r="ULU483" s="428"/>
      <c r="ULV483" s="3"/>
      <c r="ULW483" s="567"/>
      <c r="ULX483" s="3"/>
      <c r="ULY483" s="428"/>
      <c r="ULZ483" s="3"/>
      <c r="UMA483" s="567"/>
      <c r="UMB483" s="3"/>
      <c r="UMC483" s="428"/>
      <c r="UMD483" s="3"/>
      <c r="UME483" s="567"/>
      <c r="UMF483" s="3"/>
      <c r="UMG483" s="428"/>
      <c r="UMH483" s="3"/>
      <c r="UMI483" s="567"/>
      <c r="UMJ483" s="3"/>
      <c r="UMK483" s="428"/>
      <c r="UML483" s="3"/>
      <c r="UMM483" s="567"/>
      <c r="UMN483" s="3"/>
      <c r="UMO483" s="428"/>
      <c r="UMP483" s="3"/>
      <c r="UMQ483" s="567"/>
      <c r="UMR483" s="3"/>
      <c r="UMS483" s="428"/>
      <c r="UMT483" s="3"/>
      <c r="UMU483" s="567"/>
      <c r="UMV483" s="3"/>
      <c r="UMW483" s="428"/>
      <c r="UMX483" s="3"/>
      <c r="UMY483" s="567"/>
      <c r="UMZ483" s="3"/>
      <c r="UNA483" s="428"/>
      <c r="UNB483" s="3"/>
      <c r="UNC483" s="567"/>
      <c r="UND483" s="3"/>
      <c r="UNE483" s="428"/>
      <c r="UNF483" s="3"/>
      <c r="UNG483" s="567"/>
      <c r="UNH483" s="3"/>
      <c r="UNI483" s="428"/>
      <c r="UNJ483" s="3"/>
      <c r="UNK483" s="567"/>
      <c r="UNL483" s="3"/>
      <c r="UNM483" s="428"/>
      <c r="UNN483" s="3"/>
      <c r="UNO483" s="567"/>
      <c r="UNP483" s="3"/>
      <c r="UNQ483" s="428"/>
      <c r="UNR483" s="3"/>
      <c r="UNS483" s="567"/>
      <c r="UNT483" s="3"/>
      <c r="UNU483" s="428"/>
      <c r="UNV483" s="3"/>
      <c r="UNW483" s="567"/>
      <c r="UNX483" s="3"/>
      <c r="UNY483" s="428"/>
      <c r="UNZ483" s="3"/>
      <c r="UOA483" s="567"/>
      <c r="UOB483" s="3"/>
      <c r="UOC483" s="428"/>
      <c r="UOD483" s="3"/>
      <c r="UOE483" s="567"/>
      <c r="UOF483" s="3"/>
      <c r="UOG483" s="428"/>
      <c r="UOH483" s="3"/>
      <c r="UOI483" s="567"/>
      <c r="UOJ483" s="3"/>
      <c r="UOK483" s="428"/>
      <c r="UOL483" s="3"/>
      <c r="UOM483" s="567"/>
      <c r="UON483" s="3"/>
      <c r="UOO483" s="428"/>
      <c r="UOP483" s="3"/>
      <c r="UOQ483" s="567"/>
      <c r="UOR483" s="3"/>
      <c r="UOS483" s="428"/>
      <c r="UOT483" s="3"/>
      <c r="UOU483" s="567"/>
      <c r="UOV483" s="3"/>
      <c r="UOW483" s="428"/>
      <c r="UOX483" s="3"/>
      <c r="UOY483" s="567"/>
      <c r="UOZ483" s="3"/>
      <c r="UPA483" s="428"/>
      <c r="UPB483" s="3"/>
      <c r="UPC483" s="567"/>
      <c r="UPD483" s="3"/>
      <c r="UPE483" s="428"/>
      <c r="UPF483" s="3"/>
      <c r="UPG483" s="567"/>
      <c r="UPH483" s="3"/>
      <c r="UPI483" s="428"/>
      <c r="UPJ483" s="3"/>
      <c r="UPK483" s="567"/>
      <c r="UPL483" s="3"/>
      <c r="UPM483" s="428"/>
      <c r="UPN483" s="3"/>
      <c r="UPO483" s="567"/>
      <c r="UPP483" s="3"/>
      <c r="UPQ483" s="428"/>
      <c r="UPR483" s="3"/>
      <c r="UPS483" s="567"/>
      <c r="UPT483" s="3"/>
      <c r="UPU483" s="428"/>
      <c r="UPV483" s="3"/>
      <c r="UPW483" s="567"/>
      <c r="UPX483" s="3"/>
      <c r="UPY483" s="428"/>
      <c r="UPZ483" s="3"/>
      <c r="UQA483" s="567"/>
      <c r="UQB483" s="3"/>
      <c r="UQC483" s="428"/>
      <c r="UQD483" s="3"/>
      <c r="UQE483" s="567"/>
      <c r="UQF483" s="3"/>
      <c r="UQG483" s="428"/>
      <c r="UQH483" s="3"/>
      <c r="UQI483" s="567"/>
      <c r="UQJ483" s="3"/>
      <c r="UQK483" s="428"/>
      <c r="UQL483" s="3"/>
      <c r="UQM483" s="567"/>
      <c r="UQN483" s="3"/>
      <c r="UQO483" s="428"/>
      <c r="UQP483" s="3"/>
      <c r="UQQ483" s="567"/>
      <c r="UQR483" s="3"/>
      <c r="UQS483" s="428"/>
      <c r="UQT483" s="3"/>
      <c r="UQU483" s="567"/>
      <c r="UQV483" s="3"/>
      <c r="UQW483" s="428"/>
      <c r="UQX483" s="3"/>
      <c r="UQY483" s="567"/>
      <c r="UQZ483" s="3"/>
      <c r="URA483" s="428"/>
      <c r="URB483" s="3"/>
      <c r="URC483" s="567"/>
      <c r="URD483" s="3"/>
      <c r="URE483" s="428"/>
      <c r="URF483" s="3"/>
      <c r="URG483" s="567"/>
      <c r="URH483" s="3"/>
      <c r="URI483" s="428"/>
      <c r="URJ483" s="3"/>
      <c r="URK483" s="567"/>
      <c r="URL483" s="3"/>
      <c r="URM483" s="428"/>
      <c r="URN483" s="3"/>
      <c r="URO483" s="567"/>
      <c r="URP483" s="3"/>
      <c r="URQ483" s="428"/>
      <c r="URR483" s="3"/>
      <c r="URS483" s="567"/>
      <c r="URT483" s="3"/>
      <c r="URU483" s="428"/>
      <c r="URV483" s="3"/>
      <c r="URW483" s="567"/>
      <c r="URX483" s="3"/>
      <c r="URY483" s="428"/>
      <c r="URZ483" s="3"/>
      <c r="USA483" s="567"/>
      <c r="USB483" s="3"/>
      <c r="USC483" s="428"/>
      <c r="USD483" s="3"/>
      <c r="USE483" s="567"/>
      <c r="USF483" s="3"/>
      <c r="USG483" s="428"/>
      <c r="USH483" s="3"/>
      <c r="USI483" s="567"/>
      <c r="USJ483" s="3"/>
      <c r="USK483" s="428"/>
      <c r="USL483" s="3"/>
      <c r="USM483" s="567"/>
      <c r="USN483" s="3"/>
      <c r="USO483" s="428"/>
      <c r="USP483" s="3"/>
      <c r="USQ483" s="567"/>
      <c r="USR483" s="3"/>
      <c r="USS483" s="428"/>
      <c r="UST483" s="3"/>
      <c r="USU483" s="567"/>
      <c r="USV483" s="3"/>
      <c r="USW483" s="428"/>
      <c r="USX483" s="3"/>
      <c r="USY483" s="567"/>
      <c r="USZ483" s="3"/>
      <c r="UTA483" s="428"/>
      <c r="UTB483" s="3"/>
      <c r="UTC483" s="567"/>
      <c r="UTD483" s="3"/>
      <c r="UTE483" s="428"/>
      <c r="UTF483" s="3"/>
      <c r="UTG483" s="567"/>
      <c r="UTH483" s="3"/>
      <c r="UTI483" s="428"/>
      <c r="UTJ483" s="3"/>
      <c r="UTK483" s="567"/>
      <c r="UTL483" s="3"/>
      <c r="UTM483" s="428"/>
      <c r="UTN483" s="3"/>
      <c r="UTO483" s="567"/>
      <c r="UTP483" s="3"/>
      <c r="UTQ483" s="428"/>
      <c r="UTR483" s="3"/>
      <c r="UTS483" s="567"/>
      <c r="UTT483" s="3"/>
      <c r="UTU483" s="428"/>
      <c r="UTV483" s="3"/>
      <c r="UTW483" s="567"/>
      <c r="UTX483" s="3"/>
      <c r="UTY483" s="428"/>
      <c r="UTZ483" s="3"/>
      <c r="UUA483" s="567"/>
      <c r="UUB483" s="3"/>
      <c r="UUC483" s="428"/>
      <c r="UUD483" s="3"/>
      <c r="UUE483" s="567"/>
      <c r="UUF483" s="3"/>
      <c r="UUG483" s="428"/>
      <c r="UUH483" s="3"/>
      <c r="UUI483" s="567"/>
      <c r="UUJ483" s="3"/>
      <c r="UUK483" s="428"/>
      <c r="UUL483" s="3"/>
      <c r="UUM483" s="567"/>
      <c r="UUN483" s="3"/>
      <c r="UUO483" s="428"/>
      <c r="UUP483" s="3"/>
      <c r="UUQ483" s="567"/>
      <c r="UUR483" s="3"/>
      <c r="UUS483" s="428"/>
      <c r="UUT483" s="3"/>
      <c r="UUU483" s="567"/>
      <c r="UUV483" s="3"/>
      <c r="UUW483" s="428"/>
      <c r="UUX483" s="3"/>
      <c r="UUY483" s="567"/>
      <c r="UUZ483" s="3"/>
      <c r="UVA483" s="428"/>
      <c r="UVB483" s="3"/>
      <c r="UVC483" s="567"/>
      <c r="UVD483" s="3"/>
      <c r="UVE483" s="428"/>
      <c r="UVF483" s="3"/>
      <c r="UVG483" s="567"/>
      <c r="UVH483" s="3"/>
      <c r="UVI483" s="428"/>
      <c r="UVJ483" s="3"/>
      <c r="UVK483" s="567"/>
      <c r="UVL483" s="3"/>
      <c r="UVM483" s="428"/>
      <c r="UVN483" s="3"/>
      <c r="UVO483" s="567"/>
      <c r="UVP483" s="3"/>
      <c r="UVQ483" s="428"/>
      <c r="UVR483" s="3"/>
      <c r="UVS483" s="567"/>
      <c r="UVT483" s="3"/>
      <c r="UVU483" s="428"/>
      <c r="UVV483" s="3"/>
      <c r="UVW483" s="567"/>
      <c r="UVX483" s="3"/>
      <c r="UVY483" s="428"/>
      <c r="UVZ483" s="3"/>
      <c r="UWA483" s="567"/>
      <c r="UWB483" s="3"/>
      <c r="UWC483" s="428"/>
      <c r="UWD483" s="3"/>
      <c r="UWE483" s="567"/>
      <c r="UWF483" s="3"/>
      <c r="UWG483" s="428"/>
      <c r="UWH483" s="3"/>
      <c r="UWI483" s="567"/>
      <c r="UWJ483" s="3"/>
      <c r="UWK483" s="428"/>
      <c r="UWL483" s="3"/>
      <c r="UWM483" s="567"/>
      <c r="UWN483" s="3"/>
      <c r="UWO483" s="428"/>
      <c r="UWP483" s="3"/>
      <c r="UWQ483" s="567"/>
      <c r="UWR483" s="3"/>
      <c r="UWS483" s="428"/>
      <c r="UWT483" s="3"/>
      <c r="UWU483" s="567"/>
      <c r="UWV483" s="3"/>
      <c r="UWW483" s="428"/>
      <c r="UWX483" s="3"/>
      <c r="UWY483" s="567"/>
      <c r="UWZ483" s="3"/>
      <c r="UXA483" s="428"/>
      <c r="UXB483" s="3"/>
      <c r="UXC483" s="567"/>
      <c r="UXD483" s="3"/>
      <c r="UXE483" s="428"/>
      <c r="UXF483" s="3"/>
      <c r="UXG483" s="567"/>
      <c r="UXH483" s="3"/>
      <c r="UXI483" s="428"/>
      <c r="UXJ483" s="3"/>
      <c r="UXK483" s="567"/>
      <c r="UXL483" s="3"/>
      <c r="UXM483" s="428"/>
      <c r="UXN483" s="3"/>
      <c r="UXO483" s="567"/>
      <c r="UXP483" s="3"/>
      <c r="UXQ483" s="428"/>
      <c r="UXR483" s="3"/>
      <c r="UXS483" s="567"/>
      <c r="UXT483" s="3"/>
      <c r="UXU483" s="428"/>
      <c r="UXV483" s="3"/>
      <c r="UXW483" s="567"/>
      <c r="UXX483" s="3"/>
      <c r="UXY483" s="428"/>
      <c r="UXZ483" s="3"/>
      <c r="UYA483" s="567"/>
      <c r="UYB483" s="3"/>
      <c r="UYC483" s="428"/>
      <c r="UYD483" s="3"/>
      <c r="UYE483" s="567"/>
      <c r="UYF483" s="3"/>
      <c r="UYG483" s="428"/>
      <c r="UYH483" s="3"/>
      <c r="UYI483" s="567"/>
      <c r="UYJ483" s="3"/>
      <c r="UYK483" s="428"/>
      <c r="UYL483" s="3"/>
      <c r="UYM483" s="567"/>
      <c r="UYN483" s="3"/>
      <c r="UYO483" s="428"/>
      <c r="UYP483" s="3"/>
      <c r="UYQ483" s="567"/>
      <c r="UYR483" s="3"/>
      <c r="UYS483" s="428"/>
      <c r="UYT483" s="3"/>
      <c r="UYU483" s="567"/>
      <c r="UYV483" s="3"/>
      <c r="UYW483" s="428"/>
      <c r="UYX483" s="3"/>
      <c r="UYY483" s="567"/>
      <c r="UYZ483" s="3"/>
      <c r="UZA483" s="428"/>
      <c r="UZB483" s="3"/>
      <c r="UZC483" s="567"/>
      <c r="UZD483" s="3"/>
      <c r="UZE483" s="428"/>
      <c r="UZF483" s="3"/>
      <c r="UZG483" s="567"/>
      <c r="UZH483" s="3"/>
      <c r="UZI483" s="428"/>
      <c r="UZJ483" s="3"/>
      <c r="UZK483" s="567"/>
      <c r="UZL483" s="3"/>
      <c r="UZM483" s="428"/>
      <c r="UZN483" s="3"/>
      <c r="UZO483" s="567"/>
      <c r="UZP483" s="3"/>
      <c r="UZQ483" s="428"/>
      <c r="UZR483" s="3"/>
      <c r="UZS483" s="567"/>
      <c r="UZT483" s="3"/>
      <c r="UZU483" s="428"/>
      <c r="UZV483" s="3"/>
      <c r="UZW483" s="567"/>
      <c r="UZX483" s="3"/>
      <c r="UZY483" s="428"/>
      <c r="UZZ483" s="3"/>
      <c r="VAA483" s="567"/>
      <c r="VAB483" s="3"/>
      <c r="VAC483" s="428"/>
      <c r="VAD483" s="3"/>
      <c r="VAE483" s="567"/>
      <c r="VAF483" s="3"/>
      <c r="VAG483" s="428"/>
      <c r="VAH483" s="3"/>
      <c r="VAI483" s="567"/>
      <c r="VAJ483" s="3"/>
      <c r="VAK483" s="428"/>
      <c r="VAL483" s="3"/>
      <c r="VAM483" s="567"/>
      <c r="VAN483" s="3"/>
      <c r="VAO483" s="428"/>
      <c r="VAP483" s="3"/>
      <c r="VAQ483" s="567"/>
      <c r="VAR483" s="3"/>
      <c r="VAS483" s="428"/>
      <c r="VAT483" s="3"/>
      <c r="VAU483" s="567"/>
      <c r="VAV483" s="3"/>
      <c r="VAW483" s="428"/>
      <c r="VAX483" s="3"/>
      <c r="VAY483" s="567"/>
      <c r="VAZ483" s="3"/>
      <c r="VBA483" s="428"/>
      <c r="VBB483" s="3"/>
      <c r="VBC483" s="567"/>
      <c r="VBD483" s="3"/>
      <c r="VBE483" s="428"/>
      <c r="VBF483" s="3"/>
      <c r="VBG483" s="567"/>
      <c r="VBH483" s="3"/>
      <c r="VBI483" s="428"/>
      <c r="VBJ483" s="3"/>
      <c r="VBK483" s="567"/>
      <c r="VBL483" s="3"/>
      <c r="VBM483" s="428"/>
      <c r="VBN483" s="3"/>
      <c r="VBO483" s="567"/>
      <c r="VBP483" s="3"/>
      <c r="VBQ483" s="428"/>
      <c r="VBR483" s="3"/>
      <c r="VBS483" s="567"/>
      <c r="VBT483" s="3"/>
      <c r="VBU483" s="428"/>
      <c r="VBV483" s="3"/>
      <c r="VBW483" s="567"/>
      <c r="VBX483" s="3"/>
      <c r="VBY483" s="428"/>
      <c r="VBZ483" s="3"/>
      <c r="VCA483" s="567"/>
      <c r="VCB483" s="3"/>
      <c r="VCC483" s="428"/>
      <c r="VCD483" s="3"/>
      <c r="VCE483" s="567"/>
      <c r="VCF483" s="3"/>
      <c r="VCG483" s="428"/>
      <c r="VCH483" s="3"/>
      <c r="VCI483" s="567"/>
      <c r="VCJ483" s="3"/>
      <c r="VCK483" s="428"/>
      <c r="VCL483" s="3"/>
      <c r="VCM483" s="567"/>
      <c r="VCN483" s="3"/>
      <c r="VCO483" s="428"/>
      <c r="VCP483" s="3"/>
      <c r="VCQ483" s="567"/>
      <c r="VCR483" s="3"/>
      <c r="VCS483" s="428"/>
      <c r="VCT483" s="3"/>
      <c r="VCU483" s="567"/>
      <c r="VCV483" s="3"/>
      <c r="VCW483" s="428"/>
      <c r="VCX483" s="3"/>
      <c r="VCY483" s="567"/>
      <c r="VCZ483" s="3"/>
      <c r="VDA483" s="428"/>
      <c r="VDB483" s="3"/>
      <c r="VDC483" s="567"/>
      <c r="VDD483" s="3"/>
      <c r="VDE483" s="428"/>
      <c r="VDF483" s="3"/>
      <c r="VDG483" s="567"/>
      <c r="VDH483" s="3"/>
      <c r="VDI483" s="428"/>
      <c r="VDJ483" s="3"/>
      <c r="VDK483" s="567"/>
      <c r="VDL483" s="3"/>
      <c r="VDM483" s="428"/>
      <c r="VDN483" s="3"/>
      <c r="VDO483" s="567"/>
      <c r="VDP483" s="3"/>
      <c r="VDQ483" s="428"/>
      <c r="VDR483" s="3"/>
      <c r="VDS483" s="567"/>
      <c r="VDT483" s="3"/>
      <c r="VDU483" s="428"/>
      <c r="VDV483" s="3"/>
      <c r="VDW483" s="567"/>
      <c r="VDX483" s="3"/>
      <c r="VDY483" s="428"/>
      <c r="VDZ483" s="3"/>
      <c r="VEA483" s="567"/>
      <c r="VEB483" s="3"/>
      <c r="VEC483" s="428"/>
      <c r="VED483" s="3"/>
      <c r="VEE483" s="567"/>
      <c r="VEF483" s="3"/>
      <c r="VEG483" s="428"/>
      <c r="VEH483" s="3"/>
      <c r="VEI483" s="567"/>
      <c r="VEJ483" s="3"/>
      <c r="VEK483" s="428"/>
      <c r="VEL483" s="3"/>
      <c r="VEM483" s="567"/>
      <c r="VEN483" s="3"/>
      <c r="VEO483" s="428"/>
      <c r="VEP483" s="3"/>
      <c r="VEQ483" s="567"/>
      <c r="VER483" s="3"/>
      <c r="VES483" s="428"/>
      <c r="VET483" s="3"/>
      <c r="VEU483" s="567"/>
      <c r="VEV483" s="3"/>
      <c r="VEW483" s="428"/>
      <c r="VEX483" s="3"/>
      <c r="VEY483" s="567"/>
      <c r="VEZ483" s="3"/>
      <c r="VFA483" s="428"/>
      <c r="VFB483" s="3"/>
      <c r="VFC483" s="567"/>
      <c r="VFD483" s="3"/>
      <c r="VFE483" s="428"/>
      <c r="VFF483" s="3"/>
      <c r="VFG483" s="567"/>
      <c r="VFH483" s="3"/>
      <c r="VFI483" s="428"/>
      <c r="VFJ483" s="3"/>
      <c r="VFK483" s="567"/>
      <c r="VFL483" s="3"/>
      <c r="VFM483" s="428"/>
      <c r="VFN483" s="3"/>
      <c r="VFO483" s="567"/>
      <c r="VFP483" s="3"/>
      <c r="VFQ483" s="428"/>
      <c r="VFR483" s="3"/>
      <c r="VFS483" s="567"/>
      <c r="VFT483" s="3"/>
      <c r="VFU483" s="428"/>
      <c r="VFV483" s="3"/>
      <c r="VFW483" s="567"/>
      <c r="VFX483" s="3"/>
      <c r="VFY483" s="428"/>
      <c r="VFZ483" s="3"/>
      <c r="VGA483" s="567"/>
      <c r="VGB483" s="3"/>
      <c r="VGC483" s="428"/>
      <c r="VGD483" s="3"/>
      <c r="VGE483" s="567"/>
      <c r="VGF483" s="3"/>
      <c r="VGG483" s="428"/>
      <c r="VGH483" s="3"/>
      <c r="VGI483" s="567"/>
      <c r="VGJ483" s="3"/>
      <c r="VGK483" s="428"/>
      <c r="VGL483" s="3"/>
      <c r="VGM483" s="567"/>
      <c r="VGN483" s="3"/>
      <c r="VGO483" s="428"/>
      <c r="VGP483" s="3"/>
      <c r="VGQ483" s="567"/>
      <c r="VGR483" s="3"/>
      <c r="VGS483" s="428"/>
      <c r="VGT483" s="3"/>
      <c r="VGU483" s="567"/>
      <c r="VGV483" s="3"/>
      <c r="VGW483" s="428"/>
      <c r="VGX483" s="3"/>
      <c r="VGY483" s="567"/>
      <c r="VGZ483" s="3"/>
      <c r="VHA483" s="428"/>
      <c r="VHB483" s="3"/>
      <c r="VHC483" s="567"/>
      <c r="VHD483" s="3"/>
      <c r="VHE483" s="428"/>
      <c r="VHF483" s="3"/>
      <c r="VHG483" s="567"/>
      <c r="VHH483" s="3"/>
      <c r="VHI483" s="428"/>
      <c r="VHJ483" s="3"/>
      <c r="VHK483" s="567"/>
      <c r="VHL483" s="3"/>
      <c r="VHM483" s="428"/>
      <c r="VHN483" s="3"/>
      <c r="VHO483" s="567"/>
      <c r="VHP483" s="3"/>
      <c r="VHQ483" s="428"/>
      <c r="VHR483" s="3"/>
      <c r="VHS483" s="567"/>
      <c r="VHT483" s="3"/>
      <c r="VHU483" s="428"/>
      <c r="VHV483" s="3"/>
      <c r="VHW483" s="567"/>
      <c r="VHX483" s="3"/>
      <c r="VHY483" s="428"/>
      <c r="VHZ483" s="3"/>
      <c r="VIA483" s="567"/>
      <c r="VIB483" s="3"/>
      <c r="VIC483" s="428"/>
      <c r="VID483" s="3"/>
      <c r="VIE483" s="567"/>
      <c r="VIF483" s="3"/>
      <c r="VIG483" s="428"/>
      <c r="VIH483" s="3"/>
      <c r="VII483" s="567"/>
      <c r="VIJ483" s="3"/>
      <c r="VIK483" s="428"/>
      <c r="VIL483" s="3"/>
      <c r="VIM483" s="567"/>
      <c r="VIN483" s="3"/>
      <c r="VIO483" s="428"/>
      <c r="VIP483" s="3"/>
      <c r="VIQ483" s="567"/>
      <c r="VIR483" s="3"/>
      <c r="VIS483" s="428"/>
      <c r="VIT483" s="3"/>
      <c r="VIU483" s="567"/>
      <c r="VIV483" s="3"/>
      <c r="VIW483" s="428"/>
      <c r="VIX483" s="3"/>
      <c r="VIY483" s="567"/>
      <c r="VIZ483" s="3"/>
      <c r="VJA483" s="428"/>
      <c r="VJB483" s="3"/>
      <c r="VJC483" s="567"/>
      <c r="VJD483" s="3"/>
      <c r="VJE483" s="428"/>
      <c r="VJF483" s="3"/>
      <c r="VJG483" s="567"/>
      <c r="VJH483" s="3"/>
      <c r="VJI483" s="428"/>
      <c r="VJJ483" s="3"/>
      <c r="VJK483" s="567"/>
      <c r="VJL483" s="3"/>
      <c r="VJM483" s="428"/>
      <c r="VJN483" s="3"/>
      <c r="VJO483" s="567"/>
      <c r="VJP483" s="3"/>
      <c r="VJQ483" s="428"/>
      <c r="VJR483" s="3"/>
      <c r="VJS483" s="567"/>
      <c r="VJT483" s="3"/>
      <c r="VJU483" s="428"/>
      <c r="VJV483" s="3"/>
      <c r="VJW483" s="567"/>
      <c r="VJX483" s="3"/>
      <c r="VJY483" s="428"/>
      <c r="VJZ483" s="3"/>
      <c r="VKA483" s="567"/>
      <c r="VKB483" s="3"/>
      <c r="VKC483" s="428"/>
      <c r="VKD483" s="3"/>
      <c r="VKE483" s="567"/>
      <c r="VKF483" s="3"/>
      <c r="VKG483" s="428"/>
      <c r="VKH483" s="3"/>
      <c r="VKI483" s="567"/>
      <c r="VKJ483" s="3"/>
      <c r="VKK483" s="428"/>
      <c r="VKL483" s="3"/>
      <c r="VKM483" s="567"/>
      <c r="VKN483" s="3"/>
      <c r="VKO483" s="428"/>
      <c r="VKP483" s="3"/>
      <c r="VKQ483" s="567"/>
      <c r="VKR483" s="3"/>
      <c r="VKS483" s="428"/>
      <c r="VKT483" s="3"/>
      <c r="VKU483" s="567"/>
      <c r="VKV483" s="3"/>
      <c r="VKW483" s="428"/>
      <c r="VKX483" s="3"/>
      <c r="VKY483" s="567"/>
      <c r="VKZ483" s="3"/>
      <c r="VLA483" s="428"/>
      <c r="VLB483" s="3"/>
      <c r="VLC483" s="567"/>
      <c r="VLD483" s="3"/>
      <c r="VLE483" s="428"/>
      <c r="VLF483" s="3"/>
      <c r="VLG483" s="567"/>
      <c r="VLH483" s="3"/>
      <c r="VLI483" s="428"/>
      <c r="VLJ483" s="3"/>
      <c r="VLK483" s="567"/>
      <c r="VLL483" s="3"/>
      <c r="VLM483" s="428"/>
      <c r="VLN483" s="3"/>
      <c r="VLO483" s="567"/>
      <c r="VLP483" s="3"/>
      <c r="VLQ483" s="428"/>
      <c r="VLR483" s="3"/>
      <c r="VLS483" s="567"/>
      <c r="VLT483" s="3"/>
      <c r="VLU483" s="428"/>
      <c r="VLV483" s="3"/>
      <c r="VLW483" s="567"/>
      <c r="VLX483" s="3"/>
      <c r="VLY483" s="428"/>
      <c r="VLZ483" s="3"/>
      <c r="VMA483" s="567"/>
      <c r="VMB483" s="3"/>
      <c r="VMC483" s="428"/>
      <c r="VMD483" s="3"/>
      <c r="VME483" s="567"/>
      <c r="VMF483" s="3"/>
      <c r="VMG483" s="428"/>
      <c r="VMH483" s="3"/>
      <c r="VMI483" s="567"/>
      <c r="VMJ483" s="3"/>
      <c r="VMK483" s="428"/>
      <c r="VML483" s="3"/>
      <c r="VMM483" s="567"/>
      <c r="VMN483" s="3"/>
      <c r="VMO483" s="428"/>
      <c r="VMP483" s="3"/>
      <c r="VMQ483" s="567"/>
      <c r="VMR483" s="3"/>
      <c r="VMS483" s="428"/>
      <c r="VMT483" s="3"/>
      <c r="VMU483" s="567"/>
      <c r="VMV483" s="3"/>
      <c r="VMW483" s="428"/>
      <c r="VMX483" s="3"/>
      <c r="VMY483" s="567"/>
      <c r="VMZ483" s="3"/>
      <c r="VNA483" s="428"/>
      <c r="VNB483" s="3"/>
      <c r="VNC483" s="567"/>
      <c r="VND483" s="3"/>
      <c r="VNE483" s="428"/>
      <c r="VNF483" s="3"/>
      <c r="VNG483" s="567"/>
      <c r="VNH483" s="3"/>
      <c r="VNI483" s="428"/>
      <c r="VNJ483" s="3"/>
      <c r="VNK483" s="567"/>
      <c r="VNL483" s="3"/>
      <c r="VNM483" s="428"/>
      <c r="VNN483" s="3"/>
      <c r="VNO483" s="567"/>
      <c r="VNP483" s="3"/>
      <c r="VNQ483" s="428"/>
      <c r="VNR483" s="3"/>
      <c r="VNS483" s="567"/>
      <c r="VNT483" s="3"/>
      <c r="VNU483" s="428"/>
      <c r="VNV483" s="3"/>
      <c r="VNW483" s="567"/>
      <c r="VNX483" s="3"/>
      <c r="VNY483" s="428"/>
      <c r="VNZ483" s="3"/>
      <c r="VOA483" s="567"/>
      <c r="VOB483" s="3"/>
      <c r="VOC483" s="428"/>
      <c r="VOD483" s="3"/>
      <c r="VOE483" s="567"/>
      <c r="VOF483" s="3"/>
      <c r="VOG483" s="428"/>
      <c r="VOH483" s="3"/>
      <c r="VOI483" s="567"/>
      <c r="VOJ483" s="3"/>
      <c r="VOK483" s="428"/>
      <c r="VOL483" s="3"/>
      <c r="VOM483" s="567"/>
      <c r="VON483" s="3"/>
      <c r="VOO483" s="428"/>
      <c r="VOP483" s="3"/>
      <c r="VOQ483" s="567"/>
      <c r="VOR483" s="3"/>
      <c r="VOS483" s="428"/>
      <c r="VOT483" s="3"/>
      <c r="VOU483" s="567"/>
      <c r="VOV483" s="3"/>
      <c r="VOW483" s="428"/>
      <c r="VOX483" s="3"/>
      <c r="VOY483" s="567"/>
      <c r="VOZ483" s="3"/>
      <c r="VPA483" s="428"/>
      <c r="VPB483" s="3"/>
      <c r="VPC483" s="567"/>
      <c r="VPD483" s="3"/>
      <c r="VPE483" s="428"/>
      <c r="VPF483" s="3"/>
      <c r="VPG483" s="567"/>
      <c r="VPH483" s="3"/>
      <c r="VPI483" s="428"/>
      <c r="VPJ483" s="3"/>
      <c r="VPK483" s="567"/>
      <c r="VPL483" s="3"/>
      <c r="VPM483" s="428"/>
      <c r="VPN483" s="3"/>
      <c r="VPO483" s="567"/>
      <c r="VPP483" s="3"/>
      <c r="VPQ483" s="428"/>
      <c r="VPR483" s="3"/>
      <c r="VPS483" s="567"/>
      <c r="VPT483" s="3"/>
      <c r="VPU483" s="428"/>
      <c r="VPV483" s="3"/>
      <c r="VPW483" s="567"/>
      <c r="VPX483" s="3"/>
      <c r="VPY483" s="428"/>
      <c r="VPZ483" s="3"/>
      <c r="VQA483" s="567"/>
      <c r="VQB483" s="3"/>
      <c r="VQC483" s="428"/>
      <c r="VQD483" s="3"/>
      <c r="VQE483" s="567"/>
      <c r="VQF483" s="3"/>
      <c r="VQG483" s="428"/>
      <c r="VQH483" s="3"/>
      <c r="VQI483" s="567"/>
      <c r="VQJ483" s="3"/>
      <c r="VQK483" s="428"/>
      <c r="VQL483" s="3"/>
      <c r="VQM483" s="567"/>
      <c r="VQN483" s="3"/>
      <c r="VQO483" s="428"/>
      <c r="VQP483" s="3"/>
      <c r="VQQ483" s="567"/>
      <c r="VQR483" s="3"/>
      <c r="VQS483" s="428"/>
      <c r="VQT483" s="3"/>
      <c r="VQU483" s="567"/>
      <c r="VQV483" s="3"/>
      <c r="VQW483" s="428"/>
      <c r="VQX483" s="3"/>
      <c r="VQY483" s="567"/>
      <c r="VQZ483" s="3"/>
      <c r="VRA483" s="428"/>
      <c r="VRB483" s="3"/>
      <c r="VRC483" s="567"/>
      <c r="VRD483" s="3"/>
      <c r="VRE483" s="428"/>
      <c r="VRF483" s="3"/>
      <c r="VRG483" s="567"/>
      <c r="VRH483" s="3"/>
      <c r="VRI483" s="428"/>
      <c r="VRJ483" s="3"/>
      <c r="VRK483" s="567"/>
      <c r="VRL483" s="3"/>
      <c r="VRM483" s="428"/>
      <c r="VRN483" s="3"/>
      <c r="VRO483" s="567"/>
      <c r="VRP483" s="3"/>
      <c r="VRQ483" s="428"/>
      <c r="VRR483" s="3"/>
      <c r="VRS483" s="567"/>
      <c r="VRT483" s="3"/>
      <c r="VRU483" s="428"/>
      <c r="VRV483" s="3"/>
      <c r="VRW483" s="567"/>
      <c r="VRX483" s="3"/>
      <c r="VRY483" s="428"/>
      <c r="VRZ483" s="3"/>
      <c r="VSA483" s="567"/>
      <c r="VSB483" s="3"/>
      <c r="VSC483" s="428"/>
      <c r="VSD483" s="3"/>
      <c r="VSE483" s="567"/>
      <c r="VSF483" s="3"/>
      <c r="VSG483" s="428"/>
      <c r="VSH483" s="3"/>
      <c r="VSI483" s="567"/>
      <c r="VSJ483" s="3"/>
      <c r="VSK483" s="428"/>
      <c r="VSL483" s="3"/>
      <c r="VSM483" s="567"/>
      <c r="VSN483" s="3"/>
      <c r="VSO483" s="428"/>
      <c r="VSP483" s="3"/>
      <c r="VSQ483" s="567"/>
      <c r="VSR483" s="3"/>
      <c r="VSS483" s="428"/>
      <c r="VST483" s="3"/>
      <c r="VSU483" s="567"/>
      <c r="VSV483" s="3"/>
      <c r="VSW483" s="428"/>
      <c r="VSX483" s="3"/>
      <c r="VSY483" s="567"/>
      <c r="VSZ483" s="3"/>
      <c r="VTA483" s="428"/>
      <c r="VTB483" s="3"/>
      <c r="VTC483" s="567"/>
      <c r="VTD483" s="3"/>
      <c r="VTE483" s="428"/>
      <c r="VTF483" s="3"/>
      <c r="VTG483" s="567"/>
      <c r="VTH483" s="3"/>
      <c r="VTI483" s="428"/>
      <c r="VTJ483" s="3"/>
      <c r="VTK483" s="567"/>
      <c r="VTL483" s="3"/>
      <c r="VTM483" s="428"/>
      <c r="VTN483" s="3"/>
      <c r="VTO483" s="567"/>
      <c r="VTP483" s="3"/>
      <c r="VTQ483" s="428"/>
      <c r="VTR483" s="3"/>
      <c r="VTS483" s="567"/>
      <c r="VTT483" s="3"/>
      <c r="VTU483" s="428"/>
      <c r="VTV483" s="3"/>
      <c r="VTW483" s="567"/>
      <c r="VTX483" s="3"/>
      <c r="VTY483" s="428"/>
      <c r="VTZ483" s="3"/>
      <c r="VUA483" s="567"/>
      <c r="VUB483" s="3"/>
      <c r="VUC483" s="428"/>
      <c r="VUD483" s="3"/>
      <c r="VUE483" s="567"/>
      <c r="VUF483" s="3"/>
      <c r="VUG483" s="428"/>
      <c r="VUH483" s="3"/>
      <c r="VUI483" s="567"/>
      <c r="VUJ483" s="3"/>
      <c r="VUK483" s="428"/>
      <c r="VUL483" s="3"/>
      <c r="VUM483" s="567"/>
      <c r="VUN483" s="3"/>
      <c r="VUO483" s="428"/>
      <c r="VUP483" s="3"/>
      <c r="VUQ483" s="567"/>
      <c r="VUR483" s="3"/>
      <c r="VUS483" s="428"/>
      <c r="VUT483" s="3"/>
      <c r="VUU483" s="567"/>
      <c r="VUV483" s="3"/>
      <c r="VUW483" s="428"/>
      <c r="VUX483" s="3"/>
      <c r="VUY483" s="567"/>
      <c r="VUZ483" s="3"/>
      <c r="VVA483" s="428"/>
      <c r="VVB483" s="3"/>
      <c r="VVC483" s="567"/>
      <c r="VVD483" s="3"/>
      <c r="VVE483" s="428"/>
      <c r="VVF483" s="3"/>
      <c r="VVG483" s="567"/>
      <c r="VVH483" s="3"/>
      <c r="VVI483" s="428"/>
      <c r="VVJ483" s="3"/>
      <c r="VVK483" s="567"/>
      <c r="VVL483" s="3"/>
      <c r="VVM483" s="428"/>
      <c r="VVN483" s="3"/>
      <c r="VVO483" s="567"/>
      <c r="VVP483" s="3"/>
      <c r="VVQ483" s="428"/>
      <c r="VVR483" s="3"/>
      <c r="VVS483" s="567"/>
      <c r="VVT483" s="3"/>
      <c r="VVU483" s="428"/>
      <c r="VVV483" s="3"/>
      <c r="VVW483" s="567"/>
      <c r="VVX483" s="3"/>
      <c r="VVY483" s="428"/>
      <c r="VVZ483" s="3"/>
      <c r="VWA483" s="567"/>
      <c r="VWB483" s="3"/>
      <c r="VWC483" s="428"/>
      <c r="VWD483" s="3"/>
      <c r="VWE483" s="567"/>
      <c r="VWF483" s="3"/>
      <c r="VWG483" s="428"/>
      <c r="VWH483" s="3"/>
      <c r="VWI483" s="567"/>
      <c r="VWJ483" s="3"/>
      <c r="VWK483" s="428"/>
      <c r="VWL483" s="3"/>
      <c r="VWM483" s="567"/>
      <c r="VWN483" s="3"/>
      <c r="VWO483" s="428"/>
      <c r="VWP483" s="3"/>
      <c r="VWQ483" s="567"/>
      <c r="VWR483" s="3"/>
      <c r="VWS483" s="428"/>
      <c r="VWT483" s="3"/>
      <c r="VWU483" s="567"/>
      <c r="VWV483" s="3"/>
      <c r="VWW483" s="428"/>
      <c r="VWX483" s="3"/>
      <c r="VWY483" s="567"/>
      <c r="VWZ483" s="3"/>
      <c r="VXA483" s="428"/>
      <c r="VXB483" s="3"/>
      <c r="VXC483" s="567"/>
      <c r="VXD483" s="3"/>
      <c r="VXE483" s="428"/>
      <c r="VXF483" s="3"/>
      <c r="VXG483" s="567"/>
      <c r="VXH483" s="3"/>
      <c r="VXI483" s="428"/>
      <c r="VXJ483" s="3"/>
      <c r="VXK483" s="567"/>
      <c r="VXL483" s="3"/>
      <c r="VXM483" s="428"/>
      <c r="VXN483" s="3"/>
      <c r="VXO483" s="567"/>
      <c r="VXP483" s="3"/>
      <c r="VXQ483" s="428"/>
      <c r="VXR483" s="3"/>
      <c r="VXS483" s="567"/>
      <c r="VXT483" s="3"/>
      <c r="VXU483" s="428"/>
      <c r="VXV483" s="3"/>
      <c r="VXW483" s="567"/>
      <c r="VXX483" s="3"/>
      <c r="VXY483" s="428"/>
      <c r="VXZ483" s="3"/>
      <c r="VYA483" s="567"/>
      <c r="VYB483" s="3"/>
      <c r="VYC483" s="428"/>
      <c r="VYD483" s="3"/>
      <c r="VYE483" s="567"/>
      <c r="VYF483" s="3"/>
      <c r="VYG483" s="428"/>
      <c r="VYH483" s="3"/>
      <c r="VYI483" s="567"/>
      <c r="VYJ483" s="3"/>
      <c r="VYK483" s="428"/>
      <c r="VYL483" s="3"/>
      <c r="VYM483" s="567"/>
      <c r="VYN483" s="3"/>
      <c r="VYO483" s="428"/>
      <c r="VYP483" s="3"/>
      <c r="VYQ483" s="567"/>
      <c r="VYR483" s="3"/>
      <c r="VYS483" s="428"/>
      <c r="VYT483" s="3"/>
      <c r="VYU483" s="567"/>
      <c r="VYV483" s="3"/>
      <c r="VYW483" s="428"/>
      <c r="VYX483" s="3"/>
      <c r="VYY483" s="567"/>
      <c r="VYZ483" s="3"/>
      <c r="VZA483" s="428"/>
      <c r="VZB483" s="3"/>
      <c r="VZC483" s="567"/>
      <c r="VZD483" s="3"/>
      <c r="VZE483" s="428"/>
      <c r="VZF483" s="3"/>
      <c r="VZG483" s="567"/>
      <c r="VZH483" s="3"/>
      <c r="VZI483" s="428"/>
      <c r="VZJ483" s="3"/>
      <c r="VZK483" s="567"/>
      <c r="VZL483" s="3"/>
      <c r="VZM483" s="428"/>
      <c r="VZN483" s="3"/>
      <c r="VZO483" s="567"/>
      <c r="VZP483" s="3"/>
      <c r="VZQ483" s="428"/>
      <c r="VZR483" s="3"/>
      <c r="VZS483" s="567"/>
      <c r="VZT483" s="3"/>
      <c r="VZU483" s="428"/>
      <c r="VZV483" s="3"/>
      <c r="VZW483" s="567"/>
      <c r="VZX483" s="3"/>
      <c r="VZY483" s="428"/>
      <c r="VZZ483" s="3"/>
      <c r="WAA483" s="567"/>
      <c r="WAB483" s="3"/>
      <c r="WAC483" s="428"/>
      <c r="WAD483" s="3"/>
      <c r="WAE483" s="567"/>
      <c r="WAF483" s="3"/>
      <c r="WAG483" s="428"/>
      <c r="WAH483" s="3"/>
      <c r="WAI483" s="567"/>
      <c r="WAJ483" s="3"/>
      <c r="WAK483" s="428"/>
      <c r="WAL483" s="3"/>
      <c r="WAM483" s="567"/>
      <c r="WAN483" s="3"/>
      <c r="WAO483" s="428"/>
      <c r="WAP483" s="3"/>
      <c r="WAQ483" s="567"/>
      <c r="WAR483" s="3"/>
      <c r="WAS483" s="428"/>
      <c r="WAT483" s="3"/>
      <c r="WAU483" s="567"/>
      <c r="WAV483" s="3"/>
      <c r="WAW483" s="428"/>
      <c r="WAX483" s="3"/>
      <c r="WAY483" s="567"/>
      <c r="WAZ483" s="3"/>
      <c r="WBA483" s="428"/>
      <c r="WBB483" s="3"/>
      <c r="WBC483" s="567"/>
      <c r="WBD483" s="3"/>
      <c r="WBE483" s="428"/>
      <c r="WBF483" s="3"/>
      <c r="WBG483" s="567"/>
      <c r="WBH483" s="3"/>
      <c r="WBI483" s="428"/>
      <c r="WBJ483" s="3"/>
      <c r="WBK483" s="567"/>
      <c r="WBL483" s="3"/>
      <c r="WBM483" s="428"/>
      <c r="WBN483" s="3"/>
      <c r="WBO483" s="567"/>
      <c r="WBP483" s="3"/>
      <c r="WBQ483" s="428"/>
      <c r="WBR483" s="3"/>
      <c r="WBS483" s="567"/>
      <c r="WBT483" s="3"/>
      <c r="WBU483" s="428"/>
      <c r="WBV483" s="3"/>
      <c r="WBW483" s="567"/>
      <c r="WBX483" s="3"/>
      <c r="WBY483" s="428"/>
      <c r="WBZ483" s="3"/>
      <c r="WCA483" s="567"/>
      <c r="WCB483" s="3"/>
      <c r="WCC483" s="428"/>
      <c r="WCD483" s="3"/>
      <c r="WCE483" s="567"/>
      <c r="WCF483" s="3"/>
      <c r="WCG483" s="428"/>
      <c r="WCH483" s="3"/>
      <c r="WCI483" s="567"/>
      <c r="WCJ483" s="3"/>
      <c r="WCK483" s="428"/>
      <c r="WCL483" s="3"/>
      <c r="WCM483" s="567"/>
      <c r="WCN483" s="3"/>
      <c r="WCO483" s="428"/>
      <c r="WCP483" s="3"/>
      <c r="WCQ483" s="567"/>
      <c r="WCR483" s="3"/>
      <c r="WCS483" s="428"/>
      <c r="WCT483" s="3"/>
      <c r="WCU483" s="567"/>
      <c r="WCV483" s="3"/>
      <c r="WCW483" s="428"/>
      <c r="WCX483" s="3"/>
      <c r="WCY483" s="567"/>
      <c r="WCZ483" s="3"/>
      <c r="WDA483" s="428"/>
      <c r="WDB483" s="3"/>
      <c r="WDC483" s="567"/>
      <c r="WDD483" s="3"/>
      <c r="WDE483" s="428"/>
      <c r="WDF483" s="3"/>
      <c r="WDG483" s="567"/>
      <c r="WDH483" s="3"/>
      <c r="WDI483" s="428"/>
      <c r="WDJ483" s="3"/>
      <c r="WDK483" s="567"/>
      <c r="WDL483" s="3"/>
      <c r="WDM483" s="428"/>
      <c r="WDN483" s="3"/>
      <c r="WDO483" s="567"/>
      <c r="WDP483" s="3"/>
      <c r="WDQ483" s="428"/>
      <c r="WDR483" s="3"/>
      <c r="WDS483" s="567"/>
      <c r="WDT483" s="3"/>
      <c r="WDU483" s="428"/>
      <c r="WDV483" s="3"/>
      <c r="WDW483" s="567"/>
      <c r="WDX483" s="3"/>
      <c r="WDY483" s="428"/>
      <c r="WDZ483" s="3"/>
      <c r="WEA483" s="567"/>
      <c r="WEB483" s="3"/>
      <c r="WEC483" s="428"/>
      <c r="WED483" s="3"/>
      <c r="WEE483" s="567"/>
      <c r="WEF483" s="3"/>
      <c r="WEG483" s="428"/>
      <c r="WEH483" s="3"/>
      <c r="WEI483" s="567"/>
      <c r="WEJ483" s="3"/>
      <c r="WEK483" s="428"/>
      <c r="WEL483" s="3"/>
      <c r="WEM483" s="567"/>
      <c r="WEN483" s="3"/>
      <c r="WEO483" s="428"/>
      <c r="WEP483" s="3"/>
      <c r="WEQ483" s="567"/>
      <c r="WER483" s="3"/>
      <c r="WES483" s="428"/>
      <c r="WET483" s="3"/>
      <c r="WEU483" s="567"/>
      <c r="WEV483" s="3"/>
      <c r="WEW483" s="428"/>
      <c r="WEX483" s="3"/>
      <c r="WEY483" s="567"/>
      <c r="WEZ483" s="3"/>
      <c r="WFA483" s="428"/>
      <c r="WFB483" s="3"/>
      <c r="WFC483" s="567"/>
      <c r="WFD483" s="3"/>
      <c r="WFE483" s="428"/>
      <c r="WFF483" s="3"/>
      <c r="WFG483" s="567"/>
      <c r="WFH483" s="3"/>
      <c r="WFI483" s="428"/>
      <c r="WFJ483" s="3"/>
      <c r="WFK483" s="567"/>
      <c r="WFL483" s="3"/>
      <c r="WFM483" s="428"/>
      <c r="WFN483" s="3"/>
      <c r="WFO483" s="567"/>
      <c r="WFP483" s="3"/>
      <c r="WFQ483" s="428"/>
      <c r="WFR483" s="3"/>
      <c r="WFS483" s="567"/>
      <c r="WFT483" s="3"/>
      <c r="WFU483" s="428"/>
      <c r="WFV483" s="3"/>
      <c r="WFW483" s="567"/>
      <c r="WFX483" s="3"/>
      <c r="WFY483" s="428"/>
      <c r="WFZ483" s="3"/>
      <c r="WGA483" s="567"/>
      <c r="WGB483" s="3"/>
      <c r="WGC483" s="428"/>
      <c r="WGD483" s="3"/>
      <c r="WGE483" s="567"/>
      <c r="WGF483" s="3"/>
      <c r="WGG483" s="428"/>
      <c r="WGH483" s="3"/>
      <c r="WGI483" s="567"/>
      <c r="WGJ483" s="3"/>
      <c r="WGK483" s="428"/>
      <c r="WGL483" s="3"/>
      <c r="WGM483" s="567"/>
      <c r="WGN483" s="3"/>
      <c r="WGO483" s="428"/>
      <c r="WGP483" s="3"/>
      <c r="WGQ483" s="567"/>
      <c r="WGR483" s="3"/>
      <c r="WGS483" s="428"/>
      <c r="WGT483" s="3"/>
      <c r="WGU483" s="567"/>
      <c r="WGV483" s="3"/>
      <c r="WGW483" s="428"/>
      <c r="WGX483" s="3"/>
      <c r="WGY483" s="567"/>
      <c r="WGZ483" s="3"/>
      <c r="WHA483" s="428"/>
      <c r="WHB483" s="3"/>
      <c r="WHC483" s="567"/>
      <c r="WHD483" s="3"/>
      <c r="WHE483" s="428"/>
      <c r="WHF483" s="3"/>
      <c r="WHG483" s="567"/>
      <c r="WHH483" s="3"/>
      <c r="WHI483" s="428"/>
      <c r="WHJ483" s="3"/>
      <c r="WHK483" s="567"/>
      <c r="WHL483" s="3"/>
      <c r="WHM483" s="428"/>
      <c r="WHN483" s="3"/>
      <c r="WHO483" s="567"/>
      <c r="WHP483" s="3"/>
      <c r="WHQ483" s="428"/>
      <c r="WHR483" s="3"/>
      <c r="WHS483" s="567"/>
      <c r="WHT483" s="3"/>
      <c r="WHU483" s="428"/>
      <c r="WHV483" s="3"/>
      <c r="WHW483" s="567"/>
      <c r="WHX483" s="3"/>
      <c r="WHY483" s="428"/>
      <c r="WHZ483" s="3"/>
      <c r="WIA483" s="567"/>
      <c r="WIB483" s="3"/>
      <c r="WIC483" s="428"/>
      <c r="WID483" s="3"/>
      <c r="WIE483" s="567"/>
      <c r="WIF483" s="3"/>
      <c r="WIG483" s="428"/>
      <c r="WIH483" s="3"/>
      <c r="WII483" s="567"/>
      <c r="WIJ483" s="3"/>
      <c r="WIK483" s="428"/>
      <c r="WIL483" s="3"/>
      <c r="WIM483" s="567"/>
      <c r="WIN483" s="3"/>
      <c r="WIO483" s="428"/>
      <c r="WIP483" s="3"/>
      <c r="WIQ483" s="567"/>
      <c r="WIR483" s="3"/>
      <c r="WIS483" s="428"/>
      <c r="WIT483" s="3"/>
      <c r="WIU483" s="567"/>
      <c r="WIV483" s="3"/>
      <c r="WIW483" s="428"/>
      <c r="WIX483" s="3"/>
      <c r="WIY483" s="567"/>
      <c r="WIZ483" s="3"/>
      <c r="WJA483" s="428"/>
      <c r="WJB483" s="3"/>
      <c r="WJC483" s="567"/>
      <c r="WJD483" s="3"/>
      <c r="WJE483" s="428"/>
      <c r="WJF483" s="3"/>
      <c r="WJG483" s="567"/>
      <c r="WJH483" s="3"/>
      <c r="WJI483" s="428"/>
      <c r="WJJ483" s="3"/>
      <c r="WJK483" s="567"/>
      <c r="WJL483" s="3"/>
      <c r="WJM483" s="428"/>
      <c r="WJN483" s="3"/>
      <c r="WJO483" s="567"/>
      <c r="WJP483" s="3"/>
      <c r="WJQ483" s="428"/>
      <c r="WJR483" s="3"/>
      <c r="WJS483" s="567"/>
      <c r="WJT483" s="3"/>
      <c r="WJU483" s="428"/>
      <c r="WJV483" s="3"/>
      <c r="WJW483" s="567"/>
      <c r="WJX483" s="3"/>
      <c r="WJY483" s="428"/>
      <c r="WJZ483" s="3"/>
      <c r="WKA483" s="567"/>
      <c r="WKB483" s="3"/>
      <c r="WKC483" s="428"/>
      <c r="WKD483" s="3"/>
      <c r="WKE483" s="567"/>
      <c r="WKF483" s="3"/>
      <c r="WKG483" s="428"/>
      <c r="WKH483" s="3"/>
      <c r="WKI483" s="567"/>
      <c r="WKJ483" s="3"/>
      <c r="WKK483" s="428"/>
      <c r="WKL483" s="3"/>
      <c r="WKM483" s="567"/>
      <c r="WKN483" s="3"/>
      <c r="WKO483" s="428"/>
      <c r="WKP483" s="3"/>
      <c r="WKQ483" s="567"/>
      <c r="WKR483" s="3"/>
      <c r="WKS483" s="428"/>
      <c r="WKT483" s="3"/>
      <c r="WKU483" s="567"/>
      <c r="WKV483" s="3"/>
      <c r="WKW483" s="428"/>
      <c r="WKX483" s="3"/>
      <c r="WKY483" s="567"/>
      <c r="WKZ483" s="3"/>
      <c r="WLA483" s="428"/>
      <c r="WLB483" s="3"/>
      <c r="WLC483" s="567"/>
      <c r="WLD483" s="3"/>
      <c r="WLE483" s="428"/>
      <c r="WLF483" s="3"/>
      <c r="WLG483" s="567"/>
      <c r="WLH483" s="3"/>
      <c r="WLI483" s="428"/>
      <c r="WLJ483" s="3"/>
      <c r="WLK483" s="567"/>
      <c r="WLL483" s="3"/>
      <c r="WLM483" s="428"/>
      <c r="WLN483" s="3"/>
      <c r="WLO483" s="567"/>
      <c r="WLP483" s="3"/>
      <c r="WLQ483" s="428"/>
      <c r="WLR483" s="3"/>
      <c r="WLS483" s="567"/>
      <c r="WLT483" s="3"/>
      <c r="WLU483" s="428"/>
      <c r="WLV483" s="3"/>
      <c r="WLW483" s="567"/>
      <c r="WLX483" s="3"/>
      <c r="WLY483" s="428"/>
      <c r="WLZ483" s="3"/>
      <c r="WMA483" s="567"/>
      <c r="WMB483" s="3"/>
      <c r="WMC483" s="428"/>
      <c r="WMD483" s="3"/>
      <c r="WME483" s="567"/>
      <c r="WMF483" s="3"/>
      <c r="WMG483" s="428"/>
      <c r="WMH483" s="3"/>
      <c r="WMI483" s="567"/>
      <c r="WMJ483" s="3"/>
      <c r="WMK483" s="428"/>
      <c r="WML483" s="3"/>
      <c r="WMM483" s="567"/>
      <c r="WMN483" s="3"/>
      <c r="WMO483" s="428"/>
      <c r="WMP483" s="3"/>
      <c r="WMQ483" s="567"/>
      <c r="WMR483" s="3"/>
      <c r="WMS483" s="428"/>
      <c r="WMT483" s="3"/>
      <c r="WMU483" s="567"/>
      <c r="WMV483" s="3"/>
      <c r="WMW483" s="428"/>
      <c r="WMX483" s="3"/>
      <c r="WMY483" s="567"/>
      <c r="WMZ483" s="3"/>
      <c r="WNA483" s="428"/>
      <c r="WNB483" s="3"/>
      <c r="WNC483" s="567"/>
      <c r="WND483" s="3"/>
      <c r="WNE483" s="428"/>
      <c r="WNF483" s="3"/>
      <c r="WNG483" s="567"/>
      <c r="WNH483" s="3"/>
      <c r="WNI483" s="428"/>
      <c r="WNJ483" s="3"/>
      <c r="WNK483" s="567"/>
      <c r="WNL483" s="3"/>
      <c r="WNM483" s="428"/>
      <c r="WNN483" s="3"/>
      <c r="WNO483" s="567"/>
      <c r="WNP483" s="3"/>
      <c r="WNQ483" s="428"/>
      <c r="WNR483" s="3"/>
      <c r="WNS483" s="567"/>
      <c r="WNT483" s="3"/>
      <c r="WNU483" s="428"/>
      <c r="WNV483" s="3"/>
      <c r="WNW483" s="567"/>
      <c r="WNX483" s="3"/>
      <c r="WNY483" s="428"/>
      <c r="WNZ483" s="3"/>
      <c r="WOA483" s="567"/>
      <c r="WOB483" s="3"/>
      <c r="WOC483" s="428"/>
      <c r="WOD483" s="3"/>
      <c r="WOE483" s="567"/>
      <c r="WOF483" s="3"/>
      <c r="WOG483" s="428"/>
      <c r="WOH483" s="3"/>
      <c r="WOI483" s="567"/>
      <c r="WOJ483" s="3"/>
      <c r="WOK483" s="428"/>
      <c r="WOL483" s="3"/>
      <c r="WOM483" s="567"/>
      <c r="WON483" s="3"/>
      <c r="WOO483" s="428"/>
      <c r="WOP483" s="3"/>
      <c r="WOQ483" s="567"/>
      <c r="WOR483" s="3"/>
      <c r="WOS483" s="428"/>
      <c r="WOT483" s="3"/>
      <c r="WOU483" s="567"/>
      <c r="WOV483" s="3"/>
      <c r="WOW483" s="428"/>
      <c r="WOX483" s="3"/>
      <c r="WOY483" s="567"/>
      <c r="WOZ483" s="3"/>
      <c r="WPA483" s="428"/>
      <c r="WPB483" s="3"/>
      <c r="WPC483" s="567"/>
      <c r="WPD483" s="3"/>
      <c r="WPE483" s="428"/>
      <c r="WPF483" s="3"/>
      <c r="WPG483" s="567"/>
      <c r="WPH483" s="3"/>
      <c r="WPI483" s="428"/>
      <c r="WPJ483" s="3"/>
      <c r="WPK483" s="567"/>
      <c r="WPL483" s="3"/>
      <c r="WPM483" s="428"/>
      <c r="WPN483" s="3"/>
      <c r="WPO483" s="567"/>
      <c r="WPP483" s="3"/>
      <c r="WPQ483" s="428"/>
      <c r="WPR483" s="3"/>
      <c r="WPS483" s="567"/>
      <c r="WPT483" s="3"/>
      <c r="WPU483" s="428"/>
      <c r="WPV483" s="3"/>
      <c r="WPW483" s="567"/>
      <c r="WPX483" s="3"/>
      <c r="WPY483" s="428"/>
      <c r="WPZ483" s="3"/>
      <c r="WQA483" s="567"/>
      <c r="WQB483" s="3"/>
      <c r="WQC483" s="428"/>
      <c r="WQD483" s="3"/>
      <c r="WQE483" s="567"/>
      <c r="WQF483" s="3"/>
      <c r="WQG483" s="428"/>
      <c r="WQH483" s="3"/>
      <c r="WQI483" s="567"/>
      <c r="WQJ483" s="3"/>
      <c r="WQK483" s="428"/>
      <c r="WQL483" s="3"/>
      <c r="WQM483" s="567"/>
      <c r="WQN483" s="3"/>
      <c r="WQO483" s="428"/>
      <c r="WQP483" s="3"/>
      <c r="WQQ483" s="567"/>
      <c r="WQR483" s="3"/>
      <c r="WQS483" s="428"/>
      <c r="WQT483" s="3"/>
      <c r="WQU483" s="567"/>
      <c r="WQV483" s="3"/>
      <c r="WQW483" s="428"/>
      <c r="WQX483" s="3"/>
      <c r="WQY483" s="567"/>
      <c r="WQZ483" s="3"/>
      <c r="WRA483" s="428"/>
      <c r="WRB483" s="3"/>
      <c r="WRC483" s="567"/>
      <c r="WRD483" s="3"/>
      <c r="WRE483" s="428"/>
      <c r="WRF483" s="3"/>
      <c r="WRG483" s="567"/>
      <c r="WRH483" s="3"/>
      <c r="WRI483" s="428"/>
      <c r="WRJ483" s="3"/>
      <c r="WRK483" s="567"/>
      <c r="WRL483" s="3"/>
      <c r="WRM483" s="428"/>
      <c r="WRN483" s="3"/>
      <c r="WRO483" s="567"/>
      <c r="WRP483" s="3"/>
      <c r="WRQ483" s="428"/>
      <c r="WRR483" s="3"/>
      <c r="WRS483" s="567"/>
      <c r="WRT483" s="3"/>
      <c r="WRU483" s="428"/>
      <c r="WRV483" s="3"/>
      <c r="WRW483" s="567"/>
      <c r="WRX483" s="3"/>
      <c r="WRY483" s="428"/>
      <c r="WRZ483" s="3"/>
      <c r="WSA483" s="567"/>
      <c r="WSB483" s="3"/>
      <c r="WSC483" s="428"/>
      <c r="WSD483" s="3"/>
      <c r="WSE483" s="567"/>
      <c r="WSF483" s="3"/>
      <c r="WSG483" s="428"/>
      <c r="WSH483" s="3"/>
      <c r="WSI483" s="567"/>
      <c r="WSJ483" s="3"/>
      <c r="WSK483" s="428"/>
      <c r="WSL483" s="3"/>
      <c r="WSM483" s="567"/>
      <c r="WSN483" s="3"/>
      <c r="WSO483" s="428"/>
      <c r="WSP483" s="3"/>
      <c r="WSQ483" s="567"/>
      <c r="WSR483" s="3"/>
      <c r="WSS483" s="428"/>
      <c r="WST483" s="3"/>
      <c r="WSU483" s="567"/>
      <c r="WSV483" s="3"/>
      <c r="WSW483" s="428"/>
      <c r="WSX483" s="3"/>
      <c r="WSY483" s="567"/>
      <c r="WSZ483" s="3"/>
      <c r="WTA483" s="428"/>
      <c r="WTB483" s="3"/>
      <c r="WTC483" s="567"/>
      <c r="WTD483" s="3"/>
      <c r="WTE483" s="428"/>
      <c r="WTF483" s="3"/>
      <c r="WTG483" s="567"/>
      <c r="WTH483" s="3"/>
      <c r="WTI483" s="428"/>
      <c r="WTJ483" s="3"/>
      <c r="WTK483" s="567"/>
      <c r="WTL483" s="3"/>
      <c r="WTM483" s="428"/>
      <c r="WTN483" s="3"/>
      <c r="WTO483" s="567"/>
      <c r="WTP483" s="3"/>
      <c r="WTQ483" s="428"/>
      <c r="WTR483" s="3"/>
      <c r="WTS483" s="567"/>
      <c r="WTT483" s="3"/>
      <c r="WTU483" s="428"/>
      <c r="WTV483" s="3"/>
      <c r="WTW483" s="567"/>
      <c r="WTX483" s="3"/>
      <c r="WTY483" s="428"/>
      <c r="WTZ483" s="3"/>
      <c r="WUA483" s="567"/>
      <c r="WUB483" s="3"/>
      <c r="WUC483" s="428"/>
      <c r="WUD483" s="3"/>
      <c r="WUE483" s="567"/>
      <c r="WUF483" s="3"/>
      <c r="WUG483" s="428"/>
      <c r="WUH483" s="3"/>
      <c r="WUI483" s="567"/>
      <c r="WUJ483" s="3"/>
      <c r="WUK483" s="428"/>
      <c r="WUL483" s="3"/>
      <c r="WUM483" s="567"/>
      <c r="WUN483" s="3"/>
      <c r="WUO483" s="428"/>
      <c r="WUP483" s="3"/>
      <c r="WUQ483" s="567"/>
      <c r="WUR483" s="3"/>
      <c r="WUS483" s="428"/>
      <c r="WUT483" s="3"/>
      <c r="WUU483" s="567"/>
      <c r="WUV483" s="3"/>
      <c r="WUW483" s="428"/>
      <c r="WUX483" s="3"/>
      <c r="WUY483" s="567"/>
      <c r="WUZ483" s="3"/>
      <c r="WVA483" s="428"/>
      <c r="WVB483" s="3"/>
      <c r="WVC483" s="567"/>
      <c r="WVD483" s="3"/>
      <c r="WVE483" s="428"/>
      <c r="WVF483" s="3"/>
      <c r="WVG483" s="567"/>
      <c r="WVH483" s="3"/>
      <c r="WVI483" s="428"/>
      <c r="WVJ483" s="3"/>
      <c r="WVK483" s="567"/>
      <c r="WVL483" s="3"/>
      <c r="WVM483" s="428"/>
      <c r="WVN483" s="3"/>
      <c r="WVO483" s="567"/>
      <c r="WVP483" s="3"/>
      <c r="WVQ483" s="428"/>
      <c r="WVR483" s="3"/>
      <c r="WVS483" s="567"/>
      <c r="WVT483" s="3"/>
      <c r="WVU483" s="428"/>
      <c r="WVV483" s="3"/>
      <c r="WVW483" s="567"/>
      <c r="WVX483" s="3"/>
      <c r="WVY483" s="428"/>
      <c r="WVZ483" s="3"/>
      <c r="WWA483" s="567"/>
      <c r="WWB483" s="3"/>
      <c r="WWC483" s="428"/>
      <c r="WWD483" s="3"/>
      <c r="WWE483" s="567"/>
      <c r="WWF483" s="3"/>
      <c r="WWG483" s="428"/>
      <c r="WWH483" s="3"/>
      <c r="WWI483" s="567"/>
      <c r="WWJ483" s="3"/>
      <c r="WWK483" s="428"/>
      <c r="WWL483" s="3"/>
      <c r="WWM483" s="567"/>
      <c r="WWN483" s="3"/>
      <c r="WWO483" s="428"/>
      <c r="WWP483" s="3"/>
      <c r="WWQ483" s="567"/>
      <c r="WWR483" s="3"/>
      <c r="WWS483" s="428"/>
      <c r="WWT483" s="3"/>
      <c r="WWU483" s="567"/>
      <c r="WWV483" s="3"/>
      <c r="WWW483" s="428"/>
      <c r="WWX483" s="3"/>
      <c r="WWY483" s="567"/>
      <c r="WWZ483" s="3"/>
      <c r="WXA483" s="428"/>
      <c r="WXB483" s="3"/>
      <c r="WXC483" s="567"/>
      <c r="WXD483" s="3"/>
      <c r="WXE483" s="428"/>
      <c r="WXF483" s="3"/>
      <c r="WXG483" s="567"/>
      <c r="WXH483" s="3"/>
      <c r="WXI483" s="428"/>
      <c r="WXJ483" s="3"/>
      <c r="WXK483" s="567"/>
      <c r="WXL483" s="3"/>
      <c r="WXM483" s="428"/>
      <c r="WXN483" s="3"/>
      <c r="WXO483" s="567"/>
      <c r="WXP483" s="3"/>
      <c r="WXQ483" s="428"/>
      <c r="WXR483" s="3"/>
      <c r="WXS483" s="567"/>
      <c r="WXT483" s="3"/>
      <c r="WXU483" s="428"/>
      <c r="WXV483" s="3"/>
      <c r="WXW483" s="567"/>
      <c r="WXX483" s="3"/>
      <c r="WXY483" s="428"/>
      <c r="WXZ483" s="3"/>
      <c r="WYA483" s="567"/>
      <c r="WYB483" s="3"/>
      <c r="WYC483" s="428"/>
      <c r="WYD483" s="3"/>
      <c r="WYE483" s="567"/>
      <c r="WYF483" s="3"/>
      <c r="WYG483" s="428"/>
      <c r="WYH483" s="3"/>
      <c r="WYI483" s="567"/>
      <c r="WYJ483" s="3"/>
      <c r="WYK483" s="428"/>
      <c r="WYL483" s="3"/>
      <c r="WYM483" s="567"/>
      <c r="WYN483" s="3"/>
      <c r="WYO483" s="428"/>
      <c r="WYP483" s="3"/>
      <c r="WYQ483" s="567"/>
      <c r="WYR483" s="3"/>
      <c r="WYS483" s="428"/>
      <c r="WYT483" s="3"/>
      <c r="WYU483" s="567"/>
      <c r="WYV483" s="3"/>
      <c r="WYW483" s="428"/>
      <c r="WYX483" s="3"/>
      <c r="WYY483" s="567"/>
      <c r="WYZ483" s="3"/>
      <c r="WZA483" s="428"/>
      <c r="WZB483" s="3"/>
      <c r="WZC483" s="567"/>
      <c r="WZD483" s="3"/>
      <c r="WZE483" s="428"/>
      <c r="WZF483" s="3"/>
      <c r="WZG483" s="567"/>
      <c r="WZH483" s="3"/>
      <c r="WZI483" s="428"/>
      <c r="WZJ483" s="3"/>
      <c r="WZK483" s="567"/>
      <c r="WZL483" s="3"/>
      <c r="WZM483" s="428"/>
      <c r="WZN483" s="3"/>
      <c r="WZO483" s="567"/>
      <c r="WZP483" s="3"/>
      <c r="WZQ483" s="428"/>
      <c r="WZR483" s="3"/>
      <c r="WZS483" s="567"/>
      <c r="WZT483" s="3"/>
      <c r="WZU483" s="428"/>
      <c r="WZV483" s="3"/>
      <c r="WZW483" s="567"/>
      <c r="WZX483" s="3"/>
      <c r="WZY483" s="428"/>
      <c r="WZZ483" s="3"/>
      <c r="XAA483" s="567"/>
      <c r="XAB483" s="3"/>
      <c r="XAC483" s="428"/>
      <c r="XAD483" s="3"/>
      <c r="XAE483" s="567"/>
      <c r="XAF483" s="3"/>
      <c r="XAG483" s="428"/>
      <c r="XAH483" s="3"/>
      <c r="XAI483" s="567"/>
      <c r="XAJ483" s="3"/>
      <c r="XAK483" s="428"/>
      <c r="XAL483" s="3"/>
      <c r="XAM483" s="567"/>
      <c r="XAN483" s="3"/>
      <c r="XAO483" s="428"/>
      <c r="XAP483" s="3"/>
      <c r="XAQ483" s="567"/>
      <c r="XAR483" s="3"/>
      <c r="XAS483" s="428"/>
      <c r="XAT483" s="3"/>
      <c r="XAU483" s="567"/>
      <c r="XAV483" s="3"/>
      <c r="XAW483" s="428"/>
      <c r="XAX483" s="3"/>
      <c r="XAY483" s="567"/>
      <c r="XAZ483" s="3"/>
      <c r="XBA483" s="428"/>
      <c r="XBB483" s="3"/>
      <c r="XBC483" s="567"/>
      <c r="XBD483" s="3"/>
      <c r="XBE483" s="428"/>
      <c r="XBF483" s="3"/>
      <c r="XBG483" s="567"/>
      <c r="XBH483" s="3"/>
      <c r="XBI483" s="428"/>
      <c r="XBJ483" s="3"/>
      <c r="XBK483" s="567"/>
      <c r="XBL483" s="3"/>
      <c r="XBM483" s="428"/>
      <c r="XBN483" s="3"/>
      <c r="XBO483" s="567"/>
      <c r="XBP483" s="3"/>
      <c r="XBQ483" s="428"/>
      <c r="XBR483" s="3"/>
      <c r="XBS483" s="567"/>
      <c r="XBT483" s="3"/>
      <c r="XBU483" s="428"/>
      <c r="XBV483" s="3"/>
      <c r="XBW483" s="567"/>
      <c r="XBX483" s="3"/>
      <c r="XBY483" s="428"/>
      <c r="XBZ483" s="3"/>
      <c r="XCA483" s="567"/>
      <c r="XCB483" s="3"/>
      <c r="XCC483" s="428"/>
      <c r="XCD483" s="3"/>
      <c r="XCE483" s="567"/>
      <c r="XCF483" s="3"/>
      <c r="XCG483" s="428"/>
      <c r="XCH483" s="3"/>
      <c r="XCI483" s="567"/>
      <c r="XCJ483" s="3"/>
      <c r="XCK483" s="428"/>
      <c r="XCL483" s="3"/>
      <c r="XCM483" s="567"/>
      <c r="XCN483" s="3"/>
      <c r="XCO483" s="428"/>
      <c r="XCP483" s="3"/>
      <c r="XCQ483" s="567"/>
      <c r="XCR483" s="3"/>
      <c r="XCS483" s="428"/>
      <c r="XCT483" s="3"/>
      <c r="XCU483" s="567"/>
      <c r="XCV483" s="3"/>
      <c r="XCW483" s="428"/>
      <c r="XCX483" s="3"/>
      <c r="XCY483" s="567"/>
      <c r="XCZ483" s="3"/>
      <c r="XDA483" s="428"/>
      <c r="XDB483" s="3"/>
      <c r="XDC483" s="567"/>
      <c r="XDD483" s="3"/>
      <c r="XDE483" s="428"/>
      <c r="XDF483" s="3"/>
      <c r="XDG483" s="567"/>
      <c r="XDH483" s="3"/>
      <c r="XDI483" s="428"/>
      <c r="XDJ483" s="3"/>
      <c r="XDK483" s="567"/>
      <c r="XDL483" s="3"/>
      <c r="XDM483" s="428"/>
      <c r="XDN483" s="3"/>
      <c r="XDO483" s="567"/>
      <c r="XDP483" s="3"/>
      <c r="XDQ483" s="428"/>
      <c r="XDR483" s="3"/>
      <c r="XDS483" s="567"/>
      <c r="XDT483" s="3"/>
      <c r="XDU483" s="428"/>
      <c r="XDV483" s="3"/>
      <c r="XDW483" s="567"/>
      <c r="XDX483" s="3"/>
      <c r="XDY483" s="428"/>
      <c r="XDZ483" s="3"/>
      <c r="XEA483" s="567"/>
      <c r="XEB483" s="3"/>
      <c r="XEC483" s="428"/>
      <c r="XED483" s="3"/>
      <c r="XEE483" s="567"/>
      <c r="XEF483" s="3"/>
      <c r="XEG483" s="428"/>
      <c r="XEH483" s="3"/>
      <c r="XEI483" s="567"/>
      <c r="XEJ483" s="3"/>
      <c r="XEK483" s="428"/>
      <c r="XEL483" s="3"/>
      <c r="XEM483" s="567"/>
      <c r="XEN483" s="3"/>
      <c r="XEO483" s="428"/>
      <c r="XEP483" s="3"/>
      <c r="XEQ483" s="567"/>
      <c r="XER483" s="3"/>
      <c r="XES483" s="428"/>
      <c r="XET483" s="3"/>
      <c r="XEU483" s="567"/>
      <c r="XEV483" s="3"/>
      <c r="XEW483" s="428"/>
      <c r="XEX483" s="3"/>
      <c r="XEY483" s="567"/>
      <c r="XEZ483" s="3"/>
      <c r="XFA483" s="428"/>
      <c r="XFB483" s="3"/>
      <c r="XFC483" s="567"/>
      <c r="XFD483" s="3"/>
    </row>
    <row r="484" spans="1:16384" s="21" customFormat="1" x14ac:dyDescent="0.3">
      <c r="A484" s="428"/>
      <c r="B484" s="3"/>
      <c r="C484" s="3"/>
      <c r="D484" s="3"/>
      <c r="E484" s="428"/>
      <c r="F484" s="3"/>
      <c r="G484" s="567"/>
      <c r="H484" s="3"/>
      <c r="I484" s="428"/>
      <c r="J484" s="3"/>
      <c r="K484" s="567"/>
      <c r="L484" s="3"/>
      <c r="M484" s="428"/>
      <c r="N484" s="3"/>
      <c r="O484" s="567"/>
      <c r="P484" s="3"/>
      <c r="Q484" s="428"/>
      <c r="R484" s="3"/>
      <c r="S484" s="567"/>
      <c r="T484" s="3"/>
      <c r="U484" s="428"/>
      <c r="V484" s="3"/>
      <c r="W484" s="567"/>
      <c r="X484" s="3"/>
      <c r="Y484" s="428"/>
      <c r="Z484" s="3"/>
      <c r="AA484" s="567"/>
      <c r="AB484" s="3"/>
      <c r="AC484" s="428"/>
      <c r="AD484" s="3"/>
      <c r="AE484" s="567"/>
      <c r="AF484" s="3"/>
      <c r="AG484" s="428"/>
      <c r="AH484" s="3"/>
      <c r="AI484" s="567"/>
      <c r="AJ484" s="3"/>
      <c r="AK484" s="428"/>
      <c r="AL484" s="3"/>
      <c r="AM484" s="567"/>
      <c r="AN484" s="3"/>
      <c r="AO484" s="428"/>
      <c r="AP484" s="3"/>
      <c r="AQ484" s="567"/>
      <c r="AR484" s="3"/>
      <c r="AS484" s="428"/>
      <c r="AT484" s="3"/>
      <c r="AU484" s="567"/>
      <c r="AV484" s="3"/>
      <c r="AW484" s="428"/>
      <c r="AX484" s="3"/>
      <c r="AY484" s="567"/>
      <c r="AZ484" s="3"/>
      <c r="BA484" s="428"/>
      <c r="BB484" s="3"/>
      <c r="BC484" s="567"/>
      <c r="BD484" s="3"/>
      <c r="BE484" s="428"/>
      <c r="BF484" s="3"/>
      <c r="BG484" s="567"/>
      <c r="BH484" s="3"/>
      <c r="BI484" s="428"/>
      <c r="BJ484" s="3"/>
      <c r="BK484" s="567"/>
      <c r="BL484" s="3"/>
      <c r="BM484" s="428"/>
      <c r="BN484" s="3"/>
      <c r="BO484" s="567"/>
      <c r="BP484" s="3"/>
      <c r="BQ484" s="428"/>
      <c r="BR484" s="3"/>
      <c r="BS484" s="567"/>
      <c r="BT484" s="3"/>
      <c r="BU484" s="428"/>
      <c r="BV484" s="3"/>
      <c r="BW484" s="567"/>
      <c r="BX484" s="3"/>
      <c r="BY484" s="428"/>
      <c r="BZ484" s="3"/>
      <c r="CA484" s="567"/>
      <c r="CB484" s="3"/>
      <c r="CC484" s="428"/>
      <c r="CD484" s="3"/>
      <c r="CE484" s="567"/>
      <c r="CF484" s="3"/>
      <c r="CG484" s="428"/>
      <c r="CH484" s="3"/>
      <c r="CI484" s="567"/>
      <c r="CJ484" s="3"/>
      <c r="CK484" s="428"/>
      <c r="CL484" s="3"/>
      <c r="CM484" s="567"/>
      <c r="CN484" s="3"/>
      <c r="CO484" s="428"/>
      <c r="CP484" s="3"/>
      <c r="CQ484" s="567"/>
      <c r="CR484" s="3"/>
      <c r="CS484" s="428"/>
      <c r="CT484" s="3"/>
      <c r="CU484" s="567"/>
      <c r="CV484" s="3"/>
      <c r="CW484" s="428"/>
      <c r="CX484" s="3"/>
      <c r="CY484" s="567"/>
      <c r="CZ484" s="3"/>
      <c r="DA484" s="428"/>
      <c r="DB484" s="3"/>
      <c r="DC484" s="567"/>
      <c r="DD484" s="3"/>
      <c r="DE484" s="428"/>
      <c r="DF484" s="3"/>
      <c r="DG484" s="567"/>
      <c r="DH484" s="3"/>
      <c r="DI484" s="428"/>
      <c r="DJ484" s="3"/>
      <c r="DK484" s="567"/>
      <c r="DL484" s="3"/>
      <c r="DM484" s="428"/>
      <c r="DN484" s="3"/>
      <c r="DO484" s="567"/>
      <c r="DP484" s="3"/>
      <c r="DQ484" s="428"/>
      <c r="DR484" s="3"/>
      <c r="DS484" s="567"/>
      <c r="DT484" s="3"/>
      <c r="DU484" s="428"/>
      <c r="DV484" s="3"/>
      <c r="DW484" s="567"/>
      <c r="DX484" s="3"/>
      <c r="DY484" s="428"/>
      <c r="DZ484" s="3"/>
      <c r="EA484" s="567"/>
      <c r="EB484" s="3"/>
      <c r="EC484" s="428"/>
      <c r="ED484" s="3"/>
      <c r="EE484" s="567"/>
      <c r="EF484" s="3"/>
      <c r="EG484" s="428"/>
      <c r="EH484" s="3"/>
      <c r="EI484" s="567"/>
      <c r="EJ484" s="3"/>
      <c r="EK484" s="428"/>
      <c r="EL484" s="3"/>
      <c r="EM484" s="567"/>
      <c r="EN484" s="3"/>
      <c r="EO484" s="428"/>
      <c r="EP484" s="3"/>
      <c r="EQ484" s="567"/>
      <c r="ER484" s="3"/>
      <c r="ES484" s="428"/>
      <c r="ET484" s="3"/>
      <c r="EU484" s="567"/>
      <c r="EV484" s="3"/>
      <c r="EW484" s="428"/>
      <c r="EX484" s="3"/>
      <c r="EY484" s="567"/>
      <c r="EZ484" s="3"/>
      <c r="FA484" s="428"/>
      <c r="FB484" s="3"/>
      <c r="FC484" s="567"/>
      <c r="FD484" s="3"/>
      <c r="FE484" s="428"/>
      <c r="FF484" s="3"/>
      <c r="FG484" s="567"/>
      <c r="FH484" s="3"/>
      <c r="FI484" s="428"/>
      <c r="FJ484" s="3"/>
      <c r="FK484" s="567"/>
      <c r="FL484" s="3"/>
      <c r="FM484" s="428"/>
      <c r="FN484" s="3"/>
      <c r="FO484" s="567"/>
      <c r="FP484" s="3"/>
      <c r="FQ484" s="428"/>
      <c r="FR484" s="3"/>
      <c r="FS484" s="567"/>
      <c r="FT484" s="3"/>
      <c r="FU484" s="428"/>
      <c r="FV484" s="3"/>
      <c r="FW484" s="567"/>
      <c r="FX484" s="3"/>
      <c r="FY484" s="428"/>
      <c r="FZ484" s="3"/>
      <c r="GA484" s="567"/>
      <c r="GB484" s="3"/>
      <c r="GC484" s="428"/>
      <c r="GD484" s="3"/>
      <c r="GE484" s="567"/>
      <c r="GF484" s="3"/>
      <c r="GG484" s="428"/>
      <c r="GH484" s="3"/>
      <c r="GI484" s="567"/>
      <c r="GJ484" s="3"/>
      <c r="GK484" s="428"/>
      <c r="GL484" s="3"/>
      <c r="GM484" s="567"/>
      <c r="GN484" s="3"/>
      <c r="GO484" s="428"/>
      <c r="GP484" s="3"/>
      <c r="GQ484" s="567"/>
      <c r="GR484" s="3"/>
      <c r="GS484" s="428"/>
      <c r="GT484" s="3"/>
      <c r="GU484" s="567"/>
      <c r="GV484" s="3"/>
      <c r="GW484" s="428"/>
      <c r="GX484" s="3"/>
      <c r="GY484" s="567"/>
      <c r="GZ484" s="3"/>
      <c r="HA484" s="428"/>
      <c r="HB484" s="3"/>
      <c r="HC484" s="567"/>
      <c r="HD484" s="3"/>
      <c r="HE484" s="428"/>
      <c r="HF484" s="3"/>
      <c r="HG484" s="567"/>
      <c r="HH484" s="3"/>
      <c r="HI484" s="428"/>
      <c r="HJ484" s="3"/>
      <c r="HK484" s="567"/>
      <c r="HL484" s="3"/>
      <c r="HM484" s="428"/>
      <c r="HN484" s="3"/>
      <c r="HO484" s="567"/>
      <c r="HP484" s="3"/>
      <c r="HQ484" s="428"/>
      <c r="HR484" s="3"/>
      <c r="HS484" s="567"/>
      <c r="HT484" s="3"/>
      <c r="HU484" s="428"/>
      <c r="HV484" s="3"/>
      <c r="HW484" s="567"/>
      <c r="HX484" s="3"/>
      <c r="HY484" s="428"/>
      <c r="HZ484" s="3"/>
      <c r="IA484" s="567"/>
      <c r="IB484" s="3"/>
      <c r="IC484" s="428"/>
      <c r="ID484" s="3"/>
      <c r="IE484" s="567"/>
      <c r="IF484" s="3"/>
      <c r="IG484" s="428"/>
      <c r="IH484" s="3"/>
      <c r="II484" s="567"/>
      <c r="IJ484" s="3"/>
      <c r="IK484" s="428"/>
      <c r="IL484" s="3"/>
      <c r="IM484" s="567"/>
      <c r="IN484" s="3"/>
      <c r="IO484" s="428"/>
      <c r="IP484" s="3"/>
      <c r="IQ484" s="567"/>
      <c r="IR484" s="3"/>
      <c r="IS484" s="428"/>
      <c r="IT484" s="3"/>
      <c r="IU484" s="567"/>
      <c r="IV484" s="3"/>
      <c r="IW484" s="428"/>
      <c r="IX484" s="3"/>
      <c r="IY484" s="567"/>
      <c r="IZ484" s="3"/>
      <c r="JA484" s="428"/>
      <c r="JB484" s="3"/>
      <c r="JC484" s="567"/>
      <c r="JD484" s="3"/>
      <c r="JE484" s="428"/>
      <c r="JF484" s="3"/>
      <c r="JG484" s="567"/>
      <c r="JH484" s="3"/>
      <c r="JI484" s="428"/>
      <c r="JJ484" s="3"/>
      <c r="JK484" s="567"/>
      <c r="JL484" s="3"/>
      <c r="JM484" s="428"/>
      <c r="JN484" s="3"/>
      <c r="JO484" s="567"/>
      <c r="JP484" s="3"/>
      <c r="JQ484" s="428"/>
      <c r="JR484" s="3"/>
      <c r="JS484" s="567"/>
      <c r="JT484" s="3"/>
      <c r="JU484" s="428"/>
      <c r="JV484" s="3"/>
      <c r="JW484" s="567"/>
      <c r="JX484" s="3"/>
      <c r="JY484" s="428"/>
      <c r="JZ484" s="3"/>
      <c r="KA484" s="567"/>
      <c r="KB484" s="3"/>
      <c r="KC484" s="428"/>
      <c r="KD484" s="3"/>
      <c r="KE484" s="567"/>
      <c r="KF484" s="3"/>
      <c r="KG484" s="428"/>
      <c r="KH484" s="3"/>
      <c r="KI484" s="567"/>
      <c r="KJ484" s="3"/>
      <c r="KK484" s="428"/>
      <c r="KL484" s="3"/>
      <c r="KM484" s="567"/>
      <c r="KN484" s="3"/>
      <c r="KO484" s="428"/>
      <c r="KP484" s="3"/>
      <c r="KQ484" s="567"/>
      <c r="KR484" s="3"/>
      <c r="KS484" s="428"/>
      <c r="KT484" s="3"/>
      <c r="KU484" s="567"/>
      <c r="KV484" s="3"/>
      <c r="KW484" s="428"/>
      <c r="KX484" s="3"/>
      <c r="KY484" s="567"/>
      <c r="KZ484" s="3"/>
      <c r="LA484" s="428"/>
      <c r="LB484" s="3"/>
      <c r="LC484" s="567"/>
      <c r="LD484" s="3"/>
      <c r="LE484" s="428"/>
      <c r="LF484" s="3"/>
      <c r="LG484" s="567"/>
      <c r="LH484" s="3"/>
      <c r="LI484" s="428"/>
      <c r="LJ484" s="3"/>
      <c r="LK484" s="567"/>
      <c r="LL484" s="3"/>
      <c r="LM484" s="428"/>
      <c r="LN484" s="3"/>
      <c r="LO484" s="567"/>
      <c r="LP484" s="3"/>
      <c r="LQ484" s="428"/>
      <c r="LR484" s="3"/>
      <c r="LS484" s="567"/>
      <c r="LT484" s="3"/>
      <c r="LU484" s="428"/>
      <c r="LV484" s="3"/>
      <c r="LW484" s="567"/>
      <c r="LX484" s="3"/>
      <c r="LY484" s="428"/>
      <c r="LZ484" s="3"/>
      <c r="MA484" s="567"/>
      <c r="MB484" s="3"/>
      <c r="MC484" s="428"/>
      <c r="MD484" s="3"/>
      <c r="ME484" s="567"/>
      <c r="MF484" s="3"/>
      <c r="MG484" s="428"/>
      <c r="MH484" s="3"/>
      <c r="MI484" s="567"/>
      <c r="MJ484" s="3"/>
      <c r="MK484" s="428"/>
      <c r="ML484" s="3"/>
      <c r="MM484" s="567"/>
      <c r="MN484" s="3"/>
      <c r="MO484" s="428"/>
      <c r="MP484" s="3"/>
      <c r="MQ484" s="567"/>
      <c r="MR484" s="3"/>
      <c r="MS484" s="428"/>
      <c r="MT484" s="3"/>
      <c r="MU484" s="567"/>
      <c r="MV484" s="3"/>
      <c r="MW484" s="428"/>
      <c r="MX484" s="3"/>
      <c r="MY484" s="567"/>
      <c r="MZ484" s="3"/>
      <c r="NA484" s="428"/>
      <c r="NB484" s="3"/>
      <c r="NC484" s="567"/>
      <c r="ND484" s="3"/>
      <c r="NE484" s="428"/>
      <c r="NF484" s="3"/>
      <c r="NG484" s="567"/>
      <c r="NH484" s="3"/>
      <c r="NI484" s="428"/>
      <c r="NJ484" s="3"/>
      <c r="NK484" s="567"/>
      <c r="NL484" s="3"/>
      <c r="NM484" s="428"/>
      <c r="NN484" s="3"/>
      <c r="NO484" s="567"/>
      <c r="NP484" s="3"/>
      <c r="NQ484" s="428"/>
      <c r="NR484" s="3"/>
      <c r="NS484" s="567"/>
      <c r="NT484" s="3"/>
      <c r="NU484" s="428"/>
      <c r="NV484" s="3"/>
      <c r="NW484" s="567"/>
      <c r="NX484" s="3"/>
      <c r="NY484" s="428"/>
      <c r="NZ484" s="3"/>
      <c r="OA484" s="567"/>
      <c r="OB484" s="3"/>
      <c r="OC484" s="428"/>
      <c r="OD484" s="3"/>
      <c r="OE484" s="567"/>
      <c r="OF484" s="3"/>
      <c r="OG484" s="428"/>
      <c r="OH484" s="3"/>
      <c r="OI484" s="567"/>
      <c r="OJ484" s="3"/>
      <c r="OK484" s="428"/>
      <c r="OL484" s="3"/>
      <c r="OM484" s="567"/>
      <c r="ON484" s="3"/>
      <c r="OO484" s="428"/>
      <c r="OP484" s="3"/>
      <c r="OQ484" s="567"/>
      <c r="OR484" s="3"/>
      <c r="OS484" s="428"/>
      <c r="OT484" s="3"/>
      <c r="OU484" s="567"/>
      <c r="OV484" s="3"/>
      <c r="OW484" s="428"/>
      <c r="OX484" s="3"/>
      <c r="OY484" s="567"/>
      <c r="OZ484" s="3"/>
      <c r="PA484" s="428"/>
      <c r="PB484" s="3"/>
      <c r="PC484" s="567"/>
      <c r="PD484" s="3"/>
      <c r="PE484" s="428"/>
      <c r="PF484" s="3"/>
      <c r="PG484" s="567"/>
      <c r="PH484" s="3"/>
      <c r="PI484" s="428"/>
      <c r="PJ484" s="3"/>
      <c r="PK484" s="567"/>
      <c r="PL484" s="3"/>
      <c r="PM484" s="428"/>
      <c r="PN484" s="3"/>
      <c r="PO484" s="567"/>
      <c r="PP484" s="3"/>
      <c r="PQ484" s="428"/>
      <c r="PR484" s="3"/>
      <c r="PS484" s="567"/>
      <c r="PT484" s="3"/>
      <c r="PU484" s="428"/>
      <c r="PV484" s="3"/>
      <c r="PW484" s="567"/>
      <c r="PX484" s="3"/>
      <c r="PY484" s="428"/>
      <c r="PZ484" s="3"/>
      <c r="QA484" s="567"/>
      <c r="QB484" s="3"/>
      <c r="QC484" s="428"/>
      <c r="QD484" s="3"/>
      <c r="QE484" s="567"/>
      <c r="QF484" s="3"/>
      <c r="QG484" s="428"/>
      <c r="QH484" s="3"/>
      <c r="QI484" s="567"/>
      <c r="QJ484" s="3"/>
      <c r="QK484" s="428"/>
      <c r="QL484" s="3"/>
      <c r="QM484" s="567"/>
      <c r="QN484" s="3"/>
      <c r="QO484" s="428"/>
      <c r="QP484" s="3"/>
      <c r="QQ484" s="567"/>
      <c r="QR484" s="3"/>
      <c r="QS484" s="428"/>
      <c r="QT484" s="3"/>
      <c r="QU484" s="567"/>
      <c r="QV484" s="3"/>
      <c r="QW484" s="428"/>
      <c r="QX484" s="3"/>
      <c r="QY484" s="567"/>
      <c r="QZ484" s="3"/>
      <c r="RA484" s="428"/>
      <c r="RB484" s="3"/>
      <c r="RC484" s="567"/>
      <c r="RD484" s="3"/>
      <c r="RE484" s="428"/>
      <c r="RF484" s="3"/>
      <c r="RG484" s="567"/>
      <c r="RH484" s="3"/>
      <c r="RI484" s="428"/>
      <c r="RJ484" s="3"/>
      <c r="RK484" s="567"/>
      <c r="RL484" s="3"/>
      <c r="RM484" s="428"/>
      <c r="RN484" s="3"/>
      <c r="RO484" s="567"/>
      <c r="RP484" s="3"/>
      <c r="RQ484" s="428"/>
      <c r="RR484" s="3"/>
      <c r="RS484" s="567"/>
      <c r="RT484" s="3"/>
      <c r="RU484" s="428"/>
      <c r="RV484" s="3"/>
      <c r="RW484" s="567"/>
      <c r="RX484" s="3"/>
      <c r="RY484" s="428"/>
      <c r="RZ484" s="3"/>
      <c r="SA484" s="567"/>
      <c r="SB484" s="3"/>
      <c r="SC484" s="428"/>
      <c r="SD484" s="3"/>
      <c r="SE484" s="567"/>
      <c r="SF484" s="3"/>
      <c r="SG484" s="428"/>
      <c r="SH484" s="3"/>
      <c r="SI484" s="567"/>
      <c r="SJ484" s="3"/>
      <c r="SK484" s="428"/>
      <c r="SL484" s="3"/>
      <c r="SM484" s="567"/>
      <c r="SN484" s="3"/>
      <c r="SO484" s="428"/>
      <c r="SP484" s="3"/>
      <c r="SQ484" s="567"/>
      <c r="SR484" s="3"/>
      <c r="SS484" s="428"/>
      <c r="ST484" s="3"/>
      <c r="SU484" s="567"/>
      <c r="SV484" s="3"/>
      <c r="SW484" s="428"/>
      <c r="SX484" s="3"/>
      <c r="SY484" s="567"/>
      <c r="SZ484" s="3"/>
      <c r="TA484" s="428"/>
      <c r="TB484" s="3"/>
      <c r="TC484" s="567"/>
      <c r="TD484" s="3"/>
      <c r="TE484" s="428"/>
      <c r="TF484" s="3"/>
      <c r="TG484" s="567"/>
      <c r="TH484" s="3"/>
      <c r="TI484" s="428"/>
      <c r="TJ484" s="3"/>
      <c r="TK484" s="567"/>
      <c r="TL484" s="3"/>
      <c r="TM484" s="428"/>
      <c r="TN484" s="3"/>
      <c r="TO484" s="567"/>
      <c r="TP484" s="3"/>
      <c r="TQ484" s="428"/>
      <c r="TR484" s="3"/>
      <c r="TS484" s="567"/>
      <c r="TT484" s="3"/>
      <c r="TU484" s="428"/>
      <c r="TV484" s="3"/>
      <c r="TW484" s="567"/>
      <c r="TX484" s="3"/>
      <c r="TY484" s="428"/>
      <c r="TZ484" s="3"/>
      <c r="UA484" s="567"/>
      <c r="UB484" s="3"/>
      <c r="UC484" s="428"/>
      <c r="UD484" s="3"/>
      <c r="UE484" s="567"/>
      <c r="UF484" s="3"/>
      <c r="UG484" s="428"/>
      <c r="UH484" s="3"/>
      <c r="UI484" s="567"/>
      <c r="UJ484" s="3"/>
      <c r="UK484" s="428"/>
      <c r="UL484" s="3"/>
      <c r="UM484" s="567"/>
      <c r="UN484" s="3"/>
      <c r="UO484" s="428"/>
      <c r="UP484" s="3"/>
      <c r="UQ484" s="567"/>
      <c r="UR484" s="3"/>
      <c r="US484" s="428"/>
      <c r="UT484" s="3"/>
      <c r="UU484" s="567"/>
      <c r="UV484" s="3"/>
      <c r="UW484" s="428"/>
      <c r="UX484" s="3"/>
      <c r="UY484" s="567"/>
      <c r="UZ484" s="3"/>
      <c r="VA484" s="428"/>
      <c r="VB484" s="3"/>
      <c r="VC484" s="567"/>
      <c r="VD484" s="3"/>
      <c r="VE484" s="428"/>
      <c r="VF484" s="3"/>
      <c r="VG484" s="567"/>
      <c r="VH484" s="3"/>
      <c r="VI484" s="428"/>
      <c r="VJ484" s="3"/>
      <c r="VK484" s="567"/>
      <c r="VL484" s="3"/>
      <c r="VM484" s="428"/>
      <c r="VN484" s="3"/>
      <c r="VO484" s="567"/>
      <c r="VP484" s="3"/>
      <c r="VQ484" s="428"/>
      <c r="VR484" s="3"/>
      <c r="VS484" s="567"/>
      <c r="VT484" s="3"/>
      <c r="VU484" s="428"/>
      <c r="VV484" s="3"/>
      <c r="VW484" s="567"/>
      <c r="VX484" s="3"/>
      <c r="VY484" s="428"/>
      <c r="VZ484" s="3"/>
      <c r="WA484" s="567"/>
      <c r="WB484" s="3"/>
      <c r="WC484" s="428"/>
      <c r="WD484" s="3"/>
      <c r="WE484" s="567"/>
      <c r="WF484" s="3"/>
      <c r="WG484" s="428"/>
      <c r="WH484" s="3"/>
      <c r="WI484" s="567"/>
      <c r="WJ484" s="3"/>
      <c r="WK484" s="428"/>
      <c r="WL484" s="3"/>
      <c r="WM484" s="567"/>
      <c r="WN484" s="3"/>
      <c r="WO484" s="428"/>
      <c r="WP484" s="3"/>
      <c r="WQ484" s="567"/>
      <c r="WR484" s="3"/>
      <c r="WS484" s="428"/>
      <c r="WT484" s="3"/>
      <c r="WU484" s="567"/>
      <c r="WV484" s="3"/>
      <c r="WW484" s="428"/>
      <c r="WX484" s="3"/>
      <c r="WY484" s="567"/>
      <c r="WZ484" s="3"/>
      <c r="XA484" s="428"/>
      <c r="XB484" s="3"/>
      <c r="XC484" s="567"/>
      <c r="XD484" s="3"/>
      <c r="XE484" s="428"/>
      <c r="XF484" s="3"/>
      <c r="XG484" s="567"/>
      <c r="XH484" s="3"/>
      <c r="XI484" s="428"/>
      <c r="XJ484" s="3"/>
      <c r="XK484" s="567"/>
      <c r="XL484" s="3"/>
      <c r="XM484" s="428"/>
      <c r="XN484" s="3"/>
      <c r="XO484" s="567"/>
      <c r="XP484" s="3"/>
      <c r="XQ484" s="428"/>
      <c r="XR484" s="3"/>
      <c r="XS484" s="567"/>
      <c r="XT484" s="3"/>
      <c r="XU484" s="428"/>
      <c r="XV484" s="3"/>
      <c r="XW484" s="567"/>
      <c r="XX484" s="3"/>
      <c r="XY484" s="428"/>
      <c r="XZ484" s="3"/>
      <c r="YA484" s="567"/>
      <c r="YB484" s="3"/>
      <c r="YC484" s="428"/>
      <c r="YD484" s="3"/>
      <c r="YE484" s="567"/>
      <c r="YF484" s="3"/>
      <c r="YG484" s="428"/>
      <c r="YH484" s="3"/>
      <c r="YI484" s="567"/>
      <c r="YJ484" s="3"/>
      <c r="YK484" s="428"/>
      <c r="YL484" s="3"/>
      <c r="YM484" s="567"/>
      <c r="YN484" s="3"/>
      <c r="YO484" s="428"/>
      <c r="YP484" s="3"/>
      <c r="YQ484" s="567"/>
      <c r="YR484" s="3"/>
      <c r="YS484" s="428"/>
      <c r="YT484" s="3"/>
      <c r="YU484" s="567"/>
      <c r="YV484" s="3"/>
      <c r="YW484" s="428"/>
      <c r="YX484" s="3"/>
      <c r="YY484" s="567"/>
      <c r="YZ484" s="3"/>
      <c r="ZA484" s="428"/>
      <c r="ZB484" s="3"/>
      <c r="ZC484" s="567"/>
      <c r="ZD484" s="3"/>
      <c r="ZE484" s="428"/>
      <c r="ZF484" s="3"/>
      <c r="ZG484" s="567"/>
      <c r="ZH484" s="3"/>
      <c r="ZI484" s="428"/>
      <c r="ZJ484" s="3"/>
      <c r="ZK484" s="567"/>
      <c r="ZL484" s="3"/>
      <c r="ZM484" s="428"/>
      <c r="ZN484" s="3"/>
      <c r="ZO484" s="567"/>
      <c r="ZP484" s="3"/>
      <c r="ZQ484" s="428"/>
      <c r="ZR484" s="3"/>
      <c r="ZS484" s="567"/>
      <c r="ZT484" s="3"/>
      <c r="ZU484" s="428"/>
      <c r="ZV484" s="3"/>
      <c r="ZW484" s="567"/>
      <c r="ZX484" s="3"/>
      <c r="ZY484" s="428"/>
      <c r="ZZ484" s="3"/>
      <c r="AAA484" s="567"/>
      <c r="AAB484" s="3"/>
      <c r="AAC484" s="428"/>
      <c r="AAD484" s="3"/>
      <c r="AAE484" s="567"/>
      <c r="AAF484" s="3"/>
      <c r="AAG484" s="428"/>
      <c r="AAH484" s="3"/>
      <c r="AAI484" s="567"/>
      <c r="AAJ484" s="3"/>
      <c r="AAK484" s="428"/>
      <c r="AAL484" s="3"/>
      <c r="AAM484" s="567"/>
      <c r="AAN484" s="3"/>
      <c r="AAO484" s="428"/>
      <c r="AAP484" s="3"/>
      <c r="AAQ484" s="567"/>
      <c r="AAR484" s="3"/>
      <c r="AAS484" s="428"/>
      <c r="AAT484" s="3"/>
      <c r="AAU484" s="567"/>
      <c r="AAV484" s="3"/>
      <c r="AAW484" s="428"/>
      <c r="AAX484" s="3"/>
      <c r="AAY484" s="567"/>
      <c r="AAZ484" s="3"/>
      <c r="ABA484" s="428"/>
      <c r="ABB484" s="3"/>
      <c r="ABC484" s="567"/>
      <c r="ABD484" s="3"/>
      <c r="ABE484" s="428"/>
      <c r="ABF484" s="3"/>
      <c r="ABG484" s="567"/>
      <c r="ABH484" s="3"/>
      <c r="ABI484" s="428"/>
      <c r="ABJ484" s="3"/>
      <c r="ABK484" s="567"/>
      <c r="ABL484" s="3"/>
      <c r="ABM484" s="428"/>
      <c r="ABN484" s="3"/>
      <c r="ABO484" s="567"/>
      <c r="ABP484" s="3"/>
      <c r="ABQ484" s="428"/>
      <c r="ABR484" s="3"/>
      <c r="ABS484" s="567"/>
      <c r="ABT484" s="3"/>
      <c r="ABU484" s="428"/>
      <c r="ABV484" s="3"/>
      <c r="ABW484" s="567"/>
      <c r="ABX484" s="3"/>
      <c r="ABY484" s="428"/>
      <c r="ABZ484" s="3"/>
      <c r="ACA484" s="567"/>
      <c r="ACB484" s="3"/>
      <c r="ACC484" s="428"/>
      <c r="ACD484" s="3"/>
      <c r="ACE484" s="567"/>
      <c r="ACF484" s="3"/>
      <c r="ACG484" s="428"/>
      <c r="ACH484" s="3"/>
      <c r="ACI484" s="567"/>
      <c r="ACJ484" s="3"/>
      <c r="ACK484" s="428"/>
      <c r="ACL484" s="3"/>
      <c r="ACM484" s="567"/>
      <c r="ACN484" s="3"/>
      <c r="ACO484" s="428"/>
      <c r="ACP484" s="3"/>
      <c r="ACQ484" s="567"/>
      <c r="ACR484" s="3"/>
      <c r="ACS484" s="428"/>
      <c r="ACT484" s="3"/>
      <c r="ACU484" s="567"/>
      <c r="ACV484" s="3"/>
      <c r="ACW484" s="428"/>
      <c r="ACX484" s="3"/>
      <c r="ACY484" s="567"/>
      <c r="ACZ484" s="3"/>
      <c r="ADA484" s="428"/>
      <c r="ADB484" s="3"/>
      <c r="ADC484" s="567"/>
      <c r="ADD484" s="3"/>
      <c r="ADE484" s="428"/>
      <c r="ADF484" s="3"/>
      <c r="ADG484" s="567"/>
      <c r="ADH484" s="3"/>
      <c r="ADI484" s="428"/>
      <c r="ADJ484" s="3"/>
      <c r="ADK484" s="567"/>
      <c r="ADL484" s="3"/>
      <c r="ADM484" s="428"/>
      <c r="ADN484" s="3"/>
      <c r="ADO484" s="567"/>
      <c r="ADP484" s="3"/>
      <c r="ADQ484" s="428"/>
      <c r="ADR484" s="3"/>
      <c r="ADS484" s="567"/>
      <c r="ADT484" s="3"/>
      <c r="ADU484" s="428"/>
      <c r="ADV484" s="3"/>
      <c r="ADW484" s="567"/>
      <c r="ADX484" s="3"/>
      <c r="ADY484" s="428"/>
      <c r="ADZ484" s="3"/>
      <c r="AEA484" s="567"/>
      <c r="AEB484" s="3"/>
      <c r="AEC484" s="428"/>
      <c r="AED484" s="3"/>
      <c r="AEE484" s="567"/>
      <c r="AEF484" s="3"/>
      <c r="AEG484" s="428"/>
      <c r="AEH484" s="3"/>
      <c r="AEI484" s="567"/>
      <c r="AEJ484" s="3"/>
      <c r="AEK484" s="428"/>
      <c r="AEL484" s="3"/>
      <c r="AEM484" s="567"/>
      <c r="AEN484" s="3"/>
      <c r="AEO484" s="428"/>
      <c r="AEP484" s="3"/>
      <c r="AEQ484" s="567"/>
      <c r="AER484" s="3"/>
      <c r="AES484" s="428"/>
      <c r="AET484" s="3"/>
      <c r="AEU484" s="567"/>
      <c r="AEV484" s="3"/>
      <c r="AEW484" s="428"/>
      <c r="AEX484" s="3"/>
      <c r="AEY484" s="567"/>
      <c r="AEZ484" s="3"/>
      <c r="AFA484" s="428"/>
      <c r="AFB484" s="3"/>
      <c r="AFC484" s="567"/>
      <c r="AFD484" s="3"/>
      <c r="AFE484" s="428"/>
      <c r="AFF484" s="3"/>
      <c r="AFG484" s="567"/>
      <c r="AFH484" s="3"/>
      <c r="AFI484" s="428"/>
      <c r="AFJ484" s="3"/>
      <c r="AFK484" s="567"/>
      <c r="AFL484" s="3"/>
      <c r="AFM484" s="428"/>
      <c r="AFN484" s="3"/>
      <c r="AFO484" s="567"/>
      <c r="AFP484" s="3"/>
      <c r="AFQ484" s="428"/>
      <c r="AFR484" s="3"/>
      <c r="AFS484" s="567"/>
      <c r="AFT484" s="3"/>
      <c r="AFU484" s="428"/>
      <c r="AFV484" s="3"/>
      <c r="AFW484" s="567"/>
      <c r="AFX484" s="3"/>
      <c r="AFY484" s="428"/>
      <c r="AFZ484" s="3"/>
      <c r="AGA484" s="567"/>
      <c r="AGB484" s="3"/>
      <c r="AGC484" s="428"/>
      <c r="AGD484" s="3"/>
      <c r="AGE484" s="567"/>
      <c r="AGF484" s="3"/>
      <c r="AGG484" s="428"/>
      <c r="AGH484" s="3"/>
      <c r="AGI484" s="567"/>
      <c r="AGJ484" s="3"/>
      <c r="AGK484" s="428"/>
      <c r="AGL484" s="3"/>
      <c r="AGM484" s="567"/>
      <c r="AGN484" s="3"/>
      <c r="AGO484" s="428"/>
      <c r="AGP484" s="3"/>
      <c r="AGQ484" s="567"/>
      <c r="AGR484" s="3"/>
      <c r="AGS484" s="428"/>
      <c r="AGT484" s="3"/>
      <c r="AGU484" s="567"/>
      <c r="AGV484" s="3"/>
      <c r="AGW484" s="428"/>
      <c r="AGX484" s="3"/>
      <c r="AGY484" s="567"/>
      <c r="AGZ484" s="3"/>
      <c r="AHA484" s="428"/>
      <c r="AHB484" s="3"/>
      <c r="AHC484" s="567"/>
      <c r="AHD484" s="3"/>
      <c r="AHE484" s="428"/>
      <c r="AHF484" s="3"/>
      <c r="AHG484" s="567"/>
      <c r="AHH484" s="3"/>
      <c r="AHI484" s="428"/>
      <c r="AHJ484" s="3"/>
      <c r="AHK484" s="567"/>
      <c r="AHL484" s="3"/>
      <c r="AHM484" s="428"/>
      <c r="AHN484" s="3"/>
      <c r="AHO484" s="567"/>
      <c r="AHP484" s="3"/>
      <c r="AHQ484" s="428"/>
      <c r="AHR484" s="3"/>
      <c r="AHS484" s="567"/>
      <c r="AHT484" s="3"/>
      <c r="AHU484" s="428"/>
      <c r="AHV484" s="3"/>
      <c r="AHW484" s="567"/>
      <c r="AHX484" s="3"/>
      <c r="AHY484" s="428"/>
      <c r="AHZ484" s="3"/>
      <c r="AIA484" s="567"/>
      <c r="AIB484" s="3"/>
      <c r="AIC484" s="428"/>
      <c r="AID484" s="3"/>
      <c r="AIE484" s="567"/>
      <c r="AIF484" s="3"/>
      <c r="AIG484" s="428"/>
      <c r="AIH484" s="3"/>
      <c r="AII484" s="567"/>
      <c r="AIJ484" s="3"/>
      <c r="AIK484" s="428"/>
      <c r="AIL484" s="3"/>
      <c r="AIM484" s="567"/>
      <c r="AIN484" s="3"/>
      <c r="AIO484" s="428"/>
      <c r="AIP484" s="3"/>
      <c r="AIQ484" s="567"/>
      <c r="AIR484" s="3"/>
      <c r="AIS484" s="428"/>
      <c r="AIT484" s="3"/>
      <c r="AIU484" s="567"/>
      <c r="AIV484" s="3"/>
      <c r="AIW484" s="428"/>
      <c r="AIX484" s="3"/>
      <c r="AIY484" s="567"/>
      <c r="AIZ484" s="3"/>
      <c r="AJA484" s="428"/>
      <c r="AJB484" s="3"/>
      <c r="AJC484" s="567"/>
      <c r="AJD484" s="3"/>
      <c r="AJE484" s="428"/>
      <c r="AJF484" s="3"/>
      <c r="AJG484" s="567"/>
      <c r="AJH484" s="3"/>
      <c r="AJI484" s="428"/>
      <c r="AJJ484" s="3"/>
      <c r="AJK484" s="567"/>
      <c r="AJL484" s="3"/>
      <c r="AJM484" s="428"/>
      <c r="AJN484" s="3"/>
      <c r="AJO484" s="567"/>
      <c r="AJP484" s="3"/>
      <c r="AJQ484" s="428"/>
      <c r="AJR484" s="3"/>
      <c r="AJS484" s="567"/>
      <c r="AJT484" s="3"/>
      <c r="AJU484" s="428"/>
      <c r="AJV484" s="3"/>
      <c r="AJW484" s="567"/>
      <c r="AJX484" s="3"/>
      <c r="AJY484" s="428"/>
      <c r="AJZ484" s="3"/>
      <c r="AKA484" s="567"/>
      <c r="AKB484" s="3"/>
      <c r="AKC484" s="428"/>
      <c r="AKD484" s="3"/>
      <c r="AKE484" s="567"/>
      <c r="AKF484" s="3"/>
      <c r="AKG484" s="428"/>
      <c r="AKH484" s="3"/>
      <c r="AKI484" s="567"/>
      <c r="AKJ484" s="3"/>
      <c r="AKK484" s="428"/>
      <c r="AKL484" s="3"/>
      <c r="AKM484" s="567"/>
      <c r="AKN484" s="3"/>
      <c r="AKO484" s="428"/>
      <c r="AKP484" s="3"/>
      <c r="AKQ484" s="567"/>
      <c r="AKR484" s="3"/>
      <c r="AKS484" s="428"/>
      <c r="AKT484" s="3"/>
      <c r="AKU484" s="567"/>
      <c r="AKV484" s="3"/>
      <c r="AKW484" s="428"/>
      <c r="AKX484" s="3"/>
      <c r="AKY484" s="567"/>
      <c r="AKZ484" s="3"/>
      <c r="ALA484" s="428"/>
      <c r="ALB484" s="3"/>
      <c r="ALC484" s="567"/>
      <c r="ALD484" s="3"/>
      <c r="ALE484" s="428"/>
      <c r="ALF484" s="3"/>
      <c r="ALG484" s="567"/>
      <c r="ALH484" s="3"/>
      <c r="ALI484" s="428"/>
      <c r="ALJ484" s="3"/>
      <c r="ALK484" s="567"/>
      <c r="ALL484" s="3"/>
      <c r="ALM484" s="428"/>
      <c r="ALN484" s="3"/>
      <c r="ALO484" s="567"/>
      <c r="ALP484" s="3"/>
      <c r="ALQ484" s="428"/>
      <c r="ALR484" s="3"/>
      <c r="ALS484" s="567"/>
      <c r="ALT484" s="3"/>
      <c r="ALU484" s="428"/>
      <c r="ALV484" s="3"/>
      <c r="ALW484" s="567"/>
      <c r="ALX484" s="3"/>
      <c r="ALY484" s="428"/>
      <c r="ALZ484" s="3"/>
      <c r="AMA484" s="567"/>
      <c r="AMB484" s="3"/>
      <c r="AMC484" s="428"/>
      <c r="AMD484" s="3"/>
      <c r="AME484" s="567"/>
      <c r="AMF484" s="3"/>
      <c r="AMG484" s="428"/>
      <c r="AMH484" s="3"/>
      <c r="AMI484" s="567"/>
      <c r="AMJ484" s="3"/>
      <c r="AMK484" s="428"/>
      <c r="AML484" s="3"/>
      <c r="AMM484" s="567"/>
      <c r="AMN484" s="3"/>
      <c r="AMO484" s="428"/>
      <c r="AMP484" s="3"/>
      <c r="AMQ484" s="567"/>
      <c r="AMR484" s="3"/>
      <c r="AMS484" s="428"/>
      <c r="AMT484" s="3"/>
      <c r="AMU484" s="567"/>
      <c r="AMV484" s="3"/>
      <c r="AMW484" s="428"/>
      <c r="AMX484" s="3"/>
      <c r="AMY484" s="567"/>
      <c r="AMZ484" s="3"/>
      <c r="ANA484" s="428"/>
      <c r="ANB484" s="3"/>
      <c r="ANC484" s="567"/>
      <c r="AND484" s="3"/>
      <c r="ANE484" s="428"/>
      <c r="ANF484" s="3"/>
      <c r="ANG484" s="567"/>
      <c r="ANH484" s="3"/>
      <c r="ANI484" s="428"/>
      <c r="ANJ484" s="3"/>
      <c r="ANK484" s="567"/>
      <c r="ANL484" s="3"/>
      <c r="ANM484" s="428"/>
      <c r="ANN484" s="3"/>
      <c r="ANO484" s="567"/>
      <c r="ANP484" s="3"/>
      <c r="ANQ484" s="428"/>
      <c r="ANR484" s="3"/>
      <c r="ANS484" s="567"/>
      <c r="ANT484" s="3"/>
      <c r="ANU484" s="428"/>
      <c r="ANV484" s="3"/>
      <c r="ANW484" s="567"/>
      <c r="ANX484" s="3"/>
      <c r="ANY484" s="428"/>
      <c r="ANZ484" s="3"/>
      <c r="AOA484" s="567"/>
      <c r="AOB484" s="3"/>
      <c r="AOC484" s="428"/>
      <c r="AOD484" s="3"/>
      <c r="AOE484" s="567"/>
      <c r="AOF484" s="3"/>
      <c r="AOG484" s="428"/>
      <c r="AOH484" s="3"/>
      <c r="AOI484" s="567"/>
      <c r="AOJ484" s="3"/>
      <c r="AOK484" s="428"/>
      <c r="AOL484" s="3"/>
      <c r="AOM484" s="567"/>
      <c r="AON484" s="3"/>
      <c r="AOO484" s="428"/>
      <c r="AOP484" s="3"/>
      <c r="AOQ484" s="567"/>
      <c r="AOR484" s="3"/>
      <c r="AOS484" s="428"/>
      <c r="AOT484" s="3"/>
      <c r="AOU484" s="567"/>
      <c r="AOV484" s="3"/>
      <c r="AOW484" s="428"/>
      <c r="AOX484" s="3"/>
      <c r="AOY484" s="567"/>
      <c r="AOZ484" s="3"/>
      <c r="APA484" s="428"/>
      <c r="APB484" s="3"/>
      <c r="APC484" s="567"/>
      <c r="APD484" s="3"/>
      <c r="APE484" s="428"/>
      <c r="APF484" s="3"/>
      <c r="APG484" s="567"/>
      <c r="APH484" s="3"/>
      <c r="API484" s="428"/>
      <c r="APJ484" s="3"/>
      <c r="APK484" s="567"/>
      <c r="APL484" s="3"/>
      <c r="APM484" s="428"/>
      <c r="APN484" s="3"/>
      <c r="APO484" s="567"/>
      <c r="APP484" s="3"/>
      <c r="APQ484" s="428"/>
      <c r="APR484" s="3"/>
      <c r="APS484" s="567"/>
      <c r="APT484" s="3"/>
      <c r="APU484" s="428"/>
      <c r="APV484" s="3"/>
      <c r="APW484" s="567"/>
      <c r="APX484" s="3"/>
      <c r="APY484" s="428"/>
      <c r="APZ484" s="3"/>
      <c r="AQA484" s="567"/>
      <c r="AQB484" s="3"/>
      <c r="AQC484" s="428"/>
      <c r="AQD484" s="3"/>
      <c r="AQE484" s="567"/>
      <c r="AQF484" s="3"/>
      <c r="AQG484" s="428"/>
      <c r="AQH484" s="3"/>
      <c r="AQI484" s="567"/>
      <c r="AQJ484" s="3"/>
      <c r="AQK484" s="428"/>
      <c r="AQL484" s="3"/>
      <c r="AQM484" s="567"/>
      <c r="AQN484" s="3"/>
      <c r="AQO484" s="428"/>
      <c r="AQP484" s="3"/>
      <c r="AQQ484" s="567"/>
      <c r="AQR484" s="3"/>
      <c r="AQS484" s="428"/>
      <c r="AQT484" s="3"/>
      <c r="AQU484" s="567"/>
      <c r="AQV484" s="3"/>
      <c r="AQW484" s="428"/>
      <c r="AQX484" s="3"/>
      <c r="AQY484" s="567"/>
      <c r="AQZ484" s="3"/>
      <c r="ARA484" s="428"/>
      <c r="ARB484" s="3"/>
      <c r="ARC484" s="567"/>
      <c r="ARD484" s="3"/>
      <c r="ARE484" s="428"/>
      <c r="ARF484" s="3"/>
      <c r="ARG484" s="567"/>
      <c r="ARH484" s="3"/>
      <c r="ARI484" s="428"/>
      <c r="ARJ484" s="3"/>
      <c r="ARK484" s="567"/>
      <c r="ARL484" s="3"/>
      <c r="ARM484" s="428"/>
      <c r="ARN484" s="3"/>
      <c r="ARO484" s="567"/>
      <c r="ARP484" s="3"/>
      <c r="ARQ484" s="428"/>
      <c r="ARR484" s="3"/>
      <c r="ARS484" s="567"/>
      <c r="ART484" s="3"/>
      <c r="ARU484" s="428"/>
      <c r="ARV484" s="3"/>
      <c r="ARW484" s="567"/>
      <c r="ARX484" s="3"/>
      <c r="ARY484" s="428"/>
      <c r="ARZ484" s="3"/>
      <c r="ASA484" s="567"/>
      <c r="ASB484" s="3"/>
      <c r="ASC484" s="428"/>
      <c r="ASD484" s="3"/>
      <c r="ASE484" s="567"/>
      <c r="ASF484" s="3"/>
      <c r="ASG484" s="428"/>
      <c r="ASH484" s="3"/>
      <c r="ASI484" s="567"/>
      <c r="ASJ484" s="3"/>
      <c r="ASK484" s="428"/>
      <c r="ASL484" s="3"/>
      <c r="ASM484" s="567"/>
      <c r="ASN484" s="3"/>
      <c r="ASO484" s="428"/>
      <c r="ASP484" s="3"/>
      <c r="ASQ484" s="567"/>
      <c r="ASR484" s="3"/>
      <c r="ASS484" s="428"/>
      <c r="AST484" s="3"/>
      <c r="ASU484" s="567"/>
      <c r="ASV484" s="3"/>
      <c r="ASW484" s="428"/>
      <c r="ASX484" s="3"/>
      <c r="ASY484" s="567"/>
      <c r="ASZ484" s="3"/>
      <c r="ATA484" s="428"/>
      <c r="ATB484" s="3"/>
      <c r="ATC484" s="567"/>
      <c r="ATD484" s="3"/>
      <c r="ATE484" s="428"/>
      <c r="ATF484" s="3"/>
      <c r="ATG484" s="567"/>
      <c r="ATH484" s="3"/>
      <c r="ATI484" s="428"/>
      <c r="ATJ484" s="3"/>
      <c r="ATK484" s="567"/>
      <c r="ATL484" s="3"/>
      <c r="ATM484" s="428"/>
      <c r="ATN484" s="3"/>
      <c r="ATO484" s="567"/>
      <c r="ATP484" s="3"/>
      <c r="ATQ484" s="428"/>
      <c r="ATR484" s="3"/>
      <c r="ATS484" s="567"/>
      <c r="ATT484" s="3"/>
      <c r="ATU484" s="428"/>
      <c r="ATV484" s="3"/>
      <c r="ATW484" s="567"/>
      <c r="ATX484" s="3"/>
      <c r="ATY484" s="428"/>
      <c r="ATZ484" s="3"/>
      <c r="AUA484" s="567"/>
      <c r="AUB484" s="3"/>
      <c r="AUC484" s="428"/>
      <c r="AUD484" s="3"/>
      <c r="AUE484" s="567"/>
      <c r="AUF484" s="3"/>
      <c r="AUG484" s="428"/>
      <c r="AUH484" s="3"/>
      <c r="AUI484" s="567"/>
      <c r="AUJ484" s="3"/>
      <c r="AUK484" s="428"/>
      <c r="AUL484" s="3"/>
      <c r="AUM484" s="567"/>
      <c r="AUN484" s="3"/>
      <c r="AUO484" s="428"/>
      <c r="AUP484" s="3"/>
      <c r="AUQ484" s="567"/>
      <c r="AUR484" s="3"/>
      <c r="AUS484" s="428"/>
      <c r="AUT484" s="3"/>
      <c r="AUU484" s="567"/>
      <c r="AUV484" s="3"/>
      <c r="AUW484" s="428"/>
      <c r="AUX484" s="3"/>
      <c r="AUY484" s="567"/>
      <c r="AUZ484" s="3"/>
      <c r="AVA484" s="428"/>
      <c r="AVB484" s="3"/>
      <c r="AVC484" s="567"/>
      <c r="AVD484" s="3"/>
      <c r="AVE484" s="428"/>
      <c r="AVF484" s="3"/>
      <c r="AVG484" s="567"/>
      <c r="AVH484" s="3"/>
      <c r="AVI484" s="428"/>
      <c r="AVJ484" s="3"/>
      <c r="AVK484" s="567"/>
      <c r="AVL484" s="3"/>
      <c r="AVM484" s="428"/>
      <c r="AVN484" s="3"/>
      <c r="AVO484" s="567"/>
      <c r="AVP484" s="3"/>
      <c r="AVQ484" s="428"/>
      <c r="AVR484" s="3"/>
      <c r="AVS484" s="567"/>
      <c r="AVT484" s="3"/>
      <c r="AVU484" s="428"/>
      <c r="AVV484" s="3"/>
      <c r="AVW484" s="567"/>
      <c r="AVX484" s="3"/>
      <c r="AVY484" s="428"/>
      <c r="AVZ484" s="3"/>
      <c r="AWA484" s="567"/>
      <c r="AWB484" s="3"/>
      <c r="AWC484" s="428"/>
      <c r="AWD484" s="3"/>
      <c r="AWE484" s="567"/>
      <c r="AWF484" s="3"/>
      <c r="AWG484" s="428"/>
      <c r="AWH484" s="3"/>
      <c r="AWI484" s="567"/>
      <c r="AWJ484" s="3"/>
      <c r="AWK484" s="428"/>
      <c r="AWL484" s="3"/>
      <c r="AWM484" s="567"/>
      <c r="AWN484" s="3"/>
      <c r="AWO484" s="428"/>
      <c r="AWP484" s="3"/>
      <c r="AWQ484" s="567"/>
      <c r="AWR484" s="3"/>
      <c r="AWS484" s="428"/>
      <c r="AWT484" s="3"/>
      <c r="AWU484" s="567"/>
      <c r="AWV484" s="3"/>
      <c r="AWW484" s="428"/>
      <c r="AWX484" s="3"/>
      <c r="AWY484" s="567"/>
      <c r="AWZ484" s="3"/>
      <c r="AXA484" s="428"/>
      <c r="AXB484" s="3"/>
      <c r="AXC484" s="567"/>
      <c r="AXD484" s="3"/>
      <c r="AXE484" s="428"/>
      <c r="AXF484" s="3"/>
      <c r="AXG484" s="567"/>
      <c r="AXH484" s="3"/>
      <c r="AXI484" s="428"/>
      <c r="AXJ484" s="3"/>
      <c r="AXK484" s="567"/>
      <c r="AXL484" s="3"/>
      <c r="AXM484" s="428"/>
      <c r="AXN484" s="3"/>
      <c r="AXO484" s="567"/>
      <c r="AXP484" s="3"/>
      <c r="AXQ484" s="428"/>
      <c r="AXR484" s="3"/>
      <c r="AXS484" s="567"/>
      <c r="AXT484" s="3"/>
      <c r="AXU484" s="428"/>
      <c r="AXV484" s="3"/>
      <c r="AXW484" s="567"/>
      <c r="AXX484" s="3"/>
      <c r="AXY484" s="428"/>
      <c r="AXZ484" s="3"/>
      <c r="AYA484" s="567"/>
      <c r="AYB484" s="3"/>
      <c r="AYC484" s="428"/>
      <c r="AYD484" s="3"/>
      <c r="AYE484" s="567"/>
      <c r="AYF484" s="3"/>
      <c r="AYG484" s="428"/>
      <c r="AYH484" s="3"/>
      <c r="AYI484" s="567"/>
      <c r="AYJ484" s="3"/>
      <c r="AYK484" s="428"/>
      <c r="AYL484" s="3"/>
      <c r="AYM484" s="567"/>
      <c r="AYN484" s="3"/>
      <c r="AYO484" s="428"/>
      <c r="AYP484" s="3"/>
      <c r="AYQ484" s="567"/>
      <c r="AYR484" s="3"/>
      <c r="AYS484" s="428"/>
      <c r="AYT484" s="3"/>
      <c r="AYU484" s="567"/>
      <c r="AYV484" s="3"/>
      <c r="AYW484" s="428"/>
      <c r="AYX484" s="3"/>
      <c r="AYY484" s="567"/>
      <c r="AYZ484" s="3"/>
      <c r="AZA484" s="428"/>
      <c r="AZB484" s="3"/>
      <c r="AZC484" s="567"/>
      <c r="AZD484" s="3"/>
      <c r="AZE484" s="428"/>
      <c r="AZF484" s="3"/>
      <c r="AZG484" s="567"/>
      <c r="AZH484" s="3"/>
      <c r="AZI484" s="428"/>
      <c r="AZJ484" s="3"/>
      <c r="AZK484" s="567"/>
      <c r="AZL484" s="3"/>
      <c r="AZM484" s="428"/>
      <c r="AZN484" s="3"/>
      <c r="AZO484" s="567"/>
      <c r="AZP484" s="3"/>
      <c r="AZQ484" s="428"/>
      <c r="AZR484" s="3"/>
      <c r="AZS484" s="567"/>
      <c r="AZT484" s="3"/>
      <c r="AZU484" s="428"/>
      <c r="AZV484" s="3"/>
      <c r="AZW484" s="567"/>
      <c r="AZX484" s="3"/>
      <c r="AZY484" s="428"/>
      <c r="AZZ484" s="3"/>
      <c r="BAA484" s="567"/>
      <c r="BAB484" s="3"/>
      <c r="BAC484" s="428"/>
      <c r="BAD484" s="3"/>
      <c r="BAE484" s="567"/>
      <c r="BAF484" s="3"/>
      <c r="BAG484" s="428"/>
      <c r="BAH484" s="3"/>
      <c r="BAI484" s="567"/>
      <c r="BAJ484" s="3"/>
      <c r="BAK484" s="428"/>
      <c r="BAL484" s="3"/>
      <c r="BAM484" s="567"/>
      <c r="BAN484" s="3"/>
      <c r="BAO484" s="428"/>
      <c r="BAP484" s="3"/>
      <c r="BAQ484" s="567"/>
      <c r="BAR484" s="3"/>
      <c r="BAS484" s="428"/>
      <c r="BAT484" s="3"/>
      <c r="BAU484" s="567"/>
      <c r="BAV484" s="3"/>
      <c r="BAW484" s="428"/>
      <c r="BAX484" s="3"/>
      <c r="BAY484" s="567"/>
      <c r="BAZ484" s="3"/>
      <c r="BBA484" s="428"/>
      <c r="BBB484" s="3"/>
      <c r="BBC484" s="567"/>
      <c r="BBD484" s="3"/>
      <c r="BBE484" s="428"/>
      <c r="BBF484" s="3"/>
      <c r="BBG484" s="567"/>
      <c r="BBH484" s="3"/>
      <c r="BBI484" s="428"/>
      <c r="BBJ484" s="3"/>
      <c r="BBK484" s="567"/>
      <c r="BBL484" s="3"/>
      <c r="BBM484" s="428"/>
      <c r="BBN484" s="3"/>
      <c r="BBO484" s="567"/>
      <c r="BBP484" s="3"/>
      <c r="BBQ484" s="428"/>
      <c r="BBR484" s="3"/>
      <c r="BBS484" s="567"/>
      <c r="BBT484" s="3"/>
      <c r="BBU484" s="428"/>
      <c r="BBV484" s="3"/>
      <c r="BBW484" s="567"/>
      <c r="BBX484" s="3"/>
      <c r="BBY484" s="428"/>
      <c r="BBZ484" s="3"/>
      <c r="BCA484" s="567"/>
      <c r="BCB484" s="3"/>
      <c r="BCC484" s="428"/>
      <c r="BCD484" s="3"/>
      <c r="BCE484" s="567"/>
      <c r="BCF484" s="3"/>
      <c r="BCG484" s="428"/>
      <c r="BCH484" s="3"/>
      <c r="BCI484" s="567"/>
      <c r="BCJ484" s="3"/>
      <c r="BCK484" s="428"/>
      <c r="BCL484" s="3"/>
      <c r="BCM484" s="567"/>
      <c r="BCN484" s="3"/>
      <c r="BCO484" s="428"/>
      <c r="BCP484" s="3"/>
      <c r="BCQ484" s="567"/>
      <c r="BCR484" s="3"/>
      <c r="BCS484" s="428"/>
      <c r="BCT484" s="3"/>
      <c r="BCU484" s="567"/>
      <c r="BCV484" s="3"/>
      <c r="BCW484" s="428"/>
      <c r="BCX484" s="3"/>
      <c r="BCY484" s="567"/>
      <c r="BCZ484" s="3"/>
      <c r="BDA484" s="428"/>
      <c r="BDB484" s="3"/>
      <c r="BDC484" s="567"/>
      <c r="BDD484" s="3"/>
      <c r="BDE484" s="428"/>
      <c r="BDF484" s="3"/>
      <c r="BDG484" s="567"/>
      <c r="BDH484" s="3"/>
      <c r="BDI484" s="428"/>
      <c r="BDJ484" s="3"/>
      <c r="BDK484" s="567"/>
      <c r="BDL484" s="3"/>
      <c r="BDM484" s="428"/>
      <c r="BDN484" s="3"/>
      <c r="BDO484" s="567"/>
      <c r="BDP484" s="3"/>
      <c r="BDQ484" s="428"/>
      <c r="BDR484" s="3"/>
      <c r="BDS484" s="567"/>
      <c r="BDT484" s="3"/>
      <c r="BDU484" s="428"/>
      <c r="BDV484" s="3"/>
      <c r="BDW484" s="567"/>
      <c r="BDX484" s="3"/>
      <c r="BDY484" s="428"/>
      <c r="BDZ484" s="3"/>
      <c r="BEA484" s="567"/>
      <c r="BEB484" s="3"/>
      <c r="BEC484" s="428"/>
      <c r="BED484" s="3"/>
      <c r="BEE484" s="567"/>
      <c r="BEF484" s="3"/>
      <c r="BEG484" s="428"/>
      <c r="BEH484" s="3"/>
      <c r="BEI484" s="567"/>
      <c r="BEJ484" s="3"/>
      <c r="BEK484" s="428"/>
      <c r="BEL484" s="3"/>
      <c r="BEM484" s="567"/>
      <c r="BEN484" s="3"/>
      <c r="BEO484" s="428"/>
      <c r="BEP484" s="3"/>
      <c r="BEQ484" s="567"/>
      <c r="BER484" s="3"/>
      <c r="BES484" s="428"/>
      <c r="BET484" s="3"/>
      <c r="BEU484" s="567"/>
      <c r="BEV484" s="3"/>
      <c r="BEW484" s="428"/>
      <c r="BEX484" s="3"/>
      <c r="BEY484" s="567"/>
      <c r="BEZ484" s="3"/>
      <c r="BFA484" s="428"/>
      <c r="BFB484" s="3"/>
      <c r="BFC484" s="567"/>
      <c r="BFD484" s="3"/>
      <c r="BFE484" s="428"/>
      <c r="BFF484" s="3"/>
      <c r="BFG484" s="567"/>
      <c r="BFH484" s="3"/>
      <c r="BFI484" s="428"/>
      <c r="BFJ484" s="3"/>
      <c r="BFK484" s="567"/>
      <c r="BFL484" s="3"/>
      <c r="BFM484" s="428"/>
      <c r="BFN484" s="3"/>
      <c r="BFO484" s="567"/>
      <c r="BFP484" s="3"/>
      <c r="BFQ484" s="428"/>
      <c r="BFR484" s="3"/>
      <c r="BFS484" s="567"/>
      <c r="BFT484" s="3"/>
      <c r="BFU484" s="428"/>
      <c r="BFV484" s="3"/>
      <c r="BFW484" s="567"/>
      <c r="BFX484" s="3"/>
      <c r="BFY484" s="428"/>
      <c r="BFZ484" s="3"/>
      <c r="BGA484" s="567"/>
      <c r="BGB484" s="3"/>
      <c r="BGC484" s="428"/>
      <c r="BGD484" s="3"/>
      <c r="BGE484" s="567"/>
      <c r="BGF484" s="3"/>
      <c r="BGG484" s="428"/>
      <c r="BGH484" s="3"/>
      <c r="BGI484" s="567"/>
      <c r="BGJ484" s="3"/>
      <c r="BGK484" s="428"/>
      <c r="BGL484" s="3"/>
      <c r="BGM484" s="567"/>
      <c r="BGN484" s="3"/>
      <c r="BGO484" s="428"/>
      <c r="BGP484" s="3"/>
      <c r="BGQ484" s="567"/>
      <c r="BGR484" s="3"/>
      <c r="BGS484" s="428"/>
      <c r="BGT484" s="3"/>
      <c r="BGU484" s="567"/>
      <c r="BGV484" s="3"/>
      <c r="BGW484" s="428"/>
      <c r="BGX484" s="3"/>
      <c r="BGY484" s="567"/>
      <c r="BGZ484" s="3"/>
      <c r="BHA484" s="428"/>
      <c r="BHB484" s="3"/>
      <c r="BHC484" s="567"/>
      <c r="BHD484" s="3"/>
      <c r="BHE484" s="428"/>
      <c r="BHF484" s="3"/>
      <c r="BHG484" s="567"/>
      <c r="BHH484" s="3"/>
      <c r="BHI484" s="428"/>
      <c r="BHJ484" s="3"/>
      <c r="BHK484" s="567"/>
      <c r="BHL484" s="3"/>
      <c r="BHM484" s="428"/>
      <c r="BHN484" s="3"/>
      <c r="BHO484" s="567"/>
      <c r="BHP484" s="3"/>
      <c r="BHQ484" s="428"/>
      <c r="BHR484" s="3"/>
      <c r="BHS484" s="567"/>
      <c r="BHT484" s="3"/>
      <c r="BHU484" s="428"/>
      <c r="BHV484" s="3"/>
      <c r="BHW484" s="567"/>
      <c r="BHX484" s="3"/>
      <c r="BHY484" s="428"/>
      <c r="BHZ484" s="3"/>
      <c r="BIA484" s="567"/>
      <c r="BIB484" s="3"/>
      <c r="BIC484" s="428"/>
      <c r="BID484" s="3"/>
      <c r="BIE484" s="567"/>
      <c r="BIF484" s="3"/>
      <c r="BIG484" s="428"/>
      <c r="BIH484" s="3"/>
      <c r="BII484" s="567"/>
      <c r="BIJ484" s="3"/>
      <c r="BIK484" s="428"/>
      <c r="BIL484" s="3"/>
      <c r="BIM484" s="567"/>
      <c r="BIN484" s="3"/>
      <c r="BIO484" s="428"/>
      <c r="BIP484" s="3"/>
      <c r="BIQ484" s="567"/>
      <c r="BIR484" s="3"/>
      <c r="BIS484" s="428"/>
      <c r="BIT484" s="3"/>
      <c r="BIU484" s="567"/>
      <c r="BIV484" s="3"/>
      <c r="BIW484" s="428"/>
      <c r="BIX484" s="3"/>
      <c r="BIY484" s="567"/>
      <c r="BIZ484" s="3"/>
      <c r="BJA484" s="428"/>
      <c r="BJB484" s="3"/>
      <c r="BJC484" s="567"/>
      <c r="BJD484" s="3"/>
      <c r="BJE484" s="428"/>
      <c r="BJF484" s="3"/>
      <c r="BJG484" s="567"/>
      <c r="BJH484" s="3"/>
      <c r="BJI484" s="428"/>
      <c r="BJJ484" s="3"/>
      <c r="BJK484" s="567"/>
      <c r="BJL484" s="3"/>
      <c r="BJM484" s="428"/>
      <c r="BJN484" s="3"/>
      <c r="BJO484" s="567"/>
      <c r="BJP484" s="3"/>
      <c r="BJQ484" s="428"/>
      <c r="BJR484" s="3"/>
      <c r="BJS484" s="567"/>
      <c r="BJT484" s="3"/>
      <c r="BJU484" s="428"/>
      <c r="BJV484" s="3"/>
      <c r="BJW484" s="567"/>
      <c r="BJX484" s="3"/>
      <c r="BJY484" s="428"/>
      <c r="BJZ484" s="3"/>
      <c r="BKA484" s="567"/>
      <c r="BKB484" s="3"/>
      <c r="BKC484" s="428"/>
      <c r="BKD484" s="3"/>
      <c r="BKE484" s="567"/>
      <c r="BKF484" s="3"/>
      <c r="BKG484" s="428"/>
      <c r="BKH484" s="3"/>
      <c r="BKI484" s="567"/>
      <c r="BKJ484" s="3"/>
      <c r="BKK484" s="428"/>
      <c r="BKL484" s="3"/>
      <c r="BKM484" s="567"/>
      <c r="BKN484" s="3"/>
      <c r="BKO484" s="428"/>
      <c r="BKP484" s="3"/>
      <c r="BKQ484" s="567"/>
      <c r="BKR484" s="3"/>
      <c r="BKS484" s="428"/>
      <c r="BKT484" s="3"/>
      <c r="BKU484" s="567"/>
      <c r="BKV484" s="3"/>
      <c r="BKW484" s="428"/>
      <c r="BKX484" s="3"/>
      <c r="BKY484" s="567"/>
      <c r="BKZ484" s="3"/>
      <c r="BLA484" s="428"/>
      <c r="BLB484" s="3"/>
      <c r="BLC484" s="567"/>
      <c r="BLD484" s="3"/>
      <c r="BLE484" s="428"/>
      <c r="BLF484" s="3"/>
      <c r="BLG484" s="567"/>
      <c r="BLH484" s="3"/>
      <c r="BLI484" s="428"/>
      <c r="BLJ484" s="3"/>
      <c r="BLK484" s="567"/>
      <c r="BLL484" s="3"/>
      <c r="BLM484" s="428"/>
      <c r="BLN484" s="3"/>
      <c r="BLO484" s="567"/>
      <c r="BLP484" s="3"/>
      <c r="BLQ484" s="428"/>
      <c r="BLR484" s="3"/>
      <c r="BLS484" s="567"/>
      <c r="BLT484" s="3"/>
      <c r="BLU484" s="428"/>
      <c r="BLV484" s="3"/>
      <c r="BLW484" s="567"/>
      <c r="BLX484" s="3"/>
      <c r="BLY484" s="428"/>
      <c r="BLZ484" s="3"/>
      <c r="BMA484" s="567"/>
      <c r="BMB484" s="3"/>
      <c r="BMC484" s="428"/>
      <c r="BMD484" s="3"/>
      <c r="BME484" s="567"/>
      <c r="BMF484" s="3"/>
      <c r="BMG484" s="428"/>
      <c r="BMH484" s="3"/>
      <c r="BMI484" s="567"/>
      <c r="BMJ484" s="3"/>
      <c r="BMK484" s="428"/>
      <c r="BML484" s="3"/>
      <c r="BMM484" s="567"/>
      <c r="BMN484" s="3"/>
      <c r="BMO484" s="428"/>
      <c r="BMP484" s="3"/>
      <c r="BMQ484" s="567"/>
      <c r="BMR484" s="3"/>
      <c r="BMS484" s="428"/>
      <c r="BMT484" s="3"/>
      <c r="BMU484" s="567"/>
      <c r="BMV484" s="3"/>
      <c r="BMW484" s="428"/>
      <c r="BMX484" s="3"/>
      <c r="BMY484" s="567"/>
      <c r="BMZ484" s="3"/>
      <c r="BNA484" s="428"/>
      <c r="BNB484" s="3"/>
      <c r="BNC484" s="567"/>
      <c r="BND484" s="3"/>
      <c r="BNE484" s="428"/>
      <c r="BNF484" s="3"/>
      <c r="BNG484" s="567"/>
      <c r="BNH484" s="3"/>
      <c r="BNI484" s="428"/>
      <c r="BNJ484" s="3"/>
      <c r="BNK484" s="567"/>
      <c r="BNL484" s="3"/>
      <c r="BNM484" s="428"/>
      <c r="BNN484" s="3"/>
      <c r="BNO484" s="567"/>
      <c r="BNP484" s="3"/>
      <c r="BNQ484" s="428"/>
      <c r="BNR484" s="3"/>
      <c r="BNS484" s="567"/>
      <c r="BNT484" s="3"/>
      <c r="BNU484" s="428"/>
      <c r="BNV484" s="3"/>
      <c r="BNW484" s="567"/>
      <c r="BNX484" s="3"/>
      <c r="BNY484" s="428"/>
      <c r="BNZ484" s="3"/>
      <c r="BOA484" s="567"/>
      <c r="BOB484" s="3"/>
      <c r="BOC484" s="428"/>
      <c r="BOD484" s="3"/>
      <c r="BOE484" s="567"/>
      <c r="BOF484" s="3"/>
      <c r="BOG484" s="428"/>
      <c r="BOH484" s="3"/>
      <c r="BOI484" s="567"/>
      <c r="BOJ484" s="3"/>
      <c r="BOK484" s="428"/>
      <c r="BOL484" s="3"/>
      <c r="BOM484" s="567"/>
      <c r="BON484" s="3"/>
      <c r="BOO484" s="428"/>
      <c r="BOP484" s="3"/>
      <c r="BOQ484" s="567"/>
      <c r="BOR484" s="3"/>
      <c r="BOS484" s="428"/>
      <c r="BOT484" s="3"/>
      <c r="BOU484" s="567"/>
      <c r="BOV484" s="3"/>
      <c r="BOW484" s="428"/>
      <c r="BOX484" s="3"/>
      <c r="BOY484" s="567"/>
      <c r="BOZ484" s="3"/>
      <c r="BPA484" s="428"/>
      <c r="BPB484" s="3"/>
      <c r="BPC484" s="567"/>
      <c r="BPD484" s="3"/>
      <c r="BPE484" s="428"/>
      <c r="BPF484" s="3"/>
      <c r="BPG484" s="567"/>
      <c r="BPH484" s="3"/>
      <c r="BPI484" s="428"/>
      <c r="BPJ484" s="3"/>
      <c r="BPK484" s="567"/>
      <c r="BPL484" s="3"/>
      <c r="BPM484" s="428"/>
      <c r="BPN484" s="3"/>
      <c r="BPO484" s="567"/>
      <c r="BPP484" s="3"/>
      <c r="BPQ484" s="428"/>
      <c r="BPR484" s="3"/>
      <c r="BPS484" s="567"/>
      <c r="BPT484" s="3"/>
      <c r="BPU484" s="428"/>
      <c r="BPV484" s="3"/>
      <c r="BPW484" s="567"/>
      <c r="BPX484" s="3"/>
      <c r="BPY484" s="428"/>
      <c r="BPZ484" s="3"/>
      <c r="BQA484" s="567"/>
      <c r="BQB484" s="3"/>
      <c r="BQC484" s="428"/>
      <c r="BQD484" s="3"/>
      <c r="BQE484" s="567"/>
      <c r="BQF484" s="3"/>
      <c r="BQG484" s="428"/>
      <c r="BQH484" s="3"/>
      <c r="BQI484" s="567"/>
      <c r="BQJ484" s="3"/>
      <c r="BQK484" s="428"/>
      <c r="BQL484" s="3"/>
      <c r="BQM484" s="567"/>
      <c r="BQN484" s="3"/>
      <c r="BQO484" s="428"/>
      <c r="BQP484" s="3"/>
      <c r="BQQ484" s="567"/>
      <c r="BQR484" s="3"/>
      <c r="BQS484" s="428"/>
      <c r="BQT484" s="3"/>
      <c r="BQU484" s="567"/>
      <c r="BQV484" s="3"/>
      <c r="BQW484" s="428"/>
      <c r="BQX484" s="3"/>
      <c r="BQY484" s="567"/>
      <c r="BQZ484" s="3"/>
      <c r="BRA484" s="428"/>
      <c r="BRB484" s="3"/>
      <c r="BRC484" s="567"/>
      <c r="BRD484" s="3"/>
      <c r="BRE484" s="428"/>
      <c r="BRF484" s="3"/>
      <c r="BRG484" s="567"/>
      <c r="BRH484" s="3"/>
      <c r="BRI484" s="428"/>
      <c r="BRJ484" s="3"/>
      <c r="BRK484" s="567"/>
      <c r="BRL484" s="3"/>
      <c r="BRM484" s="428"/>
      <c r="BRN484" s="3"/>
      <c r="BRO484" s="567"/>
      <c r="BRP484" s="3"/>
      <c r="BRQ484" s="428"/>
      <c r="BRR484" s="3"/>
      <c r="BRS484" s="567"/>
      <c r="BRT484" s="3"/>
      <c r="BRU484" s="428"/>
      <c r="BRV484" s="3"/>
      <c r="BRW484" s="567"/>
      <c r="BRX484" s="3"/>
      <c r="BRY484" s="428"/>
      <c r="BRZ484" s="3"/>
      <c r="BSA484" s="567"/>
      <c r="BSB484" s="3"/>
      <c r="BSC484" s="428"/>
      <c r="BSD484" s="3"/>
      <c r="BSE484" s="567"/>
      <c r="BSF484" s="3"/>
      <c r="BSG484" s="428"/>
      <c r="BSH484" s="3"/>
      <c r="BSI484" s="567"/>
      <c r="BSJ484" s="3"/>
      <c r="BSK484" s="428"/>
      <c r="BSL484" s="3"/>
      <c r="BSM484" s="567"/>
      <c r="BSN484" s="3"/>
      <c r="BSO484" s="428"/>
      <c r="BSP484" s="3"/>
      <c r="BSQ484" s="567"/>
      <c r="BSR484" s="3"/>
      <c r="BSS484" s="428"/>
      <c r="BST484" s="3"/>
      <c r="BSU484" s="567"/>
      <c r="BSV484" s="3"/>
      <c r="BSW484" s="428"/>
      <c r="BSX484" s="3"/>
      <c r="BSY484" s="567"/>
      <c r="BSZ484" s="3"/>
      <c r="BTA484" s="428"/>
      <c r="BTB484" s="3"/>
      <c r="BTC484" s="567"/>
      <c r="BTD484" s="3"/>
      <c r="BTE484" s="428"/>
      <c r="BTF484" s="3"/>
      <c r="BTG484" s="567"/>
      <c r="BTH484" s="3"/>
      <c r="BTI484" s="428"/>
      <c r="BTJ484" s="3"/>
      <c r="BTK484" s="567"/>
      <c r="BTL484" s="3"/>
      <c r="BTM484" s="428"/>
      <c r="BTN484" s="3"/>
      <c r="BTO484" s="567"/>
      <c r="BTP484" s="3"/>
      <c r="BTQ484" s="428"/>
      <c r="BTR484" s="3"/>
      <c r="BTS484" s="567"/>
      <c r="BTT484" s="3"/>
      <c r="BTU484" s="428"/>
      <c r="BTV484" s="3"/>
      <c r="BTW484" s="567"/>
      <c r="BTX484" s="3"/>
      <c r="BTY484" s="428"/>
      <c r="BTZ484" s="3"/>
      <c r="BUA484" s="567"/>
      <c r="BUB484" s="3"/>
      <c r="BUC484" s="428"/>
      <c r="BUD484" s="3"/>
      <c r="BUE484" s="567"/>
      <c r="BUF484" s="3"/>
      <c r="BUG484" s="428"/>
      <c r="BUH484" s="3"/>
      <c r="BUI484" s="567"/>
      <c r="BUJ484" s="3"/>
      <c r="BUK484" s="428"/>
      <c r="BUL484" s="3"/>
      <c r="BUM484" s="567"/>
      <c r="BUN484" s="3"/>
      <c r="BUO484" s="428"/>
      <c r="BUP484" s="3"/>
      <c r="BUQ484" s="567"/>
      <c r="BUR484" s="3"/>
      <c r="BUS484" s="428"/>
      <c r="BUT484" s="3"/>
      <c r="BUU484" s="567"/>
      <c r="BUV484" s="3"/>
      <c r="BUW484" s="428"/>
      <c r="BUX484" s="3"/>
      <c r="BUY484" s="567"/>
      <c r="BUZ484" s="3"/>
      <c r="BVA484" s="428"/>
      <c r="BVB484" s="3"/>
      <c r="BVC484" s="567"/>
      <c r="BVD484" s="3"/>
      <c r="BVE484" s="428"/>
      <c r="BVF484" s="3"/>
      <c r="BVG484" s="567"/>
      <c r="BVH484" s="3"/>
      <c r="BVI484" s="428"/>
      <c r="BVJ484" s="3"/>
      <c r="BVK484" s="567"/>
      <c r="BVL484" s="3"/>
      <c r="BVM484" s="428"/>
      <c r="BVN484" s="3"/>
      <c r="BVO484" s="567"/>
      <c r="BVP484" s="3"/>
      <c r="BVQ484" s="428"/>
      <c r="BVR484" s="3"/>
      <c r="BVS484" s="567"/>
      <c r="BVT484" s="3"/>
      <c r="BVU484" s="428"/>
      <c r="BVV484" s="3"/>
      <c r="BVW484" s="567"/>
      <c r="BVX484" s="3"/>
      <c r="BVY484" s="428"/>
      <c r="BVZ484" s="3"/>
      <c r="BWA484" s="567"/>
      <c r="BWB484" s="3"/>
      <c r="BWC484" s="428"/>
      <c r="BWD484" s="3"/>
      <c r="BWE484" s="567"/>
      <c r="BWF484" s="3"/>
      <c r="BWG484" s="428"/>
      <c r="BWH484" s="3"/>
      <c r="BWI484" s="567"/>
      <c r="BWJ484" s="3"/>
      <c r="BWK484" s="428"/>
      <c r="BWL484" s="3"/>
      <c r="BWM484" s="567"/>
      <c r="BWN484" s="3"/>
      <c r="BWO484" s="428"/>
      <c r="BWP484" s="3"/>
      <c r="BWQ484" s="567"/>
      <c r="BWR484" s="3"/>
      <c r="BWS484" s="428"/>
      <c r="BWT484" s="3"/>
      <c r="BWU484" s="567"/>
      <c r="BWV484" s="3"/>
      <c r="BWW484" s="428"/>
      <c r="BWX484" s="3"/>
      <c r="BWY484" s="567"/>
      <c r="BWZ484" s="3"/>
      <c r="BXA484" s="428"/>
      <c r="BXB484" s="3"/>
      <c r="BXC484" s="567"/>
      <c r="BXD484" s="3"/>
      <c r="BXE484" s="428"/>
      <c r="BXF484" s="3"/>
      <c r="BXG484" s="567"/>
      <c r="BXH484" s="3"/>
      <c r="BXI484" s="428"/>
      <c r="BXJ484" s="3"/>
      <c r="BXK484" s="567"/>
      <c r="BXL484" s="3"/>
      <c r="BXM484" s="428"/>
      <c r="BXN484" s="3"/>
      <c r="BXO484" s="567"/>
      <c r="BXP484" s="3"/>
      <c r="BXQ484" s="428"/>
      <c r="BXR484" s="3"/>
      <c r="BXS484" s="567"/>
      <c r="BXT484" s="3"/>
      <c r="BXU484" s="428"/>
      <c r="BXV484" s="3"/>
      <c r="BXW484" s="567"/>
      <c r="BXX484" s="3"/>
      <c r="BXY484" s="428"/>
      <c r="BXZ484" s="3"/>
      <c r="BYA484" s="567"/>
      <c r="BYB484" s="3"/>
      <c r="BYC484" s="428"/>
      <c r="BYD484" s="3"/>
      <c r="BYE484" s="567"/>
      <c r="BYF484" s="3"/>
      <c r="BYG484" s="428"/>
      <c r="BYH484" s="3"/>
      <c r="BYI484" s="567"/>
      <c r="BYJ484" s="3"/>
      <c r="BYK484" s="428"/>
      <c r="BYL484" s="3"/>
      <c r="BYM484" s="567"/>
      <c r="BYN484" s="3"/>
      <c r="BYO484" s="428"/>
      <c r="BYP484" s="3"/>
      <c r="BYQ484" s="567"/>
      <c r="BYR484" s="3"/>
      <c r="BYS484" s="428"/>
      <c r="BYT484" s="3"/>
      <c r="BYU484" s="567"/>
      <c r="BYV484" s="3"/>
      <c r="BYW484" s="428"/>
      <c r="BYX484" s="3"/>
      <c r="BYY484" s="567"/>
      <c r="BYZ484" s="3"/>
      <c r="BZA484" s="428"/>
      <c r="BZB484" s="3"/>
      <c r="BZC484" s="567"/>
      <c r="BZD484" s="3"/>
      <c r="BZE484" s="428"/>
      <c r="BZF484" s="3"/>
      <c r="BZG484" s="567"/>
      <c r="BZH484" s="3"/>
      <c r="BZI484" s="428"/>
      <c r="BZJ484" s="3"/>
      <c r="BZK484" s="567"/>
      <c r="BZL484" s="3"/>
      <c r="BZM484" s="428"/>
      <c r="BZN484" s="3"/>
      <c r="BZO484" s="567"/>
      <c r="BZP484" s="3"/>
      <c r="BZQ484" s="428"/>
      <c r="BZR484" s="3"/>
      <c r="BZS484" s="567"/>
      <c r="BZT484" s="3"/>
      <c r="BZU484" s="428"/>
      <c r="BZV484" s="3"/>
      <c r="BZW484" s="567"/>
      <c r="BZX484" s="3"/>
      <c r="BZY484" s="428"/>
      <c r="BZZ484" s="3"/>
      <c r="CAA484" s="567"/>
      <c r="CAB484" s="3"/>
      <c r="CAC484" s="428"/>
      <c r="CAD484" s="3"/>
      <c r="CAE484" s="567"/>
      <c r="CAF484" s="3"/>
      <c r="CAG484" s="428"/>
      <c r="CAH484" s="3"/>
      <c r="CAI484" s="567"/>
      <c r="CAJ484" s="3"/>
      <c r="CAK484" s="428"/>
      <c r="CAL484" s="3"/>
      <c r="CAM484" s="567"/>
      <c r="CAN484" s="3"/>
      <c r="CAO484" s="428"/>
      <c r="CAP484" s="3"/>
      <c r="CAQ484" s="567"/>
      <c r="CAR484" s="3"/>
      <c r="CAS484" s="428"/>
      <c r="CAT484" s="3"/>
      <c r="CAU484" s="567"/>
      <c r="CAV484" s="3"/>
      <c r="CAW484" s="428"/>
      <c r="CAX484" s="3"/>
      <c r="CAY484" s="567"/>
      <c r="CAZ484" s="3"/>
      <c r="CBA484" s="428"/>
      <c r="CBB484" s="3"/>
      <c r="CBC484" s="567"/>
      <c r="CBD484" s="3"/>
      <c r="CBE484" s="428"/>
      <c r="CBF484" s="3"/>
      <c r="CBG484" s="567"/>
      <c r="CBH484" s="3"/>
      <c r="CBI484" s="428"/>
      <c r="CBJ484" s="3"/>
      <c r="CBK484" s="567"/>
      <c r="CBL484" s="3"/>
      <c r="CBM484" s="428"/>
      <c r="CBN484" s="3"/>
      <c r="CBO484" s="567"/>
      <c r="CBP484" s="3"/>
      <c r="CBQ484" s="428"/>
      <c r="CBR484" s="3"/>
      <c r="CBS484" s="567"/>
      <c r="CBT484" s="3"/>
      <c r="CBU484" s="428"/>
      <c r="CBV484" s="3"/>
      <c r="CBW484" s="567"/>
      <c r="CBX484" s="3"/>
      <c r="CBY484" s="428"/>
      <c r="CBZ484" s="3"/>
      <c r="CCA484" s="567"/>
      <c r="CCB484" s="3"/>
      <c r="CCC484" s="428"/>
      <c r="CCD484" s="3"/>
      <c r="CCE484" s="567"/>
      <c r="CCF484" s="3"/>
      <c r="CCG484" s="428"/>
      <c r="CCH484" s="3"/>
      <c r="CCI484" s="567"/>
      <c r="CCJ484" s="3"/>
      <c r="CCK484" s="428"/>
      <c r="CCL484" s="3"/>
      <c r="CCM484" s="567"/>
      <c r="CCN484" s="3"/>
      <c r="CCO484" s="428"/>
      <c r="CCP484" s="3"/>
      <c r="CCQ484" s="567"/>
      <c r="CCR484" s="3"/>
      <c r="CCS484" s="428"/>
      <c r="CCT484" s="3"/>
      <c r="CCU484" s="567"/>
      <c r="CCV484" s="3"/>
      <c r="CCW484" s="428"/>
      <c r="CCX484" s="3"/>
      <c r="CCY484" s="567"/>
      <c r="CCZ484" s="3"/>
      <c r="CDA484" s="428"/>
      <c r="CDB484" s="3"/>
      <c r="CDC484" s="567"/>
      <c r="CDD484" s="3"/>
      <c r="CDE484" s="428"/>
      <c r="CDF484" s="3"/>
      <c r="CDG484" s="567"/>
      <c r="CDH484" s="3"/>
      <c r="CDI484" s="428"/>
      <c r="CDJ484" s="3"/>
      <c r="CDK484" s="567"/>
      <c r="CDL484" s="3"/>
      <c r="CDM484" s="428"/>
      <c r="CDN484" s="3"/>
      <c r="CDO484" s="567"/>
      <c r="CDP484" s="3"/>
      <c r="CDQ484" s="428"/>
      <c r="CDR484" s="3"/>
      <c r="CDS484" s="567"/>
      <c r="CDT484" s="3"/>
      <c r="CDU484" s="428"/>
      <c r="CDV484" s="3"/>
      <c r="CDW484" s="567"/>
      <c r="CDX484" s="3"/>
      <c r="CDY484" s="428"/>
      <c r="CDZ484" s="3"/>
      <c r="CEA484" s="567"/>
      <c r="CEB484" s="3"/>
      <c r="CEC484" s="428"/>
      <c r="CED484" s="3"/>
      <c r="CEE484" s="567"/>
      <c r="CEF484" s="3"/>
      <c r="CEG484" s="428"/>
      <c r="CEH484" s="3"/>
      <c r="CEI484" s="567"/>
      <c r="CEJ484" s="3"/>
      <c r="CEK484" s="428"/>
      <c r="CEL484" s="3"/>
      <c r="CEM484" s="567"/>
      <c r="CEN484" s="3"/>
      <c r="CEO484" s="428"/>
      <c r="CEP484" s="3"/>
      <c r="CEQ484" s="567"/>
      <c r="CER484" s="3"/>
      <c r="CES484" s="428"/>
      <c r="CET484" s="3"/>
      <c r="CEU484" s="567"/>
      <c r="CEV484" s="3"/>
      <c r="CEW484" s="428"/>
      <c r="CEX484" s="3"/>
      <c r="CEY484" s="567"/>
      <c r="CEZ484" s="3"/>
      <c r="CFA484" s="428"/>
      <c r="CFB484" s="3"/>
      <c r="CFC484" s="567"/>
      <c r="CFD484" s="3"/>
      <c r="CFE484" s="428"/>
      <c r="CFF484" s="3"/>
      <c r="CFG484" s="567"/>
      <c r="CFH484" s="3"/>
      <c r="CFI484" s="428"/>
      <c r="CFJ484" s="3"/>
      <c r="CFK484" s="567"/>
      <c r="CFL484" s="3"/>
      <c r="CFM484" s="428"/>
      <c r="CFN484" s="3"/>
      <c r="CFO484" s="567"/>
      <c r="CFP484" s="3"/>
      <c r="CFQ484" s="428"/>
      <c r="CFR484" s="3"/>
      <c r="CFS484" s="567"/>
      <c r="CFT484" s="3"/>
      <c r="CFU484" s="428"/>
      <c r="CFV484" s="3"/>
      <c r="CFW484" s="567"/>
      <c r="CFX484" s="3"/>
      <c r="CFY484" s="428"/>
      <c r="CFZ484" s="3"/>
      <c r="CGA484" s="567"/>
      <c r="CGB484" s="3"/>
      <c r="CGC484" s="428"/>
      <c r="CGD484" s="3"/>
      <c r="CGE484" s="567"/>
      <c r="CGF484" s="3"/>
      <c r="CGG484" s="428"/>
      <c r="CGH484" s="3"/>
      <c r="CGI484" s="567"/>
      <c r="CGJ484" s="3"/>
      <c r="CGK484" s="428"/>
      <c r="CGL484" s="3"/>
      <c r="CGM484" s="567"/>
      <c r="CGN484" s="3"/>
      <c r="CGO484" s="428"/>
      <c r="CGP484" s="3"/>
      <c r="CGQ484" s="567"/>
      <c r="CGR484" s="3"/>
      <c r="CGS484" s="428"/>
      <c r="CGT484" s="3"/>
      <c r="CGU484" s="567"/>
      <c r="CGV484" s="3"/>
      <c r="CGW484" s="428"/>
      <c r="CGX484" s="3"/>
      <c r="CGY484" s="567"/>
      <c r="CGZ484" s="3"/>
      <c r="CHA484" s="428"/>
      <c r="CHB484" s="3"/>
      <c r="CHC484" s="567"/>
      <c r="CHD484" s="3"/>
      <c r="CHE484" s="428"/>
      <c r="CHF484" s="3"/>
      <c r="CHG484" s="567"/>
      <c r="CHH484" s="3"/>
      <c r="CHI484" s="428"/>
      <c r="CHJ484" s="3"/>
      <c r="CHK484" s="567"/>
      <c r="CHL484" s="3"/>
      <c r="CHM484" s="428"/>
      <c r="CHN484" s="3"/>
      <c r="CHO484" s="567"/>
      <c r="CHP484" s="3"/>
      <c r="CHQ484" s="428"/>
      <c r="CHR484" s="3"/>
      <c r="CHS484" s="567"/>
      <c r="CHT484" s="3"/>
      <c r="CHU484" s="428"/>
      <c r="CHV484" s="3"/>
      <c r="CHW484" s="567"/>
      <c r="CHX484" s="3"/>
      <c r="CHY484" s="428"/>
      <c r="CHZ484" s="3"/>
      <c r="CIA484" s="567"/>
      <c r="CIB484" s="3"/>
      <c r="CIC484" s="428"/>
      <c r="CID484" s="3"/>
      <c r="CIE484" s="567"/>
      <c r="CIF484" s="3"/>
      <c r="CIG484" s="428"/>
      <c r="CIH484" s="3"/>
      <c r="CII484" s="567"/>
      <c r="CIJ484" s="3"/>
      <c r="CIK484" s="428"/>
      <c r="CIL484" s="3"/>
      <c r="CIM484" s="567"/>
      <c r="CIN484" s="3"/>
      <c r="CIO484" s="428"/>
      <c r="CIP484" s="3"/>
      <c r="CIQ484" s="567"/>
      <c r="CIR484" s="3"/>
      <c r="CIS484" s="428"/>
      <c r="CIT484" s="3"/>
      <c r="CIU484" s="567"/>
      <c r="CIV484" s="3"/>
      <c r="CIW484" s="428"/>
      <c r="CIX484" s="3"/>
      <c r="CIY484" s="567"/>
      <c r="CIZ484" s="3"/>
      <c r="CJA484" s="428"/>
      <c r="CJB484" s="3"/>
      <c r="CJC484" s="567"/>
      <c r="CJD484" s="3"/>
      <c r="CJE484" s="428"/>
      <c r="CJF484" s="3"/>
      <c r="CJG484" s="567"/>
      <c r="CJH484" s="3"/>
      <c r="CJI484" s="428"/>
      <c r="CJJ484" s="3"/>
      <c r="CJK484" s="567"/>
      <c r="CJL484" s="3"/>
      <c r="CJM484" s="428"/>
      <c r="CJN484" s="3"/>
      <c r="CJO484" s="567"/>
      <c r="CJP484" s="3"/>
      <c r="CJQ484" s="428"/>
      <c r="CJR484" s="3"/>
      <c r="CJS484" s="567"/>
      <c r="CJT484" s="3"/>
      <c r="CJU484" s="428"/>
      <c r="CJV484" s="3"/>
      <c r="CJW484" s="567"/>
      <c r="CJX484" s="3"/>
      <c r="CJY484" s="428"/>
      <c r="CJZ484" s="3"/>
      <c r="CKA484" s="567"/>
      <c r="CKB484" s="3"/>
      <c r="CKC484" s="428"/>
      <c r="CKD484" s="3"/>
      <c r="CKE484" s="567"/>
      <c r="CKF484" s="3"/>
      <c r="CKG484" s="428"/>
      <c r="CKH484" s="3"/>
      <c r="CKI484" s="567"/>
      <c r="CKJ484" s="3"/>
      <c r="CKK484" s="428"/>
      <c r="CKL484" s="3"/>
      <c r="CKM484" s="567"/>
      <c r="CKN484" s="3"/>
      <c r="CKO484" s="428"/>
      <c r="CKP484" s="3"/>
      <c r="CKQ484" s="567"/>
      <c r="CKR484" s="3"/>
      <c r="CKS484" s="428"/>
      <c r="CKT484" s="3"/>
      <c r="CKU484" s="567"/>
      <c r="CKV484" s="3"/>
      <c r="CKW484" s="428"/>
      <c r="CKX484" s="3"/>
      <c r="CKY484" s="567"/>
      <c r="CKZ484" s="3"/>
      <c r="CLA484" s="428"/>
      <c r="CLB484" s="3"/>
      <c r="CLC484" s="567"/>
      <c r="CLD484" s="3"/>
      <c r="CLE484" s="428"/>
      <c r="CLF484" s="3"/>
      <c r="CLG484" s="567"/>
      <c r="CLH484" s="3"/>
      <c r="CLI484" s="428"/>
      <c r="CLJ484" s="3"/>
      <c r="CLK484" s="567"/>
      <c r="CLL484" s="3"/>
      <c r="CLM484" s="428"/>
      <c r="CLN484" s="3"/>
      <c r="CLO484" s="567"/>
      <c r="CLP484" s="3"/>
      <c r="CLQ484" s="428"/>
      <c r="CLR484" s="3"/>
      <c r="CLS484" s="567"/>
      <c r="CLT484" s="3"/>
      <c r="CLU484" s="428"/>
      <c r="CLV484" s="3"/>
      <c r="CLW484" s="567"/>
      <c r="CLX484" s="3"/>
      <c r="CLY484" s="428"/>
      <c r="CLZ484" s="3"/>
      <c r="CMA484" s="567"/>
      <c r="CMB484" s="3"/>
      <c r="CMC484" s="428"/>
      <c r="CMD484" s="3"/>
      <c r="CME484" s="567"/>
      <c r="CMF484" s="3"/>
      <c r="CMG484" s="428"/>
      <c r="CMH484" s="3"/>
      <c r="CMI484" s="567"/>
      <c r="CMJ484" s="3"/>
      <c r="CMK484" s="428"/>
      <c r="CML484" s="3"/>
      <c r="CMM484" s="567"/>
      <c r="CMN484" s="3"/>
      <c r="CMO484" s="428"/>
      <c r="CMP484" s="3"/>
      <c r="CMQ484" s="567"/>
      <c r="CMR484" s="3"/>
      <c r="CMS484" s="428"/>
      <c r="CMT484" s="3"/>
      <c r="CMU484" s="567"/>
      <c r="CMV484" s="3"/>
      <c r="CMW484" s="428"/>
      <c r="CMX484" s="3"/>
      <c r="CMY484" s="567"/>
      <c r="CMZ484" s="3"/>
      <c r="CNA484" s="428"/>
      <c r="CNB484" s="3"/>
      <c r="CNC484" s="567"/>
      <c r="CND484" s="3"/>
      <c r="CNE484" s="428"/>
      <c r="CNF484" s="3"/>
      <c r="CNG484" s="567"/>
      <c r="CNH484" s="3"/>
      <c r="CNI484" s="428"/>
      <c r="CNJ484" s="3"/>
      <c r="CNK484" s="567"/>
      <c r="CNL484" s="3"/>
      <c r="CNM484" s="428"/>
      <c r="CNN484" s="3"/>
      <c r="CNO484" s="567"/>
      <c r="CNP484" s="3"/>
      <c r="CNQ484" s="428"/>
      <c r="CNR484" s="3"/>
      <c r="CNS484" s="567"/>
      <c r="CNT484" s="3"/>
      <c r="CNU484" s="428"/>
      <c r="CNV484" s="3"/>
      <c r="CNW484" s="567"/>
      <c r="CNX484" s="3"/>
      <c r="CNY484" s="428"/>
      <c r="CNZ484" s="3"/>
      <c r="COA484" s="567"/>
      <c r="COB484" s="3"/>
      <c r="COC484" s="428"/>
      <c r="COD484" s="3"/>
      <c r="COE484" s="567"/>
      <c r="COF484" s="3"/>
      <c r="COG484" s="428"/>
      <c r="COH484" s="3"/>
      <c r="COI484" s="567"/>
      <c r="COJ484" s="3"/>
      <c r="COK484" s="428"/>
      <c r="COL484" s="3"/>
      <c r="COM484" s="567"/>
      <c r="CON484" s="3"/>
      <c r="COO484" s="428"/>
      <c r="COP484" s="3"/>
      <c r="COQ484" s="567"/>
      <c r="COR484" s="3"/>
      <c r="COS484" s="428"/>
      <c r="COT484" s="3"/>
      <c r="COU484" s="567"/>
      <c r="COV484" s="3"/>
      <c r="COW484" s="428"/>
      <c r="COX484" s="3"/>
      <c r="COY484" s="567"/>
      <c r="COZ484" s="3"/>
      <c r="CPA484" s="428"/>
      <c r="CPB484" s="3"/>
      <c r="CPC484" s="567"/>
      <c r="CPD484" s="3"/>
      <c r="CPE484" s="428"/>
      <c r="CPF484" s="3"/>
      <c r="CPG484" s="567"/>
      <c r="CPH484" s="3"/>
      <c r="CPI484" s="428"/>
      <c r="CPJ484" s="3"/>
      <c r="CPK484" s="567"/>
      <c r="CPL484" s="3"/>
      <c r="CPM484" s="428"/>
      <c r="CPN484" s="3"/>
      <c r="CPO484" s="567"/>
      <c r="CPP484" s="3"/>
      <c r="CPQ484" s="428"/>
      <c r="CPR484" s="3"/>
      <c r="CPS484" s="567"/>
      <c r="CPT484" s="3"/>
      <c r="CPU484" s="428"/>
      <c r="CPV484" s="3"/>
      <c r="CPW484" s="567"/>
      <c r="CPX484" s="3"/>
      <c r="CPY484" s="428"/>
      <c r="CPZ484" s="3"/>
      <c r="CQA484" s="567"/>
      <c r="CQB484" s="3"/>
      <c r="CQC484" s="428"/>
      <c r="CQD484" s="3"/>
      <c r="CQE484" s="567"/>
      <c r="CQF484" s="3"/>
      <c r="CQG484" s="428"/>
      <c r="CQH484" s="3"/>
      <c r="CQI484" s="567"/>
      <c r="CQJ484" s="3"/>
      <c r="CQK484" s="428"/>
      <c r="CQL484" s="3"/>
      <c r="CQM484" s="567"/>
      <c r="CQN484" s="3"/>
      <c r="CQO484" s="428"/>
      <c r="CQP484" s="3"/>
      <c r="CQQ484" s="567"/>
      <c r="CQR484" s="3"/>
      <c r="CQS484" s="428"/>
      <c r="CQT484" s="3"/>
      <c r="CQU484" s="567"/>
      <c r="CQV484" s="3"/>
      <c r="CQW484" s="428"/>
      <c r="CQX484" s="3"/>
      <c r="CQY484" s="567"/>
      <c r="CQZ484" s="3"/>
      <c r="CRA484" s="428"/>
      <c r="CRB484" s="3"/>
      <c r="CRC484" s="567"/>
      <c r="CRD484" s="3"/>
      <c r="CRE484" s="428"/>
      <c r="CRF484" s="3"/>
      <c r="CRG484" s="567"/>
      <c r="CRH484" s="3"/>
      <c r="CRI484" s="428"/>
      <c r="CRJ484" s="3"/>
      <c r="CRK484" s="567"/>
      <c r="CRL484" s="3"/>
      <c r="CRM484" s="428"/>
      <c r="CRN484" s="3"/>
      <c r="CRO484" s="567"/>
      <c r="CRP484" s="3"/>
      <c r="CRQ484" s="428"/>
      <c r="CRR484" s="3"/>
      <c r="CRS484" s="567"/>
      <c r="CRT484" s="3"/>
      <c r="CRU484" s="428"/>
      <c r="CRV484" s="3"/>
      <c r="CRW484" s="567"/>
      <c r="CRX484" s="3"/>
      <c r="CRY484" s="428"/>
      <c r="CRZ484" s="3"/>
      <c r="CSA484" s="567"/>
      <c r="CSB484" s="3"/>
      <c r="CSC484" s="428"/>
      <c r="CSD484" s="3"/>
      <c r="CSE484" s="567"/>
      <c r="CSF484" s="3"/>
      <c r="CSG484" s="428"/>
      <c r="CSH484" s="3"/>
      <c r="CSI484" s="567"/>
      <c r="CSJ484" s="3"/>
      <c r="CSK484" s="428"/>
      <c r="CSL484" s="3"/>
      <c r="CSM484" s="567"/>
      <c r="CSN484" s="3"/>
      <c r="CSO484" s="428"/>
      <c r="CSP484" s="3"/>
      <c r="CSQ484" s="567"/>
      <c r="CSR484" s="3"/>
      <c r="CSS484" s="428"/>
      <c r="CST484" s="3"/>
      <c r="CSU484" s="567"/>
      <c r="CSV484" s="3"/>
      <c r="CSW484" s="428"/>
      <c r="CSX484" s="3"/>
      <c r="CSY484" s="567"/>
      <c r="CSZ484" s="3"/>
      <c r="CTA484" s="428"/>
      <c r="CTB484" s="3"/>
      <c r="CTC484" s="567"/>
      <c r="CTD484" s="3"/>
      <c r="CTE484" s="428"/>
      <c r="CTF484" s="3"/>
      <c r="CTG484" s="567"/>
      <c r="CTH484" s="3"/>
      <c r="CTI484" s="428"/>
      <c r="CTJ484" s="3"/>
      <c r="CTK484" s="567"/>
      <c r="CTL484" s="3"/>
      <c r="CTM484" s="428"/>
      <c r="CTN484" s="3"/>
      <c r="CTO484" s="567"/>
      <c r="CTP484" s="3"/>
      <c r="CTQ484" s="428"/>
      <c r="CTR484" s="3"/>
      <c r="CTS484" s="567"/>
      <c r="CTT484" s="3"/>
      <c r="CTU484" s="428"/>
      <c r="CTV484" s="3"/>
      <c r="CTW484" s="567"/>
      <c r="CTX484" s="3"/>
      <c r="CTY484" s="428"/>
      <c r="CTZ484" s="3"/>
      <c r="CUA484" s="567"/>
      <c r="CUB484" s="3"/>
      <c r="CUC484" s="428"/>
      <c r="CUD484" s="3"/>
      <c r="CUE484" s="567"/>
      <c r="CUF484" s="3"/>
      <c r="CUG484" s="428"/>
      <c r="CUH484" s="3"/>
      <c r="CUI484" s="567"/>
      <c r="CUJ484" s="3"/>
      <c r="CUK484" s="428"/>
      <c r="CUL484" s="3"/>
      <c r="CUM484" s="567"/>
      <c r="CUN484" s="3"/>
      <c r="CUO484" s="428"/>
      <c r="CUP484" s="3"/>
      <c r="CUQ484" s="567"/>
      <c r="CUR484" s="3"/>
      <c r="CUS484" s="428"/>
      <c r="CUT484" s="3"/>
      <c r="CUU484" s="567"/>
      <c r="CUV484" s="3"/>
      <c r="CUW484" s="428"/>
      <c r="CUX484" s="3"/>
      <c r="CUY484" s="567"/>
      <c r="CUZ484" s="3"/>
      <c r="CVA484" s="428"/>
      <c r="CVB484" s="3"/>
      <c r="CVC484" s="567"/>
      <c r="CVD484" s="3"/>
      <c r="CVE484" s="428"/>
      <c r="CVF484" s="3"/>
      <c r="CVG484" s="567"/>
      <c r="CVH484" s="3"/>
      <c r="CVI484" s="428"/>
      <c r="CVJ484" s="3"/>
      <c r="CVK484" s="567"/>
      <c r="CVL484" s="3"/>
      <c r="CVM484" s="428"/>
      <c r="CVN484" s="3"/>
      <c r="CVO484" s="567"/>
      <c r="CVP484" s="3"/>
      <c r="CVQ484" s="428"/>
      <c r="CVR484" s="3"/>
      <c r="CVS484" s="567"/>
      <c r="CVT484" s="3"/>
      <c r="CVU484" s="428"/>
      <c r="CVV484" s="3"/>
      <c r="CVW484" s="567"/>
      <c r="CVX484" s="3"/>
      <c r="CVY484" s="428"/>
      <c r="CVZ484" s="3"/>
      <c r="CWA484" s="567"/>
      <c r="CWB484" s="3"/>
      <c r="CWC484" s="428"/>
      <c r="CWD484" s="3"/>
      <c r="CWE484" s="567"/>
      <c r="CWF484" s="3"/>
      <c r="CWG484" s="428"/>
      <c r="CWH484" s="3"/>
      <c r="CWI484" s="567"/>
      <c r="CWJ484" s="3"/>
      <c r="CWK484" s="428"/>
      <c r="CWL484" s="3"/>
      <c r="CWM484" s="567"/>
      <c r="CWN484" s="3"/>
      <c r="CWO484" s="428"/>
      <c r="CWP484" s="3"/>
      <c r="CWQ484" s="567"/>
      <c r="CWR484" s="3"/>
      <c r="CWS484" s="428"/>
      <c r="CWT484" s="3"/>
      <c r="CWU484" s="567"/>
      <c r="CWV484" s="3"/>
      <c r="CWW484" s="428"/>
      <c r="CWX484" s="3"/>
      <c r="CWY484" s="567"/>
      <c r="CWZ484" s="3"/>
      <c r="CXA484" s="428"/>
      <c r="CXB484" s="3"/>
      <c r="CXC484" s="567"/>
      <c r="CXD484" s="3"/>
      <c r="CXE484" s="428"/>
      <c r="CXF484" s="3"/>
      <c r="CXG484" s="567"/>
      <c r="CXH484" s="3"/>
      <c r="CXI484" s="428"/>
      <c r="CXJ484" s="3"/>
      <c r="CXK484" s="567"/>
      <c r="CXL484" s="3"/>
      <c r="CXM484" s="428"/>
      <c r="CXN484" s="3"/>
      <c r="CXO484" s="567"/>
      <c r="CXP484" s="3"/>
      <c r="CXQ484" s="428"/>
      <c r="CXR484" s="3"/>
      <c r="CXS484" s="567"/>
      <c r="CXT484" s="3"/>
      <c r="CXU484" s="428"/>
      <c r="CXV484" s="3"/>
      <c r="CXW484" s="567"/>
      <c r="CXX484" s="3"/>
      <c r="CXY484" s="428"/>
      <c r="CXZ484" s="3"/>
      <c r="CYA484" s="567"/>
      <c r="CYB484" s="3"/>
      <c r="CYC484" s="428"/>
      <c r="CYD484" s="3"/>
      <c r="CYE484" s="567"/>
      <c r="CYF484" s="3"/>
      <c r="CYG484" s="428"/>
      <c r="CYH484" s="3"/>
      <c r="CYI484" s="567"/>
      <c r="CYJ484" s="3"/>
      <c r="CYK484" s="428"/>
      <c r="CYL484" s="3"/>
      <c r="CYM484" s="567"/>
      <c r="CYN484" s="3"/>
      <c r="CYO484" s="428"/>
      <c r="CYP484" s="3"/>
      <c r="CYQ484" s="567"/>
      <c r="CYR484" s="3"/>
      <c r="CYS484" s="428"/>
      <c r="CYT484" s="3"/>
      <c r="CYU484" s="567"/>
      <c r="CYV484" s="3"/>
      <c r="CYW484" s="428"/>
      <c r="CYX484" s="3"/>
      <c r="CYY484" s="567"/>
      <c r="CYZ484" s="3"/>
      <c r="CZA484" s="428"/>
      <c r="CZB484" s="3"/>
      <c r="CZC484" s="567"/>
      <c r="CZD484" s="3"/>
      <c r="CZE484" s="428"/>
      <c r="CZF484" s="3"/>
      <c r="CZG484" s="567"/>
      <c r="CZH484" s="3"/>
      <c r="CZI484" s="428"/>
      <c r="CZJ484" s="3"/>
      <c r="CZK484" s="567"/>
      <c r="CZL484" s="3"/>
      <c r="CZM484" s="428"/>
      <c r="CZN484" s="3"/>
      <c r="CZO484" s="567"/>
      <c r="CZP484" s="3"/>
      <c r="CZQ484" s="428"/>
      <c r="CZR484" s="3"/>
      <c r="CZS484" s="567"/>
      <c r="CZT484" s="3"/>
      <c r="CZU484" s="428"/>
      <c r="CZV484" s="3"/>
      <c r="CZW484" s="567"/>
      <c r="CZX484" s="3"/>
      <c r="CZY484" s="428"/>
      <c r="CZZ484" s="3"/>
      <c r="DAA484" s="567"/>
      <c r="DAB484" s="3"/>
      <c r="DAC484" s="428"/>
      <c r="DAD484" s="3"/>
      <c r="DAE484" s="567"/>
      <c r="DAF484" s="3"/>
      <c r="DAG484" s="428"/>
      <c r="DAH484" s="3"/>
      <c r="DAI484" s="567"/>
      <c r="DAJ484" s="3"/>
      <c r="DAK484" s="428"/>
      <c r="DAL484" s="3"/>
      <c r="DAM484" s="567"/>
      <c r="DAN484" s="3"/>
      <c r="DAO484" s="428"/>
      <c r="DAP484" s="3"/>
      <c r="DAQ484" s="567"/>
      <c r="DAR484" s="3"/>
      <c r="DAS484" s="428"/>
      <c r="DAT484" s="3"/>
      <c r="DAU484" s="567"/>
      <c r="DAV484" s="3"/>
      <c r="DAW484" s="428"/>
      <c r="DAX484" s="3"/>
      <c r="DAY484" s="567"/>
      <c r="DAZ484" s="3"/>
      <c r="DBA484" s="428"/>
      <c r="DBB484" s="3"/>
      <c r="DBC484" s="567"/>
      <c r="DBD484" s="3"/>
      <c r="DBE484" s="428"/>
      <c r="DBF484" s="3"/>
      <c r="DBG484" s="567"/>
      <c r="DBH484" s="3"/>
      <c r="DBI484" s="428"/>
      <c r="DBJ484" s="3"/>
      <c r="DBK484" s="567"/>
      <c r="DBL484" s="3"/>
      <c r="DBM484" s="428"/>
      <c r="DBN484" s="3"/>
      <c r="DBO484" s="567"/>
      <c r="DBP484" s="3"/>
      <c r="DBQ484" s="428"/>
      <c r="DBR484" s="3"/>
      <c r="DBS484" s="567"/>
      <c r="DBT484" s="3"/>
      <c r="DBU484" s="428"/>
      <c r="DBV484" s="3"/>
      <c r="DBW484" s="567"/>
      <c r="DBX484" s="3"/>
      <c r="DBY484" s="428"/>
      <c r="DBZ484" s="3"/>
      <c r="DCA484" s="567"/>
      <c r="DCB484" s="3"/>
      <c r="DCC484" s="428"/>
      <c r="DCD484" s="3"/>
      <c r="DCE484" s="567"/>
      <c r="DCF484" s="3"/>
      <c r="DCG484" s="428"/>
      <c r="DCH484" s="3"/>
      <c r="DCI484" s="567"/>
      <c r="DCJ484" s="3"/>
      <c r="DCK484" s="428"/>
      <c r="DCL484" s="3"/>
      <c r="DCM484" s="567"/>
      <c r="DCN484" s="3"/>
      <c r="DCO484" s="428"/>
      <c r="DCP484" s="3"/>
      <c r="DCQ484" s="567"/>
      <c r="DCR484" s="3"/>
      <c r="DCS484" s="428"/>
      <c r="DCT484" s="3"/>
      <c r="DCU484" s="567"/>
      <c r="DCV484" s="3"/>
      <c r="DCW484" s="428"/>
      <c r="DCX484" s="3"/>
      <c r="DCY484" s="567"/>
      <c r="DCZ484" s="3"/>
      <c r="DDA484" s="428"/>
      <c r="DDB484" s="3"/>
      <c r="DDC484" s="567"/>
      <c r="DDD484" s="3"/>
      <c r="DDE484" s="428"/>
      <c r="DDF484" s="3"/>
      <c r="DDG484" s="567"/>
      <c r="DDH484" s="3"/>
      <c r="DDI484" s="428"/>
      <c r="DDJ484" s="3"/>
      <c r="DDK484" s="567"/>
      <c r="DDL484" s="3"/>
      <c r="DDM484" s="428"/>
      <c r="DDN484" s="3"/>
      <c r="DDO484" s="567"/>
      <c r="DDP484" s="3"/>
      <c r="DDQ484" s="428"/>
      <c r="DDR484" s="3"/>
      <c r="DDS484" s="567"/>
      <c r="DDT484" s="3"/>
      <c r="DDU484" s="428"/>
      <c r="DDV484" s="3"/>
      <c r="DDW484" s="567"/>
      <c r="DDX484" s="3"/>
      <c r="DDY484" s="428"/>
      <c r="DDZ484" s="3"/>
      <c r="DEA484" s="567"/>
      <c r="DEB484" s="3"/>
      <c r="DEC484" s="428"/>
      <c r="DED484" s="3"/>
      <c r="DEE484" s="567"/>
      <c r="DEF484" s="3"/>
      <c r="DEG484" s="428"/>
      <c r="DEH484" s="3"/>
      <c r="DEI484" s="567"/>
      <c r="DEJ484" s="3"/>
      <c r="DEK484" s="428"/>
      <c r="DEL484" s="3"/>
      <c r="DEM484" s="567"/>
      <c r="DEN484" s="3"/>
      <c r="DEO484" s="428"/>
      <c r="DEP484" s="3"/>
      <c r="DEQ484" s="567"/>
      <c r="DER484" s="3"/>
      <c r="DES484" s="428"/>
      <c r="DET484" s="3"/>
      <c r="DEU484" s="567"/>
      <c r="DEV484" s="3"/>
      <c r="DEW484" s="428"/>
      <c r="DEX484" s="3"/>
      <c r="DEY484" s="567"/>
      <c r="DEZ484" s="3"/>
      <c r="DFA484" s="428"/>
      <c r="DFB484" s="3"/>
      <c r="DFC484" s="567"/>
      <c r="DFD484" s="3"/>
      <c r="DFE484" s="428"/>
      <c r="DFF484" s="3"/>
      <c r="DFG484" s="567"/>
      <c r="DFH484" s="3"/>
      <c r="DFI484" s="428"/>
      <c r="DFJ484" s="3"/>
      <c r="DFK484" s="567"/>
      <c r="DFL484" s="3"/>
      <c r="DFM484" s="428"/>
      <c r="DFN484" s="3"/>
      <c r="DFO484" s="567"/>
      <c r="DFP484" s="3"/>
      <c r="DFQ484" s="428"/>
      <c r="DFR484" s="3"/>
      <c r="DFS484" s="567"/>
      <c r="DFT484" s="3"/>
      <c r="DFU484" s="428"/>
      <c r="DFV484" s="3"/>
      <c r="DFW484" s="567"/>
      <c r="DFX484" s="3"/>
      <c r="DFY484" s="428"/>
      <c r="DFZ484" s="3"/>
      <c r="DGA484" s="567"/>
      <c r="DGB484" s="3"/>
      <c r="DGC484" s="428"/>
      <c r="DGD484" s="3"/>
      <c r="DGE484" s="567"/>
      <c r="DGF484" s="3"/>
      <c r="DGG484" s="428"/>
      <c r="DGH484" s="3"/>
      <c r="DGI484" s="567"/>
      <c r="DGJ484" s="3"/>
      <c r="DGK484" s="428"/>
      <c r="DGL484" s="3"/>
      <c r="DGM484" s="567"/>
      <c r="DGN484" s="3"/>
      <c r="DGO484" s="428"/>
      <c r="DGP484" s="3"/>
      <c r="DGQ484" s="567"/>
      <c r="DGR484" s="3"/>
      <c r="DGS484" s="428"/>
      <c r="DGT484" s="3"/>
      <c r="DGU484" s="567"/>
      <c r="DGV484" s="3"/>
      <c r="DGW484" s="428"/>
      <c r="DGX484" s="3"/>
      <c r="DGY484" s="567"/>
      <c r="DGZ484" s="3"/>
      <c r="DHA484" s="428"/>
      <c r="DHB484" s="3"/>
      <c r="DHC484" s="567"/>
      <c r="DHD484" s="3"/>
      <c r="DHE484" s="428"/>
      <c r="DHF484" s="3"/>
      <c r="DHG484" s="567"/>
      <c r="DHH484" s="3"/>
      <c r="DHI484" s="428"/>
      <c r="DHJ484" s="3"/>
      <c r="DHK484" s="567"/>
      <c r="DHL484" s="3"/>
      <c r="DHM484" s="428"/>
      <c r="DHN484" s="3"/>
      <c r="DHO484" s="567"/>
      <c r="DHP484" s="3"/>
      <c r="DHQ484" s="428"/>
      <c r="DHR484" s="3"/>
      <c r="DHS484" s="567"/>
      <c r="DHT484" s="3"/>
      <c r="DHU484" s="428"/>
      <c r="DHV484" s="3"/>
      <c r="DHW484" s="567"/>
      <c r="DHX484" s="3"/>
      <c r="DHY484" s="428"/>
      <c r="DHZ484" s="3"/>
      <c r="DIA484" s="567"/>
      <c r="DIB484" s="3"/>
      <c r="DIC484" s="428"/>
      <c r="DID484" s="3"/>
      <c r="DIE484" s="567"/>
      <c r="DIF484" s="3"/>
      <c r="DIG484" s="428"/>
      <c r="DIH484" s="3"/>
      <c r="DII484" s="567"/>
      <c r="DIJ484" s="3"/>
      <c r="DIK484" s="428"/>
      <c r="DIL484" s="3"/>
      <c r="DIM484" s="567"/>
      <c r="DIN484" s="3"/>
      <c r="DIO484" s="428"/>
      <c r="DIP484" s="3"/>
      <c r="DIQ484" s="567"/>
      <c r="DIR484" s="3"/>
      <c r="DIS484" s="428"/>
      <c r="DIT484" s="3"/>
      <c r="DIU484" s="567"/>
      <c r="DIV484" s="3"/>
      <c r="DIW484" s="428"/>
      <c r="DIX484" s="3"/>
      <c r="DIY484" s="567"/>
      <c r="DIZ484" s="3"/>
      <c r="DJA484" s="428"/>
      <c r="DJB484" s="3"/>
      <c r="DJC484" s="567"/>
      <c r="DJD484" s="3"/>
      <c r="DJE484" s="428"/>
      <c r="DJF484" s="3"/>
      <c r="DJG484" s="567"/>
      <c r="DJH484" s="3"/>
      <c r="DJI484" s="428"/>
      <c r="DJJ484" s="3"/>
      <c r="DJK484" s="567"/>
      <c r="DJL484" s="3"/>
      <c r="DJM484" s="428"/>
      <c r="DJN484" s="3"/>
      <c r="DJO484" s="567"/>
      <c r="DJP484" s="3"/>
      <c r="DJQ484" s="428"/>
      <c r="DJR484" s="3"/>
      <c r="DJS484" s="567"/>
      <c r="DJT484" s="3"/>
      <c r="DJU484" s="428"/>
      <c r="DJV484" s="3"/>
      <c r="DJW484" s="567"/>
      <c r="DJX484" s="3"/>
      <c r="DJY484" s="428"/>
      <c r="DJZ484" s="3"/>
      <c r="DKA484" s="567"/>
      <c r="DKB484" s="3"/>
      <c r="DKC484" s="428"/>
      <c r="DKD484" s="3"/>
      <c r="DKE484" s="567"/>
      <c r="DKF484" s="3"/>
      <c r="DKG484" s="428"/>
      <c r="DKH484" s="3"/>
      <c r="DKI484" s="567"/>
      <c r="DKJ484" s="3"/>
      <c r="DKK484" s="428"/>
      <c r="DKL484" s="3"/>
      <c r="DKM484" s="567"/>
      <c r="DKN484" s="3"/>
      <c r="DKO484" s="428"/>
      <c r="DKP484" s="3"/>
      <c r="DKQ484" s="567"/>
      <c r="DKR484" s="3"/>
      <c r="DKS484" s="428"/>
      <c r="DKT484" s="3"/>
      <c r="DKU484" s="567"/>
      <c r="DKV484" s="3"/>
      <c r="DKW484" s="428"/>
      <c r="DKX484" s="3"/>
      <c r="DKY484" s="567"/>
      <c r="DKZ484" s="3"/>
      <c r="DLA484" s="428"/>
      <c r="DLB484" s="3"/>
      <c r="DLC484" s="567"/>
      <c r="DLD484" s="3"/>
      <c r="DLE484" s="428"/>
      <c r="DLF484" s="3"/>
      <c r="DLG484" s="567"/>
      <c r="DLH484" s="3"/>
      <c r="DLI484" s="428"/>
      <c r="DLJ484" s="3"/>
      <c r="DLK484" s="567"/>
      <c r="DLL484" s="3"/>
      <c r="DLM484" s="428"/>
      <c r="DLN484" s="3"/>
      <c r="DLO484" s="567"/>
      <c r="DLP484" s="3"/>
      <c r="DLQ484" s="428"/>
      <c r="DLR484" s="3"/>
      <c r="DLS484" s="567"/>
      <c r="DLT484" s="3"/>
      <c r="DLU484" s="428"/>
      <c r="DLV484" s="3"/>
      <c r="DLW484" s="567"/>
      <c r="DLX484" s="3"/>
      <c r="DLY484" s="428"/>
      <c r="DLZ484" s="3"/>
      <c r="DMA484" s="567"/>
      <c r="DMB484" s="3"/>
      <c r="DMC484" s="428"/>
      <c r="DMD484" s="3"/>
      <c r="DME484" s="567"/>
      <c r="DMF484" s="3"/>
      <c r="DMG484" s="428"/>
      <c r="DMH484" s="3"/>
      <c r="DMI484" s="567"/>
      <c r="DMJ484" s="3"/>
      <c r="DMK484" s="428"/>
      <c r="DML484" s="3"/>
      <c r="DMM484" s="567"/>
      <c r="DMN484" s="3"/>
      <c r="DMO484" s="428"/>
      <c r="DMP484" s="3"/>
      <c r="DMQ484" s="567"/>
      <c r="DMR484" s="3"/>
      <c r="DMS484" s="428"/>
      <c r="DMT484" s="3"/>
      <c r="DMU484" s="567"/>
      <c r="DMV484" s="3"/>
      <c r="DMW484" s="428"/>
      <c r="DMX484" s="3"/>
      <c r="DMY484" s="567"/>
      <c r="DMZ484" s="3"/>
      <c r="DNA484" s="428"/>
      <c r="DNB484" s="3"/>
      <c r="DNC484" s="567"/>
      <c r="DND484" s="3"/>
      <c r="DNE484" s="428"/>
      <c r="DNF484" s="3"/>
      <c r="DNG484" s="567"/>
      <c r="DNH484" s="3"/>
      <c r="DNI484" s="428"/>
      <c r="DNJ484" s="3"/>
      <c r="DNK484" s="567"/>
      <c r="DNL484" s="3"/>
      <c r="DNM484" s="428"/>
      <c r="DNN484" s="3"/>
      <c r="DNO484" s="567"/>
      <c r="DNP484" s="3"/>
      <c r="DNQ484" s="428"/>
      <c r="DNR484" s="3"/>
      <c r="DNS484" s="567"/>
      <c r="DNT484" s="3"/>
      <c r="DNU484" s="428"/>
      <c r="DNV484" s="3"/>
      <c r="DNW484" s="567"/>
      <c r="DNX484" s="3"/>
      <c r="DNY484" s="428"/>
      <c r="DNZ484" s="3"/>
      <c r="DOA484" s="567"/>
      <c r="DOB484" s="3"/>
      <c r="DOC484" s="428"/>
      <c r="DOD484" s="3"/>
      <c r="DOE484" s="567"/>
      <c r="DOF484" s="3"/>
      <c r="DOG484" s="428"/>
      <c r="DOH484" s="3"/>
      <c r="DOI484" s="567"/>
      <c r="DOJ484" s="3"/>
      <c r="DOK484" s="428"/>
      <c r="DOL484" s="3"/>
      <c r="DOM484" s="567"/>
      <c r="DON484" s="3"/>
      <c r="DOO484" s="428"/>
      <c r="DOP484" s="3"/>
      <c r="DOQ484" s="567"/>
      <c r="DOR484" s="3"/>
      <c r="DOS484" s="428"/>
      <c r="DOT484" s="3"/>
      <c r="DOU484" s="567"/>
      <c r="DOV484" s="3"/>
      <c r="DOW484" s="428"/>
      <c r="DOX484" s="3"/>
      <c r="DOY484" s="567"/>
      <c r="DOZ484" s="3"/>
      <c r="DPA484" s="428"/>
      <c r="DPB484" s="3"/>
      <c r="DPC484" s="567"/>
      <c r="DPD484" s="3"/>
      <c r="DPE484" s="428"/>
      <c r="DPF484" s="3"/>
      <c r="DPG484" s="567"/>
      <c r="DPH484" s="3"/>
      <c r="DPI484" s="428"/>
      <c r="DPJ484" s="3"/>
      <c r="DPK484" s="567"/>
      <c r="DPL484" s="3"/>
      <c r="DPM484" s="428"/>
      <c r="DPN484" s="3"/>
      <c r="DPO484" s="567"/>
      <c r="DPP484" s="3"/>
      <c r="DPQ484" s="428"/>
      <c r="DPR484" s="3"/>
      <c r="DPS484" s="567"/>
      <c r="DPT484" s="3"/>
      <c r="DPU484" s="428"/>
      <c r="DPV484" s="3"/>
      <c r="DPW484" s="567"/>
      <c r="DPX484" s="3"/>
      <c r="DPY484" s="428"/>
      <c r="DPZ484" s="3"/>
      <c r="DQA484" s="567"/>
      <c r="DQB484" s="3"/>
      <c r="DQC484" s="428"/>
      <c r="DQD484" s="3"/>
      <c r="DQE484" s="567"/>
      <c r="DQF484" s="3"/>
      <c r="DQG484" s="428"/>
      <c r="DQH484" s="3"/>
      <c r="DQI484" s="567"/>
      <c r="DQJ484" s="3"/>
      <c r="DQK484" s="428"/>
      <c r="DQL484" s="3"/>
      <c r="DQM484" s="567"/>
      <c r="DQN484" s="3"/>
      <c r="DQO484" s="428"/>
      <c r="DQP484" s="3"/>
      <c r="DQQ484" s="567"/>
      <c r="DQR484" s="3"/>
      <c r="DQS484" s="428"/>
      <c r="DQT484" s="3"/>
      <c r="DQU484" s="567"/>
      <c r="DQV484" s="3"/>
      <c r="DQW484" s="428"/>
      <c r="DQX484" s="3"/>
      <c r="DQY484" s="567"/>
      <c r="DQZ484" s="3"/>
      <c r="DRA484" s="428"/>
      <c r="DRB484" s="3"/>
      <c r="DRC484" s="567"/>
      <c r="DRD484" s="3"/>
      <c r="DRE484" s="428"/>
      <c r="DRF484" s="3"/>
      <c r="DRG484" s="567"/>
      <c r="DRH484" s="3"/>
      <c r="DRI484" s="428"/>
      <c r="DRJ484" s="3"/>
      <c r="DRK484" s="567"/>
      <c r="DRL484" s="3"/>
      <c r="DRM484" s="428"/>
      <c r="DRN484" s="3"/>
      <c r="DRO484" s="567"/>
      <c r="DRP484" s="3"/>
      <c r="DRQ484" s="428"/>
      <c r="DRR484" s="3"/>
      <c r="DRS484" s="567"/>
      <c r="DRT484" s="3"/>
      <c r="DRU484" s="428"/>
      <c r="DRV484" s="3"/>
      <c r="DRW484" s="567"/>
      <c r="DRX484" s="3"/>
      <c r="DRY484" s="428"/>
      <c r="DRZ484" s="3"/>
      <c r="DSA484" s="567"/>
      <c r="DSB484" s="3"/>
      <c r="DSC484" s="428"/>
      <c r="DSD484" s="3"/>
      <c r="DSE484" s="567"/>
      <c r="DSF484" s="3"/>
      <c r="DSG484" s="428"/>
      <c r="DSH484" s="3"/>
      <c r="DSI484" s="567"/>
      <c r="DSJ484" s="3"/>
      <c r="DSK484" s="428"/>
      <c r="DSL484" s="3"/>
      <c r="DSM484" s="567"/>
      <c r="DSN484" s="3"/>
      <c r="DSO484" s="428"/>
      <c r="DSP484" s="3"/>
      <c r="DSQ484" s="567"/>
      <c r="DSR484" s="3"/>
      <c r="DSS484" s="428"/>
      <c r="DST484" s="3"/>
      <c r="DSU484" s="567"/>
      <c r="DSV484" s="3"/>
      <c r="DSW484" s="428"/>
      <c r="DSX484" s="3"/>
      <c r="DSY484" s="567"/>
      <c r="DSZ484" s="3"/>
      <c r="DTA484" s="428"/>
      <c r="DTB484" s="3"/>
      <c r="DTC484" s="567"/>
      <c r="DTD484" s="3"/>
      <c r="DTE484" s="428"/>
      <c r="DTF484" s="3"/>
      <c r="DTG484" s="567"/>
      <c r="DTH484" s="3"/>
      <c r="DTI484" s="428"/>
      <c r="DTJ484" s="3"/>
      <c r="DTK484" s="567"/>
      <c r="DTL484" s="3"/>
      <c r="DTM484" s="428"/>
      <c r="DTN484" s="3"/>
      <c r="DTO484" s="567"/>
      <c r="DTP484" s="3"/>
      <c r="DTQ484" s="428"/>
      <c r="DTR484" s="3"/>
      <c r="DTS484" s="567"/>
      <c r="DTT484" s="3"/>
      <c r="DTU484" s="428"/>
      <c r="DTV484" s="3"/>
      <c r="DTW484" s="567"/>
      <c r="DTX484" s="3"/>
      <c r="DTY484" s="428"/>
      <c r="DTZ484" s="3"/>
      <c r="DUA484" s="567"/>
      <c r="DUB484" s="3"/>
      <c r="DUC484" s="428"/>
      <c r="DUD484" s="3"/>
      <c r="DUE484" s="567"/>
      <c r="DUF484" s="3"/>
      <c r="DUG484" s="428"/>
      <c r="DUH484" s="3"/>
      <c r="DUI484" s="567"/>
      <c r="DUJ484" s="3"/>
      <c r="DUK484" s="428"/>
      <c r="DUL484" s="3"/>
      <c r="DUM484" s="567"/>
      <c r="DUN484" s="3"/>
      <c r="DUO484" s="428"/>
      <c r="DUP484" s="3"/>
      <c r="DUQ484" s="567"/>
      <c r="DUR484" s="3"/>
      <c r="DUS484" s="428"/>
      <c r="DUT484" s="3"/>
      <c r="DUU484" s="567"/>
      <c r="DUV484" s="3"/>
      <c r="DUW484" s="428"/>
      <c r="DUX484" s="3"/>
      <c r="DUY484" s="567"/>
      <c r="DUZ484" s="3"/>
      <c r="DVA484" s="428"/>
      <c r="DVB484" s="3"/>
      <c r="DVC484" s="567"/>
      <c r="DVD484" s="3"/>
      <c r="DVE484" s="428"/>
      <c r="DVF484" s="3"/>
      <c r="DVG484" s="567"/>
      <c r="DVH484" s="3"/>
      <c r="DVI484" s="428"/>
      <c r="DVJ484" s="3"/>
      <c r="DVK484" s="567"/>
      <c r="DVL484" s="3"/>
      <c r="DVM484" s="428"/>
      <c r="DVN484" s="3"/>
      <c r="DVO484" s="567"/>
      <c r="DVP484" s="3"/>
      <c r="DVQ484" s="428"/>
      <c r="DVR484" s="3"/>
      <c r="DVS484" s="567"/>
      <c r="DVT484" s="3"/>
      <c r="DVU484" s="428"/>
      <c r="DVV484" s="3"/>
      <c r="DVW484" s="567"/>
      <c r="DVX484" s="3"/>
      <c r="DVY484" s="428"/>
      <c r="DVZ484" s="3"/>
      <c r="DWA484" s="567"/>
      <c r="DWB484" s="3"/>
      <c r="DWC484" s="428"/>
      <c r="DWD484" s="3"/>
      <c r="DWE484" s="567"/>
      <c r="DWF484" s="3"/>
      <c r="DWG484" s="428"/>
      <c r="DWH484" s="3"/>
      <c r="DWI484" s="567"/>
      <c r="DWJ484" s="3"/>
      <c r="DWK484" s="428"/>
      <c r="DWL484" s="3"/>
      <c r="DWM484" s="567"/>
      <c r="DWN484" s="3"/>
      <c r="DWO484" s="428"/>
      <c r="DWP484" s="3"/>
      <c r="DWQ484" s="567"/>
      <c r="DWR484" s="3"/>
      <c r="DWS484" s="428"/>
      <c r="DWT484" s="3"/>
      <c r="DWU484" s="567"/>
      <c r="DWV484" s="3"/>
      <c r="DWW484" s="428"/>
      <c r="DWX484" s="3"/>
      <c r="DWY484" s="567"/>
      <c r="DWZ484" s="3"/>
      <c r="DXA484" s="428"/>
      <c r="DXB484" s="3"/>
      <c r="DXC484" s="567"/>
      <c r="DXD484" s="3"/>
      <c r="DXE484" s="428"/>
      <c r="DXF484" s="3"/>
      <c r="DXG484" s="567"/>
      <c r="DXH484" s="3"/>
      <c r="DXI484" s="428"/>
      <c r="DXJ484" s="3"/>
      <c r="DXK484" s="567"/>
      <c r="DXL484" s="3"/>
      <c r="DXM484" s="428"/>
      <c r="DXN484" s="3"/>
      <c r="DXO484" s="567"/>
      <c r="DXP484" s="3"/>
      <c r="DXQ484" s="428"/>
      <c r="DXR484" s="3"/>
      <c r="DXS484" s="567"/>
      <c r="DXT484" s="3"/>
      <c r="DXU484" s="428"/>
      <c r="DXV484" s="3"/>
      <c r="DXW484" s="567"/>
      <c r="DXX484" s="3"/>
      <c r="DXY484" s="428"/>
      <c r="DXZ484" s="3"/>
      <c r="DYA484" s="567"/>
      <c r="DYB484" s="3"/>
      <c r="DYC484" s="428"/>
      <c r="DYD484" s="3"/>
      <c r="DYE484" s="567"/>
      <c r="DYF484" s="3"/>
      <c r="DYG484" s="428"/>
      <c r="DYH484" s="3"/>
      <c r="DYI484" s="567"/>
      <c r="DYJ484" s="3"/>
      <c r="DYK484" s="428"/>
      <c r="DYL484" s="3"/>
      <c r="DYM484" s="567"/>
      <c r="DYN484" s="3"/>
      <c r="DYO484" s="428"/>
      <c r="DYP484" s="3"/>
      <c r="DYQ484" s="567"/>
      <c r="DYR484" s="3"/>
      <c r="DYS484" s="428"/>
      <c r="DYT484" s="3"/>
      <c r="DYU484" s="567"/>
      <c r="DYV484" s="3"/>
      <c r="DYW484" s="428"/>
      <c r="DYX484" s="3"/>
      <c r="DYY484" s="567"/>
      <c r="DYZ484" s="3"/>
      <c r="DZA484" s="428"/>
      <c r="DZB484" s="3"/>
      <c r="DZC484" s="567"/>
      <c r="DZD484" s="3"/>
      <c r="DZE484" s="428"/>
      <c r="DZF484" s="3"/>
      <c r="DZG484" s="567"/>
      <c r="DZH484" s="3"/>
      <c r="DZI484" s="428"/>
      <c r="DZJ484" s="3"/>
      <c r="DZK484" s="567"/>
      <c r="DZL484" s="3"/>
      <c r="DZM484" s="428"/>
      <c r="DZN484" s="3"/>
      <c r="DZO484" s="567"/>
      <c r="DZP484" s="3"/>
      <c r="DZQ484" s="428"/>
      <c r="DZR484" s="3"/>
      <c r="DZS484" s="567"/>
      <c r="DZT484" s="3"/>
      <c r="DZU484" s="428"/>
      <c r="DZV484" s="3"/>
      <c r="DZW484" s="567"/>
      <c r="DZX484" s="3"/>
      <c r="DZY484" s="428"/>
      <c r="DZZ484" s="3"/>
      <c r="EAA484" s="567"/>
      <c r="EAB484" s="3"/>
      <c r="EAC484" s="428"/>
      <c r="EAD484" s="3"/>
      <c r="EAE484" s="567"/>
      <c r="EAF484" s="3"/>
      <c r="EAG484" s="428"/>
      <c r="EAH484" s="3"/>
      <c r="EAI484" s="567"/>
      <c r="EAJ484" s="3"/>
      <c r="EAK484" s="428"/>
      <c r="EAL484" s="3"/>
      <c r="EAM484" s="567"/>
      <c r="EAN484" s="3"/>
      <c r="EAO484" s="428"/>
      <c r="EAP484" s="3"/>
      <c r="EAQ484" s="567"/>
      <c r="EAR484" s="3"/>
      <c r="EAS484" s="428"/>
      <c r="EAT484" s="3"/>
      <c r="EAU484" s="567"/>
      <c r="EAV484" s="3"/>
      <c r="EAW484" s="428"/>
      <c r="EAX484" s="3"/>
      <c r="EAY484" s="567"/>
      <c r="EAZ484" s="3"/>
      <c r="EBA484" s="428"/>
      <c r="EBB484" s="3"/>
      <c r="EBC484" s="567"/>
      <c r="EBD484" s="3"/>
      <c r="EBE484" s="428"/>
      <c r="EBF484" s="3"/>
      <c r="EBG484" s="567"/>
      <c r="EBH484" s="3"/>
      <c r="EBI484" s="428"/>
      <c r="EBJ484" s="3"/>
      <c r="EBK484" s="567"/>
      <c r="EBL484" s="3"/>
      <c r="EBM484" s="428"/>
      <c r="EBN484" s="3"/>
      <c r="EBO484" s="567"/>
      <c r="EBP484" s="3"/>
      <c r="EBQ484" s="428"/>
      <c r="EBR484" s="3"/>
      <c r="EBS484" s="567"/>
      <c r="EBT484" s="3"/>
      <c r="EBU484" s="428"/>
      <c r="EBV484" s="3"/>
      <c r="EBW484" s="567"/>
      <c r="EBX484" s="3"/>
      <c r="EBY484" s="428"/>
      <c r="EBZ484" s="3"/>
      <c r="ECA484" s="567"/>
      <c r="ECB484" s="3"/>
      <c r="ECC484" s="428"/>
      <c r="ECD484" s="3"/>
      <c r="ECE484" s="567"/>
      <c r="ECF484" s="3"/>
      <c r="ECG484" s="428"/>
      <c r="ECH484" s="3"/>
      <c r="ECI484" s="567"/>
      <c r="ECJ484" s="3"/>
      <c r="ECK484" s="428"/>
      <c r="ECL484" s="3"/>
      <c r="ECM484" s="567"/>
      <c r="ECN484" s="3"/>
      <c r="ECO484" s="428"/>
      <c r="ECP484" s="3"/>
      <c r="ECQ484" s="567"/>
      <c r="ECR484" s="3"/>
      <c r="ECS484" s="428"/>
      <c r="ECT484" s="3"/>
      <c r="ECU484" s="567"/>
      <c r="ECV484" s="3"/>
      <c r="ECW484" s="428"/>
      <c r="ECX484" s="3"/>
      <c r="ECY484" s="567"/>
      <c r="ECZ484" s="3"/>
      <c r="EDA484" s="428"/>
      <c r="EDB484" s="3"/>
      <c r="EDC484" s="567"/>
      <c r="EDD484" s="3"/>
      <c r="EDE484" s="428"/>
      <c r="EDF484" s="3"/>
      <c r="EDG484" s="567"/>
      <c r="EDH484" s="3"/>
      <c r="EDI484" s="428"/>
      <c r="EDJ484" s="3"/>
      <c r="EDK484" s="567"/>
      <c r="EDL484" s="3"/>
      <c r="EDM484" s="428"/>
      <c r="EDN484" s="3"/>
      <c r="EDO484" s="567"/>
      <c r="EDP484" s="3"/>
      <c r="EDQ484" s="428"/>
      <c r="EDR484" s="3"/>
      <c r="EDS484" s="567"/>
      <c r="EDT484" s="3"/>
      <c r="EDU484" s="428"/>
      <c r="EDV484" s="3"/>
      <c r="EDW484" s="567"/>
      <c r="EDX484" s="3"/>
      <c r="EDY484" s="428"/>
      <c r="EDZ484" s="3"/>
      <c r="EEA484" s="567"/>
      <c r="EEB484" s="3"/>
      <c r="EEC484" s="428"/>
      <c r="EED484" s="3"/>
      <c r="EEE484" s="567"/>
      <c r="EEF484" s="3"/>
      <c r="EEG484" s="428"/>
      <c r="EEH484" s="3"/>
      <c r="EEI484" s="567"/>
      <c r="EEJ484" s="3"/>
      <c r="EEK484" s="428"/>
      <c r="EEL484" s="3"/>
      <c r="EEM484" s="567"/>
      <c r="EEN484" s="3"/>
      <c r="EEO484" s="428"/>
      <c r="EEP484" s="3"/>
      <c r="EEQ484" s="567"/>
      <c r="EER484" s="3"/>
      <c r="EES484" s="428"/>
      <c r="EET484" s="3"/>
      <c r="EEU484" s="567"/>
      <c r="EEV484" s="3"/>
      <c r="EEW484" s="428"/>
      <c r="EEX484" s="3"/>
      <c r="EEY484" s="567"/>
      <c r="EEZ484" s="3"/>
      <c r="EFA484" s="428"/>
      <c r="EFB484" s="3"/>
      <c r="EFC484" s="567"/>
      <c r="EFD484" s="3"/>
      <c r="EFE484" s="428"/>
      <c r="EFF484" s="3"/>
      <c r="EFG484" s="567"/>
      <c r="EFH484" s="3"/>
      <c r="EFI484" s="428"/>
      <c r="EFJ484" s="3"/>
      <c r="EFK484" s="567"/>
      <c r="EFL484" s="3"/>
      <c r="EFM484" s="428"/>
      <c r="EFN484" s="3"/>
      <c r="EFO484" s="567"/>
      <c r="EFP484" s="3"/>
      <c r="EFQ484" s="428"/>
      <c r="EFR484" s="3"/>
      <c r="EFS484" s="567"/>
      <c r="EFT484" s="3"/>
      <c r="EFU484" s="428"/>
      <c r="EFV484" s="3"/>
      <c r="EFW484" s="567"/>
      <c r="EFX484" s="3"/>
      <c r="EFY484" s="428"/>
      <c r="EFZ484" s="3"/>
      <c r="EGA484" s="567"/>
      <c r="EGB484" s="3"/>
      <c r="EGC484" s="428"/>
      <c r="EGD484" s="3"/>
      <c r="EGE484" s="567"/>
      <c r="EGF484" s="3"/>
      <c r="EGG484" s="428"/>
      <c r="EGH484" s="3"/>
      <c r="EGI484" s="567"/>
      <c r="EGJ484" s="3"/>
      <c r="EGK484" s="428"/>
      <c r="EGL484" s="3"/>
      <c r="EGM484" s="567"/>
      <c r="EGN484" s="3"/>
      <c r="EGO484" s="428"/>
      <c r="EGP484" s="3"/>
      <c r="EGQ484" s="567"/>
      <c r="EGR484" s="3"/>
      <c r="EGS484" s="428"/>
      <c r="EGT484" s="3"/>
      <c r="EGU484" s="567"/>
      <c r="EGV484" s="3"/>
      <c r="EGW484" s="428"/>
      <c r="EGX484" s="3"/>
      <c r="EGY484" s="567"/>
      <c r="EGZ484" s="3"/>
      <c r="EHA484" s="428"/>
      <c r="EHB484" s="3"/>
      <c r="EHC484" s="567"/>
      <c r="EHD484" s="3"/>
      <c r="EHE484" s="428"/>
      <c r="EHF484" s="3"/>
      <c r="EHG484" s="567"/>
      <c r="EHH484" s="3"/>
      <c r="EHI484" s="428"/>
      <c r="EHJ484" s="3"/>
      <c r="EHK484" s="567"/>
      <c r="EHL484" s="3"/>
      <c r="EHM484" s="428"/>
      <c r="EHN484" s="3"/>
      <c r="EHO484" s="567"/>
      <c r="EHP484" s="3"/>
      <c r="EHQ484" s="428"/>
      <c r="EHR484" s="3"/>
      <c r="EHS484" s="567"/>
      <c r="EHT484" s="3"/>
      <c r="EHU484" s="428"/>
      <c r="EHV484" s="3"/>
      <c r="EHW484" s="567"/>
      <c r="EHX484" s="3"/>
      <c r="EHY484" s="428"/>
      <c r="EHZ484" s="3"/>
      <c r="EIA484" s="567"/>
      <c r="EIB484" s="3"/>
      <c r="EIC484" s="428"/>
      <c r="EID484" s="3"/>
      <c r="EIE484" s="567"/>
      <c r="EIF484" s="3"/>
      <c r="EIG484" s="428"/>
      <c r="EIH484" s="3"/>
      <c r="EII484" s="567"/>
      <c r="EIJ484" s="3"/>
      <c r="EIK484" s="428"/>
      <c r="EIL484" s="3"/>
      <c r="EIM484" s="567"/>
      <c r="EIN484" s="3"/>
      <c r="EIO484" s="428"/>
      <c r="EIP484" s="3"/>
      <c r="EIQ484" s="567"/>
      <c r="EIR484" s="3"/>
      <c r="EIS484" s="428"/>
      <c r="EIT484" s="3"/>
      <c r="EIU484" s="567"/>
      <c r="EIV484" s="3"/>
      <c r="EIW484" s="428"/>
      <c r="EIX484" s="3"/>
      <c r="EIY484" s="567"/>
      <c r="EIZ484" s="3"/>
      <c r="EJA484" s="428"/>
      <c r="EJB484" s="3"/>
      <c r="EJC484" s="567"/>
      <c r="EJD484" s="3"/>
      <c r="EJE484" s="428"/>
      <c r="EJF484" s="3"/>
      <c r="EJG484" s="567"/>
      <c r="EJH484" s="3"/>
      <c r="EJI484" s="428"/>
      <c r="EJJ484" s="3"/>
      <c r="EJK484" s="567"/>
      <c r="EJL484" s="3"/>
      <c r="EJM484" s="428"/>
      <c r="EJN484" s="3"/>
      <c r="EJO484" s="567"/>
      <c r="EJP484" s="3"/>
      <c r="EJQ484" s="428"/>
      <c r="EJR484" s="3"/>
      <c r="EJS484" s="567"/>
      <c r="EJT484" s="3"/>
      <c r="EJU484" s="428"/>
      <c r="EJV484" s="3"/>
      <c r="EJW484" s="567"/>
      <c r="EJX484" s="3"/>
      <c r="EJY484" s="428"/>
      <c r="EJZ484" s="3"/>
      <c r="EKA484" s="567"/>
      <c r="EKB484" s="3"/>
      <c r="EKC484" s="428"/>
      <c r="EKD484" s="3"/>
      <c r="EKE484" s="567"/>
      <c r="EKF484" s="3"/>
      <c r="EKG484" s="428"/>
      <c r="EKH484" s="3"/>
      <c r="EKI484" s="567"/>
      <c r="EKJ484" s="3"/>
      <c r="EKK484" s="428"/>
      <c r="EKL484" s="3"/>
      <c r="EKM484" s="567"/>
      <c r="EKN484" s="3"/>
      <c r="EKO484" s="428"/>
      <c r="EKP484" s="3"/>
      <c r="EKQ484" s="567"/>
      <c r="EKR484" s="3"/>
      <c r="EKS484" s="428"/>
      <c r="EKT484" s="3"/>
      <c r="EKU484" s="567"/>
      <c r="EKV484" s="3"/>
      <c r="EKW484" s="428"/>
      <c r="EKX484" s="3"/>
      <c r="EKY484" s="567"/>
      <c r="EKZ484" s="3"/>
      <c r="ELA484" s="428"/>
      <c r="ELB484" s="3"/>
      <c r="ELC484" s="567"/>
      <c r="ELD484" s="3"/>
      <c r="ELE484" s="428"/>
      <c r="ELF484" s="3"/>
      <c r="ELG484" s="567"/>
      <c r="ELH484" s="3"/>
      <c r="ELI484" s="428"/>
      <c r="ELJ484" s="3"/>
      <c r="ELK484" s="567"/>
      <c r="ELL484" s="3"/>
      <c r="ELM484" s="428"/>
      <c r="ELN484" s="3"/>
      <c r="ELO484" s="567"/>
      <c r="ELP484" s="3"/>
      <c r="ELQ484" s="428"/>
      <c r="ELR484" s="3"/>
      <c r="ELS484" s="567"/>
      <c r="ELT484" s="3"/>
      <c r="ELU484" s="428"/>
      <c r="ELV484" s="3"/>
      <c r="ELW484" s="567"/>
      <c r="ELX484" s="3"/>
      <c r="ELY484" s="428"/>
      <c r="ELZ484" s="3"/>
      <c r="EMA484" s="567"/>
      <c r="EMB484" s="3"/>
      <c r="EMC484" s="428"/>
      <c r="EMD484" s="3"/>
      <c r="EME484" s="567"/>
      <c r="EMF484" s="3"/>
      <c r="EMG484" s="428"/>
      <c r="EMH484" s="3"/>
      <c r="EMI484" s="567"/>
      <c r="EMJ484" s="3"/>
      <c r="EMK484" s="428"/>
      <c r="EML484" s="3"/>
      <c r="EMM484" s="567"/>
      <c r="EMN484" s="3"/>
      <c r="EMO484" s="428"/>
      <c r="EMP484" s="3"/>
      <c r="EMQ484" s="567"/>
      <c r="EMR484" s="3"/>
      <c r="EMS484" s="428"/>
      <c r="EMT484" s="3"/>
      <c r="EMU484" s="567"/>
      <c r="EMV484" s="3"/>
      <c r="EMW484" s="428"/>
      <c r="EMX484" s="3"/>
      <c r="EMY484" s="567"/>
      <c r="EMZ484" s="3"/>
      <c r="ENA484" s="428"/>
      <c r="ENB484" s="3"/>
      <c r="ENC484" s="567"/>
      <c r="END484" s="3"/>
      <c r="ENE484" s="428"/>
      <c r="ENF484" s="3"/>
      <c r="ENG484" s="567"/>
      <c r="ENH484" s="3"/>
      <c r="ENI484" s="428"/>
      <c r="ENJ484" s="3"/>
      <c r="ENK484" s="567"/>
      <c r="ENL484" s="3"/>
      <c r="ENM484" s="428"/>
      <c r="ENN484" s="3"/>
      <c r="ENO484" s="567"/>
      <c r="ENP484" s="3"/>
      <c r="ENQ484" s="428"/>
      <c r="ENR484" s="3"/>
      <c r="ENS484" s="567"/>
      <c r="ENT484" s="3"/>
      <c r="ENU484" s="428"/>
      <c r="ENV484" s="3"/>
      <c r="ENW484" s="567"/>
      <c r="ENX484" s="3"/>
      <c r="ENY484" s="428"/>
      <c r="ENZ484" s="3"/>
      <c r="EOA484" s="567"/>
      <c r="EOB484" s="3"/>
      <c r="EOC484" s="428"/>
      <c r="EOD484" s="3"/>
      <c r="EOE484" s="567"/>
      <c r="EOF484" s="3"/>
      <c r="EOG484" s="428"/>
      <c r="EOH484" s="3"/>
      <c r="EOI484" s="567"/>
      <c r="EOJ484" s="3"/>
      <c r="EOK484" s="428"/>
      <c r="EOL484" s="3"/>
      <c r="EOM484" s="567"/>
      <c r="EON484" s="3"/>
      <c r="EOO484" s="428"/>
      <c r="EOP484" s="3"/>
      <c r="EOQ484" s="567"/>
      <c r="EOR484" s="3"/>
      <c r="EOS484" s="428"/>
      <c r="EOT484" s="3"/>
      <c r="EOU484" s="567"/>
      <c r="EOV484" s="3"/>
      <c r="EOW484" s="428"/>
      <c r="EOX484" s="3"/>
      <c r="EOY484" s="567"/>
      <c r="EOZ484" s="3"/>
      <c r="EPA484" s="428"/>
      <c r="EPB484" s="3"/>
      <c r="EPC484" s="567"/>
      <c r="EPD484" s="3"/>
      <c r="EPE484" s="428"/>
      <c r="EPF484" s="3"/>
      <c r="EPG484" s="567"/>
      <c r="EPH484" s="3"/>
      <c r="EPI484" s="428"/>
      <c r="EPJ484" s="3"/>
      <c r="EPK484" s="567"/>
      <c r="EPL484" s="3"/>
      <c r="EPM484" s="428"/>
      <c r="EPN484" s="3"/>
      <c r="EPO484" s="567"/>
      <c r="EPP484" s="3"/>
      <c r="EPQ484" s="428"/>
      <c r="EPR484" s="3"/>
      <c r="EPS484" s="567"/>
      <c r="EPT484" s="3"/>
      <c r="EPU484" s="428"/>
      <c r="EPV484" s="3"/>
      <c r="EPW484" s="567"/>
      <c r="EPX484" s="3"/>
      <c r="EPY484" s="428"/>
      <c r="EPZ484" s="3"/>
      <c r="EQA484" s="567"/>
      <c r="EQB484" s="3"/>
      <c r="EQC484" s="428"/>
      <c r="EQD484" s="3"/>
      <c r="EQE484" s="567"/>
      <c r="EQF484" s="3"/>
      <c r="EQG484" s="428"/>
      <c r="EQH484" s="3"/>
      <c r="EQI484" s="567"/>
      <c r="EQJ484" s="3"/>
      <c r="EQK484" s="428"/>
      <c r="EQL484" s="3"/>
      <c r="EQM484" s="567"/>
      <c r="EQN484" s="3"/>
      <c r="EQO484" s="428"/>
      <c r="EQP484" s="3"/>
      <c r="EQQ484" s="567"/>
      <c r="EQR484" s="3"/>
      <c r="EQS484" s="428"/>
      <c r="EQT484" s="3"/>
      <c r="EQU484" s="567"/>
      <c r="EQV484" s="3"/>
      <c r="EQW484" s="428"/>
      <c r="EQX484" s="3"/>
      <c r="EQY484" s="567"/>
      <c r="EQZ484" s="3"/>
      <c r="ERA484" s="428"/>
      <c r="ERB484" s="3"/>
      <c r="ERC484" s="567"/>
      <c r="ERD484" s="3"/>
      <c r="ERE484" s="428"/>
      <c r="ERF484" s="3"/>
      <c r="ERG484" s="567"/>
      <c r="ERH484" s="3"/>
      <c r="ERI484" s="428"/>
      <c r="ERJ484" s="3"/>
      <c r="ERK484" s="567"/>
      <c r="ERL484" s="3"/>
      <c r="ERM484" s="428"/>
      <c r="ERN484" s="3"/>
      <c r="ERO484" s="567"/>
      <c r="ERP484" s="3"/>
      <c r="ERQ484" s="428"/>
      <c r="ERR484" s="3"/>
      <c r="ERS484" s="567"/>
      <c r="ERT484" s="3"/>
      <c r="ERU484" s="428"/>
      <c r="ERV484" s="3"/>
      <c r="ERW484" s="567"/>
      <c r="ERX484" s="3"/>
      <c r="ERY484" s="428"/>
      <c r="ERZ484" s="3"/>
      <c r="ESA484" s="567"/>
      <c r="ESB484" s="3"/>
      <c r="ESC484" s="428"/>
      <c r="ESD484" s="3"/>
      <c r="ESE484" s="567"/>
      <c r="ESF484" s="3"/>
      <c r="ESG484" s="428"/>
      <c r="ESH484" s="3"/>
      <c r="ESI484" s="567"/>
      <c r="ESJ484" s="3"/>
      <c r="ESK484" s="428"/>
      <c r="ESL484" s="3"/>
      <c r="ESM484" s="567"/>
      <c r="ESN484" s="3"/>
      <c r="ESO484" s="428"/>
      <c r="ESP484" s="3"/>
      <c r="ESQ484" s="567"/>
      <c r="ESR484" s="3"/>
      <c r="ESS484" s="428"/>
      <c r="EST484" s="3"/>
      <c r="ESU484" s="567"/>
      <c r="ESV484" s="3"/>
      <c r="ESW484" s="428"/>
      <c r="ESX484" s="3"/>
      <c r="ESY484" s="567"/>
      <c r="ESZ484" s="3"/>
      <c r="ETA484" s="428"/>
      <c r="ETB484" s="3"/>
      <c r="ETC484" s="567"/>
      <c r="ETD484" s="3"/>
      <c r="ETE484" s="428"/>
      <c r="ETF484" s="3"/>
      <c r="ETG484" s="567"/>
      <c r="ETH484" s="3"/>
      <c r="ETI484" s="428"/>
      <c r="ETJ484" s="3"/>
      <c r="ETK484" s="567"/>
      <c r="ETL484" s="3"/>
      <c r="ETM484" s="428"/>
      <c r="ETN484" s="3"/>
      <c r="ETO484" s="567"/>
      <c r="ETP484" s="3"/>
      <c r="ETQ484" s="428"/>
      <c r="ETR484" s="3"/>
      <c r="ETS484" s="567"/>
      <c r="ETT484" s="3"/>
      <c r="ETU484" s="428"/>
      <c r="ETV484" s="3"/>
      <c r="ETW484" s="567"/>
      <c r="ETX484" s="3"/>
      <c r="ETY484" s="428"/>
      <c r="ETZ484" s="3"/>
      <c r="EUA484" s="567"/>
      <c r="EUB484" s="3"/>
      <c r="EUC484" s="428"/>
      <c r="EUD484" s="3"/>
      <c r="EUE484" s="567"/>
      <c r="EUF484" s="3"/>
      <c r="EUG484" s="428"/>
      <c r="EUH484" s="3"/>
      <c r="EUI484" s="567"/>
      <c r="EUJ484" s="3"/>
      <c r="EUK484" s="428"/>
      <c r="EUL484" s="3"/>
      <c r="EUM484" s="567"/>
      <c r="EUN484" s="3"/>
      <c r="EUO484" s="428"/>
      <c r="EUP484" s="3"/>
      <c r="EUQ484" s="567"/>
      <c r="EUR484" s="3"/>
      <c r="EUS484" s="428"/>
      <c r="EUT484" s="3"/>
      <c r="EUU484" s="567"/>
      <c r="EUV484" s="3"/>
      <c r="EUW484" s="428"/>
      <c r="EUX484" s="3"/>
      <c r="EUY484" s="567"/>
      <c r="EUZ484" s="3"/>
      <c r="EVA484" s="428"/>
      <c r="EVB484" s="3"/>
      <c r="EVC484" s="567"/>
      <c r="EVD484" s="3"/>
      <c r="EVE484" s="428"/>
      <c r="EVF484" s="3"/>
      <c r="EVG484" s="567"/>
      <c r="EVH484" s="3"/>
      <c r="EVI484" s="428"/>
      <c r="EVJ484" s="3"/>
      <c r="EVK484" s="567"/>
      <c r="EVL484" s="3"/>
      <c r="EVM484" s="428"/>
      <c r="EVN484" s="3"/>
      <c r="EVO484" s="567"/>
      <c r="EVP484" s="3"/>
      <c r="EVQ484" s="428"/>
      <c r="EVR484" s="3"/>
      <c r="EVS484" s="567"/>
      <c r="EVT484" s="3"/>
      <c r="EVU484" s="428"/>
      <c r="EVV484" s="3"/>
      <c r="EVW484" s="567"/>
      <c r="EVX484" s="3"/>
      <c r="EVY484" s="428"/>
      <c r="EVZ484" s="3"/>
      <c r="EWA484" s="567"/>
      <c r="EWB484" s="3"/>
      <c r="EWC484" s="428"/>
      <c r="EWD484" s="3"/>
      <c r="EWE484" s="567"/>
      <c r="EWF484" s="3"/>
      <c r="EWG484" s="428"/>
      <c r="EWH484" s="3"/>
      <c r="EWI484" s="567"/>
      <c r="EWJ484" s="3"/>
      <c r="EWK484" s="428"/>
      <c r="EWL484" s="3"/>
      <c r="EWM484" s="567"/>
      <c r="EWN484" s="3"/>
      <c r="EWO484" s="428"/>
      <c r="EWP484" s="3"/>
      <c r="EWQ484" s="567"/>
      <c r="EWR484" s="3"/>
      <c r="EWS484" s="428"/>
      <c r="EWT484" s="3"/>
      <c r="EWU484" s="567"/>
      <c r="EWV484" s="3"/>
      <c r="EWW484" s="428"/>
      <c r="EWX484" s="3"/>
      <c r="EWY484" s="567"/>
      <c r="EWZ484" s="3"/>
      <c r="EXA484" s="428"/>
      <c r="EXB484" s="3"/>
      <c r="EXC484" s="567"/>
      <c r="EXD484" s="3"/>
      <c r="EXE484" s="428"/>
      <c r="EXF484" s="3"/>
      <c r="EXG484" s="567"/>
      <c r="EXH484" s="3"/>
      <c r="EXI484" s="428"/>
      <c r="EXJ484" s="3"/>
      <c r="EXK484" s="567"/>
      <c r="EXL484" s="3"/>
      <c r="EXM484" s="428"/>
      <c r="EXN484" s="3"/>
      <c r="EXO484" s="567"/>
      <c r="EXP484" s="3"/>
      <c r="EXQ484" s="428"/>
      <c r="EXR484" s="3"/>
      <c r="EXS484" s="567"/>
      <c r="EXT484" s="3"/>
      <c r="EXU484" s="428"/>
      <c r="EXV484" s="3"/>
      <c r="EXW484" s="567"/>
      <c r="EXX484" s="3"/>
      <c r="EXY484" s="428"/>
      <c r="EXZ484" s="3"/>
      <c r="EYA484" s="567"/>
      <c r="EYB484" s="3"/>
      <c r="EYC484" s="428"/>
      <c r="EYD484" s="3"/>
      <c r="EYE484" s="567"/>
      <c r="EYF484" s="3"/>
      <c r="EYG484" s="428"/>
      <c r="EYH484" s="3"/>
      <c r="EYI484" s="567"/>
      <c r="EYJ484" s="3"/>
      <c r="EYK484" s="428"/>
      <c r="EYL484" s="3"/>
      <c r="EYM484" s="567"/>
      <c r="EYN484" s="3"/>
      <c r="EYO484" s="428"/>
      <c r="EYP484" s="3"/>
      <c r="EYQ484" s="567"/>
      <c r="EYR484" s="3"/>
      <c r="EYS484" s="428"/>
      <c r="EYT484" s="3"/>
      <c r="EYU484" s="567"/>
      <c r="EYV484" s="3"/>
      <c r="EYW484" s="428"/>
      <c r="EYX484" s="3"/>
      <c r="EYY484" s="567"/>
      <c r="EYZ484" s="3"/>
      <c r="EZA484" s="428"/>
      <c r="EZB484" s="3"/>
      <c r="EZC484" s="567"/>
      <c r="EZD484" s="3"/>
      <c r="EZE484" s="428"/>
      <c r="EZF484" s="3"/>
      <c r="EZG484" s="567"/>
      <c r="EZH484" s="3"/>
      <c r="EZI484" s="428"/>
      <c r="EZJ484" s="3"/>
      <c r="EZK484" s="567"/>
      <c r="EZL484" s="3"/>
      <c r="EZM484" s="428"/>
      <c r="EZN484" s="3"/>
      <c r="EZO484" s="567"/>
      <c r="EZP484" s="3"/>
      <c r="EZQ484" s="428"/>
      <c r="EZR484" s="3"/>
      <c r="EZS484" s="567"/>
      <c r="EZT484" s="3"/>
      <c r="EZU484" s="428"/>
      <c r="EZV484" s="3"/>
      <c r="EZW484" s="567"/>
      <c r="EZX484" s="3"/>
      <c r="EZY484" s="428"/>
      <c r="EZZ484" s="3"/>
      <c r="FAA484" s="567"/>
      <c r="FAB484" s="3"/>
      <c r="FAC484" s="428"/>
      <c r="FAD484" s="3"/>
      <c r="FAE484" s="567"/>
      <c r="FAF484" s="3"/>
      <c r="FAG484" s="428"/>
      <c r="FAH484" s="3"/>
      <c r="FAI484" s="567"/>
      <c r="FAJ484" s="3"/>
      <c r="FAK484" s="428"/>
      <c r="FAL484" s="3"/>
      <c r="FAM484" s="567"/>
      <c r="FAN484" s="3"/>
      <c r="FAO484" s="428"/>
      <c r="FAP484" s="3"/>
      <c r="FAQ484" s="567"/>
      <c r="FAR484" s="3"/>
      <c r="FAS484" s="428"/>
      <c r="FAT484" s="3"/>
      <c r="FAU484" s="567"/>
      <c r="FAV484" s="3"/>
      <c r="FAW484" s="428"/>
      <c r="FAX484" s="3"/>
      <c r="FAY484" s="567"/>
      <c r="FAZ484" s="3"/>
      <c r="FBA484" s="428"/>
      <c r="FBB484" s="3"/>
      <c r="FBC484" s="567"/>
      <c r="FBD484" s="3"/>
      <c r="FBE484" s="428"/>
      <c r="FBF484" s="3"/>
      <c r="FBG484" s="567"/>
      <c r="FBH484" s="3"/>
      <c r="FBI484" s="428"/>
      <c r="FBJ484" s="3"/>
      <c r="FBK484" s="567"/>
      <c r="FBL484" s="3"/>
      <c r="FBM484" s="428"/>
      <c r="FBN484" s="3"/>
      <c r="FBO484" s="567"/>
      <c r="FBP484" s="3"/>
      <c r="FBQ484" s="428"/>
      <c r="FBR484" s="3"/>
      <c r="FBS484" s="567"/>
      <c r="FBT484" s="3"/>
      <c r="FBU484" s="428"/>
      <c r="FBV484" s="3"/>
      <c r="FBW484" s="567"/>
      <c r="FBX484" s="3"/>
      <c r="FBY484" s="428"/>
      <c r="FBZ484" s="3"/>
      <c r="FCA484" s="567"/>
      <c r="FCB484" s="3"/>
      <c r="FCC484" s="428"/>
      <c r="FCD484" s="3"/>
      <c r="FCE484" s="567"/>
      <c r="FCF484" s="3"/>
      <c r="FCG484" s="428"/>
      <c r="FCH484" s="3"/>
      <c r="FCI484" s="567"/>
      <c r="FCJ484" s="3"/>
      <c r="FCK484" s="428"/>
      <c r="FCL484" s="3"/>
      <c r="FCM484" s="567"/>
      <c r="FCN484" s="3"/>
      <c r="FCO484" s="428"/>
      <c r="FCP484" s="3"/>
      <c r="FCQ484" s="567"/>
      <c r="FCR484" s="3"/>
      <c r="FCS484" s="428"/>
      <c r="FCT484" s="3"/>
      <c r="FCU484" s="567"/>
      <c r="FCV484" s="3"/>
      <c r="FCW484" s="428"/>
      <c r="FCX484" s="3"/>
      <c r="FCY484" s="567"/>
      <c r="FCZ484" s="3"/>
      <c r="FDA484" s="428"/>
      <c r="FDB484" s="3"/>
      <c r="FDC484" s="567"/>
      <c r="FDD484" s="3"/>
      <c r="FDE484" s="428"/>
      <c r="FDF484" s="3"/>
      <c r="FDG484" s="567"/>
      <c r="FDH484" s="3"/>
      <c r="FDI484" s="428"/>
      <c r="FDJ484" s="3"/>
      <c r="FDK484" s="567"/>
      <c r="FDL484" s="3"/>
      <c r="FDM484" s="428"/>
      <c r="FDN484" s="3"/>
      <c r="FDO484" s="567"/>
      <c r="FDP484" s="3"/>
      <c r="FDQ484" s="428"/>
      <c r="FDR484" s="3"/>
      <c r="FDS484" s="567"/>
      <c r="FDT484" s="3"/>
      <c r="FDU484" s="428"/>
      <c r="FDV484" s="3"/>
      <c r="FDW484" s="567"/>
      <c r="FDX484" s="3"/>
      <c r="FDY484" s="428"/>
      <c r="FDZ484" s="3"/>
      <c r="FEA484" s="567"/>
      <c r="FEB484" s="3"/>
      <c r="FEC484" s="428"/>
      <c r="FED484" s="3"/>
      <c r="FEE484" s="567"/>
      <c r="FEF484" s="3"/>
      <c r="FEG484" s="428"/>
      <c r="FEH484" s="3"/>
      <c r="FEI484" s="567"/>
      <c r="FEJ484" s="3"/>
      <c r="FEK484" s="428"/>
      <c r="FEL484" s="3"/>
      <c r="FEM484" s="567"/>
      <c r="FEN484" s="3"/>
      <c r="FEO484" s="428"/>
      <c r="FEP484" s="3"/>
      <c r="FEQ484" s="567"/>
      <c r="FER484" s="3"/>
      <c r="FES484" s="428"/>
      <c r="FET484" s="3"/>
      <c r="FEU484" s="567"/>
      <c r="FEV484" s="3"/>
      <c r="FEW484" s="428"/>
      <c r="FEX484" s="3"/>
      <c r="FEY484" s="567"/>
      <c r="FEZ484" s="3"/>
      <c r="FFA484" s="428"/>
      <c r="FFB484" s="3"/>
      <c r="FFC484" s="567"/>
      <c r="FFD484" s="3"/>
      <c r="FFE484" s="428"/>
      <c r="FFF484" s="3"/>
      <c r="FFG484" s="567"/>
      <c r="FFH484" s="3"/>
      <c r="FFI484" s="428"/>
      <c r="FFJ484" s="3"/>
      <c r="FFK484" s="567"/>
      <c r="FFL484" s="3"/>
      <c r="FFM484" s="428"/>
      <c r="FFN484" s="3"/>
      <c r="FFO484" s="567"/>
      <c r="FFP484" s="3"/>
      <c r="FFQ484" s="428"/>
      <c r="FFR484" s="3"/>
      <c r="FFS484" s="567"/>
      <c r="FFT484" s="3"/>
      <c r="FFU484" s="428"/>
      <c r="FFV484" s="3"/>
      <c r="FFW484" s="567"/>
      <c r="FFX484" s="3"/>
      <c r="FFY484" s="428"/>
      <c r="FFZ484" s="3"/>
      <c r="FGA484" s="567"/>
      <c r="FGB484" s="3"/>
      <c r="FGC484" s="428"/>
      <c r="FGD484" s="3"/>
      <c r="FGE484" s="567"/>
      <c r="FGF484" s="3"/>
      <c r="FGG484" s="428"/>
      <c r="FGH484" s="3"/>
      <c r="FGI484" s="567"/>
      <c r="FGJ484" s="3"/>
      <c r="FGK484" s="428"/>
      <c r="FGL484" s="3"/>
      <c r="FGM484" s="567"/>
      <c r="FGN484" s="3"/>
      <c r="FGO484" s="428"/>
      <c r="FGP484" s="3"/>
      <c r="FGQ484" s="567"/>
      <c r="FGR484" s="3"/>
      <c r="FGS484" s="428"/>
      <c r="FGT484" s="3"/>
      <c r="FGU484" s="567"/>
      <c r="FGV484" s="3"/>
      <c r="FGW484" s="428"/>
      <c r="FGX484" s="3"/>
      <c r="FGY484" s="567"/>
      <c r="FGZ484" s="3"/>
      <c r="FHA484" s="428"/>
      <c r="FHB484" s="3"/>
      <c r="FHC484" s="567"/>
      <c r="FHD484" s="3"/>
      <c r="FHE484" s="428"/>
      <c r="FHF484" s="3"/>
      <c r="FHG484" s="567"/>
      <c r="FHH484" s="3"/>
      <c r="FHI484" s="428"/>
      <c r="FHJ484" s="3"/>
      <c r="FHK484" s="567"/>
      <c r="FHL484" s="3"/>
      <c r="FHM484" s="428"/>
      <c r="FHN484" s="3"/>
      <c r="FHO484" s="567"/>
      <c r="FHP484" s="3"/>
      <c r="FHQ484" s="428"/>
      <c r="FHR484" s="3"/>
      <c r="FHS484" s="567"/>
      <c r="FHT484" s="3"/>
      <c r="FHU484" s="428"/>
      <c r="FHV484" s="3"/>
      <c r="FHW484" s="567"/>
      <c r="FHX484" s="3"/>
      <c r="FHY484" s="428"/>
      <c r="FHZ484" s="3"/>
      <c r="FIA484" s="567"/>
      <c r="FIB484" s="3"/>
      <c r="FIC484" s="428"/>
      <c r="FID484" s="3"/>
      <c r="FIE484" s="567"/>
      <c r="FIF484" s="3"/>
      <c r="FIG484" s="428"/>
      <c r="FIH484" s="3"/>
      <c r="FII484" s="567"/>
      <c r="FIJ484" s="3"/>
      <c r="FIK484" s="428"/>
      <c r="FIL484" s="3"/>
      <c r="FIM484" s="567"/>
      <c r="FIN484" s="3"/>
      <c r="FIO484" s="428"/>
      <c r="FIP484" s="3"/>
      <c r="FIQ484" s="567"/>
      <c r="FIR484" s="3"/>
      <c r="FIS484" s="428"/>
      <c r="FIT484" s="3"/>
      <c r="FIU484" s="567"/>
      <c r="FIV484" s="3"/>
      <c r="FIW484" s="428"/>
      <c r="FIX484" s="3"/>
      <c r="FIY484" s="567"/>
      <c r="FIZ484" s="3"/>
      <c r="FJA484" s="428"/>
      <c r="FJB484" s="3"/>
      <c r="FJC484" s="567"/>
      <c r="FJD484" s="3"/>
      <c r="FJE484" s="428"/>
      <c r="FJF484" s="3"/>
      <c r="FJG484" s="567"/>
      <c r="FJH484" s="3"/>
      <c r="FJI484" s="428"/>
      <c r="FJJ484" s="3"/>
      <c r="FJK484" s="567"/>
      <c r="FJL484" s="3"/>
      <c r="FJM484" s="428"/>
      <c r="FJN484" s="3"/>
      <c r="FJO484" s="567"/>
      <c r="FJP484" s="3"/>
      <c r="FJQ484" s="428"/>
      <c r="FJR484" s="3"/>
      <c r="FJS484" s="567"/>
      <c r="FJT484" s="3"/>
      <c r="FJU484" s="428"/>
      <c r="FJV484" s="3"/>
      <c r="FJW484" s="567"/>
      <c r="FJX484" s="3"/>
      <c r="FJY484" s="428"/>
      <c r="FJZ484" s="3"/>
      <c r="FKA484" s="567"/>
      <c r="FKB484" s="3"/>
      <c r="FKC484" s="428"/>
      <c r="FKD484" s="3"/>
      <c r="FKE484" s="567"/>
      <c r="FKF484" s="3"/>
      <c r="FKG484" s="428"/>
      <c r="FKH484" s="3"/>
      <c r="FKI484" s="567"/>
      <c r="FKJ484" s="3"/>
      <c r="FKK484" s="428"/>
      <c r="FKL484" s="3"/>
      <c r="FKM484" s="567"/>
      <c r="FKN484" s="3"/>
      <c r="FKO484" s="428"/>
      <c r="FKP484" s="3"/>
      <c r="FKQ484" s="567"/>
      <c r="FKR484" s="3"/>
      <c r="FKS484" s="428"/>
      <c r="FKT484" s="3"/>
      <c r="FKU484" s="567"/>
      <c r="FKV484" s="3"/>
      <c r="FKW484" s="428"/>
      <c r="FKX484" s="3"/>
      <c r="FKY484" s="567"/>
      <c r="FKZ484" s="3"/>
      <c r="FLA484" s="428"/>
      <c r="FLB484" s="3"/>
      <c r="FLC484" s="567"/>
      <c r="FLD484" s="3"/>
      <c r="FLE484" s="428"/>
      <c r="FLF484" s="3"/>
      <c r="FLG484" s="567"/>
      <c r="FLH484" s="3"/>
      <c r="FLI484" s="428"/>
      <c r="FLJ484" s="3"/>
      <c r="FLK484" s="567"/>
      <c r="FLL484" s="3"/>
      <c r="FLM484" s="428"/>
      <c r="FLN484" s="3"/>
      <c r="FLO484" s="567"/>
      <c r="FLP484" s="3"/>
      <c r="FLQ484" s="428"/>
      <c r="FLR484" s="3"/>
      <c r="FLS484" s="567"/>
      <c r="FLT484" s="3"/>
      <c r="FLU484" s="428"/>
      <c r="FLV484" s="3"/>
      <c r="FLW484" s="567"/>
      <c r="FLX484" s="3"/>
      <c r="FLY484" s="428"/>
      <c r="FLZ484" s="3"/>
      <c r="FMA484" s="567"/>
      <c r="FMB484" s="3"/>
      <c r="FMC484" s="428"/>
      <c r="FMD484" s="3"/>
      <c r="FME484" s="567"/>
      <c r="FMF484" s="3"/>
      <c r="FMG484" s="428"/>
      <c r="FMH484" s="3"/>
      <c r="FMI484" s="567"/>
      <c r="FMJ484" s="3"/>
      <c r="FMK484" s="428"/>
      <c r="FML484" s="3"/>
      <c r="FMM484" s="567"/>
      <c r="FMN484" s="3"/>
      <c r="FMO484" s="428"/>
      <c r="FMP484" s="3"/>
      <c r="FMQ484" s="567"/>
      <c r="FMR484" s="3"/>
      <c r="FMS484" s="428"/>
      <c r="FMT484" s="3"/>
      <c r="FMU484" s="567"/>
      <c r="FMV484" s="3"/>
      <c r="FMW484" s="428"/>
      <c r="FMX484" s="3"/>
      <c r="FMY484" s="567"/>
      <c r="FMZ484" s="3"/>
      <c r="FNA484" s="428"/>
      <c r="FNB484" s="3"/>
      <c r="FNC484" s="567"/>
      <c r="FND484" s="3"/>
      <c r="FNE484" s="428"/>
      <c r="FNF484" s="3"/>
      <c r="FNG484" s="567"/>
      <c r="FNH484" s="3"/>
      <c r="FNI484" s="428"/>
      <c r="FNJ484" s="3"/>
      <c r="FNK484" s="567"/>
      <c r="FNL484" s="3"/>
      <c r="FNM484" s="428"/>
      <c r="FNN484" s="3"/>
      <c r="FNO484" s="567"/>
      <c r="FNP484" s="3"/>
      <c r="FNQ484" s="428"/>
      <c r="FNR484" s="3"/>
      <c r="FNS484" s="567"/>
      <c r="FNT484" s="3"/>
      <c r="FNU484" s="428"/>
      <c r="FNV484" s="3"/>
      <c r="FNW484" s="567"/>
      <c r="FNX484" s="3"/>
      <c r="FNY484" s="428"/>
      <c r="FNZ484" s="3"/>
      <c r="FOA484" s="567"/>
      <c r="FOB484" s="3"/>
      <c r="FOC484" s="428"/>
      <c r="FOD484" s="3"/>
      <c r="FOE484" s="567"/>
      <c r="FOF484" s="3"/>
      <c r="FOG484" s="428"/>
      <c r="FOH484" s="3"/>
      <c r="FOI484" s="567"/>
      <c r="FOJ484" s="3"/>
      <c r="FOK484" s="428"/>
      <c r="FOL484" s="3"/>
      <c r="FOM484" s="567"/>
      <c r="FON484" s="3"/>
      <c r="FOO484" s="428"/>
      <c r="FOP484" s="3"/>
      <c r="FOQ484" s="567"/>
      <c r="FOR484" s="3"/>
      <c r="FOS484" s="428"/>
      <c r="FOT484" s="3"/>
      <c r="FOU484" s="567"/>
      <c r="FOV484" s="3"/>
      <c r="FOW484" s="428"/>
      <c r="FOX484" s="3"/>
      <c r="FOY484" s="567"/>
      <c r="FOZ484" s="3"/>
      <c r="FPA484" s="428"/>
      <c r="FPB484" s="3"/>
      <c r="FPC484" s="567"/>
      <c r="FPD484" s="3"/>
      <c r="FPE484" s="428"/>
      <c r="FPF484" s="3"/>
      <c r="FPG484" s="567"/>
      <c r="FPH484" s="3"/>
      <c r="FPI484" s="428"/>
      <c r="FPJ484" s="3"/>
      <c r="FPK484" s="567"/>
      <c r="FPL484" s="3"/>
      <c r="FPM484" s="428"/>
      <c r="FPN484" s="3"/>
      <c r="FPO484" s="567"/>
      <c r="FPP484" s="3"/>
      <c r="FPQ484" s="428"/>
      <c r="FPR484" s="3"/>
      <c r="FPS484" s="567"/>
      <c r="FPT484" s="3"/>
      <c r="FPU484" s="428"/>
      <c r="FPV484" s="3"/>
      <c r="FPW484" s="567"/>
      <c r="FPX484" s="3"/>
      <c r="FPY484" s="428"/>
      <c r="FPZ484" s="3"/>
      <c r="FQA484" s="567"/>
      <c r="FQB484" s="3"/>
      <c r="FQC484" s="428"/>
      <c r="FQD484" s="3"/>
      <c r="FQE484" s="567"/>
      <c r="FQF484" s="3"/>
      <c r="FQG484" s="428"/>
      <c r="FQH484" s="3"/>
      <c r="FQI484" s="567"/>
      <c r="FQJ484" s="3"/>
      <c r="FQK484" s="428"/>
      <c r="FQL484" s="3"/>
      <c r="FQM484" s="567"/>
      <c r="FQN484" s="3"/>
      <c r="FQO484" s="428"/>
      <c r="FQP484" s="3"/>
      <c r="FQQ484" s="567"/>
      <c r="FQR484" s="3"/>
      <c r="FQS484" s="428"/>
      <c r="FQT484" s="3"/>
      <c r="FQU484" s="567"/>
      <c r="FQV484" s="3"/>
      <c r="FQW484" s="428"/>
      <c r="FQX484" s="3"/>
      <c r="FQY484" s="567"/>
      <c r="FQZ484" s="3"/>
      <c r="FRA484" s="428"/>
      <c r="FRB484" s="3"/>
      <c r="FRC484" s="567"/>
      <c r="FRD484" s="3"/>
      <c r="FRE484" s="428"/>
      <c r="FRF484" s="3"/>
      <c r="FRG484" s="567"/>
      <c r="FRH484" s="3"/>
      <c r="FRI484" s="428"/>
      <c r="FRJ484" s="3"/>
      <c r="FRK484" s="567"/>
      <c r="FRL484" s="3"/>
      <c r="FRM484" s="428"/>
      <c r="FRN484" s="3"/>
      <c r="FRO484" s="567"/>
      <c r="FRP484" s="3"/>
      <c r="FRQ484" s="428"/>
      <c r="FRR484" s="3"/>
      <c r="FRS484" s="567"/>
      <c r="FRT484" s="3"/>
      <c r="FRU484" s="428"/>
      <c r="FRV484" s="3"/>
      <c r="FRW484" s="567"/>
      <c r="FRX484" s="3"/>
      <c r="FRY484" s="428"/>
      <c r="FRZ484" s="3"/>
      <c r="FSA484" s="567"/>
      <c r="FSB484" s="3"/>
      <c r="FSC484" s="428"/>
      <c r="FSD484" s="3"/>
      <c r="FSE484" s="567"/>
      <c r="FSF484" s="3"/>
      <c r="FSG484" s="428"/>
      <c r="FSH484" s="3"/>
      <c r="FSI484" s="567"/>
      <c r="FSJ484" s="3"/>
      <c r="FSK484" s="428"/>
      <c r="FSL484" s="3"/>
      <c r="FSM484" s="567"/>
      <c r="FSN484" s="3"/>
      <c r="FSO484" s="428"/>
      <c r="FSP484" s="3"/>
      <c r="FSQ484" s="567"/>
      <c r="FSR484" s="3"/>
      <c r="FSS484" s="428"/>
      <c r="FST484" s="3"/>
      <c r="FSU484" s="567"/>
      <c r="FSV484" s="3"/>
      <c r="FSW484" s="428"/>
      <c r="FSX484" s="3"/>
      <c r="FSY484" s="567"/>
      <c r="FSZ484" s="3"/>
      <c r="FTA484" s="428"/>
      <c r="FTB484" s="3"/>
      <c r="FTC484" s="567"/>
      <c r="FTD484" s="3"/>
      <c r="FTE484" s="428"/>
      <c r="FTF484" s="3"/>
      <c r="FTG484" s="567"/>
      <c r="FTH484" s="3"/>
      <c r="FTI484" s="428"/>
      <c r="FTJ484" s="3"/>
      <c r="FTK484" s="567"/>
      <c r="FTL484" s="3"/>
      <c r="FTM484" s="428"/>
      <c r="FTN484" s="3"/>
      <c r="FTO484" s="567"/>
      <c r="FTP484" s="3"/>
      <c r="FTQ484" s="428"/>
      <c r="FTR484" s="3"/>
      <c r="FTS484" s="567"/>
      <c r="FTT484" s="3"/>
      <c r="FTU484" s="428"/>
      <c r="FTV484" s="3"/>
      <c r="FTW484" s="567"/>
      <c r="FTX484" s="3"/>
      <c r="FTY484" s="428"/>
      <c r="FTZ484" s="3"/>
      <c r="FUA484" s="567"/>
      <c r="FUB484" s="3"/>
      <c r="FUC484" s="428"/>
      <c r="FUD484" s="3"/>
      <c r="FUE484" s="567"/>
      <c r="FUF484" s="3"/>
      <c r="FUG484" s="428"/>
      <c r="FUH484" s="3"/>
      <c r="FUI484" s="567"/>
      <c r="FUJ484" s="3"/>
      <c r="FUK484" s="428"/>
      <c r="FUL484" s="3"/>
      <c r="FUM484" s="567"/>
      <c r="FUN484" s="3"/>
      <c r="FUO484" s="428"/>
      <c r="FUP484" s="3"/>
      <c r="FUQ484" s="567"/>
      <c r="FUR484" s="3"/>
      <c r="FUS484" s="428"/>
      <c r="FUT484" s="3"/>
      <c r="FUU484" s="567"/>
      <c r="FUV484" s="3"/>
      <c r="FUW484" s="428"/>
      <c r="FUX484" s="3"/>
      <c r="FUY484" s="567"/>
      <c r="FUZ484" s="3"/>
      <c r="FVA484" s="428"/>
      <c r="FVB484" s="3"/>
      <c r="FVC484" s="567"/>
      <c r="FVD484" s="3"/>
      <c r="FVE484" s="428"/>
      <c r="FVF484" s="3"/>
      <c r="FVG484" s="567"/>
      <c r="FVH484" s="3"/>
      <c r="FVI484" s="428"/>
      <c r="FVJ484" s="3"/>
      <c r="FVK484" s="567"/>
      <c r="FVL484" s="3"/>
      <c r="FVM484" s="428"/>
      <c r="FVN484" s="3"/>
      <c r="FVO484" s="567"/>
      <c r="FVP484" s="3"/>
      <c r="FVQ484" s="428"/>
      <c r="FVR484" s="3"/>
      <c r="FVS484" s="567"/>
      <c r="FVT484" s="3"/>
      <c r="FVU484" s="428"/>
      <c r="FVV484" s="3"/>
      <c r="FVW484" s="567"/>
      <c r="FVX484" s="3"/>
      <c r="FVY484" s="428"/>
      <c r="FVZ484" s="3"/>
      <c r="FWA484" s="567"/>
      <c r="FWB484" s="3"/>
      <c r="FWC484" s="428"/>
      <c r="FWD484" s="3"/>
      <c r="FWE484" s="567"/>
      <c r="FWF484" s="3"/>
      <c r="FWG484" s="428"/>
      <c r="FWH484" s="3"/>
      <c r="FWI484" s="567"/>
      <c r="FWJ484" s="3"/>
      <c r="FWK484" s="428"/>
      <c r="FWL484" s="3"/>
      <c r="FWM484" s="567"/>
      <c r="FWN484" s="3"/>
      <c r="FWO484" s="428"/>
      <c r="FWP484" s="3"/>
      <c r="FWQ484" s="567"/>
      <c r="FWR484" s="3"/>
      <c r="FWS484" s="428"/>
      <c r="FWT484" s="3"/>
      <c r="FWU484" s="567"/>
      <c r="FWV484" s="3"/>
      <c r="FWW484" s="428"/>
      <c r="FWX484" s="3"/>
      <c r="FWY484" s="567"/>
      <c r="FWZ484" s="3"/>
      <c r="FXA484" s="428"/>
      <c r="FXB484" s="3"/>
      <c r="FXC484" s="567"/>
      <c r="FXD484" s="3"/>
      <c r="FXE484" s="428"/>
      <c r="FXF484" s="3"/>
      <c r="FXG484" s="567"/>
      <c r="FXH484" s="3"/>
      <c r="FXI484" s="428"/>
      <c r="FXJ484" s="3"/>
      <c r="FXK484" s="567"/>
      <c r="FXL484" s="3"/>
      <c r="FXM484" s="428"/>
      <c r="FXN484" s="3"/>
      <c r="FXO484" s="567"/>
      <c r="FXP484" s="3"/>
      <c r="FXQ484" s="428"/>
      <c r="FXR484" s="3"/>
      <c r="FXS484" s="567"/>
      <c r="FXT484" s="3"/>
      <c r="FXU484" s="428"/>
      <c r="FXV484" s="3"/>
      <c r="FXW484" s="567"/>
      <c r="FXX484" s="3"/>
      <c r="FXY484" s="428"/>
      <c r="FXZ484" s="3"/>
      <c r="FYA484" s="567"/>
      <c r="FYB484" s="3"/>
      <c r="FYC484" s="428"/>
      <c r="FYD484" s="3"/>
      <c r="FYE484" s="567"/>
      <c r="FYF484" s="3"/>
      <c r="FYG484" s="428"/>
      <c r="FYH484" s="3"/>
      <c r="FYI484" s="567"/>
      <c r="FYJ484" s="3"/>
      <c r="FYK484" s="428"/>
      <c r="FYL484" s="3"/>
      <c r="FYM484" s="567"/>
      <c r="FYN484" s="3"/>
      <c r="FYO484" s="428"/>
      <c r="FYP484" s="3"/>
      <c r="FYQ484" s="567"/>
      <c r="FYR484" s="3"/>
      <c r="FYS484" s="428"/>
      <c r="FYT484" s="3"/>
      <c r="FYU484" s="567"/>
      <c r="FYV484" s="3"/>
      <c r="FYW484" s="428"/>
      <c r="FYX484" s="3"/>
      <c r="FYY484" s="567"/>
      <c r="FYZ484" s="3"/>
      <c r="FZA484" s="428"/>
      <c r="FZB484" s="3"/>
      <c r="FZC484" s="567"/>
      <c r="FZD484" s="3"/>
      <c r="FZE484" s="428"/>
      <c r="FZF484" s="3"/>
      <c r="FZG484" s="567"/>
      <c r="FZH484" s="3"/>
      <c r="FZI484" s="428"/>
      <c r="FZJ484" s="3"/>
      <c r="FZK484" s="567"/>
      <c r="FZL484" s="3"/>
      <c r="FZM484" s="428"/>
      <c r="FZN484" s="3"/>
      <c r="FZO484" s="567"/>
      <c r="FZP484" s="3"/>
      <c r="FZQ484" s="428"/>
      <c r="FZR484" s="3"/>
      <c r="FZS484" s="567"/>
      <c r="FZT484" s="3"/>
      <c r="FZU484" s="428"/>
      <c r="FZV484" s="3"/>
      <c r="FZW484" s="567"/>
      <c r="FZX484" s="3"/>
      <c r="FZY484" s="428"/>
      <c r="FZZ484" s="3"/>
      <c r="GAA484" s="567"/>
      <c r="GAB484" s="3"/>
      <c r="GAC484" s="428"/>
      <c r="GAD484" s="3"/>
      <c r="GAE484" s="567"/>
      <c r="GAF484" s="3"/>
      <c r="GAG484" s="428"/>
      <c r="GAH484" s="3"/>
      <c r="GAI484" s="567"/>
      <c r="GAJ484" s="3"/>
      <c r="GAK484" s="428"/>
      <c r="GAL484" s="3"/>
      <c r="GAM484" s="567"/>
      <c r="GAN484" s="3"/>
      <c r="GAO484" s="428"/>
      <c r="GAP484" s="3"/>
      <c r="GAQ484" s="567"/>
      <c r="GAR484" s="3"/>
      <c r="GAS484" s="428"/>
      <c r="GAT484" s="3"/>
      <c r="GAU484" s="567"/>
      <c r="GAV484" s="3"/>
      <c r="GAW484" s="428"/>
      <c r="GAX484" s="3"/>
      <c r="GAY484" s="567"/>
      <c r="GAZ484" s="3"/>
      <c r="GBA484" s="428"/>
      <c r="GBB484" s="3"/>
      <c r="GBC484" s="567"/>
      <c r="GBD484" s="3"/>
      <c r="GBE484" s="428"/>
      <c r="GBF484" s="3"/>
      <c r="GBG484" s="567"/>
      <c r="GBH484" s="3"/>
      <c r="GBI484" s="428"/>
      <c r="GBJ484" s="3"/>
      <c r="GBK484" s="567"/>
      <c r="GBL484" s="3"/>
      <c r="GBM484" s="428"/>
      <c r="GBN484" s="3"/>
      <c r="GBO484" s="567"/>
      <c r="GBP484" s="3"/>
      <c r="GBQ484" s="428"/>
      <c r="GBR484" s="3"/>
      <c r="GBS484" s="567"/>
      <c r="GBT484" s="3"/>
      <c r="GBU484" s="428"/>
      <c r="GBV484" s="3"/>
      <c r="GBW484" s="567"/>
      <c r="GBX484" s="3"/>
      <c r="GBY484" s="428"/>
      <c r="GBZ484" s="3"/>
      <c r="GCA484" s="567"/>
      <c r="GCB484" s="3"/>
      <c r="GCC484" s="428"/>
      <c r="GCD484" s="3"/>
      <c r="GCE484" s="567"/>
      <c r="GCF484" s="3"/>
      <c r="GCG484" s="428"/>
      <c r="GCH484" s="3"/>
      <c r="GCI484" s="567"/>
      <c r="GCJ484" s="3"/>
      <c r="GCK484" s="428"/>
      <c r="GCL484" s="3"/>
      <c r="GCM484" s="567"/>
      <c r="GCN484" s="3"/>
      <c r="GCO484" s="428"/>
      <c r="GCP484" s="3"/>
      <c r="GCQ484" s="567"/>
      <c r="GCR484" s="3"/>
      <c r="GCS484" s="428"/>
      <c r="GCT484" s="3"/>
      <c r="GCU484" s="567"/>
      <c r="GCV484" s="3"/>
      <c r="GCW484" s="428"/>
      <c r="GCX484" s="3"/>
      <c r="GCY484" s="567"/>
      <c r="GCZ484" s="3"/>
      <c r="GDA484" s="428"/>
      <c r="GDB484" s="3"/>
      <c r="GDC484" s="567"/>
      <c r="GDD484" s="3"/>
      <c r="GDE484" s="428"/>
      <c r="GDF484" s="3"/>
      <c r="GDG484" s="567"/>
      <c r="GDH484" s="3"/>
      <c r="GDI484" s="428"/>
      <c r="GDJ484" s="3"/>
      <c r="GDK484" s="567"/>
      <c r="GDL484" s="3"/>
      <c r="GDM484" s="428"/>
      <c r="GDN484" s="3"/>
      <c r="GDO484" s="567"/>
      <c r="GDP484" s="3"/>
      <c r="GDQ484" s="428"/>
      <c r="GDR484" s="3"/>
      <c r="GDS484" s="567"/>
      <c r="GDT484" s="3"/>
      <c r="GDU484" s="428"/>
      <c r="GDV484" s="3"/>
      <c r="GDW484" s="567"/>
      <c r="GDX484" s="3"/>
      <c r="GDY484" s="428"/>
      <c r="GDZ484" s="3"/>
      <c r="GEA484" s="567"/>
      <c r="GEB484" s="3"/>
      <c r="GEC484" s="428"/>
      <c r="GED484" s="3"/>
      <c r="GEE484" s="567"/>
      <c r="GEF484" s="3"/>
      <c r="GEG484" s="428"/>
      <c r="GEH484" s="3"/>
      <c r="GEI484" s="567"/>
      <c r="GEJ484" s="3"/>
      <c r="GEK484" s="428"/>
      <c r="GEL484" s="3"/>
      <c r="GEM484" s="567"/>
      <c r="GEN484" s="3"/>
      <c r="GEO484" s="428"/>
      <c r="GEP484" s="3"/>
      <c r="GEQ484" s="567"/>
      <c r="GER484" s="3"/>
      <c r="GES484" s="428"/>
      <c r="GET484" s="3"/>
      <c r="GEU484" s="567"/>
      <c r="GEV484" s="3"/>
      <c r="GEW484" s="428"/>
      <c r="GEX484" s="3"/>
      <c r="GEY484" s="567"/>
      <c r="GEZ484" s="3"/>
      <c r="GFA484" s="428"/>
      <c r="GFB484" s="3"/>
      <c r="GFC484" s="567"/>
      <c r="GFD484" s="3"/>
      <c r="GFE484" s="428"/>
      <c r="GFF484" s="3"/>
      <c r="GFG484" s="567"/>
      <c r="GFH484" s="3"/>
      <c r="GFI484" s="428"/>
      <c r="GFJ484" s="3"/>
      <c r="GFK484" s="567"/>
      <c r="GFL484" s="3"/>
      <c r="GFM484" s="428"/>
      <c r="GFN484" s="3"/>
      <c r="GFO484" s="567"/>
      <c r="GFP484" s="3"/>
      <c r="GFQ484" s="428"/>
      <c r="GFR484" s="3"/>
      <c r="GFS484" s="567"/>
      <c r="GFT484" s="3"/>
      <c r="GFU484" s="428"/>
      <c r="GFV484" s="3"/>
      <c r="GFW484" s="567"/>
      <c r="GFX484" s="3"/>
      <c r="GFY484" s="428"/>
      <c r="GFZ484" s="3"/>
      <c r="GGA484" s="567"/>
      <c r="GGB484" s="3"/>
      <c r="GGC484" s="428"/>
      <c r="GGD484" s="3"/>
      <c r="GGE484" s="567"/>
      <c r="GGF484" s="3"/>
      <c r="GGG484" s="428"/>
      <c r="GGH484" s="3"/>
      <c r="GGI484" s="567"/>
      <c r="GGJ484" s="3"/>
      <c r="GGK484" s="428"/>
      <c r="GGL484" s="3"/>
      <c r="GGM484" s="567"/>
      <c r="GGN484" s="3"/>
      <c r="GGO484" s="428"/>
      <c r="GGP484" s="3"/>
      <c r="GGQ484" s="567"/>
      <c r="GGR484" s="3"/>
      <c r="GGS484" s="428"/>
      <c r="GGT484" s="3"/>
      <c r="GGU484" s="567"/>
      <c r="GGV484" s="3"/>
      <c r="GGW484" s="428"/>
      <c r="GGX484" s="3"/>
      <c r="GGY484" s="567"/>
      <c r="GGZ484" s="3"/>
      <c r="GHA484" s="428"/>
      <c r="GHB484" s="3"/>
      <c r="GHC484" s="567"/>
      <c r="GHD484" s="3"/>
      <c r="GHE484" s="428"/>
      <c r="GHF484" s="3"/>
      <c r="GHG484" s="567"/>
      <c r="GHH484" s="3"/>
      <c r="GHI484" s="428"/>
      <c r="GHJ484" s="3"/>
      <c r="GHK484" s="567"/>
      <c r="GHL484" s="3"/>
      <c r="GHM484" s="428"/>
      <c r="GHN484" s="3"/>
      <c r="GHO484" s="567"/>
      <c r="GHP484" s="3"/>
      <c r="GHQ484" s="428"/>
      <c r="GHR484" s="3"/>
      <c r="GHS484" s="567"/>
      <c r="GHT484" s="3"/>
      <c r="GHU484" s="428"/>
      <c r="GHV484" s="3"/>
      <c r="GHW484" s="567"/>
      <c r="GHX484" s="3"/>
      <c r="GHY484" s="428"/>
      <c r="GHZ484" s="3"/>
      <c r="GIA484" s="567"/>
      <c r="GIB484" s="3"/>
      <c r="GIC484" s="428"/>
      <c r="GID484" s="3"/>
      <c r="GIE484" s="567"/>
      <c r="GIF484" s="3"/>
      <c r="GIG484" s="428"/>
      <c r="GIH484" s="3"/>
      <c r="GII484" s="567"/>
      <c r="GIJ484" s="3"/>
      <c r="GIK484" s="428"/>
      <c r="GIL484" s="3"/>
      <c r="GIM484" s="567"/>
      <c r="GIN484" s="3"/>
      <c r="GIO484" s="428"/>
      <c r="GIP484" s="3"/>
      <c r="GIQ484" s="567"/>
      <c r="GIR484" s="3"/>
      <c r="GIS484" s="428"/>
      <c r="GIT484" s="3"/>
      <c r="GIU484" s="567"/>
      <c r="GIV484" s="3"/>
      <c r="GIW484" s="428"/>
      <c r="GIX484" s="3"/>
      <c r="GIY484" s="567"/>
      <c r="GIZ484" s="3"/>
      <c r="GJA484" s="428"/>
      <c r="GJB484" s="3"/>
      <c r="GJC484" s="567"/>
      <c r="GJD484" s="3"/>
      <c r="GJE484" s="428"/>
      <c r="GJF484" s="3"/>
      <c r="GJG484" s="567"/>
      <c r="GJH484" s="3"/>
      <c r="GJI484" s="428"/>
      <c r="GJJ484" s="3"/>
      <c r="GJK484" s="567"/>
      <c r="GJL484" s="3"/>
      <c r="GJM484" s="428"/>
      <c r="GJN484" s="3"/>
      <c r="GJO484" s="567"/>
      <c r="GJP484" s="3"/>
      <c r="GJQ484" s="428"/>
      <c r="GJR484" s="3"/>
      <c r="GJS484" s="567"/>
      <c r="GJT484" s="3"/>
      <c r="GJU484" s="428"/>
      <c r="GJV484" s="3"/>
      <c r="GJW484" s="567"/>
      <c r="GJX484" s="3"/>
      <c r="GJY484" s="428"/>
      <c r="GJZ484" s="3"/>
      <c r="GKA484" s="567"/>
      <c r="GKB484" s="3"/>
      <c r="GKC484" s="428"/>
      <c r="GKD484" s="3"/>
      <c r="GKE484" s="567"/>
      <c r="GKF484" s="3"/>
      <c r="GKG484" s="428"/>
      <c r="GKH484" s="3"/>
      <c r="GKI484" s="567"/>
      <c r="GKJ484" s="3"/>
      <c r="GKK484" s="428"/>
      <c r="GKL484" s="3"/>
      <c r="GKM484" s="567"/>
      <c r="GKN484" s="3"/>
      <c r="GKO484" s="428"/>
      <c r="GKP484" s="3"/>
      <c r="GKQ484" s="567"/>
      <c r="GKR484" s="3"/>
      <c r="GKS484" s="428"/>
      <c r="GKT484" s="3"/>
      <c r="GKU484" s="567"/>
      <c r="GKV484" s="3"/>
      <c r="GKW484" s="428"/>
      <c r="GKX484" s="3"/>
      <c r="GKY484" s="567"/>
      <c r="GKZ484" s="3"/>
      <c r="GLA484" s="428"/>
      <c r="GLB484" s="3"/>
      <c r="GLC484" s="567"/>
      <c r="GLD484" s="3"/>
      <c r="GLE484" s="428"/>
      <c r="GLF484" s="3"/>
      <c r="GLG484" s="567"/>
      <c r="GLH484" s="3"/>
      <c r="GLI484" s="428"/>
      <c r="GLJ484" s="3"/>
      <c r="GLK484" s="567"/>
      <c r="GLL484" s="3"/>
      <c r="GLM484" s="428"/>
      <c r="GLN484" s="3"/>
      <c r="GLO484" s="567"/>
      <c r="GLP484" s="3"/>
      <c r="GLQ484" s="428"/>
      <c r="GLR484" s="3"/>
      <c r="GLS484" s="567"/>
      <c r="GLT484" s="3"/>
      <c r="GLU484" s="428"/>
      <c r="GLV484" s="3"/>
      <c r="GLW484" s="567"/>
      <c r="GLX484" s="3"/>
      <c r="GLY484" s="428"/>
      <c r="GLZ484" s="3"/>
      <c r="GMA484" s="567"/>
      <c r="GMB484" s="3"/>
      <c r="GMC484" s="428"/>
      <c r="GMD484" s="3"/>
      <c r="GME484" s="567"/>
      <c r="GMF484" s="3"/>
      <c r="GMG484" s="428"/>
      <c r="GMH484" s="3"/>
      <c r="GMI484" s="567"/>
      <c r="GMJ484" s="3"/>
      <c r="GMK484" s="428"/>
      <c r="GML484" s="3"/>
      <c r="GMM484" s="567"/>
      <c r="GMN484" s="3"/>
      <c r="GMO484" s="428"/>
      <c r="GMP484" s="3"/>
      <c r="GMQ484" s="567"/>
      <c r="GMR484" s="3"/>
      <c r="GMS484" s="428"/>
      <c r="GMT484" s="3"/>
      <c r="GMU484" s="567"/>
      <c r="GMV484" s="3"/>
      <c r="GMW484" s="428"/>
      <c r="GMX484" s="3"/>
      <c r="GMY484" s="567"/>
      <c r="GMZ484" s="3"/>
      <c r="GNA484" s="428"/>
      <c r="GNB484" s="3"/>
      <c r="GNC484" s="567"/>
      <c r="GND484" s="3"/>
      <c r="GNE484" s="428"/>
      <c r="GNF484" s="3"/>
      <c r="GNG484" s="567"/>
      <c r="GNH484" s="3"/>
      <c r="GNI484" s="428"/>
      <c r="GNJ484" s="3"/>
      <c r="GNK484" s="567"/>
      <c r="GNL484" s="3"/>
      <c r="GNM484" s="428"/>
      <c r="GNN484" s="3"/>
      <c r="GNO484" s="567"/>
      <c r="GNP484" s="3"/>
      <c r="GNQ484" s="428"/>
      <c r="GNR484" s="3"/>
      <c r="GNS484" s="567"/>
      <c r="GNT484" s="3"/>
      <c r="GNU484" s="428"/>
      <c r="GNV484" s="3"/>
      <c r="GNW484" s="567"/>
      <c r="GNX484" s="3"/>
      <c r="GNY484" s="428"/>
      <c r="GNZ484" s="3"/>
      <c r="GOA484" s="567"/>
      <c r="GOB484" s="3"/>
      <c r="GOC484" s="428"/>
      <c r="GOD484" s="3"/>
      <c r="GOE484" s="567"/>
      <c r="GOF484" s="3"/>
      <c r="GOG484" s="428"/>
      <c r="GOH484" s="3"/>
      <c r="GOI484" s="567"/>
      <c r="GOJ484" s="3"/>
      <c r="GOK484" s="428"/>
      <c r="GOL484" s="3"/>
      <c r="GOM484" s="567"/>
      <c r="GON484" s="3"/>
      <c r="GOO484" s="428"/>
      <c r="GOP484" s="3"/>
      <c r="GOQ484" s="567"/>
      <c r="GOR484" s="3"/>
      <c r="GOS484" s="428"/>
      <c r="GOT484" s="3"/>
      <c r="GOU484" s="567"/>
      <c r="GOV484" s="3"/>
      <c r="GOW484" s="428"/>
      <c r="GOX484" s="3"/>
      <c r="GOY484" s="567"/>
      <c r="GOZ484" s="3"/>
      <c r="GPA484" s="428"/>
      <c r="GPB484" s="3"/>
      <c r="GPC484" s="567"/>
      <c r="GPD484" s="3"/>
      <c r="GPE484" s="428"/>
      <c r="GPF484" s="3"/>
      <c r="GPG484" s="567"/>
      <c r="GPH484" s="3"/>
      <c r="GPI484" s="428"/>
      <c r="GPJ484" s="3"/>
      <c r="GPK484" s="567"/>
      <c r="GPL484" s="3"/>
      <c r="GPM484" s="428"/>
      <c r="GPN484" s="3"/>
      <c r="GPO484" s="567"/>
      <c r="GPP484" s="3"/>
      <c r="GPQ484" s="428"/>
      <c r="GPR484" s="3"/>
      <c r="GPS484" s="567"/>
      <c r="GPT484" s="3"/>
      <c r="GPU484" s="428"/>
      <c r="GPV484" s="3"/>
      <c r="GPW484" s="567"/>
      <c r="GPX484" s="3"/>
      <c r="GPY484" s="428"/>
      <c r="GPZ484" s="3"/>
      <c r="GQA484" s="567"/>
      <c r="GQB484" s="3"/>
      <c r="GQC484" s="428"/>
      <c r="GQD484" s="3"/>
      <c r="GQE484" s="567"/>
      <c r="GQF484" s="3"/>
      <c r="GQG484" s="428"/>
      <c r="GQH484" s="3"/>
      <c r="GQI484" s="567"/>
      <c r="GQJ484" s="3"/>
      <c r="GQK484" s="428"/>
      <c r="GQL484" s="3"/>
      <c r="GQM484" s="567"/>
      <c r="GQN484" s="3"/>
      <c r="GQO484" s="428"/>
      <c r="GQP484" s="3"/>
      <c r="GQQ484" s="567"/>
      <c r="GQR484" s="3"/>
      <c r="GQS484" s="428"/>
      <c r="GQT484" s="3"/>
      <c r="GQU484" s="567"/>
      <c r="GQV484" s="3"/>
      <c r="GQW484" s="428"/>
      <c r="GQX484" s="3"/>
      <c r="GQY484" s="567"/>
      <c r="GQZ484" s="3"/>
      <c r="GRA484" s="428"/>
      <c r="GRB484" s="3"/>
      <c r="GRC484" s="567"/>
      <c r="GRD484" s="3"/>
      <c r="GRE484" s="428"/>
      <c r="GRF484" s="3"/>
      <c r="GRG484" s="567"/>
      <c r="GRH484" s="3"/>
      <c r="GRI484" s="428"/>
      <c r="GRJ484" s="3"/>
      <c r="GRK484" s="567"/>
      <c r="GRL484" s="3"/>
      <c r="GRM484" s="428"/>
      <c r="GRN484" s="3"/>
      <c r="GRO484" s="567"/>
      <c r="GRP484" s="3"/>
      <c r="GRQ484" s="428"/>
      <c r="GRR484" s="3"/>
      <c r="GRS484" s="567"/>
      <c r="GRT484" s="3"/>
      <c r="GRU484" s="428"/>
      <c r="GRV484" s="3"/>
      <c r="GRW484" s="567"/>
      <c r="GRX484" s="3"/>
      <c r="GRY484" s="428"/>
      <c r="GRZ484" s="3"/>
      <c r="GSA484" s="567"/>
      <c r="GSB484" s="3"/>
      <c r="GSC484" s="428"/>
      <c r="GSD484" s="3"/>
      <c r="GSE484" s="567"/>
      <c r="GSF484" s="3"/>
      <c r="GSG484" s="428"/>
      <c r="GSH484" s="3"/>
      <c r="GSI484" s="567"/>
      <c r="GSJ484" s="3"/>
      <c r="GSK484" s="428"/>
      <c r="GSL484" s="3"/>
      <c r="GSM484" s="567"/>
      <c r="GSN484" s="3"/>
      <c r="GSO484" s="428"/>
      <c r="GSP484" s="3"/>
      <c r="GSQ484" s="567"/>
      <c r="GSR484" s="3"/>
      <c r="GSS484" s="428"/>
      <c r="GST484" s="3"/>
      <c r="GSU484" s="567"/>
      <c r="GSV484" s="3"/>
      <c r="GSW484" s="428"/>
      <c r="GSX484" s="3"/>
      <c r="GSY484" s="567"/>
      <c r="GSZ484" s="3"/>
      <c r="GTA484" s="428"/>
      <c r="GTB484" s="3"/>
      <c r="GTC484" s="567"/>
      <c r="GTD484" s="3"/>
      <c r="GTE484" s="428"/>
      <c r="GTF484" s="3"/>
      <c r="GTG484" s="567"/>
      <c r="GTH484" s="3"/>
      <c r="GTI484" s="428"/>
      <c r="GTJ484" s="3"/>
      <c r="GTK484" s="567"/>
      <c r="GTL484" s="3"/>
      <c r="GTM484" s="428"/>
      <c r="GTN484" s="3"/>
      <c r="GTO484" s="567"/>
      <c r="GTP484" s="3"/>
      <c r="GTQ484" s="428"/>
      <c r="GTR484" s="3"/>
      <c r="GTS484" s="567"/>
      <c r="GTT484" s="3"/>
      <c r="GTU484" s="428"/>
      <c r="GTV484" s="3"/>
      <c r="GTW484" s="567"/>
      <c r="GTX484" s="3"/>
      <c r="GTY484" s="428"/>
      <c r="GTZ484" s="3"/>
      <c r="GUA484" s="567"/>
      <c r="GUB484" s="3"/>
      <c r="GUC484" s="428"/>
      <c r="GUD484" s="3"/>
      <c r="GUE484" s="567"/>
      <c r="GUF484" s="3"/>
      <c r="GUG484" s="428"/>
      <c r="GUH484" s="3"/>
      <c r="GUI484" s="567"/>
      <c r="GUJ484" s="3"/>
      <c r="GUK484" s="428"/>
      <c r="GUL484" s="3"/>
      <c r="GUM484" s="567"/>
      <c r="GUN484" s="3"/>
      <c r="GUO484" s="428"/>
      <c r="GUP484" s="3"/>
      <c r="GUQ484" s="567"/>
      <c r="GUR484" s="3"/>
      <c r="GUS484" s="428"/>
      <c r="GUT484" s="3"/>
      <c r="GUU484" s="567"/>
      <c r="GUV484" s="3"/>
      <c r="GUW484" s="428"/>
      <c r="GUX484" s="3"/>
      <c r="GUY484" s="567"/>
      <c r="GUZ484" s="3"/>
      <c r="GVA484" s="428"/>
      <c r="GVB484" s="3"/>
      <c r="GVC484" s="567"/>
      <c r="GVD484" s="3"/>
      <c r="GVE484" s="428"/>
      <c r="GVF484" s="3"/>
      <c r="GVG484" s="567"/>
      <c r="GVH484" s="3"/>
      <c r="GVI484" s="428"/>
      <c r="GVJ484" s="3"/>
      <c r="GVK484" s="567"/>
      <c r="GVL484" s="3"/>
      <c r="GVM484" s="428"/>
      <c r="GVN484" s="3"/>
      <c r="GVO484" s="567"/>
      <c r="GVP484" s="3"/>
      <c r="GVQ484" s="428"/>
      <c r="GVR484" s="3"/>
      <c r="GVS484" s="567"/>
      <c r="GVT484" s="3"/>
      <c r="GVU484" s="428"/>
      <c r="GVV484" s="3"/>
      <c r="GVW484" s="567"/>
      <c r="GVX484" s="3"/>
      <c r="GVY484" s="428"/>
      <c r="GVZ484" s="3"/>
      <c r="GWA484" s="567"/>
      <c r="GWB484" s="3"/>
      <c r="GWC484" s="428"/>
      <c r="GWD484" s="3"/>
      <c r="GWE484" s="567"/>
      <c r="GWF484" s="3"/>
      <c r="GWG484" s="428"/>
      <c r="GWH484" s="3"/>
      <c r="GWI484" s="567"/>
      <c r="GWJ484" s="3"/>
      <c r="GWK484" s="428"/>
      <c r="GWL484" s="3"/>
      <c r="GWM484" s="567"/>
      <c r="GWN484" s="3"/>
      <c r="GWO484" s="428"/>
      <c r="GWP484" s="3"/>
      <c r="GWQ484" s="567"/>
      <c r="GWR484" s="3"/>
      <c r="GWS484" s="428"/>
      <c r="GWT484" s="3"/>
      <c r="GWU484" s="567"/>
      <c r="GWV484" s="3"/>
      <c r="GWW484" s="428"/>
      <c r="GWX484" s="3"/>
      <c r="GWY484" s="567"/>
      <c r="GWZ484" s="3"/>
      <c r="GXA484" s="428"/>
      <c r="GXB484" s="3"/>
      <c r="GXC484" s="567"/>
      <c r="GXD484" s="3"/>
      <c r="GXE484" s="428"/>
      <c r="GXF484" s="3"/>
      <c r="GXG484" s="567"/>
      <c r="GXH484" s="3"/>
      <c r="GXI484" s="428"/>
      <c r="GXJ484" s="3"/>
      <c r="GXK484" s="567"/>
      <c r="GXL484" s="3"/>
      <c r="GXM484" s="428"/>
      <c r="GXN484" s="3"/>
      <c r="GXO484" s="567"/>
      <c r="GXP484" s="3"/>
      <c r="GXQ484" s="428"/>
      <c r="GXR484" s="3"/>
      <c r="GXS484" s="567"/>
      <c r="GXT484" s="3"/>
      <c r="GXU484" s="428"/>
      <c r="GXV484" s="3"/>
      <c r="GXW484" s="567"/>
      <c r="GXX484" s="3"/>
      <c r="GXY484" s="428"/>
      <c r="GXZ484" s="3"/>
      <c r="GYA484" s="567"/>
      <c r="GYB484" s="3"/>
      <c r="GYC484" s="428"/>
      <c r="GYD484" s="3"/>
      <c r="GYE484" s="567"/>
      <c r="GYF484" s="3"/>
      <c r="GYG484" s="428"/>
      <c r="GYH484" s="3"/>
      <c r="GYI484" s="567"/>
      <c r="GYJ484" s="3"/>
      <c r="GYK484" s="428"/>
      <c r="GYL484" s="3"/>
      <c r="GYM484" s="567"/>
      <c r="GYN484" s="3"/>
      <c r="GYO484" s="428"/>
      <c r="GYP484" s="3"/>
      <c r="GYQ484" s="567"/>
      <c r="GYR484" s="3"/>
      <c r="GYS484" s="428"/>
      <c r="GYT484" s="3"/>
      <c r="GYU484" s="567"/>
      <c r="GYV484" s="3"/>
      <c r="GYW484" s="428"/>
      <c r="GYX484" s="3"/>
      <c r="GYY484" s="567"/>
      <c r="GYZ484" s="3"/>
      <c r="GZA484" s="428"/>
      <c r="GZB484" s="3"/>
      <c r="GZC484" s="567"/>
      <c r="GZD484" s="3"/>
      <c r="GZE484" s="428"/>
      <c r="GZF484" s="3"/>
      <c r="GZG484" s="567"/>
      <c r="GZH484" s="3"/>
      <c r="GZI484" s="428"/>
      <c r="GZJ484" s="3"/>
      <c r="GZK484" s="567"/>
      <c r="GZL484" s="3"/>
      <c r="GZM484" s="428"/>
      <c r="GZN484" s="3"/>
      <c r="GZO484" s="567"/>
      <c r="GZP484" s="3"/>
      <c r="GZQ484" s="428"/>
      <c r="GZR484" s="3"/>
      <c r="GZS484" s="567"/>
      <c r="GZT484" s="3"/>
      <c r="GZU484" s="428"/>
      <c r="GZV484" s="3"/>
      <c r="GZW484" s="567"/>
      <c r="GZX484" s="3"/>
      <c r="GZY484" s="428"/>
      <c r="GZZ484" s="3"/>
      <c r="HAA484" s="567"/>
      <c r="HAB484" s="3"/>
      <c r="HAC484" s="428"/>
      <c r="HAD484" s="3"/>
      <c r="HAE484" s="567"/>
      <c r="HAF484" s="3"/>
      <c r="HAG484" s="428"/>
      <c r="HAH484" s="3"/>
      <c r="HAI484" s="567"/>
      <c r="HAJ484" s="3"/>
      <c r="HAK484" s="428"/>
      <c r="HAL484" s="3"/>
      <c r="HAM484" s="567"/>
      <c r="HAN484" s="3"/>
      <c r="HAO484" s="428"/>
      <c r="HAP484" s="3"/>
      <c r="HAQ484" s="567"/>
      <c r="HAR484" s="3"/>
      <c r="HAS484" s="428"/>
      <c r="HAT484" s="3"/>
      <c r="HAU484" s="567"/>
      <c r="HAV484" s="3"/>
      <c r="HAW484" s="428"/>
      <c r="HAX484" s="3"/>
      <c r="HAY484" s="567"/>
      <c r="HAZ484" s="3"/>
      <c r="HBA484" s="428"/>
      <c r="HBB484" s="3"/>
      <c r="HBC484" s="567"/>
      <c r="HBD484" s="3"/>
      <c r="HBE484" s="428"/>
      <c r="HBF484" s="3"/>
      <c r="HBG484" s="567"/>
      <c r="HBH484" s="3"/>
      <c r="HBI484" s="428"/>
      <c r="HBJ484" s="3"/>
      <c r="HBK484" s="567"/>
      <c r="HBL484" s="3"/>
      <c r="HBM484" s="428"/>
      <c r="HBN484" s="3"/>
      <c r="HBO484" s="567"/>
      <c r="HBP484" s="3"/>
      <c r="HBQ484" s="428"/>
      <c r="HBR484" s="3"/>
      <c r="HBS484" s="567"/>
      <c r="HBT484" s="3"/>
      <c r="HBU484" s="428"/>
      <c r="HBV484" s="3"/>
      <c r="HBW484" s="567"/>
      <c r="HBX484" s="3"/>
      <c r="HBY484" s="428"/>
      <c r="HBZ484" s="3"/>
      <c r="HCA484" s="567"/>
      <c r="HCB484" s="3"/>
      <c r="HCC484" s="428"/>
      <c r="HCD484" s="3"/>
      <c r="HCE484" s="567"/>
      <c r="HCF484" s="3"/>
      <c r="HCG484" s="428"/>
      <c r="HCH484" s="3"/>
      <c r="HCI484" s="567"/>
      <c r="HCJ484" s="3"/>
      <c r="HCK484" s="428"/>
      <c r="HCL484" s="3"/>
      <c r="HCM484" s="567"/>
      <c r="HCN484" s="3"/>
      <c r="HCO484" s="428"/>
      <c r="HCP484" s="3"/>
      <c r="HCQ484" s="567"/>
      <c r="HCR484" s="3"/>
      <c r="HCS484" s="428"/>
      <c r="HCT484" s="3"/>
      <c r="HCU484" s="567"/>
      <c r="HCV484" s="3"/>
      <c r="HCW484" s="428"/>
      <c r="HCX484" s="3"/>
      <c r="HCY484" s="567"/>
      <c r="HCZ484" s="3"/>
      <c r="HDA484" s="428"/>
      <c r="HDB484" s="3"/>
      <c r="HDC484" s="567"/>
      <c r="HDD484" s="3"/>
      <c r="HDE484" s="428"/>
      <c r="HDF484" s="3"/>
      <c r="HDG484" s="567"/>
      <c r="HDH484" s="3"/>
      <c r="HDI484" s="428"/>
      <c r="HDJ484" s="3"/>
      <c r="HDK484" s="567"/>
      <c r="HDL484" s="3"/>
      <c r="HDM484" s="428"/>
      <c r="HDN484" s="3"/>
      <c r="HDO484" s="567"/>
      <c r="HDP484" s="3"/>
      <c r="HDQ484" s="428"/>
      <c r="HDR484" s="3"/>
      <c r="HDS484" s="567"/>
      <c r="HDT484" s="3"/>
      <c r="HDU484" s="428"/>
      <c r="HDV484" s="3"/>
      <c r="HDW484" s="567"/>
      <c r="HDX484" s="3"/>
      <c r="HDY484" s="428"/>
      <c r="HDZ484" s="3"/>
      <c r="HEA484" s="567"/>
      <c r="HEB484" s="3"/>
      <c r="HEC484" s="428"/>
      <c r="HED484" s="3"/>
      <c r="HEE484" s="567"/>
      <c r="HEF484" s="3"/>
      <c r="HEG484" s="428"/>
      <c r="HEH484" s="3"/>
      <c r="HEI484" s="567"/>
      <c r="HEJ484" s="3"/>
      <c r="HEK484" s="428"/>
      <c r="HEL484" s="3"/>
      <c r="HEM484" s="567"/>
      <c r="HEN484" s="3"/>
      <c r="HEO484" s="428"/>
      <c r="HEP484" s="3"/>
      <c r="HEQ484" s="567"/>
      <c r="HER484" s="3"/>
      <c r="HES484" s="428"/>
      <c r="HET484" s="3"/>
      <c r="HEU484" s="567"/>
      <c r="HEV484" s="3"/>
      <c r="HEW484" s="428"/>
      <c r="HEX484" s="3"/>
      <c r="HEY484" s="567"/>
      <c r="HEZ484" s="3"/>
      <c r="HFA484" s="428"/>
      <c r="HFB484" s="3"/>
      <c r="HFC484" s="567"/>
      <c r="HFD484" s="3"/>
      <c r="HFE484" s="428"/>
      <c r="HFF484" s="3"/>
      <c r="HFG484" s="567"/>
      <c r="HFH484" s="3"/>
      <c r="HFI484" s="428"/>
      <c r="HFJ484" s="3"/>
      <c r="HFK484" s="567"/>
      <c r="HFL484" s="3"/>
      <c r="HFM484" s="428"/>
      <c r="HFN484" s="3"/>
      <c r="HFO484" s="567"/>
      <c r="HFP484" s="3"/>
      <c r="HFQ484" s="428"/>
      <c r="HFR484" s="3"/>
      <c r="HFS484" s="567"/>
      <c r="HFT484" s="3"/>
      <c r="HFU484" s="428"/>
      <c r="HFV484" s="3"/>
      <c r="HFW484" s="567"/>
      <c r="HFX484" s="3"/>
      <c r="HFY484" s="428"/>
      <c r="HFZ484" s="3"/>
      <c r="HGA484" s="567"/>
      <c r="HGB484" s="3"/>
      <c r="HGC484" s="428"/>
      <c r="HGD484" s="3"/>
      <c r="HGE484" s="567"/>
      <c r="HGF484" s="3"/>
      <c r="HGG484" s="428"/>
      <c r="HGH484" s="3"/>
      <c r="HGI484" s="567"/>
      <c r="HGJ484" s="3"/>
      <c r="HGK484" s="428"/>
      <c r="HGL484" s="3"/>
      <c r="HGM484" s="567"/>
      <c r="HGN484" s="3"/>
      <c r="HGO484" s="428"/>
      <c r="HGP484" s="3"/>
      <c r="HGQ484" s="567"/>
      <c r="HGR484" s="3"/>
      <c r="HGS484" s="428"/>
      <c r="HGT484" s="3"/>
      <c r="HGU484" s="567"/>
      <c r="HGV484" s="3"/>
      <c r="HGW484" s="428"/>
      <c r="HGX484" s="3"/>
      <c r="HGY484" s="567"/>
      <c r="HGZ484" s="3"/>
      <c r="HHA484" s="428"/>
      <c r="HHB484" s="3"/>
      <c r="HHC484" s="567"/>
      <c r="HHD484" s="3"/>
      <c r="HHE484" s="428"/>
      <c r="HHF484" s="3"/>
      <c r="HHG484" s="567"/>
      <c r="HHH484" s="3"/>
      <c r="HHI484" s="428"/>
      <c r="HHJ484" s="3"/>
      <c r="HHK484" s="567"/>
      <c r="HHL484" s="3"/>
      <c r="HHM484" s="428"/>
      <c r="HHN484" s="3"/>
      <c r="HHO484" s="567"/>
      <c r="HHP484" s="3"/>
      <c r="HHQ484" s="428"/>
      <c r="HHR484" s="3"/>
      <c r="HHS484" s="567"/>
      <c r="HHT484" s="3"/>
      <c r="HHU484" s="428"/>
      <c r="HHV484" s="3"/>
      <c r="HHW484" s="567"/>
      <c r="HHX484" s="3"/>
      <c r="HHY484" s="428"/>
      <c r="HHZ484" s="3"/>
      <c r="HIA484" s="567"/>
      <c r="HIB484" s="3"/>
      <c r="HIC484" s="428"/>
      <c r="HID484" s="3"/>
      <c r="HIE484" s="567"/>
      <c r="HIF484" s="3"/>
      <c r="HIG484" s="428"/>
      <c r="HIH484" s="3"/>
      <c r="HII484" s="567"/>
      <c r="HIJ484" s="3"/>
      <c r="HIK484" s="428"/>
      <c r="HIL484" s="3"/>
      <c r="HIM484" s="567"/>
      <c r="HIN484" s="3"/>
      <c r="HIO484" s="428"/>
      <c r="HIP484" s="3"/>
      <c r="HIQ484" s="567"/>
      <c r="HIR484" s="3"/>
      <c r="HIS484" s="428"/>
      <c r="HIT484" s="3"/>
      <c r="HIU484" s="567"/>
      <c r="HIV484" s="3"/>
      <c r="HIW484" s="428"/>
      <c r="HIX484" s="3"/>
      <c r="HIY484" s="567"/>
      <c r="HIZ484" s="3"/>
      <c r="HJA484" s="428"/>
      <c r="HJB484" s="3"/>
      <c r="HJC484" s="567"/>
      <c r="HJD484" s="3"/>
      <c r="HJE484" s="428"/>
      <c r="HJF484" s="3"/>
      <c r="HJG484" s="567"/>
      <c r="HJH484" s="3"/>
      <c r="HJI484" s="428"/>
      <c r="HJJ484" s="3"/>
      <c r="HJK484" s="567"/>
      <c r="HJL484" s="3"/>
      <c r="HJM484" s="428"/>
      <c r="HJN484" s="3"/>
      <c r="HJO484" s="567"/>
      <c r="HJP484" s="3"/>
      <c r="HJQ484" s="428"/>
      <c r="HJR484" s="3"/>
      <c r="HJS484" s="567"/>
      <c r="HJT484" s="3"/>
      <c r="HJU484" s="428"/>
      <c r="HJV484" s="3"/>
      <c r="HJW484" s="567"/>
      <c r="HJX484" s="3"/>
      <c r="HJY484" s="428"/>
      <c r="HJZ484" s="3"/>
      <c r="HKA484" s="567"/>
      <c r="HKB484" s="3"/>
      <c r="HKC484" s="428"/>
      <c r="HKD484" s="3"/>
      <c r="HKE484" s="567"/>
      <c r="HKF484" s="3"/>
      <c r="HKG484" s="428"/>
      <c r="HKH484" s="3"/>
      <c r="HKI484" s="567"/>
      <c r="HKJ484" s="3"/>
      <c r="HKK484" s="428"/>
      <c r="HKL484" s="3"/>
      <c r="HKM484" s="567"/>
      <c r="HKN484" s="3"/>
      <c r="HKO484" s="428"/>
      <c r="HKP484" s="3"/>
      <c r="HKQ484" s="567"/>
      <c r="HKR484" s="3"/>
      <c r="HKS484" s="428"/>
      <c r="HKT484" s="3"/>
      <c r="HKU484" s="567"/>
      <c r="HKV484" s="3"/>
      <c r="HKW484" s="428"/>
      <c r="HKX484" s="3"/>
      <c r="HKY484" s="567"/>
      <c r="HKZ484" s="3"/>
      <c r="HLA484" s="428"/>
      <c r="HLB484" s="3"/>
      <c r="HLC484" s="567"/>
      <c r="HLD484" s="3"/>
      <c r="HLE484" s="428"/>
      <c r="HLF484" s="3"/>
      <c r="HLG484" s="567"/>
      <c r="HLH484" s="3"/>
      <c r="HLI484" s="428"/>
      <c r="HLJ484" s="3"/>
      <c r="HLK484" s="567"/>
      <c r="HLL484" s="3"/>
      <c r="HLM484" s="428"/>
      <c r="HLN484" s="3"/>
      <c r="HLO484" s="567"/>
      <c r="HLP484" s="3"/>
      <c r="HLQ484" s="428"/>
      <c r="HLR484" s="3"/>
      <c r="HLS484" s="567"/>
      <c r="HLT484" s="3"/>
      <c r="HLU484" s="428"/>
      <c r="HLV484" s="3"/>
      <c r="HLW484" s="567"/>
      <c r="HLX484" s="3"/>
      <c r="HLY484" s="428"/>
      <c r="HLZ484" s="3"/>
      <c r="HMA484" s="567"/>
      <c r="HMB484" s="3"/>
      <c r="HMC484" s="428"/>
      <c r="HMD484" s="3"/>
      <c r="HME484" s="567"/>
      <c r="HMF484" s="3"/>
      <c r="HMG484" s="428"/>
      <c r="HMH484" s="3"/>
      <c r="HMI484" s="567"/>
      <c r="HMJ484" s="3"/>
      <c r="HMK484" s="428"/>
      <c r="HML484" s="3"/>
      <c r="HMM484" s="567"/>
      <c r="HMN484" s="3"/>
      <c r="HMO484" s="428"/>
      <c r="HMP484" s="3"/>
      <c r="HMQ484" s="567"/>
      <c r="HMR484" s="3"/>
      <c r="HMS484" s="428"/>
      <c r="HMT484" s="3"/>
      <c r="HMU484" s="567"/>
      <c r="HMV484" s="3"/>
      <c r="HMW484" s="428"/>
      <c r="HMX484" s="3"/>
      <c r="HMY484" s="567"/>
      <c r="HMZ484" s="3"/>
      <c r="HNA484" s="428"/>
      <c r="HNB484" s="3"/>
      <c r="HNC484" s="567"/>
      <c r="HND484" s="3"/>
      <c r="HNE484" s="428"/>
      <c r="HNF484" s="3"/>
      <c r="HNG484" s="567"/>
      <c r="HNH484" s="3"/>
      <c r="HNI484" s="428"/>
      <c r="HNJ484" s="3"/>
      <c r="HNK484" s="567"/>
      <c r="HNL484" s="3"/>
      <c r="HNM484" s="428"/>
      <c r="HNN484" s="3"/>
      <c r="HNO484" s="567"/>
      <c r="HNP484" s="3"/>
      <c r="HNQ484" s="428"/>
      <c r="HNR484" s="3"/>
      <c r="HNS484" s="567"/>
      <c r="HNT484" s="3"/>
      <c r="HNU484" s="428"/>
      <c r="HNV484" s="3"/>
      <c r="HNW484" s="567"/>
      <c r="HNX484" s="3"/>
      <c r="HNY484" s="428"/>
      <c r="HNZ484" s="3"/>
      <c r="HOA484" s="567"/>
      <c r="HOB484" s="3"/>
      <c r="HOC484" s="428"/>
      <c r="HOD484" s="3"/>
      <c r="HOE484" s="567"/>
      <c r="HOF484" s="3"/>
      <c r="HOG484" s="428"/>
      <c r="HOH484" s="3"/>
      <c r="HOI484" s="567"/>
      <c r="HOJ484" s="3"/>
      <c r="HOK484" s="428"/>
      <c r="HOL484" s="3"/>
      <c r="HOM484" s="567"/>
      <c r="HON484" s="3"/>
      <c r="HOO484" s="428"/>
      <c r="HOP484" s="3"/>
      <c r="HOQ484" s="567"/>
      <c r="HOR484" s="3"/>
      <c r="HOS484" s="428"/>
      <c r="HOT484" s="3"/>
      <c r="HOU484" s="567"/>
      <c r="HOV484" s="3"/>
      <c r="HOW484" s="428"/>
      <c r="HOX484" s="3"/>
      <c r="HOY484" s="567"/>
      <c r="HOZ484" s="3"/>
      <c r="HPA484" s="428"/>
      <c r="HPB484" s="3"/>
      <c r="HPC484" s="567"/>
      <c r="HPD484" s="3"/>
      <c r="HPE484" s="428"/>
      <c r="HPF484" s="3"/>
      <c r="HPG484" s="567"/>
      <c r="HPH484" s="3"/>
      <c r="HPI484" s="428"/>
      <c r="HPJ484" s="3"/>
      <c r="HPK484" s="567"/>
      <c r="HPL484" s="3"/>
      <c r="HPM484" s="428"/>
      <c r="HPN484" s="3"/>
      <c r="HPO484" s="567"/>
      <c r="HPP484" s="3"/>
      <c r="HPQ484" s="428"/>
      <c r="HPR484" s="3"/>
      <c r="HPS484" s="567"/>
      <c r="HPT484" s="3"/>
      <c r="HPU484" s="428"/>
      <c r="HPV484" s="3"/>
      <c r="HPW484" s="567"/>
      <c r="HPX484" s="3"/>
      <c r="HPY484" s="428"/>
      <c r="HPZ484" s="3"/>
      <c r="HQA484" s="567"/>
      <c r="HQB484" s="3"/>
      <c r="HQC484" s="428"/>
      <c r="HQD484" s="3"/>
      <c r="HQE484" s="567"/>
      <c r="HQF484" s="3"/>
      <c r="HQG484" s="428"/>
      <c r="HQH484" s="3"/>
      <c r="HQI484" s="567"/>
      <c r="HQJ484" s="3"/>
      <c r="HQK484" s="428"/>
      <c r="HQL484" s="3"/>
      <c r="HQM484" s="567"/>
      <c r="HQN484" s="3"/>
      <c r="HQO484" s="428"/>
      <c r="HQP484" s="3"/>
      <c r="HQQ484" s="567"/>
      <c r="HQR484" s="3"/>
      <c r="HQS484" s="428"/>
      <c r="HQT484" s="3"/>
      <c r="HQU484" s="567"/>
      <c r="HQV484" s="3"/>
      <c r="HQW484" s="428"/>
      <c r="HQX484" s="3"/>
      <c r="HQY484" s="567"/>
      <c r="HQZ484" s="3"/>
      <c r="HRA484" s="428"/>
      <c r="HRB484" s="3"/>
      <c r="HRC484" s="567"/>
      <c r="HRD484" s="3"/>
      <c r="HRE484" s="428"/>
      <c r="HRF484" s="3"/>
      <c r="HRG484" s="567"/>
      <c r="HRH484" s="3"/>
      <c r="HRI484" s="428"/>
      <c r="HRJ484" s="3"/>
      <c r="HRK484" s="567"/>
      <c r="HRL484" s="3"/>
      <c r="HRM484" s="428"/>
      <c r="HRN484" s="3"/>
      <c r="HRO484" s="567"/>
      <c r="HRP484" s="3"/>
      <c r="HRQ484" s="428"/>
      <c r="HRR484" s="3"/>
      <c r="HRS484" s="567"/>
      <c r="HRT484" s="3"/>
      <c r="HRU484" s="428"/>
      <c r="HRV484" s="3"/>
      <c r="HRW484" s="567"/>
      <c r="HRX484" s="3"/>
      <c r="HRY484" s="428"/>
      <c r="HRZ484" s="3"/>
      <c r="HSA484" s="567"/>
      <c r="HSB484" s="3"/>
      <c r="HSC484" s="428"/>
      <c r="HSD484" s="3"/>
      <c r="HSE484" s="567"/>
      <c r="HSF484" s="3"/>
      <c r="HSG484" s="428"/>
      <c r="HSH484" s="3"/>
      <c r="HSI484" s="567"/>
      <c r="HSJ484" s="3"/>
      <c r="HSK484" s="428"/>
      <c r="HSL484" s="3"/>
      <c r="HSM484" s="567"/>
      <c r="HSN484" s="3"/>
      <c r="HSO484" s="428"/>
      <c r="HSP484" s="3"/>
      <c r="HSQ484" s="567"/>
      <c r="HSR484" s="3"/>
      <c r="HSS484" s="428"/>
      <c r="HST484" s="3"/>
      <c r="HSU484" s="567"/>
      <c r="HSV484" s="3"/>
      <c r="HSW484" s="428"/>
      <c r="HSX484" s="3"/>
      <c r="HSY484" s="567"/>
      <c r="HSZ484" s="3"/>
      <c r="HTA484" s="428"/>
      <c r="HTB484" s="3"/>
      <c r="HTC484" s="567"/>
      <c r="HTD484" s="3"/>
      <c r="HTE484" s="428"/>
      <c r="HTF484" s="3"/>
      <c r="HTG484" s="567"/>
      <c r="HTH484" s="3"/>
      <c r="HTI484" s="428"/>
      <c r="HTJ484" s="3"/>
      <c r="HTK484" s="567"/>
      <c r="HTL484" s="3"/>
      <c r="HTM484" s="428"/>
      <c r="HTN484" s="3"/>
      <c r="HTO484" s="567"/>
      <c r="HTP484" s="3"/>
      <c r="HTQ484" s="428"/>
      <c r="HTR484" s="3"/>
      <c r="HTS484" s="567"/>
      <c r="HTT484" s="3"/>
      <c r="HTU484" s="428"/>
      <c r="HTV484" s="3"/>
      <c r="HTW484" s="567"/>
      <c r="HTX484" s="3"/>
      <c r="HTY484" s="428"/>
      <c r="HTZ484" s="3"/>
      <c r="HUA484" s="567"/>
      <c r="HUB484" s="3"/>
      <c r="HUC484" s="428"/>
      <c r="HUD484" s="3"/>
      <c r="HUE484" s="567"/>
      <c r="HUF484" s="3"/>
      <c r="HUG484" s="428"/>
      <c r="HUH484" s="3"/>
      <c r="HUI484" s="567"/>
      <c r="HUJ484" s="3"/>
      <c r="HUK484" s="428"/>
      <c r="HUL484" s="3"/>
      <c r="HUM484" s="567"/>
      <c r="HUN484" s="3"/>
      <c r="HUO484" s="428"/>
      <c r="HUP484" s="3"/>
      <c r="HUQ484" s="567"/>
      <c r="HUR484" s="3"/>
      <c r="HUS484" s="428"/>
      <c r="HUT484" s="3"/>
      <c r="HUU484" s="567"/>
      <c r="HUV484" s="3"/>
      <c r="HUW484" s="428"/>
      <c r="HUX484" s="3"/>
      <c r="HUY484" s="567"/>
      <c r="HUZ484" s="3"/>
      <c r="HVA484" s="428"/>
      <c r="HVB484" s="3"/>
      <c r="HVC484" s="567"/>
      <c r="HVD484" s="3"/>
      <c r="HVE484" s="428"/>
      <c r="HVF484" s="3"/>
      <c r="HVG484" s="567"/>
      <c r="HVH484" s="3"/>
      <c r="HVI484" s="428"/>
      <c r="HVJ484" s="3"/>
      <c r="HVK484" s="567"/>
      <c r="HVL484" s="3"/>
      <c r="HVM484" s="428"/>
      <c r="HVN484" s="3"/>
      <c r="HVO484" s="567"/>
      <c r="HVP484" s="3"/>
      <c r="HVQ484" s="428"/>
      <c r="HVR484" s="3"/>
      <c r="HVS484" s="567"/>
      <c r="HVT484" s="3"/>
      <c r="HVU484" s="428"/>
      <c r="HVV484" s="3"/>
      <c r="HVW484" s="567"/>
      <c r="HVX484" s="3"/>
      <c r="HVY484" s="428"/>
      <c r="HVZ484" s="3"/>
      <c r="HWA484" s="567"/>
      <c r="HWB484" s="3"/>
      <c r="HWC484" s="428"/>
      <c r="HWD484" s="3"/>
      <c r="HWE484" s="567"/>
      <c r="HWF484" s="3"/>
      <c r="HWG484" s="428"/>
      <c r="HWH484" s="3"/>
      <c r="HWI484" s="567"/>
      <c r="HWJ484" s="3"/>
      <c r="HWK484" s="428"/>
      <c r="HWL484" s="3"/>
      <c r="HWM484" s="567"/>
      <c r="HWN484" s="3"/>
      <c r="HWO484" s="428"/>
      <c r="HWP484" s="3"/>
      <c r="HWQ484" s="567"/>
      <c r="HWR484" s="3"/>
      <c r="HWS484" s="428"/>
      <c r="HWT484" s="3"/>
      <c r="HWU484" s="567"/>
      <c r="HWV484" s="3"/>
      <c r="HWW484" s="428"/>
      <c r="HWX484" s="3"/>
      <c r="HWY484" s="567"/>
      <c r="HWZ484" s="3"/>
      <c r="HXA484" s="428"/>
      <c r="HXB484" s="3"/>
      <c r="HXC484" s="567"/>
      <c r="HXD484" s="3"/>
      <c r="HXE484" s="428"/>
      <c r="HXF484" s="3"/>
      <c r="HXG484" s="567"/>
      <c r="HXH484" s="3"/>
      <c r="HXI484" s="428"/>
      <c r="HXJ484" s="3"/>
      <c r="HXK484" s="567"/>
      <c r="HXL484" s="3"/>
      <c r="HXM484" s="428"/>
      <c r="HXN484" s="3"/>
      <c r="HXO484" s="567"/>
      <c r="HXP484" s="3"/>
      <c r="HXQ484" s="428"/>
      <c r="HXR484" s="3"/>
      <c r="HXS484" s="567"/>
      <c r="HXT484" s="3"/>
      <c r="HXU484" s="428"/>
      <c r="HXV484" s="3"/>
      <c r="HXW484" s="567"/>
      <c r="HXX484" s="3"/>
      <c r="HXY484" s="428"/>
      <c r="HXZ484" s="3"/>
      <c r="HYA484" s="567"/>
      <c r="HYB484" s="3"/>
      <c r="HYC484" s="428"/>
      <c r="HYD484" s="3"/>
      <c r="HYE484" s="567"/>
      <c r="HYF484" s="3"/>
      <c r="HYG484" s="428"/>
      <c r="HYH484" s="3"/>
      <c r="HYI484" s="567"/>
      <c r="HYJ484" s="3"/>
      <c r="HYK484" s="428"/>
      <c r="HYL484" s="3"/>
      <c r="HYM484" s="567"/>
      <c r="HYN484" s="3"/>
      <c r="HYO484" s="428"/>
      <c r="HYP484" s="3"/>
      <c r="HYQ484" s="567"/>
      <c r="HYR484" s="3"/>
      <c r="HYS484" s="428"/>
      <c r="HYT484" s="3"/>
      <c r="HYU484" s="567"/>
      <c r="HYV484" s="3"/>
      <c r="HYW484" s="428"/>
      <c r="HYX484" s="3"/>
      <c r="HYY484" s="567"/>
      <c r="HYZ484" s="3"/>
      <c r="HZA484" s="428"/>
      <c r="HZB484" s="3"/>
      <c r="HZC484" s="567"/>
      <c r="HZD484" s="3"/>
      <c r="HZE484" s="428"/>
      <c r="HZF484" s="3"/>
      <c r="HZG484" s="567"/>
      <c r="HZH484" s="3"/>
      <c r="HZI484" s="428"/>
      <c r="HZJ484" s="3"/>
      <c r="HZK484" s="567"/>
      <c r="HZL484" s="3"/>
      <c r="HZM484" s="428"/>
      <c r="HZN484" s="3"/>
      <c r="HZO484" s="567"/>
      <c r="HZP484" s="3"/>
      <c r="HZQ484" s="428"/>
      <c r="HZR484" s="3"/>
      <c r="HZS484" s="567"/>
      <c r="HZT484" s="3"/>
      <c r="HZU484" s="428"/>
      <c r="HZV484" s="3"/>
      <c r="HZW484" s="567"/>
      <c r="HZX484" s="3"/>
      <c r="HZY484" s="428"/>
      <c r="HZZ484" s="3"/>
      <c r="IAA484" s="567"/>
      <c r="IAB484" s="3"/>
      <c r="IAC484" s="428"/>
      <c r="IAD484" s="3"/>
      <c r="IAE484" s="567"/>
      <c r="IAF484" s="3"/>
      <c r="IAG484" s="428"/>
      <c r="IAH484" s="3"/>
      <c r="IAI484" s="567"/>
      <c r="IAJ484" s="3"/>
      <c r="IAK484" s="428"/>
      <c r="IAL484" s="3"/>
      <c r="IAM484" s="567"/>
      <c r="IAN484" s="3"/>
      <c r="IAO484" s="428"/>
      <c r="IAP484" s="3"/>
      <c r="IAQ484" s="567"/>
      <c r="IAR484" s="3"/>
      <c r="IAS484" s="428"/>
      <c r="IAT484" s="3"/>
      <c r="IAU484" s="567"/>
      <c r="IAV484" s="3"/>
      <c r="IAW484" s="428"/>
      <c r="IAX484" s="3"/>
      <c r="IAY484" s="567"/>
      <c r="IAZ484" s="3"/>
      <c r="IBA484" s="428"/>
      <c r="IBB484" s="3"/>
      <c r="IBC484" s="567"/>
      <c r="IBD484" s="3"/>
      <c r="IBE484" s="428"/>
      <c r="IBF484" s="3"/>
      <c r="IBG484" s="567"/>
      <c r="IBH484" s="3"/>
      <c r="IBI484" s="428"/>
      <c r="IBJ484" s="3"/>
      <c r="IBK484" s="567"/>
      <c r="IBL484" s="3"/>
      <c r="IBM484" s="428"/>
      <c r="IBN484" s="3"/>
      <c r="IBO484" s="567"/>
      <c r="IBP484" s="3"/>
      <c r="IBQ484" s="428"/>
      <c r="IBR484" s="3"/>
      <c r="IBS484" s="567"/>
      <c r="IBT484" s="3"/>
      <c r="IBU484" s="428"/>
      <c r="IBV484" s="3"/>
      <c r="IBW484" s="567"/>
      <c r="IBX484" s="3"/>
      <c r="IBY484" s="428"/>
      <c r="IBZ484" s="3"/>
      <c r="ICA484" s="567"/>
      <c r="ICB484" s="3"/>
      <c r="ICC484" s="428"/>
      <c r="ICD484" s="3"/>
      <c r="ICE484" s="567"/>
      <c r="ICF484" s="3"/>
      <c r="ICG484" s="428"/>
      <c r="ICH484" s="3"/>
      <c r="ICI484" s="567"/>
      <c r="ICJ484" s="3"/>
      <c r="ICK484" s="428"/>
      <c r="ICL484" s="3"/>
      <c r="ICM484" s="567"/>
      <c r="ICN484" s="3"/>
      <c r="ICO484" s="428"/>
      <c r="ICP484" s="3"/>
      <c r="ICQ484" s="567"/>
      <c r="ICR484" s="3"/>
      <c r="ICS484" s="428"/>
      <c r="ICT484" s="3"/>
      <c r="ICU484" s="567"/>
      <c r="ICV484" s="3"/>
      <c r="ICW484" s="428"/>
      <c r="ICX484" s="3"/>
      <c r="ICY484" s="567"/>
      <c r="ICZ484" s="3"/>
      <c r="IDA484" s="428"/>
      <c r="IDB484" s="3"/>
      <c r="IDC484" s="567"/>
      <c r="IDD484" s="3"/>
      <c r="IDE484" s="428"/>
      <c r="IDF484" s="3"/>
      <c r="IDG484" s="567"/>
      <c r="IDH484" s="3"/>
      <c r="IDI484" s="428"/>
      <c r="IDJ484" s="3"/>
      <c r="IDK484" s="567"/>
      <c r="IDL484" s="3"/>
      <c r="IDM484" s="428"/>
      <c r="IDN484" s="3"/>
      <c r="IDO484" s="567"/>
      <c r="IDP484" s="3"/>
      <c r="IDQ484" s="428"/>
      <c r="IDR484" s="3"/>
      <c r="IDS484" s="567"/>
      <c r="IDT484" s="3"/>
      <c r="IDU484" s="428"/>
      <c r="IDV484" s="3"/>
      <c r="IDW484" s="567"/>
      <c r="IDX484" s="3"/>
      <c r="IDY484" s="428"/>
      <c r="IDZ484" s="3"/>
      <c r="IEA484" s="567"/>
      <c r="IEB484" s="3"/>
      <c r="IEC484" s="428"/>
      <c r="IED484" s="3"/>
      <c r="IEE484" s="567"/>
      <c r="IEF484" s="3"/>
      <c r="IEG484" s="428"/>
      <c r="IEH484" s="3"/>
      <c r="IEI484" s="567"/>
      <c r="IEJ484" s="3"/>
      <c r="IEK484" s="428"/>
      <c r="IEL484" s="3"/>
      <c r="IEM484" s="567"/>
      <c r="IEN484" s="3"/>
      <c r="IEO484" s="428"/>
      <c r="IEP484" s="3"/>
      <c r="IEQ484" s="567"/>
      <c r="IER484" s="3"/>
      <c r="IES484" s="428"/>
      <c r="IET484" s="3"/>
      <c r="IEU484" s="567"/>
      <c r="IEV484" s="3"/>
      <c r="IEW484" s="428"/>
      <c r="IEX484" s="3"/>
      <c r="IEY484" s="567"/>
      <c r="IEZ484" s="3"/>
      <c r="IFA484" s="428"/>
      <c r="IFB484" s="3"/>
      <c r="IFC484" s="567"/>
      <c r="IFD484" s="3"/>
      <c r="IFE484" s="428"/>
      <c r="IFF484" s="3"/>
      <c r="IFG484" s="567"/>
      <c r="IFH484" s="3"/>
      <c r="IFI484" s="428"/>
      <c r="IFJ484" s="3"/>
      <c r="IFK484" s="567"/>
      <c r="IFL484" s="3"/>
      <c r="IFM484" s="428"/>
      <c r="IFN484" s="3"/>
      <c r="IFO484" s="567"/>
      <c r="IFP484" s="3"/>
      <c r="IFQ484" s="428"/>
      <c r="IFR484" s="3"/>
      <c r="IFS484" s="567"/>
      <c r="IFT484" s="3"/>
      <c r="IFU484" s="428"/>
      <c r="IFV484" s="3"/>
      <c r="IFW484" s="567"/>
      <c r="IFX484" s="3"/>
      <c r="IFY484" s="428"/>
      <c r="IFZ484" s="3"/>
      <c r="IGA484" s="567"/>
      <c r="IGB484" s="3"/>
      <c r="IGC484" s="428"/>
      <c r="IGD484" s="3"/>
      <c r="IGE484" s="567"/>
      <c r="IGF484" s="3"/>
      <c r="IGG484" s="428"/>
      <c r="IGH484" s="3"/>
      <c r="IGI484" s="567"/>
      <c r="IGJ484" s="3"/>
      <c r="IGK484" s="428"/>
      <c r="IGL484" s="3"/>
      <c r="IGM484" s="567"/>
      <c r="IGN484" s="3"/>
      <c r="IGO484" s="428"/>
      <c r="IGP484" s="3"/>
      <c r="IGQ484" s="567"/>
      <c r="IGR484" s="3"/>
      <c r="IGS484" s="428"/>
      <c r="IGT484" s="3"/>
      <c r="IGU484" s="567"/>
      <c r="IGV484" s="3"/>
      <c r="IGW484" s="428"/>
      <c r="IGX484" s="3"/>
      <c r="IGY484" s="567"/>
      <c r="IGZ484" s="3"/>
      <c r="IHA484" s="428"/>
      <c r="IHB484" s="3"/>
      <c r="IHC484" s="567"/>
      <c r="IHD484" s="3"/>
      <c r="IHE484" s="428"/>
      <c r="IHF484" s="3"/>
      <c r="IHG484" s="567"/>
      <c r="IHH484" s="3"/>
      <c r="IHI484" s="428"/>
      <c r="IHJ484" s="3"/>
      <c r="IHK484" s="567"/>
      <c r="IHL484" s="3"/>
      <c r="IHM484" s="428"/>
      <c r="IHN484" s="3"/>
      <c r="IHO484" s="567"/>
      <c r="IHP484" s="3"/>
      <c r="IHQ484" s="428"/>
      <c r="IHR484" s="3"/>
      <c r="IHS484" s="567"/>
      <c r="IHT484" s="3"/>
      <c r="IHU484" s="428"/>
      <c r="IHV484" s="3"/>
      <c r="IHW484" s="567"/>
      <c r="IHX484" s="3"/>
      <c r="IHY484" s="428"/>
      <c r="IHZ484" s="3"/>
      <c r="IIA484" s="567"/>
      <c r="IIB484" s="3"/>
      <c r="IIC484" s="428"/>
      <c r="IID484" s="3"/>
      <c r="IIE484" s="567"/>
      <c r="IIF484" s="3"/>
      <c r="IIG484" s="428"/>
      <c r="IIH484" s="3"/>
      <c r="III484" s="567"/>
      <c r="IIJ484" s="3"/>
      <c r="IIK484" s="428"/>
      <c r="IIL484" s="3"/>
      <c r="IIM484" s="567"/>
      <c r="IIN484" s="3"/>
      <c r="IIO484" s="428"/>
      <c r="IIP484" s="3"/>
      <c r="IIQ484" s="567"/>
      <c r="IIR484" s="3"/>
      <c r="IIS484" s="428"/>
      <c r="IIT484" s="3"/>
      <c r="IIU484" s="567"/>
      <c r="IIV484" s="3"/>
      <c r="IIW484" s="428"/>
      <c r="IIX484" s="3"/>
      <c r="IIY484" s="567"/>
      <c r="IIZ484" s="3"/>
      <c r="IJA484" s="428"/>
      <c r="IJB484" s="3"/>
      <c r="IJC484" s="567"/>
      <c r="IJD484" s="3"/>
      <c r="IJE484" s="428"/>
      <c r="IJF484" s="3"/>
      <c r="IJG484" s="567"/>
      <c r="IJH484" s="3"/>
      <c r="IJI484" s="428"/>
      <c r="IJJ484" s="3"/>
      <c r="IJK484" s="567"/>
      <c r="IJL484" s="3"/>
      <c r="IJM484" s="428"/>
      <c r="IJN484" s="3"/>
      <c r="IJO484" s="567"/>
      <c r="IJP484" s="3"/>
      <c r="IJQ484" s="428"/>
      <c r="IJR484" s="3"/>
      <c r="IJS484" s="567"/>
      <c r="IJT484" s="3"/>
      <c r="IJU484" s="428"/>
      <c r="IJV484" s="3"/>
      <c r="IJW484" s="567"/>
      <c r="IJX484" s="3"/>
      <c r="IJY484" s="428"/>
      <c r="IJZ484" s="3"/>
      <c r="IKA484" s="567"/>
      <c r="IKB484" s="3"/>
      <c r="IKC484" s="428"/>
      <c r="IKD484" s="3"/>
      <c r="IKE484" s="567"/>
      <c r="IKF484" s="3"/>
      <c r="IKG484" s="428"/>
      <c r="IKH484" s="3"/>
      <c r="IKI484" s="567"/>
      <c r="IKJ484" s="3"/>
      <c r="IKK484" s="428"/>
      <c r="IKL484" s="3"/>
      <c r="IKM484" s="567"/>
      <c r="IKN484" s="3"/>
      <c r="IKO484" s="428"/>
      <c r="IKP484" s="3"/>
      <c r="IKQ484" s="567"/>
      <c r="IKR484" s="3"/>
      <c r="IKS484" s="428"/>
      <c r="IKT484" s="3"/>
      <c r="IKU484" s="567"/>
      <c r="IKV484" s="3"/>
      <c r="IKW484" s="428"/>
      <c r="IKX484" s="3"/>
      <c r="IKY484" s="567"/>
      <c r="IKZ484" s="3"/>
      <c r="ILA484" s="428"/>
      <c r="ILB484" s="3"/>
      <c r="ILC484" s="567"/>
      <c r="ILD484" s="3"/>
      <c r="ILE484" s="428"/>
      <c r="ILF484" s="3"/>
      <c r="ILG484" s="567"/>
      <c r="ILH484" s="3"/>
      <c r="ILI484" s="428"/>
      <c r="ILJ484" s="3"/>
      <c r="ILK484" s="567"/>
      <c r="ILL484" s="3"/>
      <c r="ILM484" s="428"/>
      <c r="ILN484" s="3"/>
      <c r="ILO484" s="567"/>
      <c r="ILP484" s="3"/>
      <c r="ILQ484" s="428"/>
      <c r="ILR484" s="3"/>
      <c r="ILS484" s="567"/>
      <c r="ILT484" s="3"/>
      <c r="ILU484" s="428"/>
      <c r="ILV484" s="3"/>
      <c r="ILW484" s="567"/>
      <c r="ILX484" s="3"/>
      <c r="ILY484" s="428"/>
      <c r="ILZ484" s="3"/>
      <c r="IMA484" s="567"/>
      <c r="IMB484" s="3"/>
      <c r="IMC484" s="428"/>
      <c r="IMD484" s="3"/>
      <c r="IME484" s="567"/>
      <c r="IMF484" s="3"/>
      <c r="IMG484" s="428"/>
      <c r="IMH484" s="3"/>
      <c r="IMI484" s="567"/>
      <c r="IMJ484" s="3"/>
      <c r="IMK484" s="428"/>
      <c r="IML484" s="3"/>
      <c r="IMM484" s="567"/>
      <c r="IMN484" s="3"/>
      <c r="IMO484" s="428"/>
      <c r="IMP484" s="3"/>
      <c r="IMQ484" s="567"/>
      <c r="IMR484" s="3"/>
      <c r="IMS484" s="428"/>
      <c r="IMT484" s="3"/>
      <c r="IMU484" s="567"/>
      <c r="IMV484" s="3"/>
      <c r="IMW484" s="428"/>
      <c r="IMX484" s="3"/>
      <c r="IMY484" s="567"/>
      <c r="IMZ484" s="3"/>
      <c r="INA484" s="428"/>
      <c r="INB484" s="3"/>
      <c r="INC484" s="567"/>
      <c r="IND484" s="3"/>
      <c r="INE484" s="428"/>
      <c r="INF484" s="3"/>
      <c r="ING484" s="567"/>
      <c r="INH484" s="3"/>
      <c r="INI484" s="428"/>
      <c r="INJ484" s="3"/>
      <c r="INK484" s="567"/>
      <c r="INL484" s="3"/>
      <c r="INM484" s="428"/>
      <c r="INN484" s="3"/>
      <c r="INO484" s="567"/>
      <c r="INP484" s="3"/>
      <c r="INQ484" s="428"/>
      <c r="INR484" s="3"/>
      <c r="INS484" s="567"/>
      <c r="INT484" s="3"/>
      <c r="INU484" s="428"/>
      <c r="INV484" s="3"/>
      <c r="INW484" s="567"/>
      <c r="INX484" s="3"/>
      <c r="INY484" s="428"/>
      <c r="INZ484" s="3"/>
      <c r="IOA484" s="567"/>
      <c r="IOB484" s="3"/>
      <c r="IOC484" s="428"/>
      <c r="IOD484" s="3"/>
      <c r="IOE484" s="567"/>
      <c r="IOF484" s="3"/>
      <c r="IOG484" s="428"/>
      <c r="IOH484" s="3"/>
      <c r="IOI484" s="567"/>
      <c r="IOJ484" s="3"/>
      <c r="IOK484" s="428"/>
      <c r="IOL484" s="3"/>
      <c r="IOM484" s="567"/>
      <c r="ION484" s="3"/>
      <c r="IOO484" s="428"/>
      <c r="IOP484" s="3"/>
      <c r="IOQ484" s="567"/>
      <c r="IOR484" s="3"/>
      <c r="IOS484" s="428"/>
      <c r="IOT484" s="3"/>
      <c r="IOU484" s="567"/>
      <c r="IOV484" s="3"/>
      <c r="IOW484" s="428"/>
      <c r="IOX484" s="3"/>
      <c r="IOY484" s="567"/>
      <c r="IOZ484" s="3"/>
      <c r="IPA484" s="428"/>
      <c r="IPB484" s="3"/>
      <c r="IPC484" s="567"/>
      <c r="IPD484" s="3"/>
      <c r="IPE484" s="428"/>
      <c r="IPF484" s="3"/>
      <c r="IPG484" s="567"/>
      <c r="IPH484" s="3"/>
      <c r="IPI484" s="428"/>
      <c r="IPJ484" s="3"/>
      <c r="IPK484" s="567"/>
      <c r="IPL484" s="3"/>
      <c r="IPM484" s="428"/>
      <c r="IPN484" s="3"/>
      <c r="IPO484" s="567"/>
      <c r="IPP484" s="3"/>
      <c r="IPQ484" s="428"/>
      <c r="IPR484" s="3"/>
      <c r="IPS484" s="567"/>
      <c r="IPT484" s="3"/>
      <c r="IPU484" s="428"/>
      <c r="IPV484" s="3"/>
      <c r="IPW484" s="567"/>
      <c r="IPX484" s="3"/>
      <c r="IPY484" s="428"/>
      <c r="IPZ484" s="3"/>
      <c r="IQA484" s="567"/>
      <c r="IQB484" s="3"/>
      <c r="IQC484" s="428"/>
      <c r="IQD484" s="3"/>
      <c r="IQE484" s="567"/>
      <c r="IQF484" s="3"/>
      <c r="IQG484" s="428"/>
      <c r="IQH484" s="3"/>
      <c r="IQI484" s="567"/>
      <c r="IQJ484" s="3"/>
      <c r="IQK484" s="428"/>
      <c r="IQL484" s="3"/>
      <c r="IQM484" s="567"/>
      <c r="IQN484" s="3"/>
      <c r="IQO484" s="428"/>
      <c r="IQP484" s="3"/>
      <c r="IQQ484" s="567"/>
      <c r="IQR484" s="3"/>
      <c r="IQS484" s="428"/>
      <c r="IQT484" s="3"/>
      <c r="IQU484" s="567"/>
      <c r="IQV484" s="3"/>
      <c r="IQW484" s="428"/>
      <c r="IQX484" s="3"/>
      <c r="IQY484" s="567"/>
      <c r="IQZ484" s="3"/>
      <c r="IRA484" s="428"/>
      <c r="IRB484" s="3"/>
      <c r="IRC484" s="567"/>
      <c r="IRD484" s="3"/>
      <c r="IRE484" s="428"/>
      <c r="IRF484" s="3"/>
      <c r="IRG484" s="567"/>
      <c r="IRH484" s="3"/>
      <c r="IRI484" s="428"/>
      <c r="IRJ484" s="3"/>
      <c r="IRK484" s="567"/>
      <c r="IRL484" s="3"/>
      <c r="IRM484" s="428"/>
      <c r="IRN484" s="3"/>
      <c r="IRO484" s="567"/>
      <c r="IRP484" s="3"/>
      <c r="IRQ484" s="428"/>
      <c r="IRR484" s="3"/>
      <c r="IRS484" s="567"/>
      <c r="IRT484" s="3"/>
      <c r="IRU484" s="428"/>
      <c r="IRV484" s="3"/>
      <c r="IRW484" s="567"/>
      <c r="IRX484" s="3"/>
      <c r="IRY484" s="428"/>
      <c r="IRZ484" s="3"/>
      <c r="ISA484" s="567"/>
      <c r="ISB484" s="3"/>
      <c r="ISC484" s="428"/>
      <c r="ISD484" s="3"/>
      <c r="ISE484" s="567"/>
      <c r="ISF484" s="3"/>
      <c r="ISG484" s="428"/>
      <c r="ISH484" s="3"/>
      <c r="ISI484" s="567"/>
      <c r="ISJ484" s="3"/>
      <c r="ISK484" s="428"/>
      <c r="ISL484" s="3"/>
      <c r="ISM484" s="567"/>
      <c r="ISN484" s="3"/>
      <c r="ISO484" s="428"/>
      <c r="ISP484" s="3"/>
      <c r="ISQ484" s="567"/>
      <c r="ISR484" s="3"/>
      <c r="ISS484" s="428"/>
      <c r="IST484" s="3"/>
      <c r="ISU484" s="567"/>
      <c r="ISV484" s="3"/>
      <c r="ISW484" s="428"/>
      <c r="ISX484" s="3"/>
      <c r="ISY484" s="567"/>
      <c r="ISZ484" s="3"/>
      <c r="ITA484" s="428"/>
      <c r="ITB484" s="3"/>
      <c r="ITC484" s="567"/>
      <c r="ITD484" s="3"/>
      <c r="ITE484" s="428"/>
      <c r="ITF484" s="3"/>
      <c r="ITG484" s="567"/>
      <c r="ITH484" s="3"/>
      <c r="ITI484" s="428"/>
      <c r="ITJ484" s="3"/>
      <c r="ITK484" s="567"/>
      <c r="ITL484" s="3"/>
      <c r="ITM484" s="428"/>
      <c r="ITN484" s="3"/>
      <c r="ITO484" s="567"/>
      <c r="ITP484" s="3"/>
      <c r="ITQ484" s="428"/>
      <c r="ITR484" s="3"/>
      <c r="ITS484" s="567"/>
      <c r="ITT484" s="3"/>
      <c r="ITU484" s="428"/>
      <c r="ITV484" s="3"/>
      <c r="ITW484" s="567"/>
      <c r="ITX484" s="3"/>
      <c r="ITY484" s="428"/>
      <c r="ITZ484" s="3"/>
      <c r="IUA484" s="567"/>
      <c r="IUB484" s="3"/>
      <c r="IUC484" s="428"/>
      <c r="IUD484" s="3"/>
      <c r="IUE484" s="567"/>
      <c r="IUF484" s="3"/>
      <c r="IUG484" s="428"/>
      <c r="IUH484" s="3"/>
      <c r="IUI484" s="567"/>
      <c r="IUJ484" s="3"/>
      <c r="IUK484" s="428"/>
      <c r="IUL484" s="3"/>
      <c r="IUM484" s="567"/>
      <c r="IUN484" s="3"/>
      <c r="IUO484" s="428"/>
      <c r="IUP484" s="3"/>
      <c r="IUQ484" s="567"/>
      <c r="IUR484" s="3"/>
      <c r="IUS484" s="428"/>
      <c r="IUT484" s="3"/>
      <c r="IUU484" s="567"/>
      <c r="IUV484" s="3"/>
      <c r="IUW484" s="428"/>
      <c r="IUX484" s="3"/>
      <c r="IUY484" s="567"/>
      <c r="IUZ484" s="3"/>
      <c r="IVA484" s="428"/>
      <c r="IVB484" s="3"/>
      <c r="IVC484" s="567"/>
      <c r="IVD484" s="3"/>
      <c r="IVE484" s="428"/>
      <c r="IVF484" s="3"/>
      <c r="IVG484" s="567"/>
      <c r="IVH484" s="3"/>
      <c r="IVI484" s="428"/>
      <c r="IVJ484" s="3"/>
      <c r="IVK484" s="567"/>
      <c r="IVL484" s="3"/>
      <c r="IVM484" s="428"/>
      <c r="IVN484" s="3"/>
      <c r="IVO484" s="567"/>
      <c r="IVP484" s="3"/>
      <c r="IVQ484" s="428"/>
      <c r="IVR484" s="3"/>
      <c r="IVS484" s="567"/>
      <c r="IVT484" s="3"/>
      <c r="IVU484" s="428"/>
      <c r="IVV484" s="3"/>
      <c r="IVW484" s="567"/>
      <c r="IVX484" s="3"/>
      <c r="IVY484" s="428"/>
      <c r="IVZ484" s="3"/>
      <c r="IWA484" s="567"/>
      <c r="IWB484" s="3"/>
      <c r="IWC484" s="428"/>
      <c r="IWD484" s="3"/>
      <c r="IWE484" s="567"/>
      <c r="IWF484" s="3"/>
      <c r="IWG484" s="428"/>
      <c r="IWH484" s="3"/>
      <c r="IWI484" s="567"/>
      <c r="IWJ484" s="3"/>
      <c r="IWK484" s="428"/>
      <c r="IWL484" s="3"/>
      <c r="IWM484" s="567"/>
      <c r="IWN484" s="3"/>
      <c r="IWO484" s="428"/>
      <c r="IWP484" s="3"/>
      <c r="IWQ484" s="567"/>
      <c r="IWR484" s="3"/>
      <c r="IWS484" s="428"/>
      <c r="IWT484" s="3"/>
      <c r="IWU484" s="567"/>
      <c r="IWV484" s="3"/>
      <c r="IWW484" s="428"/>
      <c r="IWX484" s="3"/>
      <c r="IWY484" s="567"/>
      <c r="IWZ484" s="3"/>
      <c r="IXA484" s="428"/>
      <c r="IXB484" s="3"/>
      <c r="IXC484" s="567"/>
      <c r="IXD484" s="3"/>
      <c r="IXE484" s="428"/>
      <c r="IXF484" s="3"/>
      <c r="IXG484" s="567"/>
      <c r="IXH484" s="3"/>
      <c r="IXI484" s="428"/>
      <c r="IXJ484" s="3"/>
      <c r="IXK484" s="567"/>
      <c r="IXL484" s="3"/>
      <c r="IXM484" s="428"/>
      <c r="IXN484" s="3"/>
      <c r="IXO484" s="567"/>
      <c r="IXP484" s="3"/>
      <c r="IXQ484" s="428"/>
      <c r="IXR484" s="3"/>
      <c r="IXS484" s="567"/>
      <c r="IXT484" s="3"/>
      <c r="IXU484" s="428"/>
      <c r="IXV484" s="3"/>
      <c r="IXW484" s="567"/>
      <c r="IXX484" s="3"/>
      <c r="IXY484" s="428"/>
      <c r="IXZ484" s="3"/>
      <c r="IYA484" s="567"/>
      <c r="IYB484" s="3"/>
      <c r="IYC484" s="428"/>
      <c r="IYD484" s="3"/>
      <c r="IYE484" s="567"/>
      <c r="IYF484" s="3"/>
      <c r="IYG484" s="428"/>
      <c r="IYH484" s="3"/>
      <c r="IYI484" s="567"/>
      <c r="IYJ484" s="3"/>
      <c r="IYK484" s="428"/>
      <c r="IYL484" s="3"/>
      <c r="IYM484" s="567"/>
      <c r="IYN484" s="3"/>
      <c r="IYO484" s="428"/>
      <c r="IYP484" s="3"/>
      <c r="IYQ484" s="567"/>
      <c r="IYR484" s="3"/>
      <c r="IYS484" s="428"/>
      <c r="IYT484" s="3"/>
      <c r="IYU484" s="567"/>
      <c r="IYV484" s="3"/>
      <c r="IYW484" s="428"/>
      <c r="IYX484" s="3"/>
      <c r="IYY484" s="567"/>
      <c r="IYZ484" s="3"/>
      <c r="IZA484" s="428"/>
      <c r="IZB484" s="3"/>
      <c r="IZC484" s="567"/>
      <c r="IZD484" s="3"/>
      <c r="IZE484" s="428"/>
      <c r="IZF484" s="3"/>
      <c r="IZG484" s="567"/>
      <c r="IZH484" s="3"/>
      <c r="IZI484" s="428"/>
      <c r="IZJ484" s="3"/>
      <c r="IZK484" s="567"/>
      <c r="IZL484" s="3"/>
      <c r="IZM484" s="428"/>
      <c r="IZN484" s="3"/>
      <c r="IZO484" s="567"/>
      <c r="IZP484" s="3"/>
      <c r="IZQ484" s="428"/>
      <c r="IZR484" s="3"/>
      <c r="IZS484" s="567"/>
      <c r="IZT484" s="3"/>
      <c r="IZU484" s="428"/>
      <c r="IZV484" s="3"/>
      <c r="IZW484" s="567"/>
      <c r="IZX484" s="3"/>
      <c r="IZY484" s="428"/>
      <c r="IZZ484" s="3"/>
      <c r="JAA484" s="567"/>
      <c r="JAB484" s="3"/>
      <c r="JAC484" s="428"/>
      <c r="JAD484" s="3"/>
      <c r="JAE484" s="567"/>
      <c r="JAF484" s="3"/>
      <c r="JAG484" s="428"/>
      <c r="JAH484" s="3"/>
      <c r="JAI484" s="567"/>
      <c r="JAJ484" s="3"/>
      <c r="JAK484" s="428"/>
      <c r="JAL484" s="3"/>
      <c r="JAM484" s="567"/>
      <c r="JAN484" s="3"/>
      <c r="JAO484" s="428"/>
      <c r="JAP484" s="3"/>
      <c r="JAQ484" s="567"/>
      <c r="JAR484" s="3"/>
      <c r="JAS484" s="428"/>
      <c r="JAT484" s="3"/>
      <c r="JAU484" s="567"/>
      <c r="JAV484" s="3"/>
      <c r="JAW484" s="428"/>
      <c r="JAX484" s="3"/>
      <c r="JAY484" s="567"/>
      <c r="JAZ484" s="3"/>
      <c r="JBA484" s="428"/>
      <c r="JBB484" s="3"/>
      <c r="JBC484" s="567"/>
      <c r="JBD484" s="3"/>
      <c r="JBE484" s="428"/>
      <c r="JBF484" s="3"/>
      <c r="JBG484" s="567"/>
      <c r="JBH484" s="3"/>
      <c r="JBI484" s="428"/>
      <c r="JBJ484" s="3"/>
      <c r="JBK484" s="567"/>
      <c r="JBL484" s="3"/>
      <c r="JBM484" s="428"/>
      <c r="JBN484" s="3"/>
      <c r="JBO484" s="567"/>
      <c r="JBP484" s="3"/>
      <c r="JBQ484" s="428"/>
      <c r="JBR484" s="3"/>
      <c r="JBS484" s="567"/>
      <c r="JBT484" s="3"/>
      <c r="JBU484" s="428"/>
      <c r="JBV484" s="3"/>
      <c r="JBW484" s="567"/>
      <c r="JBX484" s="3"/>
      <c r="JBY484" s="428"/>
      <c r="JBZ484" s="3"/>
      <c r="JCA484" s="567"/>
      <c r="JCB484" s="3"/>
      <c r="JCC484" s="428"/>
      <c r="JCD484" s="3"/>
      <c r="JCE484" s="567"/>
      <c r="JCF484" s="3"/>
      <c r="JCG484" s="428"/>
      <c r="JCH484" s="3"/>
      <c r="JCI484" s="567"/>
      <c r="JCJ484" s="3"/>
      <c r="JCK484" s="428"/>
      <c r="JCL484" s="3"/>
      <c r="JCM484" s="567"/>
      <c r="JCN484" s="3"/>
      <c r="JCO484" s="428"/>
      <c r="JCP484" s="3"/>
      <c r="JCQ484" s="567"/>
      <c r="JCR484" s="3"/>
      <c r="JCS484" s="428"/>
      <c r="JCT484" s="3"/>
      <c r="JCU484" s="567"/>
      <c r="JCV484" s="3"/>
      <c r="JCW484" s="428"/>
      <c r="JCX484" s="3"/>
      <c r="JCY484" s="567"/>
      <c r="JCZ484" s="3"/>
      <c r="JDA484" s="428"/>
      <c r="JDB484" s="3"/>
      <c r="JDC484" s="567"/>
      <c r="JDD484" s="3"/>
      <c r="JDE484" s="428"/>
      <c r="JDF484" s="3"/>
      <c r="JDG484" s="567"/>
      <c r="JDH484" s="3"/>
      <c r="JDI484" s="428"/>
      <c r="JDJ484" s="3"/>
      <c r="JDK484" s="567"/>
      <c r="JDL484" s="3"/>
      <c r="JDM484" s="428"/>
      <c r="JDN484" s="3"/>
      <c r="JDO484" s="567"/>
      <c r="JDP484" s="3"/>
      <c r="JDQ484" s="428"/>
      <c r="JDR484" s="3"/>
      <c r="JDS484" s="567"/>
      <c r="JDT484" s="3"/>
      <c r="JDU484" s="428"/>
      <c r="JDV484" s="3"/>
      <c r="JDW484" s="567"/>
      <c r="JDX484" s="3"/>
      <c r="JDY484" s="428"/>
      <c r="JDZ484" s="3"/>
      <c r="JEA484" s="567"/>
      <c r="JEB484" s="3"/>
      <c r="JEC484" s="428"/>
      <c r="JED484" s="3"/>
      <c r="JEE484" s="567"/>
      <c r="JEF484" s="3"/>
      <c r="JEG484" s="428"/>
      <c r="JEH484" s="3"/>
      <c r="JEI484" s="567"/>
      <c r="JEJ484" s="3"/>
      <c r="JEK484" s="428"/>
      <c r="JEL484" s="3"/>
      <c r="JEM484" s="567"/>
      <c r="JEN484" s="3"/>
      <c r="JEO484" s="428"/>
      <c r="JEP484" s="3"/>
      <c r="JEQ484" s="567"/>
      <c r="JER484" s="3"/>
      <c r="JES484" s="428"/>
      <c r="JET484" s="3"/>
      <c r="JEU484" s="567"/>
      <c r="JEV484" s="3"/>
      <c r="JEW484" s="428"/>
      <c r="JEX484" s="3"/>
      <c r="JEY484" s="567"/>
      <c r="JEZ484" s="3"/>
      <c r="JFA484" s="428"/>
      <c r="JFB484" s="3"/>
      <c r="JFC484" s="567"/>
      <c r="JFD484" s="3"/>
      <c r="JFE484" s="428"/>
      <c r="JFF484" s="3"/>
      <c r="JFG484" s="567"/>
      <c r="JFH484" s="3"/>
      <c r="JFI484" s="428"/>
      <c r="JFJ484" s="3"/>
      <c r="JFK484" s="567"/>
      <c r="JFL484" s="3"/>
      <c r="JFM484" s="428"/>
      <c r="JFN484" s="3"/>
      <c r="JFO484" s="567"/>
      <c r="JFP484" s="3"/>
      <c r="JFQ484" s="428"/>
      <c r="JFR484" s="3"/>
      <c r="JFS484" s="567"/>
      <c r="JFT484" s="3"/>
      <c r="JFU484" s="428"/>
      <c r="JFV484" s="3"/>
      <c r="JFW484" s="567"/>
      <c r="JFX484" s="3"/>
      <c r="JFY484" s="428"/>
      <c r="JFZ484" s="3"/>
      <c r="JGA484" s="567"/>
      <c r="JGB484" s="3"/>
      <c r="JGC484" s="428"/>
      <c r="JGD484" s="3"/>
      <c r="JGE484" s="567"/>
      <c r="JGF484" s="3"/>
      <c r="JGG484" s="428"/>
      <c r="JGH484" s="3"/>
      <c r="JGI484" s="567"/>
      <c r="JGJ484" s="3"/>
      <c r="JGK484" s="428"/>
      <c r="JGL484" s="3"/>
      <c r="JGM484" s="567"/>
      <c r="JGN484" s="3"/>
      <c r="JGO484" s="428"/>
      <c r="JGP484" s="3"/>
      <c r="JGQ484" s="567"/>
      <c r="JGR484" s="3"/>
      <c r="JGS484" s="428"/>
      <c r="JGT484" s="3"/>
      <c r="JGU484" s="567"/>
      <c r="JGV484" s="3"/>
      <c r="JGW484" s="428"/>
      <c r="JGX484" s="3"/>
      <c r="JGY484" s="567"/>
      <c r="JGZ484" s="3"/>
      <c r="JHA484" s="428"/>
      <c r="JHB484" s="3"/>
      <c r="JHC484" s="567"/>
      <c r="JHD484" s="3"/>
      <c r="JHE484" s="428"/>
      <c r="JHF484" s="3"/>
      <c r="JHG484" s="567"/>
      <c r="JHH484" s="3"/>
      <c r="JHI484" s="428"/>
      <c r="JHJ484" s="3"/>
      <c r="JHK484" s="567"/>
      <c r="JHL484" s="3"/>
      <c r="JHM484" s="428"/>
      <c r="JHN484" s="3"/>
      <c r="JHO484" s="567"/>
      <c r="JHP484" s="3"/>
      <c r="JHQ484" s="428"/>
      <c r="JHR484" s="3"/>
      <c r="JHS484" s="567"/>
      <c r="JHT484" s="3"/>
      <c r="JHU484" s="428"/>
      <c r="JHV484" s="3"/>
      <c r="JHW484" s="567"/>
      <c r="JHX484" s="3"/>
      <c r="JHY484" s="428"/>
      <c r="JHZ484" s="3"/>
      <c r="JIA484" s="567"/>
      <c r="JIB484" s="3"/>
      <c r="JIC484" s="428"/>
      <c r="JID484" s="3"/>
      <c r="JIE484" s="567"/>
      <c r="JIF484" s="3"/>
      <c r="JIG484" s="428"/>
      <c r="JIH484" s="3"/>
      <c r="JII484" s="567"/>
      <c r="JIJ484" s="3"/>
      <c r="JIK484" s="428"/>
      <c r="JIL484" s="3"/>
      <c r="JIM484" s="567"/>
      <c r="JIN484" s="3"/>
      <c r="JIO484" s="428"/>
      <c r="JIP484" s="3"/>
      <c r="JIQ484" s="567"/>
      <c r="JIR484" s="3"/>
      <c r="JIS484" s="428"/>
      <c r="JIT484" s="3"/>
      <c r="JIU484" s="567"/>
      <c r="JIV484" s="3"/>
      <c r="JIW484" s="428"/>
      <c r="JIX484" s="3"/>
      <c r="JIY484" s="567"/>
      <c r="JIZ484" s="3"/>
      <c r="JJA484" s="428"/>
      <c r="JJB484" s="3"/>
      <c r="JJC484" s="567"/>
      <c r="JJD484" s="3"/>
      <c r="JJE484" s="428"/>
      <c r="JJF484" s="3"/>
      <c r="JJG484" s="567"/>
      <c r="JJH484" s="3"/>
      <c r="JJI484" s="428"/>
      <c r="JJJ484" s="3"/>
      <c r="JJK484" s="567"/>
      <c r="JJL484" s="3"/>
      <c r="JJM484" s="428"/>
      <c r="JJN484" s="3"/>
      <c r="JJO484" s="567"/>
      <c r="JJP484" s="3"/>
      <c r="JJQ484" s="428"/>
      <c r="JJR484" s="3"/>
      <c r="JJS484" s="567"/>
      <c r="JJT484" s="3"/>
      <c r="JJU484" s="428"/>
      <c r="JJV484" s="3"/>
      <c r="JJW484" s="567"/>
      <c r="JJX484" s="3"/>
      <c r="JJY484" s="428"/>
      <c r="JJZ484" s="3"/>
      <c r="JKA484" s="567"/>
      <c r="JKB484" s="3"/>
      <c r="JKC484" s="428"/>
      <c r="JKD484" s="3"/>
      <c r="JKE484" s="567"/>
      <c r="JKF484" s="3"/>
      <c r="JKG484" s="428"/>
      <c r="JKH484" s="3"/>
      <c r="JKI484" s="567"/>
      <c r="JKJ484" s="3"/>
      <c r="JKK484" s="428"/>
      <c r="JKL484" s="3"/>
      <c r="JKM484" s="567"/>
      <c r="JKN484" s="3"/>
      <c r="JKO484" s="428"/>
      <c r="JKP484" s="3"/>
      <c r="JKQ484" s="567"/>
      <c r="JKR484" s="3"/>
      <c r="JKS484" s="428"/>
      <c r="JKT484" s="3"/>
      <c r="JKU484" s="567"/>
      <c r="JKV484" s="3"/>
      <c r="JKW484" s="428"/>
      <c r="JKX484" s="3"/>
      <c r="JKY484" s="567"/>
      <c r="JKZ484" s="3"/>
      <c r="JLA484" s="428"/>
      <c r="JLB484" s="3"/>
      <c r="JLC484" s="567"/>
      <c r="JLD484" s="3"/>
      <c r="JLE484" s="428"/>
      <c r="JLF484" s="3"/>
      <c r="JLG484" s="567"/>
      <c r="JLH484" s="3"/>
      <c r="JLI484" s="428"/>
      <c r="JLJ484" s="3"/>
      <c r="JLK484" s="567"/>
      <c r="JLL484" s="3"/>
      <c r="JLM484" s="428"/>
      <c r="JLN484" s="3"/>
      <c r="JLO484" s="567"/>
      <c r="JLP484" s="3"/>
      <c r="JLQ484" s="428"/>
      <c r="JLR484" s="3"/>
      <c r="JLS484" s="567"/>
      <c r="JLT484" s="3"/>
      <c r="JLU484" s="428"/>
      <c r="JLV484" s="3"/>
      <c r="JLW484" s="567"/>
      <c r="JLX484" s="3"/>
      <c r="JLY484" s="428"/>
      <c r="JLZ484" s="3"/>
      <c r="JMA484" s="567"/>
      <c r="JMB484" s="3"/>
      <c r="JMC484" s="428"/>
      <c r="JMD484" s="3"/>
      <c r="JME484" s="567"/>
      <c r="JMF484" s="3"/>
      <c r="JMG484" s="428"/>
      <c r="JMH484" s="3"/>
      <c r="JMI484" s="567"/>
      <c r="JMJ484" s="3"/>
      <c r="JMK484" s="428"/>
      <c r="JML484" s="3"/>
      <c r="JMM484" s="567"/>
      <c r="JMN484" s="3"/>
      <c r="JMO484" s="428"/>
      <c r="JMP484" s="3"/>
      <c r="JMQ484" s="567"/>
      <c r="JMR484" s="3"/>
      <c r="JMS484" s="428"/>
      <c r="JMT484" s="3"/>
      <c r="JMU484" s="567"/>
      <c r="JMV484" s="3"/>
      <c r="JMW484" s="428"/>
      <c r="JMX484" s="3"/>
      <c r="JMY484" s="567"/>
      <c r="JMZ484" s="3"/>
      <c r="JNA484" s="428"/>
      <c r="JNB484" s="3"/>
      <c r="JNC484" s="567"/>
      <c r="JND484" s="3"/>
      <c r="JNE484" s="428"/>
      <c r="JNF484" s="3"/>
      <c r="JNG484" s="567"/>
      <c r="JNH484" s="3"/>
      <c r="JNI484" s="428"/>
      <c r="JNJ484" s="3"/>
      <c r="JNK484" s="567"/>
      <c r="JNL484" s="3"/>
      <c r="JNM484" s="428"/>
      <c r="JNN484" s="3"/>
      <c r="JNO484" s="567"/>
      <c r="JNP484" s="3"/>
      <c r="JNQ484" s="428"/>
      <c r="JNR484" s="3"/>
      <c r="JNS484" s="567"/>
      <c r="JNT484" s="3"/>
      <c r="JNU484" s="428"/>
      <c r="JNV484" s="3"/>
      <c r="JNW484" s="567"/>
      <c r="JNX484" s="3"/>
      <c r="JNY484" s="428"/>
      <c r="JNZ484" s="3"/>
      <c r="JOA484" s="567"/>
      <c r="JOB484" s="3"/>
      <c r="JOC484" s="428"/>
      <c r="JOD484" s="3"/>
      <c r="JOE484" s="567"/>
      <c r="JOF484" s="3"/>
      <c r="JOG484" s="428"/>
      <c r="JOH484" s="3"/>
      <c r="JOI484" s="567"/>
      <c r="JOJ484" s="3"/>
      <c r="JOK484" s="428"/>
      <c r="JOL484" s="3"/>
      <c r="JOM484" s="567"/>
      <c r="JON484" s="3"/>
      <c r="JOO484" s="428"/>
      <c r="JOP484" s="3"/>
      <c r="JOQ484" s="567"/>
      <c r="JOR484" s="3"/>
      <c r="JOS484" s="428"/>
      <c r="JOT484" s="3"/>
      <c r="JOU484" s="567"/>
      <c r="JOV484" s="3"/>
      <c r="JOW484" s="428"/>
      <c r="JOX484" s="3"/>
      <c r="JOY484" s="567"/>
      <c r="JOZ484" s="3"/>
      <c r="JPA484" s="428"/>
      <c r="JPB484" s="3"/>
      <c r="JPC484" s="567"/>
      <c r="JPD484" s="3"/>
      <c r="JPE484" s="428"/>
      <c r="JPF484" s="3"/>
      <c r="JPG484" s="567"/>
      <c r="JPH484" s="3"/>
      <c r="JPI484" s="428"/>
      <c r="JPJ484" s="3"/>
      <c r="JPK484" s="567"/>
      <c r="JPL484" s="3"/>
      <c r="JPM484" s="428"/>
      <c r="JPN484" s="3"/>
      <c r="JPO484" s="567"/>
      <c r="JPP484" s="3"/>
      <c r="JPQ484" s="428"/>
      <c r="JPR484" s="3"/>
      <c r="JPS484" s="567"/>
      <c r="JPT484" s="3"/>
      <c r="JPU484" s="428"/>
      <c r="JPV484" s="3"/>
      <c r="JPW484" s="567"/>
      <c r="JPX484" s="3"/>
      <c r="JPY484" s="428"/>
      <c r="JPZ484" s="3"/>
      <c r="JQA484" s="567"/>
      <c r="JQB484" s="3"/>
      <c r="JQC484" s="428"/>
      <c r="JQD484" s="3"/>
      <c r="JQE484" s="567"/>
      <c r="JQF484" s="3"/>
      <c r="JQG484" s="428"/>
      <c r="JQH484" s="3"/>
      <c r="JQI484" s="567"/>
      <c r="JQJ484" s="3"/>
      <c r="JQK484" s="428"/>
      <c r="JQL484" s="3"/>
      <c r="JQM484" s="567"/>
      <c r="JQN484" s="3"/>
      <c r="JQO484" s="428"/>
      <c r="JQP484" s="3"/>
      <c r="JQQ484" s="567"/>
      <c r="JQR484" s="3"/>
      <c r="JQS484" s="428"/>
      <c r="JQT484" s="3"/>
      <c r="JQU484" s="567"/>
      <c r="JQV484" s="3"/>
      <c r="JQW484" s="428"/>
      <c r="JQX484" s="3"/>
      <c r="JQY484" s="567"/>
      <c r="JQZ484" s="3"/>
      <c r="JRA484" s="428"/>
      <c r="JRB484" s="3"/>
      <c r="JRC484" s="567"/>
      <c r="JRD484" s="3"/>
      <c r="JRE484" s="428"/>
      <c r="JRF484" s="3"/>
      <c r="JRG484" s="567"/>
      <c r="JRH484" s="3"/>
      <c r="JRI484" s="428"/>
      <c r="JRJ484" s="3"/>
      <c r="JRK484" s="567"/>
      <c r="JRL484" s="3"/>
      <c r="JRM484" s="428"/>
      <c r="JRN484" s="3"/>
      <c r="JRO484" s="567"/>
      <c r="JRP484" s="3"/>
      <c r="JRQ484" s="428"/>
      <c r="JRR484" s="3"/>
      <c r="JRS484" s="567"/>
      <c r="JRT484" s="3"/>
      <c r="JRU484" s="428"/>
      <c r="JRV484" s="3"/>
      <c r="JRW484" s="567"/>
      <c r="JRX484" s="3"/>
      <c r="JRY484" s="428"/>
      <c r="JRZ484" s="3"/>
      <c r="JSA484" s="567"/>
      <c r="JSB484" s="3"/>
      <c r="JSC484" s="428"/>
      <c r="JSD484" s="3"/>
      <c r="JSE484" s="567"/>
      <c r="JSF484" s="3"/>
      <c r="JSG484" s="428"/>
      <c r="JSH484" s="3"/>
      <c r="JSI484" s="567"/>
      <c r="JSJ484" s="3"/>
      <c r="JSK484" s="428"/>
      <c r="JSL484" s="3"/>
      <c r="JSM484" s="567"/>
      <c r="JSN484" s="3"/>
      <c r="JSO484" s="428"/>
      <c r="JSP484" s="3"/>
      <c r="JSQ484" s="567"/>
      <c r="JSR484" s="3"/>
      <c r="JSS484" s="428"/>
      <c r="JST484" s="3"/>
      <c r="JSU484" s="567"/>
      <c r="JSV484" s="3"/>
      <c r="JSW484" s="428"/>
      <c r="JSX484" s="3"/>
      <c r="JSY484" s="567"/>
      <c r="JSZ484" s="3"/>
      <c r="JTA484" s="428"/>
      <c r="JTB484" s="3"/>
      <c r="JTC484" s="567"/>
      <c r="JTD484" s="3"/>
      <c r="JTE484" s="428"/>
      <c r="JTF484" s="3"/>
      <c r="JTG484" s="567"/>
      <c r="JTH484" s="3"/>
      <c r="JTI484" s="428"/>
      <c r="JTJ484" s="3"/>
      <c r="JTK484" s="567"/>
      <c r="JTL484" s="3"/>
      <c r="JTM484" s="428"/>
      <c r="JTN484" s="3"/>
      <c r="JTO484" s="567"/>
      <c r="JTP484" s="3"/>
      <c r="JTQ484" s="428"/>
      <c r="JTR484" s="3"/>
      <c r="JTS484" s="567"/>
      <c r="JTT484" s="3"/>
      <c r="JTU484" s="428"/>
      <c r="JTV484" s="3"/>
      <c r="JTW484" s="567"/>
      <c r="JTX484" s="3"/>
      <c r="JTY484" s="428"/>
      <c r="JTZ484" s="3"/>
      <c r="JUA484" s="567"/>
      <c r="JUB484" s="3"/>
      <c r="JUC484" s="428"/>
      <c r="JUD484" s="3"/>
      <c r="JUE484" s="567"/>
      <c r="JUF484" s="3"/>
      <c r="JUG484" s="428"/>
      <c r="JUH484" s="3"/>
      <c r="JUI484" s="567"/>
      <c r="JUJ484" s="3"/>
      <c r="JUK484" s="428"/>
      <c r="JUL484" s="3"/>
      <c r="JUM484" s="567"/>
      <c r="JUN484" s="3"/>
      <c r="JUO484" s="428"/>
      <c r="JUP484" s="3"/>
      <c r="JUQ484" s="567"/>
      <c r="JUR484" s="3"/>
      <c r="JUS484" s="428"/>
      <c r="JUT484" s="3"/>
      <c r="JUU484" s="567"/>
      <c r="JUV484" s="3"/>
      <c r="JUW484" s="428"/>
      <c r="JUX484" s="3"/>
      <c r="JUY484" s="567"/>
      <c r="JUZ484" s="3"/>
      <c r="JVA484" s="428"/>
      <c r="JVB484" s="3"/>
      <c r="JVC484" s="567"/>
      <c r="JVD484" s="3"/>
      <c r="JVE484" s="428"/>
      <c r="JVF484" s="3"/>
      <c r="JVG484" s="567"/>
      <c r="JVH484" s="3"/>
      <c r="JVI484" s="428"/>
      <c r="JVJ484" s="3"/>
      <c r="JVK484" s="567"/>
      <c r="JVL484" s="3"/>
      <c r="JVM484" s="428"/>
      <c r="JVN484" s="3"/>
      <c r="JVO484" s="567"/>
      <c r="JVP484" s="3"/>
      <c r="JVQ484" s="428"/>
      <c r="JVR484" s="3"/>
      <c r="JVS484" s="567"/>
      <c r="JVT484" s="3"/>
      <c r="JVU484" s="428"/>
      <c r="JVV484" s="3"/>
      <c r="JVW484" s="567"/>
      <c r="JVX484" s="3"/>
      <c r="JVY484" s="428"/>
      <c r="JVZ484" s="3"/>
      <c r="JWA484" s="567"/>
      <c r="JWB484" s="3"/>
      <c r="JWC484" s="428"/>
      <c r="JWD484" s="3"/>
      <c r="JWE484" s="567"/>
      <c r="JWF484" s="3"/>
      <c r="JWG484" s="428"/>
      <c r="JWH484" s="3"/>
      <c r="JWI484" s="567"/>
      <c r="JWJ484" s="3"/>
      <c r="JWK484" s="428"/>
      <c r="JWL484" s="3"/>
      <c r="JWM484" s="567"/>
      <c r="JWN484" s="3"/>
      <c r="JWO484" s="428"/>
      <c r="JWP484" s="3"/>
      <c r="JWQ484" s="567"/>
      <c r="JWR484" s="3"/>
      <c r="JWS484" s="428"/>
      <c r="JWT484" s="3"/>
      <c r="JWU484" s="567"/>
      <c r="JWV484" s="3"/>
      <c r="JWW484" s="428"/>
      <c r="JWX484" s="3"/>
      <c r="JWY484" s="567"/>
      <c r="JWZ484" s="3"/>
      <c r="JXA484" s="428"/>
      <c r="JXB484" s="3"/>
      <c r="JXC484" s="567"/>
      <c r="JXD484" s="3"/>
      <c r="JXE484" s="428"/>
      <c r="JXF484" s="3"/>
      <c r="JXG484" s="567"/>
      <c r="JXH484" s="3"/>
      <c r="JXI484" s="428"/>
      <c r="JXJ484" s="3"/>
      <c r="JXK484" s="567"/>
      <c r="JXL484" s="3"/>
      <c r="JXM484" s="428"/>
      <c r="JXN484" s="3"/>
      <c r="JXO484" s="567"/>
      <c r="JXP484" s="3"/>
      <c r="JXQ484" s="428"/>
      <c r="JXR484" s="3"/>
      <c r="JXS484" s="567"/>
      <c r="JXT484" s="3"/>
      <c r="JXU484" s="428"/>
      <c r="JXV484" s="3"/>
      <c r="JXW484" s="567"/>
      <c r="JXX484" s="3"/>
      <c r="JXY484" s="428"/>
      <c r="JXZ484" s="3"/>
      <c r="JYA484" s="567"/>
      <c r="JYB484" s="3"/>
      <c r="JYC484" s="428"/>
      <c r="JYD484" s="3"/>
      <c r="JYE484" s="567"/>
      <c r="JYF484" s="3"/>
      <c r="JYG484" s="428"/>
      <c r="JYH484" s="3"/>
      <c r="JYI484" s="567"/>
      <c r="JYJ484" s="3"/>
      <c r="JYK484" s="428"/>
      <c r="JYL484" s="3"/>
      <c r="JYM484" s="567"/>
      <c r="JYN484" s="3"/>
      <c r="JYO484" s="428"/>
      <c r="JYP484" s="3"/>
      <c r="JYQ484" s="567"/>
      <c r="JYR484" s="3"/>
      <c r="JYS484" s="428"/>
      <c r="JYT484" s="3"/>
      <c r="JYU484" s="567"/>
      <c r="JYV484" s="3"/>
      <c r="JYW484" s="428"/>
      <c r="JYX484" s="3"/>
      <c r="JYY484" s="567"/>
      <c r="JYZ484" s="3"/>
      <c r="JZA484" s="428"/>
      <c r="JZB484" s="3"/>
      <c r="JZC484" s="567"/>
      <c r="JZD484" s="3"/>
      <c r="JZE484" s="428"/>
      <c r="JZF484" s="3"/>
      <c r="JZG484" s="567"/>
      <c r="JZH484" s="3"/>
      <c r="JZI484" s="428"/>
      <c r="JZJ484" s="3"/>
      <c r="JZK484" s="567"/>
      <c r="JZL484" s="3"/>
      <c r="JZM484" s="428"/>
      <c r="JZN484" s="3"/>
      <c r="JZO484" s="567"/>
      <c r="JZP484" s="3"/>
      <c r="JZQ484" s="428"/>
      <c r="JZR484" s="3"/>
      <c r="JZS484" s="567"/>
      <c r="JZT484" s="3"/>
      <c r="JZU484" s="428"/>
      <c r="JZV484" s="3"/>
      <c r="JZW484" s="567"/>
      <c r="JZX484" s="3"/>
      <c r="JZY484" s="428"/>
      <c r="JZZ484" s="3"/>
      <c r="KAA484" s="567"/>
      <c r="KAB484" s="3"/>
      <c r="KAC484" s="428"/>
      <c r="KAD484" s="3"/>
      <c r="KAE484" s="567"/>
      <c r="KAF484" s="3"/>
      <c r="KAG484" s="428"/>
      <c r="KAH484" s="3"/>
      <c r="KAI484" s="567"/>
      <c r="KAJ484" s="3"/>
      <c r="KAK484" s="428"/>
      <c r="KAL484" s="3"/>
      <c r="KAM484" s="567"/>
      <c r="KAN484" s="3"/>
      <c r="KAO484" s="428"/>
      <c r="KAP484" s="3"/>
      <c r="KAQ484" s="567"/>
      <c r="KAR484" s="3"/>
      <c r="KAS484" s="428"/>
      <c r="KAT484" s="3"/>
      <c r="KAU484" s="567"/>
      <c r="KAV484" s="3"/>
      <c r="KAW484" s="428"/>
      <c r="KAX484" s="3"/>
      <c r="KAY484" s="567"/>
      <c r="KAZ484" s="3"/>
      <c r="KBA484" s="428"/>
      <c r="KBB484" s="3"/>
      <c r="KBC484" s="567"/>
      <c r="KBD484" s="3"/>
      <c r="KBE484" s="428"/>
      <c r="KBF484" s="3"/>
      <c r="KBG484" s="567"/>
      <c r="KBH484" s="3"/>
      <c r="KBI484" s="428"/>
      <c r="KBJ484" s="3"/>
      <c r="KBK484" s="567"/>
      <c r="KBL484" s="3"/>
      <c r="KBM484" s="428"/>
      <c r="KBN484" s="3"/>
      <c r="KBO484" s="567"/>
      <c r="KBP484" s="3"/>
      <c r="KBQ484" s="428"/>
      <c r="KBR484" s="3"/>
      <c r="KBS484" s="567"/>
      <c r="KBT484" s="3"/>
      <c r="KBU484" s="428"/>
      <c r="KBV484" s="3"/>
      <c r="KBW484" s="567"/>
      <c r="KBX484" s="3"/>
      <c r="KBY484" s="428"/>
      <c r="KBZ484" s="3"/>
      <c r="KCA484" s="567"/>
      <c r="KCB484" s="3"/>
      <c r="KCC484" s="428"/>
      <c r="KCD484" s="3"/>
      <c r="KCE484" s="567"/>
      <c r="KCF484" s="3"/>
      <c r="KCG484" s="428"/>
      <c r="KCH484" s="3"/>
      <c r="KCI484" s="567"/>
      <c r="KCJ484" s="3"/>
      <c r="KCK484" s="428"/>
      <c r="KCL484" s="3"/>
      <c r="KCM484" s="567"/>
      <c r="KCN484" s="3"/>
      <c r="KCO484" s="428"/>
      <c r="KCP484" s="3"/>
      <c r="KCQ484" s="567"/>
      <c r="KCR484" s="3"/>
      <c r="KCS484" s="428"/>
      <c r="KCT484" s="3"/>
      <c r="KCU484" s="567"/>
      <c r="KCV484" s="3"/>
      <c r="KCW484" s="428"/>
      <c r="KCX484" s="3"/>
      <c r="KCY484" s="567"/>
      <c r="KCZ484" s="3"/>
      <c r="KDA484" s="428"/>
      <c r="KDB484" s="3"/>
      <c r="KDC484" s="567"/>
      <c r="KDD484" s="3"/>
      <c r="KDE484" s="428"/>
      <c r="KDF484" s="3"/>
      <c r="KDG484" s="567"/>
      <c r="KDH484" s="3"/>
      <c r="KDI484" s="428"/>
      <c r="KDJ484" s="3"/>
      <c r="KDK484" s="567"/>
      <c r="KDL484" s="3"/>
      <c r="KDM484" s="428"/>
      <c r="KDN484" s="3"/>
      <c r="KDO484" s="567"/>
      <c r="KDP484" s="3"/>
      <c r="KDQ484" s="428"/>
      <c r="KDR484" s="3"/>
      <c r="KDS484" s="567"/>
      <c r="KDT484" s="3"/>
      <c r="KDU484" s="428"/>
      <c r="KDV484" s="3"/>
      <c r="KDW484" s="567"/>
      <c r="KDX484" s="3"/>
      <c r="KDY484" s="428"/>
      <c r="KDZ484" s="3"/>
      <c r="KEA484" s="567"/>
      <c r="KEB484" s="3"/>
      <c r="KEC484" s="428"/>
      <c r="KED484" s="3"/>
      <c r="KEE484" s="567"/>
      <c r="KEF484" s="3"/>
      <c r="KEG484" s="428"/>
      <c r="KEH484" s="3"/>
      <c r="KEI484" s="567"/>
      <c r="KEJ484" s="3"/>
      <c r="KEK484" s="428"/>
      <c r="KEL484" s="3"/>
      <c r="KEM484" s="567"/>
      <c r="KEN484" s="3"/>
      <c r="KEO484" s="428"/>
      <c r="KEP484" s="3"/>
      <c r="KEQ484" s="567"/>
      <c r="KER484" s="3"/>
      <c r="KES484" s="428"/>
      <c r="KET484" s="3"/>
      <c r="KEU484" s="567"/>
      <c r="KEV484" s="3"/>
      <c r="KEW484" s="428"/>
      <c r="KEX484" s="3"/>
      <c r="KEY484" s="567"/>
      <c r="KEZ484" s="3"/>
      <c r="KFA484" s="428"/>
      <c r="KFB484" s="3"/>
      <c r="KFC484" s="567"/>
      <c r="KFD484" s="3"/>
      <c r="KFE484" s="428"/>
      <c r="KFF484" s="3"/>
      <c r="KFG484" s="567"/>
      <c r="KFH484" s="3"/>
      <c r="KFI484" s="428"/>
      <c r="KFJ484" s="3"/>
      <c r="KFK484" s="567"/>
      <c r="KFL484" s="3"/>
      <c r="KFM484" s="428"/>
      <c r="KFN484" s="3"/>
      <c r="KFO484" s="567"/>
      <c r="KFP484" s="3"/>
      <c r="KFQ484" s="428"/>
      <c r="KFR484" s="3"/>
      <c r="KFS484" s="567"/>
      <c r="KFT484" s="3"/>
      <c r="KFU484" s="428"/>
      <c r="KFV484" s="3"/>
      <c r="KFW484" s="567"/>
      <c r="KFX484" s="3"/>
      <c r="KFY484" s="428"/>
      <c r="KFZ484" s="3"/>
      <c r="KGA484" s="567"/>
      <c r="KGB484" s="3"/>
      <c r="KGC484" s="428"/>
      <c r="KGD484" s="3"/>
      <c r="KGE484" s="567"/>
      <c r="KGF484" s="3"/>
      <c r="KGG484" s="428"/>
      <c r="KGH484" s="3"/>
      <c r="KGI484" s="567"/>
      <c r="KGJ484" s="3"/>
      <c r="KGK484" s="428"/>
      <c r="KGL484" s="3"/>
      <c r="KGM484" s="567"/>
      <c r="KGN484" s="3"/>
      <c r="KGO484" s="428"/>
      <c r="KGP484" s="3"/>
      <c r="KGQ484" s="567"/>
      <c r="KGR484" s="3"/>
      <c r="KGS484" s="428"/>
      <c r="KGT484" s="3"/>
      <c r="KGU484" s="567"/>
      <c r="KGV484" s="3"/>
      <c r="KGW484" s="428"/>
      <c r="KGX484" s="3"/>
      <c r="KGY484" s="567"/>
      <c r="KGZ484" s="3"/>
      <c r="KHA484" s="428"/>
      <c r="KHB484" s="3"/>
      <c r="KHC484" s="567"/>
      <c r="KHD484" s="3"/>
      <c r="KHE484" s="428"/>
      <c r="KHF484" s="3"/>
      <c r="KHG484" s="567"/>
      <c r="KHH484" s="3"/>
      <c r="KHI484" s="428"/>
      <c r="KHJ484" s="3"/>
      <c r="KHK484" s="567"/>
      <c r="KHL484" s="3"/>
      <c r="KHM484" s="428"/>
      <c r="KHN484" s="3"/>
      <c r="KHO484" s="567"/>
      <c r="KHP484" s="3"/>
      <c r="KHQ484" s="428"/>
      <c r="KHR484" s="3"/>
      <c r="KHS484" s="567"/>
      <c r="KHT484" s="3"/>
      <c r="KHU484" s="428"/>
      <c r="KHV484" s="3"/>
      <c r="KHW484" s="567"/>
      <c r="KHX484" s="3"/>
      <c r="KHY484" s="428"/>
      <c r="KHZ484" s="3"/>
      <c r="KIA484" s="567"/>
      <c r="KIB484" s="3"/>
      <c r="KIC484" s="428"/>
      <c r="KID484" s="3"/>
      <c r="KIE484" s="567"/>
      <c r="KIF484" s="3"/>
      <c r="KIG484" s="428"/>
      <c r="KIH484" s="3"/>
      <c r="KII484" s="567"/>
      <c r="KIJ484" s="3"/>
      <c r="KIK484" s="428"/>
      <c r="KIL484" s="3"/>
      <c r="KIM484" s="567"/>
      <c r="KIN484" s="3"/>
      <c r="KIO484" s="428"/>
      <c r="KIP484" s="3"/>
      <c r="KIQ484" s="567"/>
      <c r="KIR484" s="3"/>
      <c r="KIS484" s="428"/>
      <c r="KIT484" s="3"/>
      <c r="KIU484" s="567"/>
      <c r="KIV484" s="3"/>
      <c r="KIW484" s="428"/>
      <c r="KIX484" s="3"/>
      <c r="KIY484" s="567"/>
      <c r="KIZ484" s="3"/>
      <c r="KJA484" s="428"/>
      <c r="KJB484" s="3"/>
      <c r="KJC484" s="567"/>
      <c r="KJD484" s="3"/>
      <c r="KJE484" s="428"/>
      <c r="KJF484" s="3"/>
      <c r="KJG484" s="567"/>
      <c r="KJH484" s="3"/>
      <c r="KJI484" s="428"/>
      <c r="KJJ484" s="3"/>
      <c r="KJK484" s="567"/>
      <c r="KJL484" s="3"/>
      <c r="KJM484" s="428"/>
      <c r="KJN484" s="3"/>
      <c r="KJO484" s="567"/>
      <c r="KJP484" s="3"/>
      <c r="KJQ484" s="428"/>
      <c r="KJR484" s="3"/>
      <c r="KJS484" s="567"/>
      <c r="KJT484" s="3"/>
      <c r="KJU484" s="428"/>
      <c r="KJV484" s="3"/>
      <c r="KJW484" s="567"/>
      <c r="KJX484" s="3"/>
      <c r="KJY484" s="428"/>
      <c r="KJZ484" s="3"/>
      <c r="KKA484" s="567"/>
      <c r="KKB484" s="3"/>
      <c r="KKC484" s="428"/>
      <c r="KKD484" s="3"/>
      <c r="KKE484" s="567"/>
      <c r="KKF484" s="3"/>
      <c r="KKG484" s="428"/>
      <c r="KKH484" s="3"/>
      <c r="KKI484" s="567"/>
      <c r="KKJ484" s="3"/>
      <c r="KKK484" s="428"/>
      <c r="KKL484" s="3"/>
      <c r="KKM484" s="567"/>
      <c r="KKN484" s="3"/>
      <c r="KKO484" s="428"/>
      <c r="KKP484" s="3"/>
      <c r="KKQ484" s="567"/>
      <c r="KKR484" s="3"/>
      <c r="KKS484" s="428"/>
      <c r="KKT484" s="3"/>
      <c r="KKU484" s="567"/>
      <c r="KKV484" s="3"/>
      <c r="KKW484" s="428"/>
      <c r="KKX484" s="3"/>
      <c r="KKY484" s="567"/>
      <c r="KKZ484" s="3"/>
      <c r="KLA484" s="428"/>
      <c r="KLB484" s="3"/>
      <c r="KLC484" s="567"/>
      <c r="KLD484" s="3"/>
      <c r="KLE484" s="428"/>
      <c r="KLF484" s="3"/>
      <c r="KLG484" s="567"/>
      <c r="KLH484" s="3"/>
      <c r="KLI484" s="428"/>
      <c r="KLJ484" s="3"/>
      <c r="KLK484" s="567"/>
      <c r="KLL484" s="3"/>
      <c r="KLM484" s="428"/>
      <c r="KLN484" s="3"/>
      <c r="KLO484" s="567"/>
      <c r="KLP484" s="3"/>
      <c r="KLQ484" s="428"/>
      <c r="KLR484" s="3"/>
      <c r="KLS484" s="567"/>
      <c r="KLT484" s="3"/>
      <c r="KLU484" s="428"/>
      <c r="KLV484" s="3"/>
      <c r="KLW484" s="567"/>
      <c r="KLX484" s="3"/>
      <c r="KLY484" s="428"/>
      <c r="KLZ484" s="3"/>
      <c r="KMA484" s="567"/>
      <c r="KMB484" s="3"/>
      <c r="KMC484" s="428"/>
      <c r="KMD484" s="3"/>
      <c r="KME484" s="567"/>
      <c r="KMF484" s="3"/>
      <c r="KMG484" s="428"/>
      <c r="KMH484" s="3"/>
      <c r="KMI484" s="567"/>
      <c r="KMJ484" s="3"/>
      <c r="KMK484" s="428"/>
      <c r="KML484" s="3"/>
      <c r="KMM484" s="567"/>
      <c r="KMN484" s="3"/>
      <c r="KMO484" s="428"/>
      <c r="KMP484" s="3"/>
      <c r="KMQ484" s="567"/>
      <c r="KMR484" s="3"/>
      <c r="KMS484" s="428"/>
      <c r="KMT484" s="3"/>
      <c r="KMU484" s="567"/>
      <c r="KMV484" s="3"/>
      <c r="KMW484" s="428"/>
      <c r="KMX484" s="3"/>
      <c r="KMY484" s="567"/>
      <c r="KMZ484" s="3"/>
      <c r="KNA484" s="428"/>
      <c r="KNB484" s="3"/>
      <c r="KNC484" s="567"/>
      <c r="KND484" s="3"/>
      <c r="KNE484" s="428"/>
      <c r="KNF484" s="3"/>
      <c r="KNG484" s="567"/>
      <c r="KNH484" s="3"/>
      <c r="KNI484" s="428"/>
      <c r="KNJ484" s="3"/>
      <c r="KNK484" s="567"/>
      <c r="KNL484" s="3"/>
      <c r="KNM484" s="428"/>
      <c r="KNN484" s="3"/>
      <c r="KNO484" s="567"/>
      <c r="KNP484" s="3"/>
      <c r="KNQ484" s="428"/>
      <c r="KNR484" s="3"/>
      <c r="KNS484" s="567"/>
      <c r="KNT484" s="3"/>
      <c r="KNU484" s="428"/>
      <c r="KNV484" s="3"/>
      <c r="KNW484" s="567"/>
      <c r="KNX484" s="3"/>
      <c r="KNY484" s="428"/>
      <c r="KNZ484" s="3"/>
      <c r="KOA484" s="567"/>
      <c r="KOB484" s="3"/>
      <c r="KOC484" s="428"/>
      <c r="KOD484" s="3"/>
      <c r="KOE484" s="567"/>
      <c r="KOF484" s="3"/>
      <c r="KOG484" s="428"/>
      <c r="KOH484" s="3"/>
      <c r="KOI484" s="567"/>
      <c r="KOJ484" s="3"/>
      <c r="KOK484" s="428"/>
      <c r="KOL484" s="3"/>
      <c r="KOM484" s="567"/>
      <c r="KON484" s="3"/>
      <c r="KOO484" s="428"/>
      <c r="KOP484" s="3"/>
      <c r="KOQ484" s="567"/>
      <c r="KOR484" s="3"/>
      <c r="KOS484" s="428"/>
      <c r="KOT484" s="3"/>
      <c r="KOU484" s="567"/>
      <c r="KOV484" s="3"/>
      <c r="KOW484" s="428"/>
      <c r="KOX484" s="3"/>
      <c r="KOY484" s="567"/>
      <c r="KOZ484" s="3"/>
      <c r="KPA484" s="428"/>
      <c r="KPB484" s="3"/>
      <c r="KPC484" s="567"/>
      <c r="KPD484" s="3"/>
      <c r="KPE484" s="428"/>
      <c r="KPF484" s="3"/>
      <c r="KPG484" s="567"/>
      <c r="KPH484" s="3"/>
      <c r="KPI484" s="428"/>
      <c r="KPJ484" s="3"/>
      <c r="KPK484" s="567"/>
      <c r="KPL484" s="3"/>
      <c r="KPM484" s="428"/>
      <c r="KPN484" s="3"/>
      <c r="KPO484" s="567"/>
      <c r="KPP484" s="3"/>
      <c r="KPQ484" s="428"/>
      <c r="KPR484" s="3"/>
      <c r="KPS484" s="567"/>
      <c r="KPT484" s="3"/>
      <c r="KPU484" s="428"/>
      <c r="KPV484" s="3"/>
      <c r="KPW484" s="567"/>
      <c r="KPX484" s="3"/>
      <c r="KPY484" s="428"/>
      <c r="KPZ484" s="3"/>
      <c r="KQA484" s="567"/>
      <c r="KQB484" s="3"/>
      <c r="KQC484" s="428"/>
      <c r="KQD484" s="3"/>
      <c r="KQE484" s="567"/>
      <c r="KQF484" s="3"/>
      <c r="KQG484" s="428"/>
      <c r="KQH484" s="3"/>
      <c r="KQI484" s="567"/>
      <c r="KQJ484" s="3"/>
      <c r="KQK484" s="428"/>
      <c r="KQL484" s="3"/>
      <c r="KQM484" s="567"/>
      <c r="KQN484" s="3"/>
      <c r="KQO484" s="428"/>
      <c r="KQP484" s="3"/>
      <c r="KQQ484" s="567"/>
      <c r="KQR484" s="3"/>
      <c r="KQS484" s="428"/>
      <c r="KQT484" s="3"/>
      <c r="KQU484" s="567"/>
      <c r="KQV484" s="3"/>
      <c r="KQW484" s="428"/>
      <c r="KQX484" s="3"/>
      <c r="KQY484" s="567"/>
      <c r="KQZ484" s="3"/>
      <c r="KRA484" s="428"/>
      <c r="KRB484" s="3"/>
      <c r="KRC484" s="567"/>
      <c r="KRD484" s="3"/>
      <c r="KRE484" s="428"/>
      <c r="KRF484" s="3"/>
      <c r="KRG484" s="567"/>
      <c r="KRH484" s="3"/>
      <c r="KRI484" s="428"/>
      <c r="KRJ484" s="3"/>
      <c r="KRK484" s="567"/>
      <c r="KRL484" s="3"/>
      <c r="KRM484" s="428"/>
      <c r="KRN484" s="3"/>
      <c r="KRO484" s="567"/>
      <c r="KRP484" s="3"/>
      <c r="KRQ484" s="428"/>
      <c r="KRR484" s="3"/>
      <c r="KRS484" s="567"/>
      <c r="KRT484" s="3"/>
      <c r="KRU484" s="428"/>
      <c r="KRV484" s="3"/>
      <c r="KRW484" s="567"/>
      <c r="KRX484" s="3"/>
      <c r="KRY484" s="428"/>
      <c r="KRZ484" s="3"/>
      <c r="KSA484" s="567"/>
      <c r="KSB484" s="3"/>
      <c r="KSC484" s="428"/>
      <c r="KSD484" s="3"/>
      <c r="KSE484" s="567"/>
      <c r="KSF484" s="3"/>
      <c r="KSG484" s="428"/>
      <c r="KSH484" s="3"/>
      <c r="KSI484" s="567"/>
      <c r="KSJ484" s="3"/>
      <c r="KSK484" s="428"/>
      <c r="KSL484" s="3"/>
      <c r="KSM484" s="567"/>
      <c r="KSN484" s="3"/>
      <c r="KSO484" s="428"/>
      <c r="KSP484" s="3"/>
      <c r="KSQ484" s="567"/>
      <c r="KSR484" s="3"/>
      <c r="KSS484" s="428"/>
      <c r="KST484" s="3"/>
      <c r="KSU484" s="567"/>
      <c r="KSV484" s="3"/>
      <c r="KSW484" s="428"/>
      <c r="KSX484" s="3"/>
      <c r="KSY484" s="567"/>
      <c r="KSZ484" s="3"/>
      <c r="KTA484" s="428"/>
      <c r="KTB484" s="3"/>
      <c r="KTC484" s="567"/>
      <c r="KTD484" s="3"/>
      <c r="KTE484" s="428"/>
      <c r="KTF484" s="3"/>
      <c r="KTG484" s="567"/>
      <c r="KTH484" s="3"/>
      <c r="KTI484" s="428"/>
      <c r="KTJ484" s="3"/>
      <c r="KTK484" s="567"/>
      <c r="KTL484" s="3"/>
      <c r="KTM484" s="428"/>
      <c r="KTN484" s="3"/>
      <c r="KTO484" s="567"/>
      <c r="KTP484" s="3"/>
      <c r="KTQ484" s="428"/>
      <c r="KTR484" s="3"/>
      <c r="KTS484" s="567"/>
      <c r="KTT484" s="3"/>
      <c r="KTU484" s="428"/>
      <c r="KTV484" s="3"/>
      <c r="KTW484" s="567"/>
      <c r="KTX484" s="3"/>
      <c r="KTY484" s="428"/>
      <c r="KTZ484" s="3"/>
      <c r="KUA484" s="567"/>
      <c r="KUB484" s="3"/>
      <c r="KUC484" s="428"/>
      <c r="KUD484" s="3"/>
      <c r="KUE484" s="567"/>
      <c r="KUF484" s="3"/>
      <c r="KUG484" s="428"/>
      <c r="KUH484" s="3"/>
      <c r="KUI484" s="567"/>
      <c r="KUJ484" s="3"/>
      <c r="KUK484" s="428"/>
      <c r="KUL484" s="3"/>
      <c r="KUM484" s="567"/>
      <c r="KUN484" s="3"/>
      <c r="KUO484" s="428"/>
      <c r="KUP484" s="3"/>
      <c r="KUQ484" s="567"/>
      <c r="KUR484" s="3"/>
      <c r="KUS484" s="428"/>
      <c r="KUT484" s="3"/>
      <c r="KUU484" s="567"/>
      <c r="KUV484" s="3"/>
      <c r="KUW484" s="428"/>
      <c r="KUX484" s="3"/>
      <c r="KUY484" s="567"/>
      <c r="KUZ484" s="3"/>
      <c r="KVA484" s="428"/>
      <c r="KVB484" s="3"/>
      <c r="KVC484" s="567"/>
      <c r="KVD484" s="3"/>
      <c r="KVE484" s="428"/>
      <c r="KVF484" s="3"/>
      <c r="KVG484" s="567"/>
      <c r="KVH484" s="3"/>
      <c r="KVI484" s="428"/>
      <c r="KVJ484" s="3"/>
      <c r="KVK484" s="567"/>
      <c r="KVL484" s="3"/>
      <c r="KVM484" s="428"/>
      <c r="KVN484" s="3"/>
      <c r="KVO484" s="567"/>
      <c r="KVP484" s="3"/>
      <c r="KVQ484" s="428"/>
      <c r="KVR484" s="3"/>
      <c r="KVS484" s="567"/>
      <c r="KVT484" s="3"/>
      <c r="KVU484" s="428"/>
      <c r="KVV484" s="3"/>
      <c r="KVW484" s="567"/>
      <c r="KVX484" s="3"/>
      <c r="KVY484" s="428"/>
      <c r="KVZ484" s="3"/>
      <c r="KWA484" s="567"/>
      <c r="KWB484" s="3"/>
      <c r="KWC484" s="428"/>
      <c r="KWD484" s="3"/>
      <c r="KWE484" s="567"/>
      <c r="KWF484" s="3"/>
      <c r="KWG484" s="428"/>
      <c r="KWH484" s="3"/>
      <c r="KWI484" s="567"/>
      <c r="KWJ484" s="3"/>
      <c r="KWK484" s="428"/>
      <c r="KWL484" s="3"/>
      <c r="KWM484" s="567"/>
      <c r="KWN484" s="3"/>
      <c r="KWO484" s="428"/>
      <c r="KWP484" s="3"/>
      <c r="KWQ484" s="567"/>
      <c r="KWR484" s="3"/>
      <c r="KWS484" s="428"/>
      <c r="KWT484" s="3"/>
      <c r="KWU484" s="567"/>
      <c r="KWV484" s="3"/>
      <c r="KWW484" s="428"/>
      <c r="KWX484" s="3"/>
      <c r="KWY484" s="567"/>
      <c r="KWZ484" s="3"/>
      <c r="KXA484" s="428"/>
      <c r="KXB484" s="3"/>
      <c r="KXC484" s="567"/>
      <c r="KXD484" s="3"/>
      <c r="KXE484" s="428"/>
      <c r="KXF484" s="3"/>
      <c r="KXG484" s="567"/>
      <c r="KXH484" s="3"/>
      <c r="KXI484" s="428"/>
      <c r="KXJ484" s="3"/>
      <c r="KXK484" s="567"/>
      <c r="KXL484" s="3"/>
      <c r="KXM484" s="428"/>
      <c r="KXN484" s="3"/>
      <c r="KXO484" s="567"/>
      <c r="KXP484" s="3"/>
      <c r="KXQ484" s="428"/>
      <c r="KXR484" s="3"/>
      <c r="KXS484" s="567"/>
      <c r="KXT484" s="3"/>
      <c r="KXU484" s="428"/>
      <c r="KXV484" s="3"/>
      <c r="KXW484" s="567"/>
      <c r="KXX484" s="3"/>
      <c r="KXY484" s="428"/>
      <c r="KXZ484" s="3"/>
      <c r="KYA484" s="567"/>
      <c r="KYB484" s="3"/>
      <c r="KYC484" s="428"/>
      <c r="KYD484" s="3"/>
      <c r="KYE484" s="567"/>
      <c r="KYF484" s="3"/>
      <c r="KYG484" s="428"/>
      <c r="KYH484" s="3"/>
      <c r="KYI484" s="567"/>
      <c r="KYJ484" s="3"/>
      <c r="KYK484" s="428"/>
      <c r="KYL484" s="3"/>
      <c r="KYM484" s="567"/>
      <c r="KYN484" s="3"/>
      <c r="KYO484" s="428"/>
      <c r="KYP484" s="3"/>
      <c r="KYQ484" s="567"/>
      <c r="KYR484" s="3"/>
      <c r="KYS484" s="428"/>
      <c r="KYT484" s="3"/>
      <c r="KYU484" s="567"/>
      <c r="KYV484" s="3"/>
      <c r="KYW484" s="428"/>
      <c r="KYX484" s="3"/>
      <c r="KYY484" s="567"/>
      <c r="KYZ484" s="3"/>
      <c r="KZA484" s="428"/>
      <c r="KZB484" s="3"/>
      <c r="KZC484" s="567"/>
      <c r="KZD484" s="3"/>
      <c r="KZE484" s="428"/>
      <c r="KZF484" s="3"/>
      <c r="KZG484" s="567"/>
      <c r="KZH484" s="3"/>
      <c r="KZI484" s="428"/>
      <c r="KZJ484" s="3"/>
      <c r="KZK484" s="567"/>
      <c r="KZL484" s="3"/>
      <c r="KZM484" s="428"/>
      <c r="KZN484" s="3"/>
      <c r="KZO484" s="567"/>
      <c r="KZP484" s="3"/>
      <c r="KZQ484" s="428"/>
      <c r="KZR484" s="3"/>
      <c r="KZS484" s="567"/>
      <c r="KZT484" s="3"/>
      <c r="KZU484" s="428"/>
      <c r="KZV484" s="3"/>
      <c r="KZW484" s="567"/>
      <c r="KZX484" s="3"/>
      <c r="KZY484" s="428"/>
      <c r="KZZ484" s="3"/>
      <c r="LAA484" s="567"/>
      <c r="LAB484" s="3"/>
      <c r="LAC484" s="428"/>
      <c r="LAD484" s="3"/>
      <c r="LAE484" s="567"/>
      <c r="LAF484" s="3"/>
      <c r="LAG484" s="428"/>
      <c r="LAH484" s="3"/>
      <c r="LAI484" s="567"/>
      <c r="LAJ484" s="3"/>
      <c r="LAK484" s="428"/>
      <c r="LAL484" s="3"/>
      <c r="LAM484" s="567"/>
      <c r="LAN484" s="3"/>
      <c r="LAO484" s="428"/>
      <c r="LAP484" s="3"/>
      <c r="LAQ484" s="567"/>
      <c r="LAR484" s="3"/>
      <c r="LAS484" s="428"/>
      <c r="LAT484" s="3"/>
      <c r="LAU484" s="567"/>
      <c r="LAV484" s="3"/>
      <c r="LAW484" s="428"/>
      <c r="LAX484" s="3"/>
      <c r="LAY484" s="567"/>
      <c r="LAZ484" s="3"/>
      <c r="LBA484" s="428"/>
      <c r="LBB484" s="3"/>
      <c r="LBC484" s="567"/>
      <c r="LBD484" s="3"/>
      <c r="LBE484" s="428"/>
      <c r="LBF484" s="3"/>
      <c r="LBG484" s="567"/>
      <c r="LBH484" s="3"/>
      <c r="LBI484" s="428"/>
      <c r="LBJ484" s="3"/>
      <c r="LBK484" s="567"/>
      <c r="LBL484" s="3"/>
      <c r="LBM484" s="428"/>
      <c r="LBN484" s="3"/>
      <c r="LBO484" s="567"/>
      <c r="LBP484" s="3"/>
      <c r="LBQ484" s="428"/>
      <c r="LBR484" s="3"/>
      <c r="LBS484" s="567"/>
      <c r="LBT484" s="3"/>
      <c r="LBU484" s="428"/>
      <c r="LBV484" s="3"/>
      <c r="LBW484" s="567"/>
      <c r="LBX484" s="3"/>
      <c r="LBY484" s="428"/>
      <c r="LBZ484" s="3"/>
      <c r="LCA484" s="567"/>
      <c r="LCB484" s="3"/>
      <c r="LCC484" s="428"/>
      <c r="LCD484" s="3"/>
      <c r="LCE484" s="567"/>
      <c r="LCF484" s="3"/>
      <c r="LCG484" s="428"/>
      <c r="LCH484" s="3"/>
      <c r="LCI484" s="567"/>
      <c r="LCJ484" s="3"/>
      <c r="LCK484" s="428"/>
      <c r="LCL484" s="3"/>
      <c r="LCM484" s="567"/>
      <c r="LCN484" s="3"/>
      <c r="LCO484" s="428"/>
      <c r="LCP484" s="3"/>
      <c r="LCQ484" s="567"/>
      <c r="LCR484" s="3"/>
      <c r="LCS484" s="428"/>
      <c r="LCT484" s="3"/>
      <c r="LCU484" s="567"/>
      <c r="LCV484" s="3"/>
      <c r="LCW484" s="428"/>
      <c r="LCX484" s="3"/>
      <c r="LCY484" s="567"/>
      <c r="LCZ484" s="3"/>
      <c r="LDA484" s="428"/>
      <c r="LDB484" s="3"/>
      <c r="LDC484" s="567"/>
      <c r="LDD484" s="3"/>
      <c r="LDE484" s="428"/>
      <c r="LDF484" s="3"/>
      <c r="LDG484" s="567"/>
      <c r="LDH484" s="3"/>
      <c r="LDI484" s="428"/>
      <c r="LDJ484" s="3"/>
      <c r="LDK484" s="567"/>
      <c r="LDL484" s="3"/>
      <c r="LDM484" s="428"/>
      <c r="LDN484" s="3"/>
      <c r="LDO484" s="567"/>
      <c r="LDP484" s="3"/>
      <c r="LDQ484" s="428"/>
      <c r="LDR484" s="3"/>
      <c r="LDS484" s="567"/>
      <c r="LDT484" s="3"/>
      <c r="LDU484" s="428"/>
      <c r="LDV484" s="3"/>
      <c r="LDW484" s="567"/>
      <c r="LDX484" s="3"/>
      <c r="LDY484" s="428"/>
      <c r="LDZ484" s="3"/>
      <c r="LEA484" s="567"/>
      <c r="LEB484" s="3"/>
      <c r="LEC484" s="428"/>
      <c r="LED484" s="3"/>
      <c r="LEE484" s="567"/>
      <c r="LEF484" s="3"/>
      <c r="LEG484" s="428"/>
      <c r="LEH484" s="3"/>
      <c r="LEI484" s="567"/>
      <c r="LEJ484" s="3"/>
      <c r="LEK484" s="428"/>
      <c r="LEL484" s="3"/>
      <c r="LEM484" s="567"/>
      <c r="LEN484" s="3"/>
      <c r="LEO484" s="428"/>
      <c r="LEP484" s="3"/>
      <c r="LEQ484" s="567"/>
      <c r="LER484" s="3"/>
      <c r="LES484" s="428"/>
      <c r="LET484" s="3"/>
      <c r="LEU484" s="567"/>
      <c r="LEV484" s="3"/>
      <c r="LEW484" s="428"/>
      <c r="LEX484" s="3"/>
      <c r="LEY484" s="567"/>
      <c r="LEZ484" s="3"/>
      <c r="LFA484" s="428"/>
      <c r="LFB484" s="3"/>
      <c r="LFC484" s="567"/>
      <c r="LFD484" s="3"/>
      <c r="LFE484" s="428"/>
      <c r="LFF484" s="3"/>
      <c r="LFG484" s="567"/>
      <c r="LFH484" s="3"/>
      <c r="LFI484" s="428"/>
      <c r="LFJ484" s="3"/>
      <c r="LFK484" s="567"/>
      <c r="LFL484" s="3"/>
      <c r="LFM484" s="428"/>
      <c r="LFN484" s="3"/>
      <c r="LFO484" s="567"/>
      <c r="LFP484" s="3"/>
      <c r="LFQ484" s="428"/>
      <c r="LFR484" s="3"/>
      <c r="LFS484" s="567"/>
      <c r="LFT484" s="3"/>
      <c r="LFU484" s="428"/>
      <c r="LFV484" s="3"/>
      <c r="LFW484" s="567"/>
      <c r="LFX484" s="3"/>
      <c r="LFY484" s="428"/>
      <c r="LFZ484" s="3"/>
      <c r="LGA484" s="567"/>
      <c r="LGB484" s="3"/>
      <c r="LGC484" s="428"/>
      <c r="LGD484" s="3"/>
      <c r="LGE484" s="567"/>
      <c r="LGF484" s="3"/>
      <c r="LGG484" s="428"/>
      <c r="LGH484" s="3"/>
      <c r="LGI484" s="567"/>
      <c r="LGJ484" s="3"/>
      <c r="LGK484" s="428"/>
      <c r="LGL484" s="3"/>
      <c r="LGM484" s="567"/>
      <c r="LGN484" s="3"/>
      <c r="LGO484" s="428"/>
      <c r="LGP484" s="3"/>
      <c r="LGQ484" s="567"/>
      <c r="LGR484" s="3"/>
      <c r="LGS484" s="428"/>
      <c r="LGT484" s="3"/>
      <c r="LGU484" s="567"/>
      <c r="LGV484" s="3"/>
      <c r="LGW484" s="428"/>
      <c r="LGX484" s="3"/>
      <c r="LGY484" s="567"/>
      <c r="LGZ484" s="3"/>
      <c r="LHA484" s="428"/>
      <c r="LHB484" s="3"/>
      <c r="LHC484" s="567"/>
      <c r="LHD484" s="3"/>
      <c r="LHE484" s="428"/>
      <c r="LHF484" s="3"/>
      <c r="LHG484" s="567"/>
      <c r="LHH484" s="3"/>
      <c r="LHI484" s="428"/>
      <c r="LHJ484" s="3"/>
      <c r="LHK484" s="567"/>
      <c r="LHL484" s="3"/>
      <c r="LHM484" s="428"/>
      <c r="LHN484" s="3"/>
      <c r="LHO484" s="567"/>
      <c r="LHP484" s="3"/>
      <c r="LHQ484" s="428"/>
      <c r="LHR484" s="3"/>
      <c r="LHS484" s="567"/>
      <c r="LHT484" s="3"/>
      <c r="LHU484" s="428"/>
      <c r="LHV484" s="3"/>
      <c r="LHW484" s="567"/>
      <c r="LHX484" s="3"/>
      <c r="LHY484" s="428"/>
      <c r="LHZ484" s="3"/>
      <c r="LIA484" s="567"/>
      <c r="LIB484" s="3"/>
      <c r="LIC484" s="428"/>
      <c r="LID484" s="3"/>
      <c r="LIE484" s="567"/>
      <c r="LIF484" s="3"/>
      <c r="LIG484" s="428"/>
      <c r="LIH484" s="3"/>
      <c r="LII484" s="567"/>
      <c r="LIJ484" s="3"/>
      <c r="LIK484" s="428"/>
      <c r="LIL484" s="3"/>
      <c r="LIM484" s="567"/>
      <c r="LIN484" s="3"/>
      <c r="LIO484" s="428"/>
      <c r="LIP484" s="3"/>
      <c r="LIQ484" s="567"/>
      <c r="LIR484" s="3"/>
      <c r="LIS484" s="428"/>
      <c r="LIT484" s="3"/>
      <c r="LIU484" s="567"/>
      <c r="LIV484" s="3"/>
      <c r="LIW484" s="428"/>
      <c r="LIX484" s="3"/>
      <c r="LIY484" s="567"/>
      <c r="LIZ484" s="3"/>
      <c r="LJA484" s="428"/>
      <c r="LJB484" s="3"/>
      <c r="LJC484" s="567"/>
      <c r="LJD484" s="3"/>
      <c r="LJE484" s="428"/>
      <c r="LJF484" s="3"/>
      <c r="LJG484" s="567"/>
      <c r="LJH484" s="3"/>
      <c r="LJI484" s="428"/>
      <c r="LJJ484" s="3"/>
      <c r="LJK484" s="567"/>
      <c r="LJL484" s="3"/>
      <c r="LJM484" s="428"/>
      <c r="LJN484" s="3"/>
      <c r="LJO484" s="567"/>
      <c r="LJP484" s="3"/>
      <c r="LJQ484" s="428"/>
      <c r="LJR484" s="3"/>
      <c r="LJS484" s="567"/>
      <c r="LJT484" s="3"/>
      <c r="LJU484" s="428"/>
      <c r="LJV484" s="3"/>
      <c r="LJW484" s="567"/>
      <c r="LJX484" s="3"/>
      <c r="LJY484" s="428"/>
      <c r="LJZ484" s="3"/>
      <c r="LKA484" s="567"/>
      <c r="LKB484" s="3"/>
      <c r="LKC484" s="428"/>
      <c r="LKD484" s="3"/>
      <c r="LKE484" s="567"/>
      <c r="LKF484" s="3"/>
      <c r="LKG484" s="428"/>
      <c r="LKH484" s="3"/>
      <c r="LKI484" s="567"/>
      <c r="LKJ484" s="3"/>
      <c r="LKK484" s="428"/>
      <c r="LKL484" s="3"/>
      <c r="LKM484" s="567"/>
      <c r="LKN484" s="3"/>
      <c r="LKO484" s="428"/>
      <c r="LKP484" s="3"/>
      <c r="LKQ484" s="567"/>
      <c r="LKR484" s="3"/>
      <c r="LKS484" s="428"/>
      <c r="LKT484" s="3"/>
      <c r="LKU484" s="567"/>
      <c r="LKV484" s="3"/>
      <c r="LKW484" s="428"/>
      <c r="LKX484" s="3"/>
      <c r="LKY484" s="567"/>
      <c r="LKZ484" s="3"/>
      <c r="LLA484" s="428"/>
      <c r="LLB484" s="3"/>
      <c r="LLC484" s="567"/>
      <c r="LLD484" s="3"/>
      <c r="LLE484" s="428"/>
      <c r="LLF484" s="3"/>
      <c r="LLG484" s="567"/>
      <c r="LLH484" s="3"/>
      <c r="LLI484" s="428"/>
      <c r="LLJ484" s="3"/>
      <c r="LLK484" s="567"/>
      <c r="LLL484" s="3"/>
      <c r="LLM484" s="428"/>
      <c r="LLN484" s="3"/>
      <c r="LLO484" s="567"/>
      <c r="LLP484" s="3"/>
      <c r="LLQ484" s="428"/>
      <c r="LLR484" s="3"/>
      <c r="LLS484" s="567"/>
      <c r="LLT484" s="3"/>
      <c r="LLU484" s="428"/>
      <c r="LLV484" s="3"/>
      <c r="LLW484" s="567"/>
      <c r="LLX484" s="3"/>
      <c r="LLY484" s="428"/>
      <c r="LLZ484" s="3"/>
      <c r="LMA484" s="567"/>
      <c r="LMB484" s="3"/>
      <c r="LMC484" s="428"/>
      <c r="LMD484" s="3"/>
      <c r="LME484" s="567"/>
      <c r="LMF484" s="3"/>
      <c r="LMG484" s="428"/>
      <c r="LMH484" s="3"/>
      <c r="LMI484" s="567"/>
      <c r="LMJ484" s="3"/>
      <c r="LMK484" s="428"/>
      <c r="LML484" s="3"/>
      <c r="LMM484" s="567"/>
      <c r="LMN484" s="3"/>
      <c r="LMO484" s="428"/>
      <c r="LMP484" s="3"/>
      <c r="LMQ484" s="567"/>
      <c r="LMR484" s="3"/>
      <c r="LMS484" s="428"/>
      <c r="LMT484" s="3"/>
      <c r="LMU484" s="567"/>
      <c r="LMV484" s="3"/>
      <c r="LMW484" s="428"/>
      <c r="LMX484" s="3"/>
      <c r="LMY484" s="567"/>
      <c r="LMZ484" s="3"/>
      <c r="LNA484" s="428"/>
      <c r="LNB484" s="3"/>
      <c r="LNC484" s="567"/>
      <c r="LND484" s="3"/>
      <c r="LNE484" s="428"/>
      <c r="LNF484" s="3"/>
      <c r="LNG484" s="567"/>
      <c r="LNH484" s="3"/>
      <c r="LNI484" s="428"/>
      <c r="LNJ484" s="3"/>
      <c r="LNK484" s="567"/>
      <c r="LNL484" s="3"/>
      <c r="LNM484" s="428"/>
      <c r="LNN484" s="3"/>
      <c r="LNO484" s="567"/>
      <c r="LNP484" s="3"/>
      <c r="LNQ484" s="428"/>
      <c r="LNR484" s="3"/>
      <c r="LNS484" s="567"/>
      <c r="LNT484" s="3"/>
      <c r="LNU484" s="428"/>
      <c r="LNV484" s="3"/>
      <c r="LNW484" s="567"/>
      <c r="LNX484" s="3"/>
      <c r="LNY484" s="428"/>
      <c r="LNZ484" s="3"/>
      <c r="LOA484" s="567"/>
      <c r="LOB484" s="3"/>
      <c r="LOC484" s="428"/>
      <c r="LOD484" s="3"/>
      <c r="LOE484" s="567"/>
      <c r="LOF484" s="3"/>
      <c r="LOG484" s="428"/>
      <c r="LOH484" s="3"/>
      <c r="LOI484" s="567"/>
      <c r="LOJ484" s="3"/>
      <c r="LOK484" s="428"/>
      <c r="LOL484" s="3"/>
      <c r="LOM484" s="567"/>
      <c r="LON484" s="3"/>
      <c r="LOO484" s="428"/>
      <c r="LOP484" s="3"/>
      <c r="LOQ484" s="567"/>
      <c r="LOR484" s="3"/>
      <c r="LOS484" s="428"/>
      <c r="LOT484" s="3"/>
      <c r="LOU484" s="567"/>
      <c r="LOV484" s="3"/>
      <c r="LOW484" s="428"/>
      <c r="LOX484" s="3"/>
      <c r="LOY484" s="567"/>
      <c r="LOZ484" s="3"/>
      <c r="LPA484" s="428"/>
      <c r="LPB484" s="3"/>
      <c r="LPC484" s="567"/>
      <c r="LPD484" s="3"/>
      <c r="LPE484" s="428"/>
      <c r="LPF484" s="3"/>
      <c r="LPG484" s="567"/>
      <c r="LPH484" s="3"/>
      <c r="LPI484" s="428"/>
      <c r="LPJ484" s="3"/>
      <c r="LPK484" s="567"/>
      <c r="LPL484" s="3"/>
      <c r="LPM484" s="428"/>
      <c r="LPN484" s="3"/>
      <c r="LPO484" s="567"/>
      <c r="LPP484" s="3"/>
      <c r="LPQ484" s="428"/>
      <c r="LPR484" s="3"/>
      <c r="LPS484" s="567"/>
      <c r="LPT484" s="3"/>
      <c r="LPU484" s="428"/>
      <c r="LPV484" s="3"/>
      <c r="LPW484" s="567"/>
      <c r="LPX484" s="3"/>
      <c r="LPY484" s="428"/>
      <c r="LPZ484" s="3"/>
      <c r="LQA484" s="567"/>
      <c r="LQB484" s="3"/>
      <c r="LQC484" s="428"/>
      <c r="LQD484" s="3"/>
      <c r="LQE484" s="567"/>
      <c r="LQF484" s="3"/>
      <c r="LQG484" s="428"/>
      <c r="LQH484" s="3"/>
      <c r="LQI484" s="567"/>
      <c r="LQJ484" s="3"/>
      <c r="LQK484" s="428"/>
      <c r="LQL484" s="3"/>
      <c r="LQM484" s="567"/>
      <c r="LQN484" s="3"/>
      <c r="LQO484" s="428"/>
      <c r="LQP484" s="3"/>
      <c r="LQQ484" s="567"/>
      <c r="LQR484" s="3"/>
      <c r="LQS484" s="428"/>
      <c r="LQT484" s="3"/>
      <c r="LQU484" s="567"/>
      <c r="LQV484" s="3"/>
      <c r="LQW484" s="428"/>
      <c r="LQX484" s="3"/>
      <c r="LQY484" s="567"/>
      <c r="LQZ484" s="3"/>
      <c r="LRA484" s="428"/>
      <c r="LRB484" s="3"/>
      <c r="LRC484" s="567"/>
      <c r="LRD484" s="3"/>
      <c r="LRE484" s="428"/>
      <c r="LRF484" s="3"/>
      <c r="LRG484" s="567"/>
      <c r="LRH484" s="3"/>
      <c r="LRI484" s="428"/>
      <c r="LRJ484" s="3"/>
      <c r="LRK484" s="567"/>
      <c r="LRL484" s="3"/>
      <c r="LRM484" s="428"/>
      <c r="LRN484" s="3"/>
      <c r="LRO484" s="567"/>
      <c r="LRP484" s="3"/>
      <c r="LRQ484" s="428"/>
      <c r="LRR484" s="3"/>
      <c r="LRS484" s="567"/>
      <c r="LRT484" s="3"/>
      <c r="LRU484" s="428"/>
      <c r="LRV484" s="3"/>
      <c r="LRW484" s="567"/>
      <c r="LRX484" s="3"/>
      <c r="LRY484" s="428"/>
      <c r="LRZ484" s="3"/>
      <c r="LSA484" s="567"/>
      <c r="LSB484" s="3"/>
      <c r="LSC484" s="428"/>
      <c r="LSD484" s="3"/>
      <c r="LSE484" s="567"/>
      <c r="LSF484" s="3"/>
      <c r="LSG484" s="428"/>
      <c r="LSH484" s="3"/>
      <c r="LSI484" s="567"/>
      <c r="LSJ484" s="3"/>
      <c r="LSK484" s="428"/>
      <c r="LSL484" s="3"/>
      <c r="LSM484" s="567"/>
      <c r="LSN484" s="3"/>
      <c r="LSO484" s="428"/>
      <c r="LSP484" s="3"/>
      <c r="LSQ484" s="567"/>
      <c r="LSR484" s="3"/>
      <c r="LSS484" s="428"/>
      <c r="LST484" s="3"/>
      <c r="LSU484" s="567"/>
      <c r="LSV484" s="3"/>
      <c r="LSW484" s="428"/>
      <c r="LSX484" s="3"/>
      <c r="LSY484" s="567"/>
      <c r="LSZ484" s="3"/>
      <c r="LTA484" s="428"/>
      <c r="LTB484" s="3"/>
      <c r="LTC484" s="567"/>
      <c r="LTD484" s="3"/>
      <c r="LTE484" s="428"/>
      <c r="LTF484" s="3"/>
      <c r="LTG484" s="567"/>
      <c r="LTH484" s="3"/>
      <c r="LTI484" s="428"/>
      <c r="LTJ484" s="3"/>
      <c r="LTK484" s="567"/>
      <c r="LTL484" s="3"/>
      <c r="LTM484" s="428"/>
      <c r="LTN484" s="3"/>
      <c r="LTO484" s="567"/>
      <c r="LTP484" s="3"/>
      <c r="LTQ484" s="428"/>
      <c r="LTR484" s="3"/>
      <c r="LTS484" s="567"/>
      <c r="LTT484" s="3"/>
      <c r="LTU484" s="428"/>
      <c r="LTV484" s="3"/>
      <c r="LTW484" s="567"/>
      <c r="LTX484" s="3"/>
      <c r="LTY484" s="428"/>
      <c r="LTZ484" s="3"/>
      <c r="LUA484" s="567"/>
      <c r="LUB484" s="3"/>
      <c r="LUC484" s="428"/>
      <c r="LUD484" s="3"/>
      <c r="LUE484" s="567"/>
      <c r="LUF484" s="3"/>
      <c r="LUG484" s="428"/>
      <c r="LUH484" s="3"/>
      <c r="LUI484" s="567"/>
      <c r="LUJ484" s="3"/>
      <c r="LUK484" s="428"/>
      <c r="LUL484" s="3"/>
      <c r="LUM484" s="567"/>
      <c r="LUN484" s="3"/>
      <c r="LUO484" s="428"/>
      <c r="LUP484" s="3"/>
      <c r="LUQ484" s="567"/>
      <c r="LUR484" s="3"/>
      <c r="LUS484" s="428"/>
      <c r="LUT484" s="3"/>
      <c r="LUU484" s="567"/>
      <c r="LUV484" s="3"/>
      <c r="LUW484" s="428"/>
      <c r="LUX484" s="3"/>
      <c r="LUY484" s="567"/>
      <c r="LUZ484" s="3"/>
      <c r="LVA484" s="428"/>
      <c r="LVB484" s="3"/>
      <c r="LVC484" s="567"/>
      <c r="LVD484" s="3"/>
      <c r="LVE484" s="428"/>
      <c r="LVF484" s="3"/>
      <c r="LVG484" s="567"/>
      <c r="LVH484" s="3"/>
      <c r="LVI484" s="428"/>
      <c r="LVJ484" s="3"/>
      <c r="LVK484" s="567"/>
      <c r="LVL484" s="3"/>
      <c r="LVM484" s="428"/>
      <c r="LVN484" s="3"/>
      <c r="LVO484" s="567"/>
      <c r="LVP484" s="3"/>
      <c r="LVQ484" s="428"/>
      <c r="LVR484" s="3"/>
      <c r="LVS484" s="567"/>
      <c r="LVT484" s="3"/>
      <c r="LVU484" s="428"/>
      <c r="LVV484" s="3"/>
      <c r="LVW484" s="567"/>
      <c r="LVX484" s="3"/>
      <c r="LVY484" s="428"/>
      <c r="LVZ484" s="3"/>
      <c r="LWA484" s="567"/>
      <c r="LWB484" s="3"/>
      <c r="LWC484" s="428"/>
      <c r="LWD484" s="3"/>
      <c r="LWE484" s="567"/>
      <c r="LWF484" s="3"/>
      <c r="LWG484" s="428"/>
      <c r="LWH484" s="3"/>
      <c r="LWI484" s="567"/>
      <c r="LWJ484" s="3"/>
      <c r="LWK484" s="428"/>
      <c r="LWL484" s="3"/>
      <c r="LWM484" s="567"/>
      <c r="LWN484" s="3"/>
      <c r="LWO484" s="428"/>
      <c r="LWP484" s="3"/>
      <c r="LWQ484" s="567"/>
      <c r="LWR484" s="3"/>
      <c r="LWS484" s="428"/>
      <c r="LWT484" s="3"/>
      <c r="LWU484" s="567"/>
      <c r="LWV484" s="3"/>
      <c r="LWW484" s="428"/>
      <c r="LWX484" s="3"/>
      <c r="LWY484" s="567"/>
      <c r="LWZ484" s="3"/>
      <c r="LXA484" s="428"/>
      <c r="LXB484" s="3"/>
      <c r="LXC484" s="567"/>
      <c r="LXD484" s="3"/>
      <c r="LXE484" s="428"/>
      <c r="LXF484" s="3"/>
      <c r="LXG484" s="567"/>
      <c r="LXH484" s="3"/>
      <c r="LXI484" s="428"/>
      <c r="LXJ484" s="3"/>
      <c r="LXK484" s="567"/>
      <c r="LXL484" s="3"/>
      <c r="LXM484" s="428"/>
      <c r="LXN484" s="3"/>
      <c r="LXO484" s="567"/>
      <c r="LXP484" s="3"/>
      <c r="LXQ484" s="428"/>
      <c r="LXR484" s="3"/>
      <c r="LXS484" s="567"/>
      <c r="LXT484" s="3"/>
      <c r="LXU484" s="428"/>
      <c r="LXV484" s="3"/>
      <c r="LXW484" s="567"/>
      <c r="LXX484" s="3"/>
      <c r="LXY484" s="428"/>
      <c r="LXZ484" s="3"/>
      <c r="LYA484" s="567"/>
      <c r="LYB484" s="3"/>
      <c r="LYC484" s="428"/>
      <c r="LYD484" s="3"/>
      <c r="LYE484" s="567"/>
      <c r="LYF484" s="3"/>
      <c r="LYG484" s="428"/>
      <c r="LYH484" s="3"/>
      <c r="LYI484" s="567"/>
      <c r="LYJ484" s="3"/>
      <c r="LYK484" s="428"/>
      <c r="LYL484" s="3"/>
      <c r="LYM484" s="567"/>
      <c r="LYN484" s="3"/>
      <c r="LYO484" s="428"/>
      <c r="LYP484" s="3"/>
      <c r="LYQ484" s="567"/>
      <c r="LYR484" s="3"/>
      <c r="LYS484" s="428"/>
      <c r="LYT484" s="3"/>
      <c r="LYU484" s="567"/>
      <c r="LYV484" s="3"/>
      <c r="LYW484" s="428"/>
      <c r="LYX484" s="3"/>
      <c r="LYY484" s="567"/>
      <c r="LYZ484" s="3"/>
      <c r="LZA484" s="428"/>
      <c r="LZB484" s="3"/>
      <c r="LZC484" s="567"/>
      <c r="LZD484" s="3"/>
      <c r="LZE484" s="428"/>
      <c r="LZF484" s="3"/>
      <c r="LZG484" s="567"/>
      <c r="LZH484" s="3"/>
      <c r="LZI484" s="428"/>
      <c r="LZJ484" s="3"/>
      <c r="LZK484" s="567"/>
      <c r="LZL484" s="3"/>
      <c r="LZM484" s="428"/>
      <c r="LZN484" s="3"/>
      <c r="LZO484" s="567"/>
      <c r="LZP484" s="3"/>
      <c r="LZQ484" s="428"/>
      <c r="LZR484" s="3"/>
      <c r="LZS484" s="567"/>
      <c r="LZT484" s="3"/>
      <c r="LZU484" s="428"/>
      <c r="LZV484" s="3"/>
      <c r="LZW484" s="567"/>
      <c r="LZX484" s="3"/>
      <c r="LZY484" s="428"/>
      <c r="LZZ484" s="3"/>
      <c r="MAA484" s="567"/>
      <c r="MAB484" s="3"/>
      <c r="MAC484" s="428"/>
      <c r="MAD484" s="3"/>
      <c r="MAE484" s="567"/>
      <c r="MAF484" s="3"/>
      <c r="MAG484" s="428"/>
      <c r="MAH484" s="3"/>
      <c r="MAI484" s="567"/>
      <c r="MAJ484" s="3"/>
      <c r="MAK484" s="428"/>
      <c r="MAL484" s="3"/>
      <c r="MAM484" s="567"/>
      <c r="MAN484" s="3"/>
      <c r="MAO484" s="428"/>
      <c r="MAP484" s="3"/>
      <c r="MAQ484" s="567"/>
      <c r="MAR484" s="3"/>
      <c r="MAS484" s="428"/>
      <c r="MAT484" s="3"/>
      <c r="MAU484" s="567"/>
      <c r="MAV484" s="3"/>
      <c r="MAW484" s="428"/>
      <c r="MAX484" s="3"/>
      <c r="MAY484" s="567"/>
      <c r="MAZ484" s="3"/>
      <c r="MBA484" s="428"/>
      <c r="MBB484" s="3"/>
      <c r="MBC484" s="567"/>
      <c r="MBD484" s="3"/>
      <c r="MBE484" s="428"/>
      <c r="MBF484" s="3"/>
      <c r="MBG484" s="567"/>
      <c r="MBH484" s="3"/>
      <c r="MBI484" s="428"/>
      <c r="MBJ484" s="3"/>
      <c r="MBK484" s="567"/>
      <c r="MBL484" s="3"/>
      <c r="MBM484" s="428"/>
      <c r="MBN484" s="3"/>
      <c r="MBO484" s="567"/>
      <c r="MBP484" s="3"/>
      <c r="MBQ484" s="428"/>
      <c r="MBR484" s="3"/>
      <c r="MBS484" s="567"/>
      <c r="MBT484" s="3"/>
      <c r="MBU484" s="428"/>
      <c r="MBV484" s="3"/>
      <c r="MBW484" s="567"/>
      <c r="MBX484" s="3"/>
      <c r="MBY484" s="428"/>
      <c r="MBZ484" s="3"/>
      <c r="MCA484" s="567"/>
      <c r="MCB484" s="3"/>
      <c r="MCC484" s="428"/>
      <c r="MCD484" s="3"/>
      <c r="MCE484" s="567"/>
      <c r="MCF484" s="3"/>
      <c r="MCG484" s="428"/>
      <c r="MCH484" s="3"/>
      <c r="MCI484" s="567"/>
      <c r="MCJ484" s="3"/>
      <c r="MCK484" s="428"/>
      <c r="MCL484" s="3"/>
      <c r="MCM484" s="567"/>
      <c r="MCN484" s="3"/>
      <c r="MCO484" s="428"/>
      <c r="MCP484" s="3"/>
      <c r="MCQ484" s="567"/>
      <c r="MCR484" s="3"/>
      <c r="MCS484" s="428"/>
      <c r="MCT484" s="3"/>
      <c r="MCU484" s="567"/>
      <c r="MCV484" s="3"/>
      <c r="MCW484" s="428"/>
      <c r="MCX484" s="3"/>
      <c r="MCY484" s="567"/>
      <c r="MCZ484" s="3"/>
      <c r="MDA484" s="428"/>
      <c r="MDB484" s="3"/>
      <c r="MDC484" s="567"/>
      <c r="MDD484" s="3"/>
      <c r="MDE484" s="428"/>
      <c r="MDF484" s="3"/>
      <c r="MDG484" s="567"/>
      <c r="MDH484" s="3"/>
      <c r="MDI484" s="428"/>
      <c r="MDJ484" s="3"/>
      <c r="MDK484" s="567"/>
      <c r="MDL484" s="3"/>
      <c r="MDM484" s="428"/>
      <c r="MDN484" s="3"/>
      <c r="MDO484" s="567"/>
      <c r="MDP484" s="3"/>
      <c r="MDQ484" s="428"/>
      <c r="MDR484" s="3"/>
      <c r="MDS484" s="567"/>
      <c r="MDT484" s="3"/>
      <c r="MDU484" s="428"/>
      <c r="MDV484" s="3"/>
      <c r="MDW484" s="567"/>
      <c r="MDX484" s="3"/>
      <c r="MDY484" s="428"/>
      <c r="MDZ484" s="3"/>
      <c r="MEA484" s="567"/>
      <c r="MEB484" s="3"/>
      <c r="MEC484" s="428"/>
      <c r="MED484" s="3"/>
      <c r="MEE484" s="567"/>
      <c r="MEF484" s="3"/>
      <c r="MEG484" s="428"/>
      <c r="MEH484" s="3"/>
      <c r="MEI484" s="567"/>
      <c r="MEJ484" s="3"/>
      <c r="MEK484" s="428"/>
      <c r="MEL484" s="3"/>
      <c r="MEM484" s="567"/>
      <c r="MEN484" s="3"/>
      <c r="MEO484" s="428"/>
      <c r="MEP484" s="3"/>
      <c r="MEQ484" s="567"/>
      <c r="MER484" s="3"/>
      <c r="MES484" s="428"/>
      <c r="MET484" s="3"/>
      <c r="MEU484" s="567"/>
      <c r="MEV484" s="3"/>
      <c r="MEW484" s="428"/>
      <c r="MEX484" s="3"/>
      <c r="MEY484" s="567"/>
      <c r="MEZ484" s="3"/>
      <c r="MFA484" s="428"/>
      <c r="MFB484" s="3"/>
      <c r="MFC484" s="567"/>
      <c r="MFD484" s="3"/>
      <c r="MFE484" s="428"/>
      <c r="MFF484" s="3"/>
      <c r="MFG484" s="567"/>
      <c r="MFH484" s="3"/>
      <c r="MFI484" s="428"/>
      <c r="MFJ484" s="3"/>
      <c r="MFK484" s="567"/>
      <c r="MFL484" s="3"/>
      <c r="MFM484" s="428"/>
      <c r="MFN484" s="3"/>
      <c r="MFO484" s="567"/>
      <c r="MFP484" s="3"/>
      <c r="MFQ484" s="428"/>
      <c r="MFR484" s="3"/>
      <c r="MFS484" s="567"/>
      <c r="MFT484" s="3"/>
      <c r="MFU484" s="428"/>
      <c r="MFV484" s="3"/>
      <c r="MFW484" s="567"/>
      <c r="MFX484" s="3"/>
      <c r="MFY484" s="428"/>
      <c r="MFZ484" s="3"/>
      <c r="MGA484" s="567"/>
      <c r="MGB484" s="3"/>
      <c r="MGC484" s="428"/>
      <c r="MGD484" s="3"/>
      <c r="MGE484" s="567"/>
      <c r="MGF484" s="3"/>
      <c r="MGG484" s="428"/>
      <c r="MGH484" s="3"/>
      <c r="MGI484" s="567"/>
      <c r="MGJ484" s="3"/>
      <c r="MGK484" s="428"/>
      <c r="MGL484" s="3"/>
      <c r="MGM484" s="567"/>
      <c r="MGN484" s="3"/>
      <c r="MGO484" s="428"/>
      <c r="MGP484" s="3"/>
      <c r="MGQ484" s="567"/>
      <c r="MGR484" s="3"/>
      <c r="MGS484" s="428"/>
      <c r="MGT484" s="3"/>
      <c r="MGU484" s="567"/>
      <c r="MGV484" s="3"/>
      <c r="MGW484" s="428"/>
      <c r="MGX484" s="3"/>
      <c r="MGY484" s="567"/>
      <c r="MGZ484" s="3"/>
      <c r="MHA484" s="428"/>
      <c r="MHB484" s="3"/>
      <c r="MHC484" s="567"/>
      <c r="MHD484" s="3"/>
      <c r="MHE484" s="428"/>
      <c r="MHF484" s="3"/>
      <c r="MHG484" s="567"/>
      <c r="MHH484" s="3"/>
      <c r="MHI484" s="428"/>
      <c r="MHJ484" s="3"/>
      <c r="MHK484" s="567"/>
      <c r="MHL484" s="3"/>
      <c r="MHM484" s="428"/>
      <c r="MHN484" s="3"/>
      <c r="MHO484" s="567"/>
      <c r="MHP484" s="3"/>
      <c r="MHQ484" s="428"/>
      <c r="MHR484" s="3"/>
      <c r="MHS484" s="567"/>
      <c r="MHT484" s="3"/>
      <c r="MHU484" s="428"/>
      <c r="MHV484" s="3"/>
      <c r="MHW484" s="567"/>
      <c r="MHX484" s="3"/>
      <c r="MHY484" s="428"/>
      <c r="MHZ484" s="3"/>
      <c r="MIA484" s="567"/>
      <c r="MIB484" s="3"/>
      <c r="MIC484" s="428"/>
      <c r="MID484" s="3"/>
      <c r="MIE484" s="567"/>
      <c r="MIF484" s="3"/>
      <c r="MIG484" s="428"/>
      <c r="MIH484" s="3"/>
      <c r="MII484" s="567"/>
      <c r="MIJ484" s="3"/>
      <c r="MIK484" s="428"/>
      <c r="MIL484" s="3"/>
      <c r="MIM484" s="567"/>
      <c r="MIN484" s="3"/>
      <c r="MIO484" s="428"/>
      <c r="MIP484" s="3"/>
      <c r="MIQ484" s="567"/>
      <c r="MIR484" s="3"/>
      <c r="MIS484" s="428"/>
      <c r="MIT484" s="3"/>
      <c r="MIU484" s="567"/>
      <c r="MIV484" s="3"/>
      <c r="MIW484" s="428"/>
      <c r="MIX484" s="3"/>
      <c r="MIY484" s="567"/>
      <c r="MIZ484" s="3"/>
      <c r="MJA484" s="428"/>
      <c r="MJB484" s="3"/>
      <c r="MJC484" s="567"/>
      <c r="MJD484" s="3"/>
      <c r="MJE484" s="428"/>
      <c r="MJF484" s="3"/>
      <c r="MJG484" s="567"/>
      <c r="MJH484" s="3"/>
      <c r="MJI484" s="428"/>
      <c r="MJJ484" s="3"/>
      <c r="MJK484" s="567"/>
      <c r="MJL484" s="3"/>
      <c r="MJM484" s="428"/>
      <c r="MJN484" s="3"/>
      <c r="MJO484" s="567"/>
      <c r="MJP484" s="3"/>
      <c r="MJQ484" s="428"/>
      <c r="MJR484" s="3"/>
      <c r="MJS484" s="567"/>
      <c r="MJT484" s="3"/>
      <c r="MJU484" s="428"/>
      <c r="MJV484" s="3"/>
      <c r="MJW484" s="567"/>
      <c r="MJX484" s="3"/>
      <c r="MJY484" s="428"/>
      <c r="MJZ484" s="3"/>
      <c r="MKA484" s="567"/>
      <c r="MKB484" s="3"/>
      <c r="MKC484" s="428"/>
      <c r="MKD484" s="3"/>
      <c r="MKE484" s="567"/>
      <c r="MKF484" s="3"/>
      <c r="MKG484" s="428"/>
      <c r="MKH484" s="3"/>
      <c r="MKI484" s="567"/>
      <c r="MKJ484" s="3"/>
      <c r="MKK484" s="428"/>
      <c r="MKL484" s="3"/>
      <c r="MKM484" s="567"/>
      <c r="MKN484" s="3"/>
      <c r="MKO484" s="428"/>
      <c r="MKP484" s="3"/>
      <c r="MKQ484" s="567"/>
      <c r="MKR484" s="3"/>
      <c r="MKS484" s="428"/>
      <c r="MKT484" s="3"/>
      <c r="MKU484" s="567"/>
      <c r="MKV484" s="3"/>
      <c r="MKW484" s="428"/>
      <c r="MKX484" s="3"/>
      <c r="MKY484" s="567"/>
      <c r="MKZ484" s="3"/>
      <c r="MLA484" s="428"/>
      <c r="MLB484" s="3"/>
      <c r="MLC484" s="567"/>
      <c r="MLD484" s="3"/>
      <c r="MLE484" s="428"/>
      <c r="MLF484" s="3"/>
      <c r="MLG484" s="567"/>
      <c r="MLH484" s="3"/>
      <c r="MLI484" s="428"/>
      <c r="MLJ484" s="3"/>
      <c r="MLK484" s="567"/>
      <c r="MLL484" s="3"/>
      <c r="MLM484" s="428"/>
      <c r="MLN484" s="3"/>
      <c r="MLO484" s="567"/>
      <c r="MLP484" s="3"/>
      <c r="MLQ484" s="428"/>
      <c r="MLR484" s="3"/>
      <c r="MLS484" s="567"/>
      <c r="MLT484" s="3"/>
      <c r="MLU484" s="428"/>
      <c r="MLV484" s="3"/>
      <c r="MLW484" s="567"/>
      <c r="MLX484" s="3"/>
      <c r="MLY484" s="428"/>
      <c r="MLZ484" s="3"/>
      <c r="MMA484" s="567"/>
      <c r="MMB484" s="3"/>
      <c r="MMC484" s="428"/>
      <c r="MMD484" s="3"/>
      <c r="MME484" s="567"/>
      <c r="MMF484" s="3"/>
      <c r="MMG484" s="428"/>
      <c r="MMH484" s="3"/>
      <c r="MMI484" s="567"/>
      <c r="MMJ484" s="3"/>
      <c r="MMK484" s="428"/>
      <c r="MML484" s="3"/>
      <c r="MMM484" s="567"/>
      <c r="MMN484" s="3"/>
      <c r="MMO484" s="428"/>
      <c r="MMP484" s="3"/>
      <c r="MMQ484" s="567"/>
      <c r="MMR484" s="3"/>
      <c r="MMS484" s="428"/>
      <c r="MMT484" s="3"/>
      <c r="MMU484" s="567"/>
      <c r="MMV484" s="3"/>
      <c r="MMW484" s="428"/>
      <c r="MMX484" s="3"/>
      <c r="MMY484" s="567"/>
      <c r="MMZ484" s="3"/>
      <c r="MNA484" s="428"/>
      <c r="MNB484" s="3"/>
      <c r="MNC484" s="567"/>
      <c r="MND484" s="3"/>
      <c r="MNE484" s="428"/>
      <c r="MNF484" s="3"/>
      <c r="MNG484" s="567"/>
      <c r="MNH484" s="3"/>
      <c r="MNI484" s="428"/>
      <c r="MNJ484" s="3"/>
      <c r="MNK484" s="567"/>
      <c r="MNL484" s="3"/>
      <c r="MNM484" s="428"/>
      <c r="MNN484" s="3"/>
      <c r="MNO484" s="567"/>
      <c r="MNP484" s="3"/>
      <c r="MNQ484" s="428"/>
      <c r="MNR484" s="3"/>
      <c r="MNS484" s="567"/>
      <c r="MNT484" s="3"/>
      <c r="MNU484" s="428"/>
      <c r="MNV484" s="3"/>
      <c r="MNW484" s="567"/>
      <c r="MNX484" s="3"/>
      <c r="MNY484" s="428"/>
      <c r="MNZ484" s="3"/>
      <c r="MOA484" s="567"/>
      <c r="MOB484" s="3"/>
      <c r="MOC484" s="428"/>
      <c r="MOD484" s="3"/>
      <c r="MOE484" s="567"/>
      <c r="MOF484" s="3"/>
      <c r="MOG484" s="428"/>
      <c r="MOH484" s="3"/>
      <c r="MOI484" s="567"/>
      <c r="MOJ484" s="3"/>
      <c r="MOK484" s="428"/>
      <c r="MOL484" s="3"/>
      <c r="MOM484" s="567"/>
      <c r="MON484" s="3"/>
      <c r="MOO484" s="428"/>
      <c r="MOP484" s="3"/>
      <c r="MOQ484" s="567"/>
      <c r="MOR484" s="3"/>
      <c r="MOS484" s="428"/>
      <c r="MOT484" s="3"/>
      <c r="MOU484" s="567"/>
      <c r="MOV484" s="3"/>
      <c r="MOW484" s="428"/>
      <c r="MOX484" s="3"/>
      <c r="MOY484" s="567"/>
      <c r="MOZ484" s="3"/>
      <c r="MPA484" s="428"/>
      <c r="MPB484" s="3"/>
      <c r="MPC484" s="567"/>
      <c r="MPD484" s="3"/>
      <c r="MPE484" s="428"/>
      <c r="MPF484" s="3"/>
      <c r="MPG484" s="567"/>
      <c r="MPH484" s="3"/>
      <c r="MPI484" s="428"/>
      <c r="MPJ484" s="3"/>
      <c r="MPK484" s="567"/>
      <c r="MPL484" s="3"/>
      <c r="MPM484" s="428"/>
      <c r="MPN484" s="3"/>
      <c r="MPO484" s="567"/>
      <c r="MPP484" s="3"/>
      <c r="MPQ484" s="428"/>
      <c r="MPR484" s="3"/>
      <c r="MPS484" s="567"/>
      <c r="MPT484" s="3"/>
      <c r="MPU484" s="428"/>
      <c r="MPV484" s="3"/>
      <c r="MPW484" s="567"/>
      <c r="MPX484" s="3"/>
      <c r="MPY484" s="428"/>
      <c r="MPZ484" s="3"/>
      <c r="MQA484" s="567"/>
      <c r="MQB484" s="3"/>
      <c r="MQC484" s="428"/>
      <c r="MQD484" s="3"/>
      <c r="MQE484" s="567"/>
      <c r="MQF484" s="3"/>
      <c r="MQG484" s="428"/>
      <c r="MQH484" s="3"/>
      <c r="MQI484" s="567"/>
      <c r="MQJ484" s="3"/>
      <c r="MQK484" s="428"/>
      <c r="MQL484" s="3"/>
      <c r="MQM484" s="567"/>
      <c r="MQN484" s="3"/>
      <c r="MQO484" s="428"/>
      <c r="MQP484" s="3"/>
      <c r="MQQ484" s="567"/>
      <c r="MQR484" s="3"/>
      <c r="MQS484" s="428"/>
      <c r="MQT484" s="3"/>
      <c r="MQU484" s="567"/>
      <c r="MQV484" s="3"/>
      <c r="MQW484" s="428"/>
      <c r="MQX484" s="3"/>
      <c r="MQY484" s="567"/>
      <c r="MQZ484" s="3"/>
      <c r="MRA484" s="428"/>
      <c r="MRB484" s="3"/>
      <c r="MRC484" s="567"/>
      <c r="MRD484" s="3"/>
      <c r="MRE484" s="428"/>
      <c r="MRF484" s="3"/>
      <c r="MRG484" s="567"/>
      <c r="MRH484" s="3"/>
      <c r="MRI484" s="428"/>
      <c r="MRJ484" s="3"/>
      <c r="MRK484" s="567"/>
      <c r="MRL484" s="3"/>
      <c r="MRM484" s="428"/>
      <c r="MRN484" s="3"/>
      <c r="MRO484" s="567"/>
      <c r="MRP484" s="3"/>
      <c r="MRQ484" s="428"/>
      <c r="MRR484" s="3"/>
      <c r="MRS484" s="567"/>
      <c r="MRT484" s="3"/>
      <c r="MRU484" s="428"/>
      <c r="MRV484" s="3"/>
      <c r="MRW484" s="567"/>
      <c r="MRX484" s="3"/>
      <c r="MRY484" s="428"/>
      <c r="MRZ484" s="3"/>
      <c r="MSA484" s="567"/>
      <c r="MSB484" s="3"/>
      <c r="MSC484" s="428"/>
      <c r="MSD484" s="3"/>
      <c r="MSE484" s="567"/>
      <c r="MSF484" s="3"/>
      <c r="MSG484" s="428"/>
      <c r="MSH484" s="3"/>
      <c r="MSI484" s="567"/>
      <c r="MSJ484" s="3"/>
      <c r="MSK484" s="428"/>
      <c r="MSL484" s="3"/>
      <c r="MSM484" s="567"/>
      <c r="MSN484" s="3"/>
      <c r="MSO484" s="428"/>
      <c r="MSP484" s="3"/>
      <c r="MSQ484" s="567"/>
      <c r="MSR484" s="3"/>
      <c r="MSS484" s="428"/>
      <c r="MST484" s="3"/>
      <c r="MSU484" s="567"/>
      <c r="MSV484" s="3"/>
      <c r="MSW484" s="428"/>
      <c r="MSX484" s="3"/>
      <c r="MSY484" s="567"/>
      <c r="MSZ484" s="3"/>
      <c r="MTA484" s="428"/>
      <c r="MTB484" s="3"/>
      <c r="MTC484" s="567"/>
      <c r="MTD484" s="3"/>
      <c r="MTE484" s="428"/>
      <c r="MTF484" s="3"/>
      <c r="MTG484" s="567"/>
      <c r="MTH484" s="3"/>
      <c r="MTI484" s="428"/>
      <c r="MTJ484" s="3"/>
      <c r="MTK484" s="567"/>
      <c r="MTL484" s="3"/>
      <c r="MTM484" s="428"/>
      <c r="MTN484" s="3"/>
      <c r="MTO484" s="567"/>
      <c r="MTP484" s="3"/>
      <c r="MTQ484" s="428"/>
      <c r="MTR484" s="3"/>
      <c r="MTS484" s="567"/>
      <c r="MTT484" s="3"/>
      <c r="MTU484" s="428"/>
      <c r="MTV484" s="3"/>
      <c r="MTW484" s="567"/>
      <c r="MTX484" s="3"/>
      <c r="MTY484" s="428"/>
      <c r="MTZ484" s="3"/>
      <c r="MUA484" s="567"/>
      <c r="MUB484" s="3"/>
      <c r="MUC484" s="428"/>
      <c r="MUD484" s="3"/>
      <c r="MUE484" s="567"/>
      <c r="MUF484" s="3"/>
      <c r="MUG484" s="428"/>
      <c r="MUH484" s="3"/>
      <c r="MUI484" s="567"/>
      <c r="MUJ484" s="3"/>
      <c r="MUK484" s="428"/>
      <c r="MUL484" s="3"/>
      <c r="MUM484" s="567"/>
      <c r="MUN484" s="3"/>
      <c r="MUO484" s="428"/>
      <c r="MUP484" s="3"/>
      <c r="MUQ484" s="567"/>
      <c r="MUR484" s="3"/>
      <c r="MUS484" s="428"/>
      <c r="MUT484" s="3"/>
      <c r="MUU484" s="567"/>
      <c r="MUV484" s="3"/>
      <c r="MUW484" s="428"/>
      <c r="MUX484" s="3"/>
      <c r="MUY484" s="567"/>
      <c r="MUZ484" s="3"/>
      <c r="MVA484" s="428"/>
      <c r="MVB484" s="3"/>
      <c r="MVC484" s="567"/>
      <c r="MVD484" s="3"/>
      <c r="MVE484" s="428"/>
      <c r="MVF484" s="3"/>
      <c r="MVG484" s="567"/>
      <c r="MVH484" s="3"/>
      <c r="MVI484" s="428"/>
      <c r="MVJ484" s="3"/>
      <c r="MVK484" s="567"/>
      <c r="MVL484" s="3"/>
      <c r="MVM484" s="428"/>
      <c r="MVN484" s="3"/>
      <c r="MVO484" s="567"/>
      <c r="MVP484" s="3"/>
      <c r="MVQ484" s="428"/>
      <c r="MVR484" s="3"/>
      <c r="MVS484" s="567"/>
      <c r="MVT484" s="3"/>
      <c r="MVU484" s="428"/>
      <c r="MVV484" s="3"/>
      <c r="MVW484" s="567"/>
      <c r="MVX484" s="3"/>
      <c r="MVY484" s="428"/>
      <c r="MVZ484" s="3"/>
      <c r="MWA484" s="567"/>
      <c r="MWB484" s="3"/>
      <c r="MWC484" s="428"/>
      <c r="MWD484" s="3"/>
      <c r="MWE484" s="567"/>
      <c r="MWF484" s="3"/>
      <c r="MWG484" s="428"/>
      <c r="MWH484" s="3"/>
      <c r="MWI484" s="567"/>
      <c r="MWJ484" s="3"/>
      <c r="MWK484" s="428"/>
      <c r="MWL484" s="3"/>
      <c r="MWM484" s="567"/>
      <c r="MWN484" s="3"/>
      <c r="MWO484" s="428"/>
      <c r="MWP484" s="3"/>
      <c r="MWQ484" s="567"/>
      <c r="MWR484" s="3"/>
      <c r="MWS484" s="428"/>
      <c r="MWT484" s="3"/>
      <c r="MWU484" s="567"/>
      <c r="MWV484" s="3"/>
      <c r="MWW484" s="428"/>
      <c r="MWX484" s="3"/>
      <c r="MWY484" s="567"/>
      <c r="MWZ484" s="3"/>
      <c r="MXA484" s="428"/>
      <c r="MXB484" s="3"/>
      <c r="MXC484" s="567"/>
      <c r="MXD484" s="3"/>
      <c r="MXE484" s="428"/>
      <c r="MXF484" s="3"/>
      <c r="MXG484" s="567"/>
      <c r="MXH484" s="3"/>
      <c r="MXI484" s="428"/>
      <c r="MXJ484" s="3"/>
      <c r="MXK484" s="567"/>
      <c r="MXL484" s="3"/>
      <c r="MXM484" s="428"/>
      <c r="MXN484" s="3"/>
      <c r="MXO484" s="567"/>
      <c r="MXP484" s="3"/>
      <c r="MXQ484" s="428"/>
      <c r="MXR484" s="3"/>
      <c r="MXS484" s="567"/>
      <c r="MXT484" s="3"/>
      <c r="MXU484" s="428"/>
      <c r="MXV484" s="3"/>
      <c r="MXW484" s="567"/>
      <c r="MXX484" s="3"/>
      <c r="MXY484" s="428"/>
      <c r="MXZ484" s="3"/>
      <c r="MYA484" s="567"/>
      <c r="MYB484" s="3"/>
      <c r="MYC484" s="428"/>
      <c r="MYD484" s="3"/>
      <c r="MYE484" s="567"/>
      <c r="MYF484" s="3"/>
      <c r="MYG484" s="428"/>
      <c r="MYH484" s="3"/>
      <c r="MYI484" s="567"/>
      <c r="MYJ484" s="3"/>
      <c r="MYK484" s="428"/>
      <c r="MYL484" s="3"/>
      <c r="MYM484" s="567"/>
      <c r="MYN484" s="3"/>
      <c r="MYO484" s="428"/>
      <c r="MYP484" s="3"/>
      <c r="MYQ484" s="567"/>
      <c r="MYR484" s="3"/>
      <c r="MYS484" s="428"/>
      <c r="MYT484" s="3"/>
      <c r="MYU484" s="567"/>
      <c r="MYV484" s="3"/>
      <c r="MYW484" s="428"/>
      <c r="MYX484" s="3"/>
      <c r="MYY484" s="567"/>
      <c r="MYZ484" s="3"/>
      <c r="MZA484" s="428"/>
      <c r="MZB484" s="3"/>
      <c r="MZC484" s="567"/>
      <c r="MZD484" s="3"/>
      <c r="MZE484" s="428"/>
      <c r="MZF484" s="3"/>
      <c r="MZG484" s="567"/>
      <c r="MZH484" s="3"/>
      <c r="MZI484" s="428"/>
      <c r="MZJ484" s="3"/>
      <c r="MZK484" s="567"/>
      <c r="MZL484" s="3"/>
      <c r="MZM484" s="428"/>
      <c r="MZN484" s="3"/>
      <c r="MZO484" s="567"/>
      <c r="MZP484" s="3"/>
      <c r="MZQ484" s="428"/>
      <c r="MZR484" s="3"/>
      <c r="MZS484" s="567"/>
      <c r="MZT484" s="3"/>
      <c r="MZU484" s="428"/>
      <c r="MZV484" s="3"/>
      <c r="MZW484" s="567"/>
      <c r="MZX484" s="3"/>
      <c r="MZY484" s="428"/>
      <c r="MZZ484" s="3"/>
      <c r="NAA484" s="567"/>
      <c r="NAB484" s="3"/>
      <c r="NAC484" s="428"/>
      <c r="NAD484" s="3"/>
      <c r="NAE484" s="567"/>
      <c r="NAF484" s="3"/>
      <c r="NAG484" s="428"/>
      <c r="NAH484" s="3"/>
      <c r="NAI484" s="567"/>
      <c r="NAJ484" s="3"/>
      <c r="NAK484" s="428"/>
      <c r="NAL484" s="3"/>
      <c r="NAM484" s="567"/>
      <c r="NAN484" s="3"/>
      <c r="NAO484" s="428"/>
      <c r="NAP484" s="3"/>
      <c r="NAQ484" s="567"/>
      <c r="NAR484" s="3"/>
      <c r="NAS484" s="428"/>
      <c r="NAT484" s="3"/>
      <c r="NAU484" s="567"/>
      <c r="NAV484" s="3"/>
      <c r="NAW484" s="428"/>
      <c r="NAX484" s="3"/>
      <c r="NAY484" s="567"/>
      <c r="NAZ484" s="3"/>
      <c r="NBA484" s="428"/>
      <c r="NBB484" s="3"/>
      <c r="NBC484" s="567"/>
      <c r="NBD484" s="3"/>
      <c r="NBE484" s="428"/>
      <c r="NBF484" s="3"/>
      <c r="NBG484" s="567"/>
      <c r="NBH484" s="3"/>
      <c r="NBI484" s="428"/>
      <c r="NBJ484" s="3"/>
      <c r="NBK484" s="567"/>
      <c r="NBL484" s="3"/>
      <c r="NBM484" s="428"/>
      <c r="NBN484" s="3"/>
      <c r="NBO484" s="567"/>
      <c r="NBP484" s="3"/>
      <c r="NBQ484" s="428"/>
      <c r="NBR484" s="3"/>
      <c r="NBS484" s="567"/>
      <c r="NBT484" s="3"/>
      <c r="NBU484" s="428"/>
      <c r="NBV484" s="3"/>
      <c r="NBW484" s="567"/>
      <c r="NBX484" s="3"/>
      <c r="NBY484" s="428"/>
      <c r="NBZ484" s="3"/>
      <c r="NCA484" s="567"/>
      <c r="NCB484" s="3"/>
      <c r="NCC484" s="428"/>
      <c r="NCD484" s="3"/>
      <c r="NCE484" s="567"/>
      <c r="NCF484" s="3"/>
      <c r="NCG484" s="428"/>
      <c r="NCH484" s="3"/>
      <c r="NCI484" s="567"/>
      <c r="NCJ484" s="3"/>
      <c r="NCK484" s="428"/>
      <c r="NCL484" s="3"/>
      <c r="NCM484" s="567"/>
      <c r="NCN484" s="3"/>
      <c r="NCO484" s="428"/>
      <c r="NCP484" s="3"/>
      <c r="NCQ484" s="567"/>
      <c r="NCR484" s="3"/>
      <c r="NCS484" s="428"/>
      <c r="NCT484" s="3"/>
      <c r="NCU484" s="567"/>
      <c r="NCV484" s="3"/>
      <c r="NCW484" s="428"/>
      <c r="NCX484" s="3"/>
      <c r="NCY484" s="567"/>
      <c r="NCZ484" s="3"/>
      <c r="NDA484" s="428"/>
      <c r="NDB484" s="3"/>
      <c r="NDC484" s="567"/>
      <c r="NDD484" s="3"/>
      <c r="NDE484" s="428"/>
      <c r="NDF484" s="3"/>
      <c r="NDG484" s="567"/>
      <c r="NDH484" s="3"/>
      <c r="NDI484" s="428"/>
      <c r="NDJ484" s="3"/>
      <c r="NDK484" s="567"/>
      <c r="NDL484" s="3"/>
      <c r="NDM484" s="428"/>
      <c r="NDN484" s="3"/>
      <c r="NDO484" s="567"/>
      <c r="NDP484" s="3"/>
      <c r="NDQ484" s="428"/>
      <c r="NDR484" s="3"/>
      <c r="NDS484" s="567"/>
      <c r="NDT484" s="3"/>
      <c r="NDU484" s="428"/>
      <c r="NDV484" s="3"/>
      <c r="NDW484" s="567"/>
      <c r="NDX484" s="3"/>
      <c r="NDY484" s="428"/>
      <c r="NDZ484" s="3"/>
      <c r="NEA484" s="567"/>
      <c r="NEB484" s="3"/>
      <c r="NEC484" s="428"/>
      <c r="NED484" s="3"/>
      <c r="NEE484" s="567"/>
      <c r="NEF484" s="3"/>
      <c r="NEG484" s="428"/>
      <c r="NEH484" s="3"/>
      <c r="NEI484" s="567"/>
      <c r="NEJ484" s="3"/>
      <c r="NEK484" s="428"/>
      <c r="NEL484" s="3"/>
      <c r="NEM484" s="567"/>
      <c r="NEN484" s="3"/>
      <c r="NEO484" s="428"/>
      <c r="NEP484" s="3"/>
      <c r="NEQ484" s="567"/>
      <c r="NER484" s="3"/>
      <c r="NES484" s="428"/>
      <c r="NET484" s="3"/>
      <c r="NEU484" s="567"/>
      <c r="NEV484" s="3"/>
      <c r="NEW484" s="428"/>
      <c r="NEX484" s="3"/>
      <c r="NEY484" s="567"/>
      <c r="NEZ484" s="3"/>
      <c r="NFA484" s="428"/>
      <c r="NFB484" s="3"/>
      <c r="NFC484" s="567"/>
      <c r="NFD484" s="3"/>
      <c r="NFE484" s="428"/>
      <c r="NFF484" s="3"/>
      <c r="NFG484" s="567"/>
      <c r="NFH484" s="3"/>
      <c r="NFI484" s="428"/>
      <c r="NFJ484" s="3"/>
      <c r="NFK484" s="567"/>
      <c r="NFL484" s="3"/>
      <c r="NFM484" s="428"/>
      <c r="NFN484" s="3"/>
      <c r="NFO484" s="567"/>
      <c r="NFP484" s="3"/>
      <c r="NFQ484" s="428"/>
      <c r="NFR484" s="3"/>
      <c r="NFS484" s="567"/>
      <c r="NFT484" s="3"/>
      <c r="NFU484" s="428"/>
      <c r="NFV484" s="3"/>
      <c r="NFW484" s="567"/>
      <c r="NFX484" s="3"/>
      <c r="NFY484" s="428"/>
      <c r="NFZ484" s="3"/>
      <c r="NGA484" s="567"/>
      <c r="NGB484" s="3"/>
      <c r="NGC484" s="428"/>
      <c r="NGD484" s="3"/>
      <c r="NGE484" s="567"/>
      <c r="NGF484" s="3"/>
      <c r="NGG484" s="428"/>
      <c r="NGH484" s="3"/>
      <c r="NGI484" s="567"/>
      <c r="NGJ484" s="3"/>
      <c r="NGK484" s="428"/>
      <c r="NGL484" s="3"/>
      <c r="NGM484" s="567"/>
      <c r="NGN484" s="3"/>
      <c r="NGO484" s="428"/>
      <c r="NGP484" s="3"/>
      <c r="NGQ484" s="567"/>
      <c r="NGR484" s="3"/>
      <c r="NGS484" s="428"/>
      <c r="NGT484" s="3"/>
      <c r="NGU484" s="567"/>
      <c r="NGV484" s="3"/>
      <c r="NGW484" s="428"/>
      <c r="NGX484" s="3"/>
      <c r="NGY484" s="567"/>
      <c r="NGZ484" s="3"/>
      <c r="NHA484" s="428"/>
      <c r="NHB484" s="3"/>
      <c r="NHC484" s="567"/>
      <c r="NHD484" s="3"/>
      <c r="NHE484" s="428"/>
      <c r="NHF484" s="3"/>
      <c r="NHG484" s="567"/>
      <c r="NHH484" s="3"/>
      <c r="NHI484" s="428"/>
      <c r="NHJ484" s="3"/>
      <c r="NHK484" s="567"/>
      <c r="NHL484" s="3"/>
      <c r="NHM484" s="428"/>
      <c r="NHN484" s="3"/>
      <c r="NHO484" s="567"/>
      <c r="NHP484" s="3"/>
      <c r="NHQ484" s="428"/>
      <c r="NHR484" s="3"/>
      <c r="NHS484" s="567"/>
      <c r="NHT484" s="3"/>
      <c r="NHU484" s="428"/>
      <c r="NHV484" s="3"/>
      <c r="NHW484" s="567"/>
      <c r="NHX484" s="3"/>
      <c r="NHY484" s="428"/>
      <c r="NHZ484" s="3"/>
      <c r="NIA484" s="567"/>
      <c r="NIB484" s="3"/>
      <c r="NIC484" s="428"/>
      <c r="NID484" s="3"/>
      <c r="NIE484" s="567"/>
      <c r="NIF484" s="3"/>
      <c r="NIG484" s="428"/>
      <c r="NIH484" s="3"/>
      <c r="NII484" s="567"/>
      <c r="NIJ484" s="3"/>
      <c r="NIK484" s="428"/>
      <c r="NIL484" s="3"/>
      <c r="NIM484" s="567"/>
      <c r="NIN484" s="3"/>
      <c r="NIO484" s="428"/>
      <c r="NIP484" s="3"/>
      <c r="NIQ484" s="567"/>
      <c r="NIR484" s="3"/>
      <c r="NIS484" s="428"/>
      <c r="NIT484" s="3"/>
      <c r="NIU484" s="567"/>
      <c r="NIV484" s="3"/>
      <c r="NIW484" s="428"/>
      <c r="NIX484" s="3"/>
      <c r="NIY484" s="567"/>
      <c r="NIZ484" s="3"/>
      <c r="NJA484" s="428"/>
      <c r="NJB484" s="3"/>
      <c r="NJC484" s="567"/>
      <c r="NJD484" s="3"/>
      <c r="NJE484" s="428"/>
      <c r="NJF484" s="3"/>
      <c r="NJG484" s="567"/>
      <c r="NJH484" s="3"/>
      <c r="NJI484" s="428"/>
      <c r="NJJ484" s="3"/>
      <c r="NJK484" s="567"/>
      <c r="NJL484" s="3"/>
      <c r="NJM484" s="428"/>
      <c r="NJN484" s="3"/>
      <c r="NJO484" s="567"/>
      <c r="NJP484" s="3"/>
      <c r="NJQ484" s="428"/>
      <c r="NJR484" s="3"/>
      <c r="NJS484" s="567"/>
      <c r="NJT484" s="3"/>
      <c r="NJU484" s="428"/>
      <c r="NJV484" s="3"/>
      <c r="NJW484" s="567"/>
      <c r="NJX484" s="3"/>
      <c r="NJY484" s="428"/>
      <c r="NJZ484" s="3"/>
      <c r="NKA484" s="567"/>
      <c r="NKB484" s="3"/>
      <c r="NKC484" s="428"/>
      <c r="NKD484" s="3"/>
      <c r="NKE484" s="567"/>
      <c r="NKF484" s="3"/>
      <c r="NKG484" s="428"/>
      <c r="NKH484" s="3"/>
      <c r="NKI484" s="567"/>
      <c r="NKJ484" s="3"/>
      <c r="NKK484" s="428"/>
      <c r="NKL484" s="3"/>
      <c r="NKM484" s="567"/>
      <c r="NKN484" s="3"/>
      <c r="NKO484" s="428"/>
      <c r="NKP484" s="3"/>
      <c r="NKQ484" s="567"/>
      <c r="NKR484" s="3"/>
      <c r="NKS484" s="428"/>
      <c r="NKT484" s="3"/>
      <c r="NKU484" s="567"/>
      <c r="NKV484" s="3"/>
      <c r="NKW484" s="428"/>
      <c r="NKX484" s="3"/>
      <c r="NKY484" s="567"/>
      <c r="NKZ484" s="3"/>
      <c r="NLA484" s="428"/>
      <c r="NLB484" s="3"/>
      <c r="NLC484" s="567"/>
      <c r="NLD484" s="3"/>
      <c r="NLE484" s="428"/>
      <c r="NLF484" s="3"/>
      <c r="NLG484" s="567"/>
      <c r="NLH484" s="3"/>
      <c r="NLI484" s="428"/>
      <c r="NLJ484" s="3"/>
      <c r="NLK484" s="567"/>
      <c r="NLL484" s="3"/>
      <c r="NLM484" s="428"/>
      <c r="NLN484" s="3"/>
      <c r="NLO484" s="567"/>
      <c r="NLP484" s="3"/>
      <c r="NLQ484" s="428"/>
      <c r="NLR484" s="3"/>
      <c r="NLS484" s="567"/>
      <c r="NLT484" s="3"/>
      <c r="NLU484" s="428"/>
      <c r="NLV484" s="3"/>
      <c r="NLW484" s="567"/>
      <c r="NLX484" s="3"/>
      <c r="NLY484" s="428"/>
      <c r="NLZ484" s="3"/>
      <c r="NMA484" s="567"/>
      <c r="NMB484" s="3"/>
      <c r="NMC484" s="428"/>
      <c r="NMD484" s="3"/>
      <c r="NME484" s="567"/>
      <c r="NMF484" s="3"/>
      <c r="NMG484" s="428"/>
      <c r="NMH484" s="3"/>
      <c r="NMI484" s="567"/>
      <c r="NMJ484" s="3"/>
      <c r="NMK484" s="428"/>
      <c r="NML484" s="3"/>
      <c r="NMM484" s="567"/>
      <c r="NMN484" s="3"/>
      <c r="NMO484" s="428"/>
      <c r="NMP484" s="3"/>
      <c r="NMQ484" s="567"/>
      <c r="NMR484" s="3"/>
      <c r="NMS484" s="428"/>
      <c r="NMT484" s="3"/>
      <c r="NMU484" s="567"/>
      <c r="NMV484" s="3"/>
      <c r="NMW484" s="428"/>
      <c r="NMX484" s="3"/>
      <c r="NMY484" s="567"/>
      <c r="NMZ484" s="3"/>
      <c r="NNA484" s="428"/>
      <c r="NNB484" s="3"/>
      <c r="NNC484" s="567"/>
      <c r="NND484" s="3"/>
      <c r="NNE484" s="428"/>
      <c r="NNF484" s="3"/>
      <c r="NNG484" s="567"/>
      <c r="NNH484" s="3"/>
      <c r="NNI484" s="428"/>
      <c r="NNJ484" s="3"/>
      <c r="NNK484" s="567"/>
      <c r="NNL484" s="3"/>
      <c r="NNM484" s="428"/>
      <c r="NNN484" s="3"/>
      <c r="NNO484" s="567"/>
      <c r="NNP484" s="3"/>
      <c r="NNQ484" s="428"/>
      <c r="NNR484" s="3"/>
      <c r="NNS484" s="567"/>
      <c r="NNT484" s="3"/>
      <c r="NNU484" s="428"/>
      <c r="NNV484" s="3"/>
      <c r="NNW484" s="567"/>
      <c r="NNX484" s="3"/>
      <c r="NNY484" s="428"/>
      <c r="NNZ484" s="3"/>
      <c r="NOA484" s="567"/>
      <c r="NOB484" s="3"/>
      <c r="NOC484" s="428"/>
      <c r="NOD484" s="3"/>
      <c r="NOE484" s="567"/>
      <c r="NOF484" s="3"/>
      <c r="NOG484" s="428"/>
      <c r="NOH484" s="3"/>
      <c r="NOI484" s="567"/>
      <c r="NOJ484" s="3"/>
      <c r="NOK484" s="428"/>
      <c r="NOL484" s="3"/>
      <c r="NOM484" s="567"/>
      <c r="NON484" s="3"/>
      <c r="NOO484" s="428"/>
      <c r="NOP484" s="3"/>
      <c r="NOQ484" s="567"/>
      <c r="NOR484" s="3"/>
      <c r="NOS484" s="428"/>
      <c r="NOT484" s="3"/>
      <c r="NOU484" s="567"/>
      <c r="NOV484" s="3"/>
      <c r="NOW484" s="428"/>
      <c r="NOX484" s="3"/>
      <c r="NOY484" s="567"/>
      <c r="NOZ484" s="3"/>
      <c r="NPA484" s="428"/>
      <c r="NPB484" s="3"/>
      <c r="NPC484" s="567"/>
      <c r="NPD484" s="3"/>
      <c r="NPE484" s="428"/>
      <c r="NPF484" s="3"/>
      <c r="NPG484" s="567"/>
      <c r="NPH484" s="3"/>
      <c r="NPI484" s="428"/>
      <c r="NPJ484" s="3"/>
      <c r="NPK484" s="567"/>
      <c r="NPL484" s="3"/>
      <c r="NPM484" s="428"/>
      <c r="NPN484" s="3"/>
      <c r="NPO484" s="567"/>
      <c r="NPP484" s="3"/>
      <c r="NPQ484" s="428"/>
      <c r="NPR484" s="3"/>
      <c r="NPS484" s="567"/>
      <c r="NPT484" s="3"/>
      <c r="NPU484" s="428"/>
      <c r="NPV484" s="3"/>
      <c r="NPW484" s="567"/>
      <c r="NPX484" s="3"/>
      <c r="NPY484" s="428"/>
      <c r="NPZ484" s="3"/>
      <c r="NQA484" s="567"/>
      <c r="NQB484" s="3"/>
      <c r="NQC484" s="428"/>
      <c r="NQD484" s="3"/>
      <c r="NQE484" s="567"/>
      <c r="NQF484" s="3"/>
      <c r="NQG484" s="428"/>
      <c r="NQH484" s="3"/>
      <c r="NQI484" s="567"/>
      <c r="NQJ484" s="3"/>
      <c r="NQK484" s="428"/>
      <c r="NQL484" s="3"/>
      <c r="NQM484" s="567"/>
      <c r="NQN484" s="3"/>
      <c r="NQO484" s="428"/>
      <c r="NQP484" s="3"/>
      <c r="NQQ484" s="567"/>
      <c r="NQR484" s="3"/>
      <c r="NQS484" s="428"/>
      <c r="NQT484" s="3"/>
      <c r="NQU484" s="567"/>
      <c r="NQV484" s="3"/>
      <c r="NQW484" s="428"/>
      <c r="NQX484" s="3"/>
      <c r="NQY484" s="567"/>
      <c r="NQZ484" s="3"/>
      <c r="NRA484" s="428"/>
      <c r="NRB484" s="3"/>
      <c r="NRC484" s="567"/>
      <c r="NRD484" s="3"/>
      <c r="NRE484" s="428"/>
      <c r="NRF484" s="3"/>
      <c r="NRG484" s="567"/>
      <c r="NRH484" s="3"/>
      <c r="NRI484" s="428"/>
      <c r="NRJ484" s="3"/>
      <c r="NRK484" s="567"/>
      <c r="NRL484" s="3"/>
      <c r="NRM484" s="428"/>
      <c r="NRN484" s="3"/>
      <c r="NRO484" s="567"/>
      <c r="NRP484" s="3"/>
      <c r="NRQ484" s="428"/>
      <c r="NRR484" s="3"/>
      <c r="NRS484" s="567"/>
      <c r="NRT484" s="3"/>
      <c r="NRU484" s="428"/>
      <c r="NRV484" s="3"/>
      <c r="NRW484" s="567"/>
      <c r="NRX484" s="3"/>
      <c r="NRY484" s="428"/>
      <c r="NRZ484" s="3"/>
      <c r="NSA484" s="567"/>
      <c r="NSB484" s="3"/>
      <c r="NSC484" s="428"/>
      <c r="NSD484" s="3"/>
      <c r="NSE484" s="567"/>
      <c r="NSF484" s="3"/>
      <c r="NSG484" s="428"/>
      <c r="NSH484" s="3"/>
      <c r="NSI484" s="567"/>
      <c r="NSJ484" s="3"/>
      <c r="NSK484" s="428"/>
      <c r="NSL484" s="3"/>
      <c r="NSM484" s="567"/>
      <c r="NSN484" s="3"/>
      <c r="NSO484" s="428"/>
      <c r="NSP484" s="3"/>
      <c r="NSQ484" s="567"/>
      <c r="NSR484" s="3"/>
      <c r="NSS484" s="428"/>
      <c r="NST484" s="3"/>
      <c r="NSU484" s="567"/>
      <c r="NSV484" s="3"/>
      <c r="NSW484" s="428"/>
      <c r="NSX484" s="3"/>
      <c r="NSY484" s="567"/>
      <c r="NSZ484" s="3"/>
      <c r="NTA484" s="428"/>
      <c r="NTB484" s="3"/>
      <c r="NTC484" s="567"/>
      <c r="NTD484" s="3"/>
      <c r="NTE484" s="428"/>
      <c r="NTF484" s="3"/>
      <c r="NTG484" s="567"/>
      <c r="NTH484" s="3"/>
      <c r="NTI484" s="428"/>
      <c r="NTJ484" s="3"/>
      <c r="NTK484" s="567"/>
      <c r="NTL484" s="3"/>
      <c r="NTM484" s="428"/>
      <c r="NTN484" s="3"/>
      <c r="NTO484" s="567"/>
      <c r="NTP484" s="3"/>
      <c r="NTQ484" s="428"/>
      <c r="NTR484" s="3"/>
      <c r="NTS484" s="567"/>
      <c r="NTT484" s="3"/>
      <c r="NTU484" s="428"/>
      <c r="NTV484" s="3"/>
      <c r="NTW484" s="567"/>
      <c r="NTX484" s="3"/>
      <c r="NTY484" s="428"/>
      <c r="NTZ484" s="3"/>
      <c r="NUA484" s="567"/>
      <c r="NUB484" s="3"/>
      <c r="NUC484" s="428"/>
      <c r="NUD484" s="3"/>
      <c r="NUE484" s="567"/>
      <c r="NUF484" s="3"/>
      <c r="NUG484" s="428"/>
      <c r="NUH484" s="3"/>
      <c r="NUI484" s="567"/>
      <c r="NUJ484" s="3"/>
      <c r="NUK484" s="428"/>
      <c r="NUL484" s="3"/>
      <c r="NUM484" s="567"/>
      <c r="NUN484" s="3"/>
      <c r="NUO484" s="428"/>
      <c r="NUP484" s="3"/>
      <c r="NUQ484" s="567"/>
      <c r="NUR484" s="3"/>
      <c r="NUS484" s="428"/>
      <c r="NUT484" s="3"/>
      <c r="NUU484" s="567"/>
      <c r="NUV484" s="3"/>
      <c r="NUW484" s="428"/>
      <c r="NUX484" s="3"/>
      <c r="NUY484" s="567"/>
      <c r="NUZ484" s="3"/>
      <c r="NVA484" s="428"/>
      <c r="NVB484" s="3"/>
      <c r="NVC484" s="567"/>
      <c r="NVD484" s="3"/>
      <c r="NVE484" s="428"/>
      <c r="NVF484" s="3"/>
      <c r="NVG484" s="567"/>
      <c r="NVH484" s="3"/>
      <c r="NVI484" s="428"/>
      <c r="NVJ484" s="3"/>
      <c r="NVK484" s="567"/>
      <c r="NVL484" s="3"/>
      <c r="NVM484" s="428"/>
      <c r="NVN484" s="3"/>
      <c r="NVO484" s="567"/>
      <c r="NVP484" s="3"/>
      <c r="NVQ484" s="428"/>
      <c r="NVR484" s="3"/>
      <c r="NVS484" s="567"/>
      <c r="NVT484" s="3"/>
      <c r="NVU484" s="428"/>
      <c r="NVV484" s="3"/>
      <c r="NVW484" s="567"/>
      <c r="NVX484" s="3"/>
      <c r="NVY484" s="428"/>
      <c r="NVZ484" s="3"/>
      <c r="NWA484" s="567"/>
      <c r="NWB484" s="3"/>
      <c r="NWC484" s="428"/>
      <c r="NWD484" s="3"/>
      <c r="NWE484" s="567"/>
      <c r="NWF484" s="3"/>
      <c r="NWG484" s="428"/>
      <c r="NWH484" s="3"/>
      <c r="NWI484" s="567"/>
      <c r="NWJ484" s="3"/>
      <c r="NWK484" s="428"/>
      <c r="NWL484" s="3"/>
      <c r="NWM484" s="567"/>
      <c r="NWN484" s="3"/>
      <c r="NWO484" s="428"/>
      <c r="NWP484" s="3"/>
      <c r="NWQ484" s="567"/>
      <c r="NWR484" s="3"/>
      <c r="NWS484" s="428"/>
      <c r="NWT484" s="3"/>
      <c r="NWU484" s="567"/>
      <c r="NWV484" s="3"/>
      <c r="NWW484" s="428"/>
      <c r="NWX484" s="3"/>
      <c r="NWY484" s="567"/>
      <c r="NWZ484" s="3"/>
      <c r="NXA484" s="428"/>
      <c r="NXB484" s="3"/>
      <c r="NXC484" s="567"/>
      <c r="NXD484" s="3"/>
      <c r="NXE484" s="428"/>
      <c r="NXF484" s="3"/>
      <c r="NXG484" s="567"/>
      <c r="NXH484" s="3"/>
      <c r="NXI484" s="428"/>
      <c r="NXJ484" s="3"/>
      <c r="NXK484" s="567"/>
      <c r="NXL484" s="3"/>
      <c r="NXM484" s="428"/>
      <c r="NXN484" s="3"/>
      <c r="NXO484" s="567"/>
      <c r="NXP484" s="3"/>
      <c r="NXQ484" s="428"/>
      <c r="NXR484" s="3"/>
      <c r="NXS484" s="567"/>
      <c r="NXT484" s="3"/>
      <c r="NXU484" s="428"/>
      <c r="NXV484" s="3"/>
      <c r="NXW484" s="567"/>
      <c r="NXX484" s="3"/>
      <c r="NXY484" s="428"/>
      <c r="NXZ484" s="3"/>
      <c r="NYA484" s="567"/>
      <c r="NYB484" s="3"/>
      <c r="NYC484" s="428"/>
      <c r="NYD484" s="3"/>
      <c r="NYE484" s="567"/>
      <c r="NYF484" s="3"/>
      <c r="NYG484" s="428"/>
      <c r="NYH484" s="3"/>
      <c r="NYI484" s="567"/>
      <c r="NYJ484" s="3"/>
      <c r="NYK484" s="428"/>
      <c r="NYL484" s="3"/>
      <c r="NYM484" s="567"/>
      <c r="NYN484" s="3"/>
      <c r="NYO484" s="428"/>
      <c r="NYP484" s="3"/>
      <c r="NYQ484" s="567"/>
      <c r="NYR484" s="3"/>
      <c r="NYS484" s="428"/>
      <c r="NYT484" s="3"/>
      <c r="NYU484" s="567"/>
      <c r="NYV484" s="3"/>
      <c r="NYW484" s="428"/>
      <c r="NYX484" s="3"/>
      <c r="NYY484" s="567"/>
      <c r="NYZ484" s="3"/>
      <c r="NZA484" s="428"/>
      <c r="NZB484" s="3"/>
      <c r="NZC484" s="567"/>
      <c r="NZD484" s="3"/>
      <c r="NZE484" s="428"/>
      <c r="NZF484" s="3"/>
      <c r="NZG484" s="567"/>
      <c r="NZH484" s="3"/>
      <c r="NZI484" s="428"/>
      <c r="NZJ484" s="3"/>
      <c r="NZK484" s="567"/>
      <c r="NZL484" s="3"/>
      <c r="NZM484" s="428"/>
      <c r="NZN484" s="3"/>
      <c r="NZO484" s="567"/>
      <c r="NZP484" s="3"/>
      <c r="NZQ484" s="428"/>
      <c r="NZR484" s="3"/>
      <c r="NZS484" s="567"/>
      <c r="NZT484" s="3"/>
      <c r="NZU484" s="428"/>
      <c r="NZV484" s="3"/>
      <c r="NZW484" s="567"/>
      <c r="NZX484" s="3"/>
      <c r="NZY484" s="428"/>
      <c r="NZZ484" s="3"/>
      <c r="OAA484" s="567"/>
      <c r="OAB484" s="3"/>
      <c r="OAC484" s="428"/>
      <c r="OAD484" s="3"/>
      <c r="OAE484" s="567"/>
      <c r="OAF484" s="3"/>
      <c r="OAG484" s="428"/>
      <c r="OAH484" s="3"/>
      <c r="OAI484" s="567"/>
      <c r="OAJ484" s="3"/>
      <c r="OAK484" s="428"/>
      <c r="OAL484" s="3"/>
      <c r="OAM484" s="567"/>
      <c r="OAN484" s="3"/>
      <c r="OAO484" s="428"/>
      <c r="OAP484" s="3"/>
      <c r="OAQ484" s="567"/>
      <c r="OAR484" s="3"/>
      <c r="OAS484" s="428"/>
      <c r="OAT484" s="3"/>
      <c r="OAU484" s="567"/>
      <c r="OAV484" s="3"/>
      <c r="OAW484" s="428"/>
      <c r="OAX484" s="3"/>
      <c r="OAY484" s="567"/>
      <c r="OAZ484" s="3"/>
      <c r="OBA484" s="428"/>
      <c r="OBB484" s="3"/>
      <c r="OBC484" s="567"/>
      <c r="OBD484" s="3"/>
      <c r="OBE484" s="428"/>
      <c r="OBF484" s="3"/>
      <c r="OBG484" s="567"/>
      <c r="OBH484" s="3"/>
      <c r="OBI484" s="428"/>
      <c r="OBJ484" s="3"/>
      <c r="OBK484" s="567"/>
      <c r="OBL484" s="3"/>
      <c r="OBM484" s="428"/>
      <c r="OBN484" s="3"/>
      <c r="OBO484" s="567"/>
      <c r="OBP484" s="3"/>
      <c r="OBQ484" s="428"/>
      <c r="OBR484" s="3"/>
      <c r="OBS484" s="567"/>
      <c r="OBT484" s="3"/>
      <c r="OBU484" s="428"/>
      <c r="OBV484" s="3"/>
      <c r="OBW484" s="567"/>
      <c r="OBX484" s="3"/>
      <c r="OBY484" s="428"/>
      <c r="OBZ484" s="3"/>
      <c r="OCA484" s="567"/>
      <c r="OCB484" s="3"/>
      <c r="OCC484" s="428"/>
      <c r="OCD484" s="3"/>
      <c r="OCE484" s="567"/>
      <c r="OCF484" s="3"/>
      <c r="OCG484" s="428"/>
      <c r="OCH484" s="3"/>
      <c r="OCI484" s="567"/>
      <c r="OCJ484" s="3"/>
      <c r="OCK484" s="428"/>
      <c r="OCL484" s="3"/>
      <c r="OCM484" s="567"/>
      <c r="OCN484" s="3"/>
      <c r="OCO484" s="428"/>
      <c r="OCP484" s="3"/>
      <c r="OCQ484" s="567"/>
      <c r="OCR484" s="3"/>
      <c r="OCS484" s="428"/>
      <c r="OCT484" s="3"/>
      <c r="OCU484" s="567"/>
      <c r="OCV484" s="3"/>
      <c r="OCW484" s="428"/>
      <c r="OCX484" s="3"/>
      <c r="OCY484" s="567"/>
      <c r="OCZ484" s="3"/>
      <c r="ODA484" s="428"/>
      <c r="ODB484" s="3"/>
      <c r="ODC484" s="567"/>
      <c r="ODD484" s="3"/>
      <c r="ODE484" s="428"/>
      <c r="ODF484" s="3"/>
      <c r="ODG484" s="567"/>
      <c r="ODH484" s="3"/>
      <c r="ODI484" s="428"/>
      <c r="ODJ484" s="3"/>
      <c r="ODK484" s="567"/>
      <c r="ODL484" s="3"/>
      <c r="ODM484" s="428"/>
      <c r="ODN484" s="3"/>
      <c r="ODO484" s="567"/>
      <c r="ODP484" s="3"/>
      <c r="ODQ484" s="428"/>
      <c r="ODR484" s="3"/>
      <c r="ODS484" s="567"/>
      <c r="ODT484" s="3"/>
      <c r="ODU484" s="428"/>
      <c r="ODV484" s="3"/>
      <c r="ODW484" s="567"/>
      <c r="ODX484" s="3"/>
      <c r="ODY484" s="428"/>
      <c r="ODZ484" s="3"/>
      <c r="OEA484" s="567"/>
      <c r="OEB484" s="3"/>
      <c r="OEC484" s="428"/>
      <c r="OED484" s="3"/>
      <c r="OEE484" s="567"/>
      <c r="OEF484" s="3"/>
      <c r="OEG484" s="428"/>
      <c r="OEH484" s="3"/>
      <c r="OEI484" s="567"/>
      <c r="OEJ484" s="3"/>
      <c r="OEK484" s="428"/>
      <c r="OEL484" s="3"/>
      <c r="OEM484" s="567"/>
      <c r="OEN484" s="3"/>
      <c r="OEO484" s="428"/>
      <c r="OEP484" s="3"/>
      <c r="OEQ484" s="567"/>
      <c r="OER484" s="3"/>
      <c r="OES484" s="428"/>
      <c r="OET484" s="3"/>
      <c r="OEU484" s="567"/>
      <c r="OEV484" s="3"/>
      <c r="OEW484" s="428"/>
      <c r="OEX484" s="3"/>
      <c r="OEY484" s="567"/>
      <c r="OEZ484" s="3"/>
      <c r="OFA484" s="428"/>
      <c r="OFB484" s="3"/>
      <c r="OFC484" s="567"/>
      <c r="OFD484" s="3"/>
      <c r="OFE484" s="428"/>
      <c r="OFF484" s="3"/>
      <c r="OFG484" s="567"/>
      <c r="OFH484" s="3"/>
      <c r="OFI484" s="428"/>
      <c r="OFJ484" s="3"/>
      <c r="OFK484" s="567"/>
      <c r="OFL484" s="3"/>
      <c r="OFM484" s="428"/>
      <c r="OFN484" s="3"/>
      <c r="OFO484" s="567"/>
      <c r="OFP484" s="3"/>
      <c r="OFQ484" s="428"/>
      <c r="OFR484" s="3"/>
      <c r="OFS484" s="567"/>
      <c r="OFT484" s="3"/>
      <c r="OFU484" s="428"/>
      <c r="OFV484" s="3"/>
      <c r="OFW484" s="567"/>
      <c r="OFX484" s="3"/>
      <c r="OFY484" s="428"/>
      <c r="OFZ484" s="3"/>
      <c r="OGA484" s="567"/>
      <c r="OGB484" s="3"/>
      <c r="OGC484" s="428"/>
      <c r="OGD484" s="3"/>
      <c r="OGE484" s="567"/>
      <c r="OGF484" s="3"/>
      <c r="OGG484" s="428"/>
      <c r="OGH484" s="3"/>
      <c r="OGI484" s="567"/>
      <c r="OGJ484" s="3"/>
      <c r="OGK484" s="428"/>
      <c r="OGL484" s="3"/>
      <c r="OGM484" s="567"/>
      <c r="OGN484" s="3"/>
      <c r="OGO484" s="428"/>
      <c r="OGP484" s="3"/>
      <c r="OGQ484" s="567"/>
      <c r="OGR484" s="3"/>
      <c r="OGS484" s="428"/>
      <c r="OGT484" s="3"/>
      <c r="OGU484" s="567"/>
      <c r="OGV484" s="3"/>
      <c r="OGW484" s="428"/>
      <c r="OGX484" s="3"/>
      <c r="OGY484" s="567"/>
      <c r="OGZ484" s="3"/>
      <c r="OHA484" s="428"/>
      <c r="OHB484" s="3"/>
      <c r="OHC484" s="567"/>
      <c r="OHD484" s="3"/>
      <c r="OHE484" s="428"/>
      <c r="OHF484" s="3"/>
      <c r="OHG484" s="567"/>
      <c r="OHH484" s="3"/>
      <c r="OHI484" s="428"/>
      <c r="OHJ484" s="3"/>
      <c r="OHK484" s="567"/>
      <c r="OHL484" s="3"/>
      <c r="OHM484" s="428"/>
      <c r="OHN484" s="3"/>
      <c r="OHO484" s="567"/>
      <c r="OHP484" s="3"/>
      <c r="OHQ484" s="428"/>
      <c r="OHR484" s="3"/>
      <c r="OHS484" s="567"/>
      <c r="OHT484" s="3"/>
      <c r="OHU484" s="428"/>
      <c r="OHV484" s="3"/>
      <c r="OHW484" s="567"/>
      <c r="OHX484" s="3"/>
      <c r="OHY484" s="428"/>
      <c r="OHZ484" s="3"/>
      <c r="OIA484" s="567"/>
      <c r="OIB484" s="3"/>
      <c r="OIC484" s="428"/>
      <c r="OID484" s="3"/>
      <c r="OIE484" s="567"/>
      <c r="OIF484" s="3"/>
      <c r="OIG484" s="428"/>
      <c r="OIH484" s="3"/>
      <c r="OII484" s="567"/>
      <c r="OIJ484" s="3"/>
      <c r="OIK484" s="428"/>
      <c r="OIL484" s="3"/>
      <c r="OIM484" s="567"/>
      <c r="OIN484" s="3"/>
      <c r="OIO484" s="428"/>
      <c r="OIP484" s="3"/>
      <c r="OIQ484" s="567"/>
      <c r="OIR484" s="3"/>
      <c r="OIS484" s="428"/>
      <c r="OIT484" s="3"/>
      <c r="OIU484" s="567"/>
      <c r="OIV484" s="3"/>
      <c r="OIW484" s="428"/>
      <c r="OIX484" s="3"/>
      <c r="OIY484" s="567"/>
      <c r="OIZ484" s="3"/>
      <c r="OJA484" s="428"/>
      <c r="OJB484" s="3"/>
      <c r="OJC484" s="567"/>
      <c r="OJD484" s="3"/>
      <c r="OJE484" s="428"/>
      <c r="OJF484" s="3"/>
      <c r="OJG484" s="567"/>
      <c r="OJH484" s="3"/>
      <c r="OJI484" s="428"/>
      <c r="OJJ484" s="3"/>
      <c r="OJK484" s="567"/>
      <c r="OJL484" s="3"/>
      <c r="OJM484" s="428"/>
      <c r="OJN484" s="3"/>
      <c r="OJO484" s="567"/>
      <c r="OJP484" s="3"/>
      <c r="OJQ484" s="428"/>
      <c r="OJR484" s="3"/>
      <c r="OJS484" s="567"/>
      <c r="OJT484" s="3"/>
      <c r="OJU484" s="428"/>
      <c r="OJV484" s="3"/>
      <c r="OJW484" s="567"/>
      <c r="OJX484" s="3"/>
      <c r="OJY484" s="428"/>
      <c r="OJZ484" s="3"/>
      <c r="OKA484" s="567"/>
      <c r="OKB484" s="3"/>
      <c r="OKC484" s="428"/>
      <c r="OKD484" s="3"/>
      <c r="OKE484" s="567"/>
      <c r="OKF484" s="3"/>
      <c r="OKG484" s="428"/>
      <c r="OKH484" s="3"/>
      <c r="OKI484" s="567"/>
      <c r="OKJ484" s="3"/>
      <c r="OKK484" s="428"/>
      <c r="OKL484" s="3"/>
      <c r="OKM484" s="567"/>
      <c r="OKN484" s="3"/>
      <c r="OKO484" s="428"/>
      <c r="OKP484" s="3"/>
      <c r="OKQ484" s="567"/>
      <c r="OKR484" s="3"/>
      <c r="OKS484" s="428"/>
      <c r="OKT484" s="3"/>
      <c r="OKU484" s="567"/>
      <c r="OKV484" s="3"/>
      <c r="OKW484" s="428"/>
      <c r="OKX484" s="3"/>
      <c r="OKY484" s="567"/>
      <c r="OKZ484" s="3"/>
      <c r="OLA484" s="428"/>
      <c r="OLB484" s="3"/>
      <c r="OLC484" s="567"/>
      <c r="OLD484" s="3"/>
      <c r="OLE484" s="428"/>
      <c r="OLF484" s="3"/>
      <c r="OLG484" s="567"/>
      <c r="OLH484" s="3"/>
      <c r="OLI484" s="428"/>
      <c r="OLJ484" s="3"/>
      <c r="OLK484" s="567"/>
      <c r="OLL484" s="3"/>
      <c r="OLM484" s="428"/>
      <c r="OLN484" s="3"/>
      <c r="OLO484" s="567"/>
      <c r="OLP484" s="3"/>
      <c r="OLQ484" s="428"/>
      <c r="OLR484" s="3"/>
      <c r="OLS484" s="567"/>
      <c r="OLT484" s="3"/>
      <c r="OLU484" s="428"/>
      <c r="OLV484" s="3"/>
      <c r="OLW484" s="567"/>
      <c r="OLX484" s="3"/>
      <c r="OLY484" s="428"/>
      <c r="OLZ484" s="3"/>
      <c r="OMA484" s="567"/>
      <c r="OMB484" s="3"/>
      <c r="OMC484" s="428"/>
      <c r="OMD484" s="3"/>
      <c r="OME484" s="567"/>
      <c r="OMF484" s="3"/>
      <c r="OMG484" s="428"/>
      <c r="OMH484" s="3"/>
      <c r="OMI484" s="567"/>
      <c r="OMJ484" s="3"/>
      <c r="OMK484" s="428"/>
      <c r="OML484" s="3"/>
      <c r="OMM484" s="567"/>
      <c r="OMN484" s="3"/>
      <c r="OMO484" s="428"/>
      <c r="OMP484" s="3"/>
      <c r="OMQ484" s="567"/>
      <c r="OMR484" s="3"/>
      <c r="OMS484" s="428"/>
      <c r="OMT484" s="3"/>
      <c r="OMU484" s="567"/>
      <c r="OMV484" s="3"/>
      <c r="OMW484" s="428"/>
      <c r="OMX484" s="3"/>
      <c r="OMY484" s="567"/>
      <c r="OMZ484" s="3"/>
      <c r="ONA484" s="428"/>
      <c r="ONB484" s="3"/>
      <c r="ONC484" s="567"/>
      <c r="OND484" s="3"/>
      <c r="ONE484" s="428"/>
      <c r="ONF484" s="3"/>
      <c r="ONG484" s="567"/>
      <c r="ONH484" s="3"/>
      <c r="ONI484" s="428"/>
      <c r="ONJ484" s="3"/>
      <c r="ONK484" s="567"/>
      <c r="ONL484" s="3"/>
      <c r="ONM484" s="428"/>
      <c r="ONN484" s="3"/>
      <c r="ONO484" s="567"/>
      <c r="ONP484" s="3"/>
      <c r="ONQ484" s="428"/>
      <c r="ONR484" s="3"/>
      <c r="ONS484" s="567"/>
      <c r="ONT484" s="3"/>
      <c r="ONU484" s="428"/>
      <c r="ONV484" s="3"/>
      <c r="ONW484" s="567"/>
      <c r="ONX484" s="3"/>
      <c r="ONY484" s="428"/>
      <c r="ONZ484" s="3"/>
      <c r="OOA484" s="567"/>
      <c r="OOB484" s="3"/>
      <c r="OOC484" s="428"/>
      <c r="OOD484" s="3"/>
      <c r="OOE484" s="567"/>
      <c r="OOF484" s="3"/>
      <c r="OOG484" s="428"/>
      <c r="OOH484" s="3"/>
      <c r="OOI484" s="567"/>
      <c r="OOJ484" s="3"/>
      <c r="OOK484" s="428"/>
      <c r="OOL484" s="3"/>
      <c r="OOM484" s="567"/>
      <c r="OON484" s="3"/>
      <c r="OOO484" s="428"/>
      <c r="OOP484" s="3"/>
      <c r="OOQ484" s="567"/>
      <c r="OOR484" s="3"/>
      <c r="OOS484" s="428"/>
      <c r="OOT484" s="3"/>
      <c r="OOU484" s="567"/>
      <c r="OOV484" s="3"/>
      <c r="OOW484" s="428"/>
      <c r="OOX484" s="3"/>
      <c r="OOY484" s="567"/>
      <c r="OOZ484" s="3"/>
      <c r="OPA484" s="428"/>
      <c r="OPB484" s="3"/>
      <c r="OPC484" s="567"/>
      <c r="OPD484" s="3"/>
      <c r="OPE484" s="428"/>
      <c r="OPF484" s="3"/>
      <c r="OPG484" s="567"/>
      <c r="OPH484" s="3"/>
      <c r="OPI484" s="428"/>
      <c r="OPJ484" s="3"/>
      <c r="OPK484" s="567"/>
      <c r="OPL484" s="3"/>
      <c r="OPM484" s="428"/>
      <c r="OPN484" s="3"/>
      <c r="OPO484" s="567"/>
      <c r="OPP484" s="3"/>
      <c r="OPQ484" s="428"/>
      <c r="OPR484" s="3"/>
      <c r="OPS484" s="567"/>
      <c r="OPT484" s="3"/>
      <c r="OPU484" s="428"/>
      <c r="OPV484" s="3"/>
      <c r="OPW484" s="567"/>
      <c r="OPX484" s="3"/>
      <c r="OPY484" s="428"/>
      <c r="OPZ484" s="3"/>
      <c r="OQA484" s="567"/>
      <c r="OQB484" s="3"/>
      <c r="OQC484" s="428"/>
      <c r="OQD484" s="3"/>
      <c r="OQE484" s="567"/>
      <c r="OQF484" s="3"/>
      <c r="OQG484" s="428"/>
      <c r="OQH484" s="3"/>
      <c r="OQI484" s="567"/>
      <c r="OQJ484" s="3"/>
      <c r="OQK484" s="428"/>
      <c r="OQL484" s="3"/>
      <c r="OQM484" s="567"/>
      <c r="OQN484" s="3"/>
      <c r="OQO484" s="428"/>
      <c r="OQP484" s="3"/>
      <c r="OQQ484" s="567"/>
      <c r="OQR484" s="3"/>
      <c r="OQS484" s="428"/>
      <c r="OQT484" s="3"/>
      <c r="OQU484" s="567"/>
      <c r="OQV484" s="3"/>
      <c r="OQW484" s="428"/>
      <c r="OQX484" s="3"/>
      <c r="OQY484" s="567"/>
      <c r="OQZ484" s="3"/>
      <c r="ORA484" s="428"/>
      <c r="ORB484" s="3"/>
      <c r="ORC484" s="567"/>
      <c r="ORD484" s="3"/>
      <c r="ORE484" s="428"/>
      <c r="ORF484" s="3"/>
      <c r="ORG484" s="567"/>
      <c r="ORH484" s="3"/>
      <c r="ORI484" s="428"/>
      <c r="ORJ484" s="3"/>
      <c r="ORK484" s="567"/>
      <c r="ORL484" s="3"/>
      <c r="ORM484" s="428"/>
      <c r="ORN484" s="3"/>
      <c r="ORO484" s="567"/>
      <c r="ORP484" s="3"/>
      <c r="ORQ484" s="428"/>
      <c r="ORR484" s="3"/>
      <c r="ORS484" s="567"/>
      <c r="ORT484" s="3"/>
      <c r="ORU484" s="428"/>
      <c r="ORV484" s="3"/>
      <c r="ORW484" s="567"/>
      <c r="ORX484" s="3"/>
      <c r="ORY484" s="428"/>
      <c r="ORZ484" s="3"/>
      <c r="OSA484" s="567"/>
      <c r="OSB484" s="3"/>
      <c r="OSC484" s="428"/>
      <c r="OSD484" s="3"/>
      <c r="OSE484" s="567"/>
      <c r="OSF484" s="3"/>
      <c r="OSG484" s="428"/>
      <c r="OSH484" s="3"/>
      <c r="OSI484" s="567"/>
      <c r="OSJ484" s="3"/>
      <c r="OSK484" s="428"/>
      <c r="OSL484" s="3"/>
      <c r="OSM484" s="567"/>
      <c r="OSN484" s="3"/>
      <c r="OSO484" s="428"/>
      <c r="OSP484" s="3"/>
      <c r="OSQ484" s="567"/>
      <c r="OSR484" s="3"/>
      <c r="OSS484" s="428"/>
      <c r="OST484" s="3"/>
      <c r="OSU484" s="567"/>
      <c r="OSV484" s="3"/>
      <c r="OSW484" s="428"/>
      <c r="OSX484" s="3"/>
      <c r="OSY484" s="567"/>
      <c r="OSZ484" s="3"/>
      <c r="OTA484" s="428"/>
      <c r="OTB484" s="3"/>
      <c r="OTC484" s="567"/>
      <c r="OTD484" s="3"/>
      <c r="OTE484" s="428"/>
      <c r="OTF484" s="3"/>
      <c r="OTG484" s="567"/>
      <c r="OTH484" s="3"/>
      <c r="OTI484" s="428"/>
      <c r="OTJ484" s="3"/>
      <c r="OTK484" s="567"/>
      <c r="OTL484" s="3"/>
      <c r="OTM484" s="428"/>
      <c r="OTN484" s="3"/>
      <c r="OTO484" s="567"/>
      <c r="OTP484" s="3"/>
      <c r="OTQ484" s="428"/>
      <c r="OTR484" s="3"/>
      <c r="OTS484" s="567"/>
      <c r="OTT484" s="3"/>
      <c r="OTU484" s="428"/>
      <c r="OTV484" s="3"/>
      <c r="OTW484" s="567"/>
      <c r="OTX484" s="3"/>
      <c r="OTY484" s="428"/>
      <c r="OTZ484" s="3"/>
      <c r="OUA484" s="567"/>
      <c r="OUB484" s="3"/>
      <c r="OUC484" s="428"/>
      <c r="OUD484" s="3"/>
      <c r="OUE484" s="567"/>
      <c r="OUF484" s="3"/>
      <c r="OUG484" s="428"/>
      <c r="OUH484" s="3"/>
      <c r="OUI484" s="567"/>
      <c r="OUJ484" s="3"/>
      <c r="OUK484" s="428"/>
      <c r="OUL484" s="3"/>
      <c r="OUM484" s="567"/>
      <c r="OUN484" s="3"/>
      <c r="OUO484" s="428"/>
      <c r="OUP484" s="3"/>
      <c r="OUQ484" s="567"/>
      <c r="OUR484" s="3"/>
      <c r="OUS484" s="428"/>
      <c r="OUT484" s="3"/>
      <c r="OUU484" s="567"/>
      <c r="OUV484" s="3"/>
      <c r="OUW484" s="428"/>
      <c r="OUX484" s="3"/>
      <c r="OUY484" s="567"/>
      <c r="OUZ484" s="3"/>
      <c r="OVA484" s="428"/>
      <c r="OVB484" s="3"/>
      <c r="OVC484" s="567"/>
      <c r="OVD484" s="3"/>
      <c r="OVE484" s="428"/>
      <c r="OVF484" s="3"/>
      <c r="OVG484" s="567"/>
      <c r="OVH484" s="3"/>
      <c r="OVI484" s="428"/>
      <c r="OVJ484" s="3"/>
      <c r="OVK484" s="567"/>
      <c r="OVL484" s="3"/>
      <c r="OVM484" s="428"/>
      <c r="OVN484" s="3"/>
      <c r="OVO484" s="567"/>
      <c r="OVP484" s="3"/>
      <c r="OVQ484" s="428"/>
      <c r="OVR484" s="3"/>
      <c r="OVS484" s="567"/>
      <c r="OVT484" s="3"/>
      <c r="OVU484" s="428"/>
      <c r="OVV484" s="3"/>
      <c r="OVW484" s="567"/>
      <c r="OVX484" s="3"/>
      <c r="OVY484" s="428"/>
      <c r="OVZ484" s="3"/>
      <c r="OWA484" s="567"/>
      <c r="OWB484" s="3"/>
      <c r="OWC484" s="428"/>
      <c r="OWD484" s="3"/>
      <c r="OWE484" s="567"/>
      <c r="OWF484" s="3"/>
      <c r="OWG484" s="428"/>
      <c r="OWH484" s="3"/>
      <c r="OWI484" s="567"/>
      <c r="OWJ484" s="3"/>
      <c r="OWK484" s="428"/>
      <c r="OWL484" s="3"/>
      <c r="OWM484" s="567"/>
      <c r="OWN484" s="3"/>
      <c r="OWO484" s="428"/>
      <c r="OWP484" s="3"/>
      <c r="OWQ484" s="567"/>
      <c r="OWR484" s="3"/>
      <c r="OWS484" s="428"/>
      <c r="OWT484" s="3"/>
      <c r="OWU484" s="567"/>
      <c r="OWV484" s="3"/>
      <c r="OWW484" s="428"/>
      <c r="OWX484" s="3"/>
      <c r="OWY484" s="567"/>
      <c r="OWZ484" s="3"/>
      <c r="OXA484" s="428"/>
      <c r="OXB484" s="3"/>
      <c r="OXC484" s="567"/>
      <c r="OXD484" s="3"/>
      <c r="OXE484" s="428"/>
      <c r="OXF484" s="3"/>
      <c r="OXG484" s="567"/>
      <c r="OXH484" s="3"/>
      <c r="OXI484" s="428"/>
      <c r="OXJ484" s="3"/>
      <c r="OXK484" s="567"/>
      <c r="OXL484" s="3"/>
      <c r="OXM484" s="428"/>
      <c r="OXN484" s="3"/>
      <c r="OXO484" s="567"/>
      <c r="OXP484" s="3"/>
      <c r="OXQ484" s="428"/>
      <c r="OXR484" s="3"/>
      <c r="OXS484" s="567"/>
      <c r="OXT484" s="3"/>
      <c r="OXU484" s="428"/>
      <c r="OXV484" s="3"/>
      <c r="OXW484" s="567"/>
      <c r="OXX484" s="3"/>
      <c r="OXY484" s="428"/>
      <c r="OXZ484" s="3"/>
      <c r="OYA484" s="567"/>
      <c r="OYB484" s="3"/>
      <c r="OYC484" s="428"/>
      <c r="OYD484" s="3"/>
      <c r="OYE484" s="567"/>
      <c r="OYF484" s="3"/>
      <c r="OYG484" s="428"/>
      <c r="OYH484" s="3"/>
      <c r="OYI484" s="567"/>
      <c r="OYJ484" s="3"/>
      <c r="OYK484" s="428"/>
      <c r="OYL484" s="3"/>
      <c r="OYM484" s="567"/>
      <c r="OYN484" s="3"/>
      <c r="OYO484" s="428"/>
      <c r="OYP484" s="3"/>
      <c r="OYQ484" s="567"/>
      <c r="OYR484" s="3"/>
      <c r="OYS484" s="428"/>
      <c r="OYT484" s="3"/>
      <c r="OYU484" s="567"/>
      <c r="OYV484" s="3"/>
      <c r="OYW484" s="428"/>
      <c r="OYX484" s="3"/>
      <c r="OYY484" s="567"/>
      <c r="OYZ484" s="3"/>
      <c r="OZA484" s="428"/>
      <c r="OZB484" s="3"/>
      <c r="OZC484" s="567"/>
      <c r="OZD484" s="3"/>
      <c r="OZE484" s="428"/>
      <c r="OZF484" s="3"/>
      <c r="OZG484" s="567"/>
      <c r="OZH484" s="3"/>
      <c r="OZI484" s="428"/>
      <c r="OZJ484" s="3"/>
      <c r="OZK484" s="567"/>
      <c r="OZL484" s="3"/>
      <c r="OZM484" s="428"/>
      <c r="OZN484" s="3"/>
      <c r="OZO484" s="567"/>
      <c r="OZP484" s="3"/>
      <c r="OZQ484" s="428"/>
      <c r="OZR484" s="3"/>
      <c r="OZS484" s="567"/>
      <c r="OZT484" s="3"/>
      <c r="OZU484" s="428"/>
      <c r="OZV484" s="3"/>
      <c r="OZW484" s="567"/>
      <c r="OZX484" s="3"/>
      <c r="OZY484" s="428"/>
      <c r="OZZ484" s="3"/>
      <c r="PAA484" s="567"/>
      <c r="PAB484" s="3"/>
      <c r="PAC484" s="428"/>
      <c r="PAD484" s="3"/>
      <c r="PAE484" s="567"/>
      <c r="PAF484" s="3"/>
      <c r="PAG484" s="428"/>
      <c r="PAH484" s="3"/>
      <c r="PAI484" s="567"/>
      <c r="PAJ484" s="3"/>
      <c r="PAK484" s="428"/>
      <c r="PAL484" s="3"/>
      <c r="PAM484" s="567"/>
      <c r="PAN484" s="3"/>
      <c r="PAO484" s="428"/>
      <c r="PAP484" s="3"/>
      <c r="PAQ484" s="567"/>
      <c r="PAR484" s="3"/>
      <c r="PAS484" s="428"/>
      <c r="PAT484" s="3"/>
      <c r="PAU484" s="567"/>
      <c r="PAV484" s="3"/>
      <c r="PAW484" s="428"/>
      <c r="PAX484" s="3"/>
      <c r="PAY484" s="567"/>
      <c r="PAZ484" s="3"/>
      <c r="PBA484" s="428"/>
      <c r="PBB484" s="3"/>
      <c r="PBC484" s="567"/>
      <c r="PBD484" s="3"/>
      <c r="PBE484" s="428"/>
      <c r="PBF484" s="3"/>
      <c r="PBG484" s="567"/>
      <c r="PBH484" s="3"/>
      <c r="PBI484" s="428"/>
      <c r="PBJ484" s="3"/>
      <c r="PBK484" s="567"/>
      <c r="PBL484" s="3"/>
      <c r="PBM484" s="428"/>
      <c r="PBN484" s="3"/>
      <c r="PBO484" s="567"/>
      <c r="PBP484" s="3"/>
      <c r="PBQ484" s="428"/>
      <c r="PBR484" s="3"/>
      <c r="PBS484" s="567"/>
      <c r="PBT484" s="3"/>
      <c r="PBU484" s="428"/>
      <c r="PBV484" s="3"/>
      <c r="PBW484" s="567"/>
      <c r="PBX484" s="3"/>
      <c r="PBY484" s="428"/>
      <c r="PBZ484" s="3"/>
      <c r="PCA484" s="567"/>
      <c r="PCB484" s="3"/>
      <c r="PCC484" s="428"/>
      <c r="PCD484" s="3"/>
      <c r="PCE484" s="567"/>
      <c r="PCF484" s="3"/>
      <c r="PCG484" s="428"/>
      <c r="PCH484" s="3"/>
      <c r="PCI484" s="567"/>
      <c r="PCJ484" s="3"/>
      <c r="PCK484" s="428"/>
      <c r="PCL484" s="3"/>
      <c r="PCM484" s="567"/>
      <c r="PCN484" s="3"/>
      <c r="PCO484" s="428"/>
      <c r="PCP484" s="3"/>
      <c r="PCQ484" s="567"/>
      <c r="PCR484" s="3"/>
      <c r="PCS484" s="428"/>
      <c r="PCT484" s="3"/>
      <c r="PCU484" s="567"/>
      <c r="PCV484" s="3"/>
      <c r="PCW484" s="428"/>
      <c r="PCX484" s="3"/>
      <c r="PCY484" s="567"/>
      <c r="PCZ484" s="3"/>
      <c r="PDA484" s="428"/>
      <c r="PDB484" s="3"/>
      <c r="PDC484" s="567"/>
      <c r="PDD484" s="3"/>
      <c r="PDE484" s="428"/>
      <c r="PDF484" s="3"/>
      <c r="PDG484" s="567"/>
      <c r="PDH484" s="3"/>
      <c r="PDI484" s="428"/>
      <c r="PDJ484" s="3"/>
      <c r="PDK484" s="567"/>
      <c r="PDL484" s="3"/>
      <c r="PDM484" s="428"/>
      <c r="PDN484" s="3"/>
      <c r="PDO484" s="567"/>
      <c r="PDP484" s="3"/>
      <c r="PDQ484" s="428"/>
      <c r="PDR484" s="3"/>
      <c r="PDS484" s="567"/>
      <c r="PDT484" s="3"/>
      <c r="PDU484" s="428"/>
      <c r="PDV484" s="3"/>
      <c r="PDW484" s="567"/>
      <c r="PDX484" s="3"/>
      <c r="PDY484" s="428"/>
      <c r="PDZ484" s="3"/>
      <c r="PEA484" s="567"/>
      <c r="PEB484" s="3"/>
      <c r="PEC484" s="428"/>
      <c r="PED484" s="3"/>
      <c r="PEE484" s="567"/>
      <c r="PEF484" s="3"/>
      <c r="PEG484" s="428"/>
      <c r="PEH484" s="3"/>
      <c r="PEI484" s="567"/>
      <c r="PEJ484" s="3"/>
      <c r="PEK484" s="428"/>
      <c r="PEL484" s="3"/>
      <c r="PEM484" s="567"/>
      <c r="PEN484" s="3"/>
      <c r="PEO484" s="428"/>
      <c r="PEP484" s="3"/>
      <c r="PEQ484" s="567"/>
      <c r="PER484" s="3"/>
      <c r="PES484" s="428"/>
      <c r="PET484" s="3"/>
      <c r="PEU484" s="567"/>
      <c r="PEV484" s="3"/>
      <c r="PEW484" s="428"/>
      <c r="PEX484" s="3"/>
      <c r="PEY484" s="567"/>
      <c r="PEZ484" s="3"/>
      <c r="PFA484" s="428"/>
      <c r="PFB484" s="3"/>
      <c r="PFC484" s="567"/>
      <c r="PFD484" s="3"/>
      <c r="PFE484" s="428"/>
      <c r="PFF484" s="3"/>
      <c r="PFG484" s="567"/>
      <c r="PFH484" s="3"/>
      <c r="PFI484" s="428"/>
      <c r="PFJ484" s="3"/>
      <c r="PFK484" s="567"/>
      <c r="PFL484" s="3"/>
      <c r="PFM484" s="428"/>
      <c r="PFN484" s="3"/>
      <c r="PFO484" s="567"/>
      <c r="PFP484" s="3"/>
      <c r="PFQ484" s="428"/>
      <c r="PFR484" s="3"/>
      <c r="PFS484" s="567"/>
      <c r="PFT484" s="3"/>
      <c r="PFU484" s="428"/>
      <c r="PFV484" s="3"/>
      <c r="PFW484" s="567"/>
      <c r="PFX484" s="3"/>
      <c r="PFY484" s="428"/>
      <c r="PFZ484" s="3"/>
      <c r="PGA484" s="567"/>
      <c r="PGB484" s="3"/>
      <c r="PGC484" s="428"/>
      <c r="PGD484" s="3"/>
      <c r="PGE484" s="567"/>
      <c r="PGF484" s="3"/>
      <c r="PGG484" s="428"/>
      <c r="PGH484" s="3"/>
      <c r="PGI484" s="567"/>
      <c r="PGJ484" s="3"/>
      <c r="PGK484" s="428"/>
      <c r="PGL484" s="3"/>
      <c r="PGM484" s="567"/>
      <c r="PGN484" s="3"/>
      <c r="PGO484" s="428"/>
      <c r="PGP484" s="3"/>
      <c r="PGQ484" s="567"/>
      <c r="PGR484" s="3"/>
      <c r="PGS484" s="428"/>
      <c r="PGT484" s="3"/>
      <c r="PGU484" s="567"/>
      <c r="PGV484" s="3"/>
      <c r="PGW484" s="428"/>
      <c r="PGX484" s="3"/>
      <c r="PGY484" s="567"/>
      <c r="PGZ484" s="3"/>
      <c r="PHA484" s="428"/>
      <c r="PHB484" s="3"/>
      <c r="PHC484" s="567"/>
      <c r="PHD484" s="3"/>
      <c r="PHE484" s="428"/>
      <c r="PHF484" s="3"/>
      <c r="PHG484" s="567"/>
      <c r="PHH484" s="3"/>
      <c r="PHI484" s="428"/>
      <c r="PHJ484" s="3"/>
      <c r="PHK484" s="567"/>
      <c r="PHL484" s="3"/>
      <c r="PHM484" s="428"/>
      <c r="PHN484" s="3"/>
      <c r="PHO484" s="567"/>
      <c r="PHP484" s="3"/>
      <c r="PHQ484" s="428"/>
      <c r="PHR484" s="3"/>
      <c r="PHS484" s="567"/>
      <c r="PHT484" s="3"/>
      <c r="PHU484" s="428"/>
      <c r="PHV484" s="3"/>
      <c r="PHW484" s="567"/>
      <c r="PHX484" s="3"/>
      <c r="PHY484" s="428"/>
      <c r="PHZ484" s="3"/>
      <c r="PIA484" s="567"/>
      <c r="PIB484" s="3"/>
      <c r="PIC484" s="428"/>
      <c r="PID484" s="3"/>
      <c r="PIE484" s="567"/>
      <c r="PIF484" s="3"/>
      <c r="PIG484" s="428"/>
      <c r="PIH484" s="3"/>
      <c r="PII484" s="567"/>
      <c r="PIJ484" s="3"/>
      <c r="PIK484" s="428"/>
      <c r="PIL484" s="3"/>
      <c r="PIM484" s="567"/>
      <c r="PIN484" s="3"/>
      <c r="PIO484" s="428"/>
      <c r="PIP484" s="3"/>
      <c r="PIQ484" s="567"/>
      <c r="PIR484" s="3"/>
      <c r="PIS484" s="428"/>
      <c r="PIT484" s="3"/>
      <c r="PIU484" s="567"/>
      <c r="PIV484" s="3"/>
      <c r="PIW484" s="428"/>
      <c r="PIX484" s="3"/>
      <c r="PIY484" s="567"/>
      <c r="PIZ484" s="3"/>
      <c r="PJA484" s="428"/>
      <c r="PJB484" s="3"/>
      <c r="PJC484" s="567"/>
      <c r="PJD484" s="3"/>
      <c r="PJE484" s="428"/>
      <c r="PJF484" s="3"/>
      <c r="PJG484" s="567"/>
      <c r="PJH484" s="3"/>
      <c r="PJI484" s="428"/>
      <c r="PJJ484" s="3"/>
      <c r="PJK484" s="567"/>
      <c r="PJL484" s="3"/>
      <c r="PJM484" s="428"/>
      <c r="PJN484" s="3"/>
      <c r="PJO484" s="567"/>
      <c r="PJP484" s="3"/>
      <c r="PJQ484" s="428"/>
      <c r="PJR484" s="3"/>
      <c r="PJS484" s="567"/>
      <c r="PJT484" s="3"/>
      <c r="PJU484" s="428"/>
      <c r="PJV484" s="3"/>
      <c r="PJW484" s="567"/>
      <c r="PJX484" s="3"/>
      <c r="PJY484" s="428"/>
      <c r="PJZ484" s="3"/>
      <c r="PKA484" s="567"/>
      <c r="PKB484" s="3"/>
      <c r="PKC484" s="428"/>
      <c r="PKD484" s="3"/>
      <c r="PKE484" s="567"/>
      <c r="PKF484" s="3"/>
      <c r="PKG484" s="428"/>
      <c r="PKH484" s="3"/>
      <c r="PKI484" s="567"/>
      <c r="PKJ484" s="3"/>
      <c r="PKK484" s="428"/>
      <c r="PKL484" s="3"/>
      <c r="PKM484" s="567"/>
      <c r="PKN484" s="3"/>
      <c r="PKO484" s="428"/>
      <c r="PKP484" s="3"/>
      <c r="PKQ484" s="567"/>
      <c r="PKR484" s="3"/>
      <c r="PKS484" s="428"/>
      <c r="PKT484" s="3"/>
      <c r="PKU484" s="567"/>
      <c r="PKV484" s="3"/>
      <c r="PKW484" s="428"/>
      <c r="PKX484" s="3"/>
      <c r="PKY484" s="567"/>
      <c r="PKZ484" s="3"/>
      <c r="PLA484" s="428"/>
      <c r="PLB484" s="3"/>
      <c r="PLC484" s="567"/>
      <c r="PLD484" s="3"/>
      <c r="PLE484" s="428"/>
      <c r="PLF484" s="3"/>
      <c r="PLG484" s="567"/>
      <c r="PLH484" s="3"/>
      <c r="PLI484" s="428"/>
      <c r="PLJ484" s="3"/>
      <c r="PLK484" s="567"/>
      <c r="PLL484" s="3"/>
      <c r="PLM484" s="428"/>
      <c r="PLN484" s="3"/>
      <c r="PLO484" s="567"/>
      <c r="PLP484" s="3"/>
      <c r="PLQ484" s="428"/>
      <c r="PLR484" s="3"/>
      <c r="PLS484" s="567"/>
      <c r="PLT484" s="3"/>
      <c r="PLU484" s="428"/>
      <c r="PLV484" s="3"/>
      <c r="PLW484" s="567"/>
      <c r="PLX484" s="3"/>
      <c r="PLY484" s="428"/>
      <c r="PLZ484" s="3"/>
      <c r="PMA484" s="567"/>
      <c r="PMB484" s="3"/>
      <c r="PMC484" s="428"/>
      <c r="PMD484" s="3"/>
      <c r="PME484" s="567"/>
      <c r="PMF484" s="3"/>
      <c r="PMG484" s="428"/>
      <c r="PMH484" s="3"/>
      <c r="PMI484" s="567"/>
      <c r="PMJ484" s="3"/>
      <c r="PMK484" s="428"/>
      <c r="PML484" s="3"/>
      <c r="PMM484" s="567"/>
      <c r="PMN484" s="3"/>
      <c r="PMO484" s="428"/>
      <c r="PMP484" s="3"/>
      <c r="PMQ484" s="567"/>
      <c r="PMR484" s="3"/>
      <c r="PMS484" s="428"/>
      <c r="PMT484" s="3"/>
      <c r="PMU484" s="567"/>
      <c r="PMV484" s="3"/>
      <c r="PMW484" s="428"/>
      <c r="PMX484" s="3"/>
      <c r="PMY484" s="567"/>
      <c r="PMZ484" s="3"/>
      <c r="PNA484" s="428"/>
      <c r="PNB484" s="3"/>
      <c r="PNC484" s="567"/>
      <c r="PND484" s="3"/>
      <c r="PNE484" s="428"/>
      <c r="PNF484" s="3"/>
      <c r="PNG484" s="567"/>
      <c r="PNH484" s="3"/>
      <c r="PNI484" s="428"/>
      <c r="PNJ484" s="3"/>
      <c r="PNK484" s="567"/>
      <c r="PNL484" s="3"/>
      <c r="PNM484" s="428"/>
      <c r="PNN484" s="3"/>
      <c r="PNO484" s="567"/>
      <c r="PNP484" s="3"/>
      <c r="PNQ484" s="428"/>
      <c r="PNR484" s="3"/>
      <c r="PNS484" s="567"/>
      <c r="PNT484" s="3"/>
      <c r="PNU484" s="428"/>
      <c r="PNV484" s="3"/>
      <c r="PNW484" s="567"/>
      <c r="PNX484" s="3"/>
      <c r="PNY484" s="428"/>
      <c r="PNZ484" s="3"/>
      <c r="POA484" s="567"/>
      <c r="POB484" s="3"/>
      <c r="POC484" s="428"/>
      <c r="POD484" s="3"/>
      <c r="POE484" s="567"/>
      <c r="POF484" s="3"/>
      <c r="POG484" s="428"/>
      <c r="POH484" s="3"/>
      <c r="POI484" s="567"/>
      <c r="POJ484" s="3"/>
      <c r="POK484" s="428"/>
      <c r="POL484" s="3"/>
      <c r="POM484" s="567"/>
      <c r="PON484" s="3"/>
      <c r="POO484" s="428"/>
      <c r="POP484" s="3"/>
      <c r="POQ484" s="567"/>
      <c r="POR484" s="3"/>
      <c r="POS484" s="428"/>
      <c r="POT484" s="3"/>
      <c r="POU484" s="567"/>
      <c r="POV484" s="3"/>
      <c r="POW484" s="428"/>
      <c r="POX484" s="3"/>
      <c r="POY484" s="567"/>
      <c r="POZ484" s="3"/>
      <c r="PPA484" s="428"/>
      <c r="PPB484" s="3"/>
      <c r="PPC484" s="567"/>
      <c r="PPD484" s="3"/>
      <c r="PPE484" s="428"/>
      <c r="PPF484" s="3"/>
      <c r="PPG484" s="567"/>
      <c r="PPH484" s="3"/>
      <c r="PPI484" s="428"/>
      <c r="PPJ484" s="3"/>
      <c r="PPK484" s="567"/>
      <c r="PPL484" s="3"/>
      <c r="PPM484" s="428"/>
      <c r="PPN484" s="3"/>
      <c r="PPO484" s="567"/>
      <c r="PPP484" s="3"/>
      <c r="PPQ484" s="428"/>
      <c r="PPR484" s="3"/>
      <c r="PPS484" s="567"/>
      <c r="PPT484" s="3"/>
      <c r="PPU484" s="428"/>
      <c r="PPV484" s="3"/>
      <c r="PPW484" s="567"/>
      <c r="PPX484" s="3"/>
      <c r="PPY484" s="428"/>
      <c r="PPZ484" s="3"/>
      <c r="PQA484" s="567"/>
      <c r="PQB484" s="3"/>
      <c r="PQC484" s="428"/>
      <c r="PQD484" s="3"/>
      <c r="PQE484" s="567"/>
      <c r="PQF484" s="3"/>
      <c r="PQG484" s="428"/>
      <c r="PQH484" s="3"/>
      <c r="PQI484" s="567"/>
      <c r="PQJ484" s="3"/>
      <c r="PQK484" s="428"/>
      <c r="PQL484" s="3"/>
      <c r="PQM484" s="567"/>
      <c r="PQN484" s="3"/>
      <c r="PQO484" s="428"/>
      <c r="PQP484" s="3"/>
      <c r="PQQ484" s="567"/>
      <c r="PQR484" s="3"/>
      <c r="PQS484" s="428"/>
      <c r="PQT484" s="3"/>
      <c r="PQU484" s="567"/>
      <c r="PQV484" s="3"/>
      <c r="PQW484" s="428"/>
      <c r="PQX484" s="3"/>
      <c r="PQY484" s="567"/>
      <c r="PQZ484" s="3"/>
      <c r="PRA484" s="428"/>
      <c r="PRB484" s="3"/>
      <c r="PRC484" s="567"/>
      <c r="PRD484" s="3"/>
      <c r="PRE484" s="428"/>
      <c r="PRF484" s="3"/>
      <c r="PRG484" s="567"/>
      <c r="PRH484" s="3"/>
      <c r="PRI484" s="428"/>
      <c r="PRJ484" s="3"/>
      <c r="PRK484" s="567"/>
      <c r="PRL484" s="3"/>
      <c r="PRM484" s="428"/>
      <c r="PRN484" s="3"/>
      <c r="PRO484" s="567"/>
      <c r="PRP484" s="3"/>
      <c r="PRQ484" s="428"/>
      <c r="PRR484" s="3"/>
      <c r="PRS484" s="567"/>
      <c r="PRT484" s="3"/>
      <c r="PRU484" s="428"/>
      <c r="PRV484" s="3"/>
      <c r="PRW484" s="567"/>
      <c r="PRX484" s="3"/>
      <c r="PRY484" s="428"/>
      <c r="PRZ484" s="3"/>
      <c r="PSA484" s="567"/>
      <c r="PSB484" s="3"/>
      <c r="PSC484" s="428"/>
      <c r="PSD484" s="3"/>
      <c r="PSE484" s="567"/>
      <c r="PSF484" s="3"/>
      <c r="PSG484" s="428"/>
      <c r="PSH484" s="3"/>
      <c r="PSI484" s="567"/>
      <c r="PSJ484" s="3"/>
      <c r="PSK484" s="428"/>
      <c r="PSL484" s="3"/>
      <c r="PSM484" s="567"/>
      <c r="PSN484" s="3"/>
      <c r="PSO484" s="428"/>
      <c r="PSP484" s="3"/>
      <c r="PSQ484" s="567"/>
      <c r="PSR484" s="3"/>
      <c r="PSS484" s="428"/>
      <c r="PST484" s="3"/>
      <c r="PSU484" s="567"/>
      <c r="PSV484" s="3"/>
      <c r="PSW484" s="428"/>
      <c r="PSX484" s="3"/>
      <c r="PSY484" s="567"/>
      <c r="PSZ484" s="3"/>
      <c r="PTA484" s="428"/>
      <c r="PTB484" s="3"/>
      <c r="PTC484" s="567"/>
      <c r="PTD484" s="3"/>
      <c r="PTE484" s="428"/>
      <c r="PTF484" s="3"/>
      <c r="PTG484" s="567"/>
      <c r="PTH484" s="3"/>
      <c r="PTI484" s="428"/>
      <c r="PTJ484" s="3"/>
      <c r="PTK484" s="567"/>
      <c r="PTL484" s="3"/>
      <c r="PTM484" s="428"/>
      <c r="PTN484" s="3"/>
      <c r="PTO484" s="567"/>
      <c r="PTP484" s="3"/>
      <c r="PTQ484" s="428"/>
      <c r="PTR484" s="3"/>
      <c r="PTS484" s="567"/>
      <c r="PTT484" s="3"/>
      <c r="PTU484" s="428"/>
      <c r="PTV484" s="3"/>
      <c r="PTW484" s="567"/>
      <c r="PTX484" s="3"/>
      <c r="PTY484" s="428"/>
      <c r="PTZ484" s="3"/>
      <c r="PUA484" s="567"/>
      <c r="PUB484" s="3"/>
      <c r="PUC484" s="428"/>
      <c r="PUD484" s="3"/>
      <c r="PUE484" s="567"/>
      <c r="PUF484" s="3"/>
      <c r="PUG484" s="428"/>
      <c r="PUH484" s="3"/>
      <c r="PUI484" s="567"/>
      <c r="PUJ484" s="3"/>
      <c r="PUK484" s="428"/>
      <c r="PUL484" s="3"/>
      <c r="PUM484" s="567"/>
      <c r="PUN484" s="3"/>
      <c r="PUO484" s="428"/>
      <c r="PUP484" s="3"/>
      <c r="PUQ484" s="567"/>
      <c r="PUR484" s="3"/>
      <c r="PUS484" s="428"/>
      <c r="PUT484" s="3"/>
      <c r="PUU484" s="567"/>
      <c r="PUV484" s="3"/>
      <c r="PUW484" s="428"/>
      <c r="PUX484" s="3"/>
      <c r="PUY484" s="567"/>
      <c r="PUZ484" s="3"/>
      <c r="PVA484" s="428"/>
      <c r="PVB484" s="3"/>
      <c r="PVC484" s="567"/>
      <c r="PVD484" s="3"/>
      <c r="PVE484" s="428"/>
      <c r="PVF484" s="3"/>
      <c r="PVG484" s="567"/>
      <c r="PVH484" s="3"/>
      <c r="PVI484" s="428"/>
      <c r="PVJ484" s="3"/>
      <c r="PVK484" s="567"/>
      <c r="PVL484" s="3"/>
      <c r="PVM484" s="428"/>
      <c r="PVN484" s="3"/>
      <c r="PVO484" s="567"/>
      <c r="PVP484" s="3"/>
      <c r="PVQ484" s="428"/>
      <c r="PVR484" s="3"/>
      <c r="PVS484" s="567"/>
      <c r="PVT484" s="3"/>
      <c r="PVU484" s="428"/>
      <c r="PVV484" s="3"/>
      <c r="PVW484" s="567"/>
      <c r="PVX484" s="3"/>
      <c r="PVY484" s="428"/>
      <c r="PVZ484" s="3"/>
      <c r="PWA484" s="567"/>
      <c r="PWB484" s="3"/>
      <c r="PWC484" s="428"/>
      <c r="PWD484" s="3"/>
      <c r="PWE484" s="567"/>
      <c r="PWF484" s="3"/>
      <c r="PWG484" s="428"/>
      <c r="PWH484" s="3"/>
      <c r="PWI484" s="567"/>
      <c r="PWJ484" s="3"/>
      <c r="PWK484" s="428"/>
      <c r="PWL484" s="3"/>
      <c r="PWM484" s="567"/>
      <c r="PWN484" s="3"/>
      <c r="PWO484" s="428"/>
      <c r="PWP484" s="3"/>
      <c r="PWQ484" s="567"/>
      <c r="PWR484" s="3"/>
      <c r="PWS484" s="428"/>
      <c r="PWT484" s="3"/>
      <c r="PWU484" s="567"/>
      <c r="PWV484" s="3"/>
      <c r="PWW484" s="428"/>
      <c r="PWX484" s="3"/>
      <c r="PWY484" s="567"/>
      <c r="PWZ484" s="3"/>
      <c r="PXA484" s="428"/>
      <c r="PXB484" s="3"/>
      <c r="PXC484" s="567"/>
      <c r="PXD484" s="3"/>
      <c r="PXE484" s="428"/>
      <c r="PXF484" s="3"/>
      <c r="PXG484" s="567"/>
      <c r="PXH484" s="3"/>
      <c r="PXI484" s="428"/>
      <c r="PXJ484" s="3"/>
      <c r="PXK484" s="567"/>
      <c r="PXL484" s="3"/>
      <c r="PXM484" s="428"/>
      <c r="PXN484" s="3"/>
      <c r="PXO484" s="567"/>
      <c r="PXP484" s="3"/>
      <c r="PXQ484" s="428"/>
      <c r="PXR484" s="3"/>
      <c r="PXS484" s="567"/>
      <c r="PXT484" s="3"/>
      <c r="PXU484" s="428"/>
      <c r="PXV484" s="3"/>
      <c r="PXW484" s="567"/>
      <c r="PXX484" s="3"/>
      <c r="PXY484" s="428"/>
      <c r="PXZ484" s="3"/>
      <c r="PYA484" s="567"/>
      <c r="PYB484" s="3"/>
      <c r="PYC484" s="428"/>
      <c r="PYD484" s="3"/>
      <c r="PYE484" s="567"/>
      <c r="PYF484" s="3"/>
      <c r="PYG484" s="428"/>
      <c r="PYH484" s="3"/>
      <c r="PYI484" s="567"/>
      <c r="PYJ484" s="3"/>
      <c r="PYK484" s="428"/>
      <c r="PYL484" s="3"/>
      <c r="PYM484" s="567"/>
      <c r="PYN484" s="3"/>
      <c r="PYO484" s="428"/>
      <c r="PYP484" s="3"/>
      <c r="PYQ484" s="567"/>
      <c r="PYR484" s="3"/>
      <c r="PYS484" s="428"/>
      <c r="PYT484" s="3"/>
      <c r="PYU484" s="567"/>
      <c r="PYV484" s="3"/>
      <c r="PYW484" s="428"/>
      <c r="PYX484" s="3"/>
      <c r="PYY484" s="567"/>
      <c r="PYZ484" s="3"/>
      <c r="PZA484" s="428"/>
      <c r="PZB484" s="3"/>
      <c r="PZC484" s="567"/>
      <c r="PZD484" s="3"/>
      <c r="PZE484" s="428"/>
      <c r="PZF484" s="3"/>
      <c r="PZG484" s="567"/>
      <c r="PZH484" s="3"/>
      <c r="PZI484" s="428"/>
      <c r="PZJ484" s="3"/>
      <c r="PZK484" s="567"/>
      <c r="PZL484" s="3"/>
      <c r="PZM484" s="428"/>
      <c r="PZN484" s="3"/>
      <c r="PZO484" s="567"/>
      <c r="PZP484" s="3"/>
      <c r="PZQ484" s="428"/>
      <c r="PZR484" s="3"/>
      <c r="PZS484" s="567"/>
      <c r="PZT484" s="3"/>
      <c r="PZU484" s="428"/>
      <c r="PZV484" s="3"/>
      <c r="PZW484" s="567"/>
      <c r="PZX484" s="3"/>
      <c r="PZY484" s="428"/>
      <c r="PZZ484" s="3"/>
      <c r="QAA484" s="567"/>
      <c r="QAB484" s="3"/>
      <c r="QAC484" s="428"/>
      <c r="QAD484" s="3"/>
      <c r="QAE484" s="567"/>
      <c r="QAF484" s="3"/>
      <c r="QAG484" s="428"/>
      <c r="QAH484" s="3"/>
      <c r="QAI484" s="567"/>
      <c r="QAJ484" s="3"/>
      <c r="QAK484" s="428"/>
      <c r="QAL484" s="3"/>
      <c r="QAM484" s="567"/>
      <c r="QAN484" s="3"/>
      <c r="QAO484" s="428"/>
      <c r="QAP484" s="3"/>
      <c r="QAQ484" s="567"/>
      <c r="QAR484" s="3"/>
      <c r="QAS484" s="428"/>
      <c r="QAT484" s="3"/>
      <c r="QAU484" s="567"/>
      <c r="QAV484" s="3"/>
      <c r="QAW484" s="428"/>
      <c r="QAX484" s="3"/>
      <c r="QAY484" s="567"/>
      <c r="QAZ484" s="3"/>
      <c r="QBA484" s="428"/>
      <c r="QBB484" s="3"/>
      <c r="QBC484" s="567"/>
      <c r="QBD484" s="3"/>
      <c r="QBE484" s="428"/>
      <c r="QBF484" s="3"/>
      <c r="QBG484" s="567"/>
      <c r="QBH484" s="3"/>
      <c r="QBI484" s="428"/>
      <c r="QBJ484" s="3"/>
      <c r="QBK484" s="567"/>
      <c r="QBL484" s="3"/>
      <c r="QBM484" s="428"/>
      <c r="QBN484" s="3"/>
      <c r="QBO484" s="567"/>
      <c r="QBP484" s="3"/>
      <c r="QBQ484" s="428"/>
      <c r="QBR484" s="3"/>
      <c r="QBS484" s="567"/>
      <c r="QBT484" s="3"/>
      <c r="QBU484" s="428"/>
      <c r="QBV484" s="3"/>
      <c r="QBW484" s="567"/>
      <c r="QBX484" s="3"/>
      <c r="QBY484" s="428"/>
      <c r="QBZ484" s="3"/>
      <c r="QCA484" s="567"/>
      <c r="QCB484" s="3"/>
      <c r="QCC484" s="428"/>
      <c r="QCD484" s="3"/>
      <c r="QCE484" s="567"/>
      <c r="QCF484" s="3"/>
      <c r="QCG484" s="428"/>
      <c r="QCH484" s="3"/>
      <c r="QCI484" s="567"/>
      <c r="QCJ484" s="3"/>
      <c r="QCK484" s="428"/>
      <c r="QCL484" s="3"/>
      <c r="QCM484" s="567"/>
      <c r="QCN484" s="3"/>
      <c r="QCO484" s="428"/>
      <c r="QCP484" s="3"/>
      <c r="QCQ484" s="567"/>
      <c r="QCR484" s="3"/>
      <c r="QCS484" s="428"/>
      <c r="QCT484" s="3"/>
      <c r="QCU484" s="567"/>
      <c r="QCV484" s="3"/>
      <c r="QCW484" s="428"/>
      <c r="QCX484" s="3"/>
      <c r="QCY484" s="567"/>
      <c r="QCZ484" s="3"/>
      <c r="QDA484" s="428"/>
      <c r="QDB484" s="3"/>
      <c r="QDC484" s="567"/>
      <c r="QDD484" s="3"/>
      <c r="QDE484" s="428"/>
      <c r="QDF484" s="3"/>
      <c r="QDG484" s="567"/>
      <c r="QDH484" s="3"/>
      <c r="QDI484" s="428"/>
      <c r="QDJ484" s="3"/>
      <c r="QDK484" s="567"/>
      <c r="QDL484" s="3"/>
      <c r="QDM484" s="428"/>
      <c r="QDN484" s="3"/>
      <c r="QDO484" s="567"/>
      <c r="QDP484" s="3"/>
      <c r="QDQ484" s="428"/>
      <c r="QDR484" s="3"/>
      <c r="QDS484" s="567"/>
      <c r="QDT484" s="3"/>
      <c r="QDU484" s="428"/>
      <c r="QDV484" s="3"/>
      <c r="QDW484" s="567"/>
      <c r="QDX484" s="3"/>
      <c r="QDY484" s="428"/>
      <c r="QDZ484" s="3"/>
      <c r="QEA484" s="567"/>
      <c r="QEB484" s="3"/>
      <c r="QEC484" s="428"/>
      <c r="QED484" s="3"/>
      <c r="QEE484" s="567"/>
      <c r="QEF484" s="3"/>
      <c r="QEG484" s="428"/>
      <c r="QEH484" s="3"/>
      <c r="QEI484" s="567"/>
      <c r="QEJ484" s="3"/>
      <c r="QEK484" s="428"/>
      <c r="QEL484" s="3"/>
      <c r="QEM484" s="567"/>
      <c r="QEN484" s="3"/>
      <c r="QEO484" s="428"/>
      <c r="QEP484" s="3"/>
      <c r="QEQ484" s="567"/>
      <c r="QER484" s="3"/>
      <c r="QES484" s="428"/>
      <c r="QET484" s="3"/>
      <c r="QEU484" s="567"/>
      <c r="QEV484" s="3"/>
      <c r="QEW484" s="428"/>
      <c r="QEX484" s="3"/>
      <c r="QEY484" s="567"/>
      <c r="QEZ484" s="3"/>
      <c r="QFA484" s="428"/>
      <c r="QFB484" s="3"/>
      <c r="QFC484" s="567"/>
      <c r="QFD484" s="3"/>
      <c r="QFE484" s="428"/>
      <c r="QFF484" s="3"/>
      <c r="QFG484" s="567"/>
      <c r="QFH484" s="3"/>
      <c r="QFI484" s="428"/>
      <c r="QFJ484" s="3"/>
      <c r="QFK484" s="567"/>
      <c r="QFL484" s="3"/>
      <c r="QFM484" s="428"/>
      <c r="QFN484" s="3"/>
      <c r="QFO484" s="567"/>
      <c r="QFP484" s="3"/>
      <c r="QFQ484" s="428"/>
      <c r="QFR484" s="3"/>
      <c r="QFS484" s="567"/>
      <c r="QFT484" s="3"/>
      <c r="QFU484" s="428"/>
      <c r="QFV484" s="3"/>
      <c r="QFW484" s="567"/>
      <c r="QFX484" s="3"/>
      <c r="QFY484" s="428"/>
      <c r="QFZ484" s="3"/>
      <c r="QGA484" s="567"/>
      <c r="QGB484" s="3"/>
      <c r="QGC484" s="428"/>
      <c r="QGD484" s="3"/>
      <c r="QGE484" s="567"/>
      <c r="QGF484" s="3"/>
      <c r="QGG484" s="428"/>
      <c r="QGH484" s="3"/>
      <c r="QGI484" s="567"/>
      <c r="QGJ484" s="3"/>
      <c r="QGK484" s="428"/>
      <c r="QGL484" s="3"/>
      <c r="QGM484" s="567"/>
      <c r="QGN484" s="3"/>
      <c r="QGO484" s="428"/>
      <c r="QGP484" s="3"/>
      <c r="QGQ484" s="567"/>
      <c r="QGR484" s="3"/>
      <c r="QGS484" s="428"/>
      <c r="QGT484" s="3"/>
      <c r="QGU484" s="567"/>
      <c r="QGV484" s="3"/>
      <c r="QGW484" s="428"/>
      <c r="QGX484" s="3"/>
      <c r="QGY484" s="567"/>
      <c r="QGZ484" s="3"/>
      <c r="QHA484" s="428"/>
      <c r="QHB484" s="3"/>
      <c r="QHC484" s="567"/>
      <c r="QHD484" s="3"/>
      <c r="QHE484" s="428"/>
      <c r="QHF484" s="3"/>
      <c r="QHG484" s="567"/>
      <c r="QHH484" s="3"/>
      <c r="QHI484" s="428"/>
      <c r="QHJ484" s="3"/>
      <c r="QHK484" s="567"/>
      <c r="QHL484" s="3"/>
      <c r="QHM484" s="428"/>
      <c r="QHN484" s="3"/>
      <c r="QHO484" s="567"/>
      <c r="QHP484" s="3"/>
      <c r="QHQ484" s="428"/>
      <c r="QHR484" s="3"/>
      <c r="QHS484" s="567"/>
      <c r="QHT484" s="3"/>
      <c r="QHU484" s="428"/>
      <c r="QHV484" s="3"/>
      <c r="QHW484" s="567"/>
      <c r="QHX484" s="3"/>
      <c r="QHY484" s="428"/>
      <c r="QHZ484" s="3"/>
      <c r="QIA484" s="567"/>
      <c r="QIB484" s="3"/>
      <c r="QIC484" s="428"/>
      <c r="QID484" s="3"/>
      <c r="QIE484" s="567"/>
      <c r="QIF484" s="3"/>
      <c r="QIG484" s="428"/>
      <c r="QIH484" s="3"/>
      <c r="QII484" s="567"/>
      <c r="QIJ484" s="3"/>
      <c r="QIK484" s="428"/>
      <c r="QIL484" s="3"/>
      <c r="QIM484" s="567"/>
      <c r="QIN484" s="3"/>
      <c r="QIO484" s="428"/>
      <c r="QIP484" s="3"/>
      <c r="QIQ484" s="567"/>
      <c r="QIR484" s="3"/>
      <c r="QIS484" s="428"/>
      <c r="QIT484" s="3"/>
      <c r="QIU484" s="567"/>
      <c r="QIV484" s="3"/>
      <c r="QIW484" s="428"/>
      <c r="QIX484" s="3"/>
      <c r="QIY484" s="567"/>
      <c r="QIZ484" s="3"/>
      <c r="QJA484" s="428"/>
      <c r="QJB484" s="3"/>
      <c r="QJC484" s="567"/>
      <c r="QJD484" s="3"/>
      <c r="QJE484" s="428"/>
      <c r="QJF484" s="3"/>
      <c r="QJG484" s="567"/>
      <c r="QJH484" s="3"/>
      <c r="QJI484" s="428"/>
      <c r="QJJ484" s="3"/>
      <c r="QJK484" s="567"/>
      <c r="QJL484" s="3"/>
      <c r="QJM484" s="428"/>
      <c r="QJN484" s="3"/>
      <c r="QJO484" s="567"/>
      <c r="QJP484" s="3"/>
      <c r="QJQ484" s="428"/>
      <c r="QJR484" s="3"/>
      <c r="QJS484" s="567"/>
      <c r="QJT484" s="3"/>
      <c r="QJU484" s="428"/>
      <c r="QJV484" s="3"/>
      <c r="QJW484" s="567"/>
      <c r="QJX484" s="3"/>
      <c r="QJY484" s="428"/>
      <c r="QJZ484" s="3"/>
      <c r="QKA484" s="567"/>
      <c r="QKB484" s="3"/>
      <c r="QKC484" s="428"/>
      <c r="QKD484" s="3"/>
      <c r="QKE484" s="567"/>
      <c r="QKF484" s="3"/>
      <c r="QKG484" s="428"/>
      <c r="QKH484" s="3"/>
      <c r="QKI484" s="567"/>
      <c r="QKJ484" s="3"/>
      <c r="QKK484" s="428"/>
      <c r="QKL484" s="3"/>
      <c r="QKM484" s="567"/>
      <c r="QKN484" s="3"/>
      <c r="QKO484" s="428"/>
      <c r="QKP484" s="3"/>
      <c r="QKQ484" s="567"/>
      <c r="QKR484" s="3"/>
      <c r="QKS484" s="428"/>
      <c r="QKT484" s="3"/>
      <c r="QKU484" s="567"/>
      <c r="QKV484" s="3"/>
      <c r="QKW484" s="428"/>
      <c r="QKX484" s="3"/>
      <c r="QKY484" s="567"/>
      <c r="QKZ484" s="3"/>
      <c r="QLA484" s="428"/>
      <c r="QLB484" s="3"/>
      <c r="QLC484" s="567"/>
      <c r="QLD484" s="3"/>
      <c r="QLE484" s="428"/>
      <c r="QLF484" s="3"/>
      <c r="QLG484" s="567"/>
      <c r="QLH484" s="3"/>
      <c r="QLI484" s="428"/>
      <c r="QLJ484" s="3"/>
      <c r="QLK484" s="567"/>
      <c r="QLL484" s="3"/>
      <c r="QLM484" s="428"/>
      <c r="QLN484" s="3"/>
      <c r="QLO484" s="567"/>
      <c r="QLP484" s="3"/>
      <c r="QLQ484" s="428"/>
      <c r="QLR484" s="3"/>
      <c r="QLS484" s="567"/>
      <c r="QLT484" s="3"/>
      <c r="QLU484" s="428"/>
      <c r="QLV484" s="3"/>
      <c r="QLW484" s="567"/>
      <c r="QLX484" s="3"/>
      <c r="QLY484" s="428"/>
      <c r="QLZ484" s="3"/>
      <c r="QMA484" s="567"/>
      <c r="QMB484" s="3"/>
      <c r="QMC484" s="428"/>
      <c r="QMD484" s="3"/>
      <c r="QME484" s="567"/>
      <c r="QMF484" s="3"/>
      <c r="QMG484" s="428"/>
      <c r="QMH484" s="3"/>
      <c r="QMI484" s="567"/>
      <c r="QMJ484" s="3"/>
      <c r="QMK484" s="428"/>
      <c r="QML484" s="3"/>
      <c r="QMM484" s="567"/>
      <c r="QMN484" s="3"/>
      <c r="QMO484" s="428"/>
      <c r="QMP484" s="3"/>
      <c r="QMQ484" s="567"/>
      <c r="QMR484" s="3"/>
      <c r="QMS484" s="428"/>
      <c r="QMT484" s="3"/>
      <c r="QMU484" s="567"/>
      <c r="QMV484" s="3"/>
      <c r="QMW484" s="428"/>
      <c r="QMX484" s="3"/>
      <c r="QMY484" s="567"/>
      <c r="QMZ484" s="3"/>
      <c r="QNA484" s="428"/>
      <c r="QNB484" s="3"/>
      <c r="QNC484" s="567"/>
      <c r="QND484" s="3"/>
      <c r="QNE484" s="428"/>
      <c r="QNF484" s="3"/>
      <c r="QNG484" s="567"/>
      <c r="QNH484" s="3"/>
      <c r="QNI484" s="428"/>
      <c r="QNJ484" s="3"/>
      <c r="QNK484" s="567"/>
      <c r="QNL484" s="3"/>
      <c r="QNM484" s="428"/>
      <c r="QNN484" s="3"/>
      <c r="QNO484" s="567"/>
      <c r="QNP484" s="3"/>
      <c r="QNQ484" s="428"/>
      <c r="QNR484" s="3"/>
      <c r="QNS484" s="567"/>
      <c r="QNT484" s="3"/>
      <c r="QNU484" s="428"/>
      <c r="QNV484" s="3"/>
      <c r="QNW484" s="567"/>
      <c r="QNX484" s="3"/>
      <c r="QNY484" s="428"/>
      <c r="QNZ484" s="3"/>
      <c r="QOA484" s="567"/>
      <c r="QOB484" s="3"/>
      <c r="QOC484" s="428"/>
      <c r="QOD484" s="3"/>
      <c r="QOE484" s="567"/>
      <c r="QOF484" s="3"/>
      <c r="QOG484" s="428"/>
      <c r="QOH484" s="3"/>
      <c r="QOI484" s="567"/>
      <c r="QOJ484" s="3"/>
      <c r="QOK484" s="428"/>
      <c r="QOL484" s="3"/>
      <c r="QOM484" s="567"/>
      <c r="QON484" s="3"/>
      <c r="QOO484" s="428"/>
      <c r="QOP484" s="3"/>
      <c r="QOQ484" s="567"/>
      <c r="QOR484" s="3"/>
      <c r="QOS484" s="428"/>
      <c r="QOT484" s="3"/>
      <c r="QOU484" s="567"/>
      <c r="QOV484" s="3"/>
      <c r="QOW484" s="428"/>
      <c r="QOX484" s="3"/>
      <c r="QOY484" s="567"/>
      <c r="QOZ484" s="3"/>
      <c r="QPA484" s="428"/>
      <c r="QPB484" s="3"/>
      <c r="QPC484" s="567"/>
      <c r="QPD484" s="3"/>
      <c r="QPE484" s="428"/>
      <c r="QPF484" s="3"/>
      <c r="QPG484" s="567"/>
      <c r="QPH484" s="3"/>
      <c r="QPI484" s="428"/>
      <c r="QPJ484" s="3"/>
      <c r="QPK484" s="567"/>
      <c r="QPL484" s="3"/>
      <c r="QPM484" s="428"/>
      <c r="QPN484" s="3"/>
      <c r="QPO484" s="567"/>
      <c r="QPP484" s="3"/>
      <c r="QPQ484" s="428"/>
      <c r="QPR484" s="3"/>
      <c r="QPS484" s="567"/>
      <c r="QPT484" s="3"/>
      <c r="QPU484" s="428"/>
      <c r="QPV484" s="3"/>
      <c r="QPW484" s="567"/>
      <c r="QPX484" s="3"/>
      <c r="QPY484" s="428"/>
      <c r="QPZ484" s="3"/>
      <c r="QQA484" s="567"/>
      <c r="QQB484" s="3"/>
      <c r="QQC484" s="428"/>
      <c r="QQD484" s="3"/>
      <c r="QQE484" s="567"/>
      <c r="QQF484" s="3"/>
      <c r="QQG484" s="428"/>
      <c r="QQH484" s="3"/>
      <c r="QQI484" s="567"/>
      <c r="QQJ484" s="3"/>
      <c r="QQK484" s="428"/>
      <c r="QQL484" s="3"/>
      <c r="QQM484" s="567"/>
      <c r="QQN484" s="3"/>
      <c r="QQO484" s="428"/>
      <c r="QQP484" s="3"/>
      <c r="QQQ484" s="567"/>
      <c r="QQR484" s="3"/>
      <c r="QQS484" s="428"/>
      <c r="QQT484" s="3"/>
      <c r="QQU484" s="567"/>
      <c r="QQV484" s="3"/>
      <c r="QQW484" s="428"/>
      <c r="QQX484" s="3"/>
      <c r="QQY484" s="567"/>
      <c r="QQZ484" s="3"/>
      <c r="QRA484" s="428"/>
      <c r="QRB484" s="3"/>
      <c r="QRC484" s="567"/>
      <c r="QRD484" s="3"/>
      <c r="QRE484" s="428"/>
      <c r="QRF484" s="3"/>
      <c r="QRG484" s="567"/>
      <c r="QRH484" s="3"/>
      <c r="QRI484" s="428"/>
      <c r="QRJ484" s="3"/>
      <c r="QRK484" s="567"/>
      <c r="QRL484" s="3"/>
      <c r="QRM484" s="428"/>
      <c r="QRN484" s="3"/>
      <c r="QRO484" s="567"/>
      <c r="QRP484" s="3"/>
      <c r="QRQ484" s="428"/>
      <c r="QRR484" s="3"/>
      <c r="QRS484" s="567"/>
      <c r="QRT484" s="3"/>
      <c r="QRU484" s="428"/>
      <c r="QRV484" s="3"/>
      <c r="QRW484" s="567"/>
      <c r="QRX484" s="3"/>
      <c r="QRY484" s="428"/>
      <c r="QRZ484" s="3"/>
      <c r="QSA484" s="567"/>
      <c r="QSB484" s="3"/>
      <c r="QSC484" s="428"/>
      <c r="QSD484" s="3"/>
      <c r="QSE484" s="567"/>
      <c r="QSF484" s="3"/>
      <c r="QSG484" s="428"/>
      <c r="QSH484" s="3"/>
      <c r="QSI484" s="567"/>
      <c r="QSJ484" s="3"/>
      <c r="QSK484" s="428"/>
      <c r="QSL484" s="3"/>
      <c r="QSM484" s="567"/>
      <c r="QSN484" s="3"/>
      <c r="QSO484" s="428"/>
      <c r="QSP484" s="3"/>
      <c r="QSQ484" s="567"/>
      <c r="QSR484" s="3"/>
      <c r="QSS484" s="428"/>
      <c r="QST484" s="3"/>
      <c r="QSU484" s="567"/>
      <c r="QSV484" s="3"/>
      <c r="QSW484" s="428"/>
      <c r="QSX484" s="3"/>
      <c r="QSY484" s="567"/>
      <c r="QSZ484" s="3"/>
      <c r="QTA484" s="428"/>
      <c r="QTB484" s="3"/>
      <c r="QTC484" s="567"/>
      <c r="QTD484" s="3"/>
      <c r="QTE484" s="428"/>
      <c r="QTF484" s="3"/>
      <c r="QTG484" s="567"/>
      <c r="QTH484" s="3"/>
      <c r="QTI484" s="428"/>
      <c r="QTJ484" s="3"/>
      <c r="QTK484" s="567"/>
      <c r="QTL484" s="3"/>
      <c r="QTM484" s="428"/>
      <c r="QTN484" s="3"/>
      <c r="QTO484" s="567"/>
      <c r="QTP484" s="3"/>
      <c r="QTQ484" s="428"/>
      <c r="QTR484" s="3"/>
      <c r="QTS484" s="567"/>
      <c r="QTT484" s="3"/>
      <c r="QTU484" s="428"/>
      <c r="QTV484" s="3"/>
      <c r="QTW484" s="567"/>
      <c r="QTX484" s="3"/>
      <c r="QTY484" s="428"/>
      <c r="QTZ484" s="3"/>
      <c r="QUA484" s="567"/>
      <c r="QUB484" s="3"/>
      <c r="QUC484" s="428"/>
      <c r="QUD484" s="3"/>
      <c r="QUE484" s="567"/>
      <c r="QUF484" s="3"/>
      <c r="QUG484" s="428"/>
      <c r="QUH484" s="3"/>
      <c r="QUI484" s="567"/>
      <c r="QUJ484" s="3"/>
      <c r="QUK484" s="428"/>
      <c r="QUL484" s="3"/>
      <c r="QUM484" s="567"/>
      <c r="QUN484" s="3"/>
      <c r="QUO484" s="428"/>
      <c r="QUP484" s="3"/>
      <c r="QUQ484" s="567"/>
      <c r="QUR484" s="3"/>
      <c r="QUS484" s="428"/>
      <c r="QUT484" s="3"/>
      <c r="QUU484" s="567"/>
      <c r="QUV484" s="3"/>
      <c r="QUW484" s="428"/>
      <c r="QUX484" s="3"/>
      <c r="QUY484" s="567"/>
      <c r="QUZ484" s="3"/>
      <c r="QVA484" s="428"/>
      <c r="QVB484" s="3"/>
      <c r="QVC484" s="567"/>
      <c r="QVD484" s="3"/>
      <c r="QVE484" s="428"/>
      <c r="QVF484" s="3"/>
      <c r="QVG484" s="567"/>
      <c r="QVH484" s="3"/>
      <c r="QVI484" s="428"/>
      <c r="QVJ484" s="3"/>
      <c r="QVK484" s="567"/>
      <c r="QVL484" s="3"/>
      <c r="QVM484" s="428"/>
      <c r="QVN484" s="3"/>
      <c r="QVO484" s="567"/>
      <c r="QVP484" s="3"/>
      <c r="QVQ484" s="428"/>
      <c r="QVR484" s="3"/>
      <c r="QVS484" s="567"/>
      <c r="QVT484" s="3"/>
      <c r="QVU484" s="428"/>
      <c r="QVV484" s="3"/>
      <c r="QVW484" s="567"/>
      <c r="QVX484" s="3"/>
      <c r="QVY484" s="428"/>
      <c r="QVZ484" s="3"/>
      <c r="QWA484" s="567"/>
      <c r="QWB484" s="3"/>
      <c r="QWC484" s="428"/>
      <c r="QWD484" s="3"/>
      <c r="QWE484" s="567"/>
      <c r="QWF484" s="3"/>
      <c r="QWG484" s="428"/>
      <c r="QWH484" s="3"/>
      <c r="QWI484" s="567"/>
      <c r="QWJ484" s="3"/>
      <c r="QWK484" s="428"/>
      <c r="QWL484" s="3"/>
      <c r="QWM484" s="567"/>
      <c r="QWN484" s="3"/>
      <c r="QWO484" s="428"/>
      <c r="QWP484" s="3"/>
      <c r="QWQ484" s="567"/>
      <c r="QWR484" s="3"/>
      <c r="QWS484" s="428"/>
      <c r="QWT484" s="3"/>
      <c r="QWU484" s="567"/>
      <c r="QWV484" s="3"/>
      <c r="QWW484" s="428"/>
      <c r="QWX484" s="3"/>
      <c r="QWY484" s="567"/>
      <c r="QWZ484" s="3"/>
      <c r="QXA484" s="428"/>
      <c r="QXB484" s="3"/>
      <c r="QXC484" s="567"/>
      <c r="QXD484" s="3"/>
      <c r="QXE484" s="428"/>
      <c r="QXF484" s="3"/>
      <c r="QXG484" s="567"/>
      <c r="QXH484" s="3"/>
      <c r="QXI484" s="428"/>
      <c r="QXJ484" s="3"/>
      <c r="QXK484" s="567"/>
      <c r="QXL484" s="3"/>
      <c r="QXM484" s="428"/>
      <c r="QXN484" s="3"/>
      <c r="QXO484" s="567"/>
      <c r="QXP484" s="3"/>
      <c r="QXQ484" s="428"/>
      <c r="QXR484" s="3"/>
      <c r="QXS484" s="567"/>
      <c r="QXT484" s="3"/>
      <c r="QXU484" s="428"/>
      <c r="QXV484" s="3"/>
      <c r="QXW484" s="567"/>
      <c r="QXX484" s="3"/>
      <c r="QXY484" s="428"/>
      <c r="QXZ484" s="3"/>
      <c r="QYA484" s="567"/>
      <c r="QYB484" s="3"/>
      <c r="QYC484" s="428"/>
      <c r="QYD484" s="3"/>
      <c r="QYE484" s="567"/>
      <c r="QYF484" s="3"/>
      <c r="QYG484" s="428"/>
      <c r="QYH484" s="3"/>
      <c r="QYI484" s="567"/>
      <c r="QYJ484" s="3"/>
      <c r="QYK484" s="428"/>
      <c r="QYL484" s="3"/>
      <c r="QYM484" s="567"/>
      <c r="QYN484" s="3"/>
      <c r="QYO484" s="428"/>
      <c r="QYP484" s="3"/>
      <c r="QYQ484" s="567"/>
      <c r="QYR484" s="3"/>
      <c r="QYS484" s="428"/>
      <c r="QYT484" s="3"/>
      <c r="QYU484" s="567"/>
      <c r="QYV484" s="3"/>
      <c r="QYW484" s="428"/>
      <c r="QYX484" s="3"/>
      <c r="QYY484" s="567"/>
      <c r="QYZ484" s="3"/>
      <c r="QZA484" s="428"/>
      <c r="QZB484" s="3"/>
      <c r="QZC484" s="567"/>
      <c r="QZD484" s="3"/>
      <c r="QZE484" s="428"/>
      <c r="QZF484" s="3"/>
      <c r="QZG484" s="567"/>
      <c r="QZH484" s="3"/>
      <c r="QZI484" s="428"/>
      <c r="QZJ484" s="3"/>
      <c r="QZK484" s="567"/>
      <c r="QZL484" s="3"/>
      <c r="QZM484" s="428"/>
      <c r="QZN484" s="3"/>
      <c r="QZO484" s="567"/>
      <c r="QZP484" s="3"/>
      <c r="QZQ484" s="428"/>
      <c r="QZR484" s="3"/>
      <c r="QZS484" s="567"/>
      <c r="QZT484" s="3"/>
      <c r="QZU484" s="428"/>
      <c r="QZV484" s="3"/>
      <c r="QZW484" s="567"/>
      <c r="QZX484" s="3"/>
      <c r="QZY484" s="428"/>
      <c r="QZZ484" s="3"/>
      <c r="RAA484" s="567"/>
      <c r="RAB484" s="3"/>
      <c r="RAC484" s="428"/>
      <c r="RAD484" s="3"/>
      <c r="RAE484" s="567"/>
      <c r="RAF484" s="3"/>
      <c r="RAG484" s="428"/>
      <c r="RAH484" s="3"/>
      <c r="RAI484" s="567"/>
      <c r="RAJ484" s="3"/>
      <c r="RAK484" s="428"/>
      <c r="RAL484" s="3"/>
      <c r="RAM484" s="567"/>
      <c r="RAN484" s="3"/>
      <c r="RAO484" s="428"/>
      <c r="RAP484" s="3"/>
      <c r="RAQ484" s="567"/>
      <c r="RAR484" s="3"/>
      <c r="RAS484" s="428"/>
      <c r="RAT484" s="3"/>
      <c r="RAU484" s="567"/>
      <c r="RAV484" s="3"/>
      <c r="RAW484" s="428"/>
      <c r="RAX484" s="3"/>
      <c r="RAY484" s="567"/>
      <c r="RAZ484" s="3"/>
      <c r="RBA484" s="428"/>
      <c r="RBB484" s="3"/>
      <c r="RBC484" s="567"/>
      <c r="RBD484" s="3"/>
      <c r="RBE484" s="428"/>
      <c r="RBF484" s="3"/>
      <c r="RBG484" s="567"/>
      <c r="RBH484" s="3"/>
      <c r="RBI484" s="428"/>
      <c r="RBJ484" s="3"/>
      <c r="RBK484" s="567"/>
      <c r="RBL484" s="3"/>
      <c r="RBM484" s="428"/>
      <c r="RBN484" s="3"/>
      <c r="RBO484" s="567"/>
      <c r="RBP484" s="3"/>
      <c r="RBQ484" s="428"/>
      <c r="RBR484" s="3"/>
      <c r="RBS484" s="567"/>
      <c r="RBT484" s="3"/>
      <c r="RBU484" s="428"/>
      <c r="RBV484" s="3"/>
      <c r="RBW484" s="567"/>
      <c r="RBX484" s="3"/>
      <c r="RBY484" s="428"/>
      <c r="RBZ484" s="3"/>
      <c r="RCA484" s="567"/>
      <c r="RCB484" s="3"/>
      <c r="RCC484" s="428"/>
      <c r="RCD484" s="3"/>
      <c r="RCE484" s="567"/>
      <c r="RCF484" s="3"/>
      <c r="RCG484" s="428"/>
      <c r="RCH484" s="3"/>
      <c r="RCI484" s="567"/>
      <c r="RCJ484" s="3"/>
      <c r="RCK484" s="428"/>
      <c r="RCL484" s="3"/>
      <c r="RCM484" s="567"/>
      <c r="RCN484" s="3"/>
      <c r="RCO484" s="428"/>
      <c r="RCP484" s="3"/>
      <c r="RCQ484" s="567"/>
      <c r="RCR484" s="3"/>
      <c r="RCS484" s="428"/>
      <c r="RCT484" s="3"/>
      <c r="RCU484" s="567"/>
      <c r="RCV484" s="3"/>
      <c r="RCW484" s="428"/>
      <c r="RCX484" s="3"/>
      <c r="RCY484" s="567"/>
      <c r="RCZ484" s="3"/>
      <c r="RDA484" s="428"/>
      <c r="RDB484" s="3"/>
      <c r="RDC484" s="567"/>
      <c r="RDD484" s="3"/>
      <c r="RDE484" s="428"/>
      <c r="RDF484" s="3"/>
      <c r="RDG484" s="567"/>
      <c r="RDH484" s="3"/>
      <c r="RDI484" s="428"/>
      <c r="RDJ484" s="3"/>
      <c r="RDK484" s="567"/>
      <c r="RDL484" s="3"/>
      <c r="RDM484" s="428"/>
      <c r="RDN484" s="3"/>
      <c r="RDO484" s="567"/>
      <c r="RDP484" s="3"/>
      <c r="RDQ484" s="428"/>
      <c r="RDR484" s="3"/>
      <c r="RDS484" s="567"/>
      <c r="RDT484" s="3"/>
      <c r="RDU484" s="428"/>
      <c r="RDV484" s="3"/>
      <c r="RDW484" s="567"/>
      <c r="RDX484" s="3"/>
      <c r="RDY484" s="428"/>
      <c r="RDZ484" s="3"/>
      <c r="REA484" s="567"/>
      <c r="REB484" s="3"/>
      <c r="REC484" s="428"/>
      <c r="RED484" s="3"/>
      <c r="REE484" s="567"/>
      <c r="REF484" s="3"/>
      <c r="REG484" s="428"/>
      <c r="REH484" s="3"/>
      <c r="REI484" s="567"/>
      <c r="REJ484" s="3"/>
      <c r="REK484" s="428"/>
      <c r="REL484" s="3"/>
      <c r="REM484" s="567"/>
      <c r="REN484" s="3"/>
      <c r="REO484" s="428"/>
      <c r="REP484" s="3"/>
      <c r="REQ484" s="567"/>
      <c r="RER484" s="3"/>
      <c r="RES484" s="428"/>
      <c r="RET484" s="3"/>
      <c r="REU484" s="567"/>
      <c r="REV484" s="3"/>
      <c r="REW484" s="428"/>
      <c r="REX484" s="3"/>
      <c r="REY484" s="567"/>
      <c r="REZ484" s="3"/>
      <c r="RFA484" s="428"/>
      <c r="RFB484" s="3"/>
      <c r="RFC484" s="567"/>
      <c r="RFD484" s="3"/>
      <c r="RFE484" s="428"/>
      <c r="RFF484" s="3"/>
      <c r="RFG484" s="567"/>
      <c r="RFH484" s="3"/>
      <c r="RFI484" s="428"/>
      <c r="RFJ484" s="3"/>
      <c r="RFK484" s="567"/>
      <c r="RFL484" s="3"/>
      <c r="RFM484" s="428"/>
      <c r="RFN484" s="3"/>
      <c r="RFO484" s="567"/>
      <c r="RFP484" s="3"/>
      <c r="RFQ484" s="428"/>
      <c r="RFR484" s="3"/>
      <c r="RFS484" s="567"/>
      <c r="RFT484" s="3"/>
      <c r="RFU484" s="428"/>
      <c r="RFV484" s="3"/>
      <c r="RFW484" s="567"/>
      <c r="RFX484" s="3"/>
      <c r="RFY484" s="428"/>
      <c r="RFZ484" s="3"/>
      <c r="RGA484" s="567"/>
      <c r="RGB484" s="3"/>
      <c r="RGC484" s="428"/>
      <c r="RGD484" s="3"/>
      <c r="RGE484" s="567"/>
      <c r="RGF484" s="3"/>
      <c r="RGG484" s="428"/>
      <c r="RGH484" s="3"/>
      <c r="RGI484" s="567"/>
      <c r="RGJ484" s="3"/>
      <c r="RGK484" s="428"/>
      <c r="RGL484" s="3"/>
      <c r="RGM484" s="567"/>
      <c r="RGN484" s="3"/>
      <c r="RGO484" s="428"/>
      <c r="RGP484" s="3"/>
      <c r="RGQ484" s="567"/>
      <c r="RGR484" s="3"/>
      <c r="RGS484" s="428"/>
      <c r="RGT484" s="3"/>
      <c r="RGU484" s="567"/>
      <c r="RGV484" s="3"/>
      <c r="RGW484" s="428"/>
      <c r="RGX484" s="3"/>
      <c r="RGY484" s="567"/>
      <c r="RGZ484" s="3"/>
      <c r="RHA484" s="428"/>
      <c r="RHB484" s="3"/>
      <c r="RHC484" s="567"/>
      <c r="RHD484" s="3"/>
      <c r="RHE484" s="428"/>
      <c r="RHF484" s="3"/>
      <c r="RHG484" s="567"/>
      <c r="RHH484" s="3"/>
      <c r="RHI484" s="428"/>
      <c r="RHJ484" s="3"/>
      <c r="RHK484" s="567"/>
      <c r="RHL484" s="3"/>
      <c r="RHM484" s="428"/>
      <c r="RHN484" s="3"/>
      <c r="RHO484" s="567"/>
      <c r="RHP484" s="3"/>
      <c r="RHQ484" s="428"/>
      <c r="RHR484" s="3"/>
      <c r="RHS484" s="567"/>
      <c r="RHT484" s="3"/>
      <c r="RHU484" s="428"/>
      <c r="RHV484" s="3"/>
      <c r="RHW484" s="567"/>
      <c r="RHX484" s="3"/>
      <c r="RHY484" s="428"/>
      <c r="RHZ484" s="3"/>
      <c r="RIA484" s="567"/>
      <c r="RIB484" s="3"/>
      <c r="RIC484" s="428"/>
      <c r="RID484" s="3"/>
      <c r="RIE484" s="567"/>
      <c r="RIF484" s="3"/>
      <c r="RIG484" s="428"/>
      <c r="RIH484" s="3"/>
      <c r="RII484" s="567"/>
      <c r="RIJ484" s="3"/>
      <c r="RIK484" s="428"/>
      <c r="RIL484" s="3"/>
      <c r="RIM484" s="567"/>
      <c r="RIN484" s="3"/>
      <c r="RIO484" s="428"/>
      <c r="RIP484" s="3"/>
      <c r="RIQ484" s="567"/>
      <c r="RIR484" s="3"/>
      <c r="RIS484" s="428"/>
      <c r="RIT484" s="3"/>
      <c r="RIU484" s="567"/>
      <c r="RIV484" s="3"/>
      <c r="RIW484" s="428"/>
      <c r="RIX484" s="3"/>
      <c r="RIY484" s="567"/>
      <c r="RIZ484" s="3"/>
      <c r="RJA484" s="428"/>
      <c r="RJB484" s="3"/>
      <c r="RJC484" s="567"/>
      <c r="RJD484" s="3"/>
      <c r="RJE484" s="428"/>
      <c r="RJF484" s="3"/>
      <c r="RJG484" s="567"/>
      <c r="RJH484" s="3"/>
      <c r="RJI484" s="428"/>
      <c r="RJJ484" s="3"/>
      <c r="RJK484" s="567"/>
      <c r="RJL484" s="3"/>
      <c r="RJM484" s="428"/>
      <c r="RJN484" s="3"/>
      <c r="RJO484" s="567"/>
      <c r="RJP484" s="3"/>
      <c r="RJQ484" s="428"/>
      <c r="RJR484" s="3"/>
      <c r="RJS484" s="567"/>
      <c r="RJT484" s="3"/>
      <c r="RJU484" s="428"/>
      <c r="RJV484" s="3"/>
      <c r="RJW484" s="567"/>
      <c r="RJX484" s="3"/>
      <c r="RJY484" s="428"/>
      <c r="RJZ484" s="3"/>
      <c r="RKA484" s="567"/>
      <c r="RKB484" s="3"/>
      <c r="RKC484" s="428"/>
      <c r="RKD484" s="3"/>
      <c r="RKE484" s="567"/>
      <c r="RKF484" s="3"/>
      <c r="RKG484" s="428"/>
      <c r="RKH484" s="3"/>
      <c r="RKI484" s="567"/>
      <c r="RKJ484" s="3"/>
      <c r="RKK484" s="428"/>
      <c r="RKL484" s="3"/>
      <c r="RKM484" s="567"/>
      <c r="RKN484" s="3"/>
      <c r="RKO484" s="428"/>
      <c r="RKP484" s="3"/>
      <c r="RKQ484" s="567"/>
      <c r="RKR484" s="3"/>
      <c r="RKS484" s="428"/>
      <c r="RKT484" s="3"/>
      <c r="RKU484" s="567"/>
      <c r="RKV484" s="3"/>
      <c r="RKW484" s="428"/>
      <c r="RKX484" s="3"/>
      <c r="RKY484" s="567"/>
      <c r="RKZ484" s="3"/>
      <c r="RLA484" s="428"/>
      <c r="RLB484" s="3"/>
      <c r="RLC484" s="567"/>
      <c r="RLD484" s="3"/>
      <c r="RLE484" s="428"/>
      <c r="RLF484" s="3"/>
      <c r="RLG484" s="567"/>
      <c r="RLH484" s="3"/>
      <c r="RLI484" s="428"/>
      <c r="RLJ484" s="3"/>
      <c r="RLK484" s="567"/>
      <c r="RLL484" s="3"/>
      <c r="RLM484" s="428"/>
      <c r="RLN484" s="3"/>
      <c r="RLO484" s="567"/>
      <c r="RLP484" s="3"/>
      <c r="RLQ484" s="428"/>
      <c r="RLR484" s="3"/>
      <c r="RLS484" s="567"/>
      <c r="RLT484" s="3"/>
      <c r="RLU484" s="428"/>
      <c r="RLV484" s="3"/>
      <c r="RLW484" s="567"/>
      <c r="RLX484" s="3"/>
      <c r="RLY484" s="428"/>
      <c r="RLZ484" s="3"/>
      <c r="RMA484" s="567"/>
      <c r="RMB484" s="3"/>
      <c r="RMC484" s="428"/>
      <c r="RMD484" s="3"/>
      <c r="RME484" s="567"/>
      <c r="RMF484" s="3"/>
      <c r="RMG484" s="428"/>
      <c r="RMH484" s="3"/>
      <c r="RMI484" s="567"/>
      <c r="RMJ484" s="3"/>
      <c r="RMK484" s="428"/>
      <c r="RML484" s="3"/>
      <c r="RMM484" s="567"/>
      <c r="RMN484" s="3"/>
      <c r="RMO484" s="428"/>
      <c r="RMP484" s="3"/>
      <c r="RMQ484" s="567"/>
      <c r="RMR484" s="3"/>
      <c r="RMS484" s="428"/>
      <c r="RMT484" s="3"/>
      <c r="RMU484" s="567"/>
      <c r="RMV484" s="3"/>
      <c r="RMW484" s="428"/>
      <c r="RMX484" s="3"/>
      <c r="RMY484" s="567"/>
      <c r="RMZ484" s="3"/>
      <c r="RNA484" s="428"/>
      <c r="RNB484" s="3"/>
      <c r="RNC484" s="567"/>
      <c r="RND484" s="3"/>
      <c r="RNE484" s="428"/>
      <c r="RNF484" s="3"/>
      <c r="RNG484" s="567"/>
      <c r="RNH484" s="3"/>
      <c r="RNI484" s="428"/>
      <c r="RNJ484" s="3"/>
      <c r="RNK484" s="567"/>
      <c r="RNL484" s="3"/>
      <c r="RNM484" s="428"/>
      <c r="RNN484" s="3"/>
      <c r="RNO484" s="567"/>
      <c r="RNP484" s="3"/>
      <c r="RNQ484" s="428"/>
      <c r="RNR484" s="3"/>
      <c r="RNS484" s="567"/>
      <c r="RNT484" s="3"/>
      <c r="RNU484" s="428"/>
      <c r="RNV484" s="3"/>
      <c r="RNW484" s="567"/>
      <c r="RNX484" s="3"/>
      <c r="RNY484" s="428"/>
      <c r="RNZ484" s="3"/>
      <c r="ROA484" s="567"/>
      <c r="ROB484" s="3"/>
      <c r="ROC484" s="428"/>
      <c r="ROD484" s="3"/>
      <c r="ROE484" s="567"/>
      <c r="ROF484" s="3"/>
      <c r="ROG484" s="428"/>
      <c r="ROH484" s="3"/>
      <c r="ROI484" s="567"/>
      <c r="ROJ484" s="3"/>
      <c r="ROK484" s="428"/>
      <c r="ROL484" s="3"/>
      <c r="ROM484" s="567"/>
      <c r="RON484" s="3"/>
      <c r="ROO484" s="428"/>
      <c r="ROP484" s="3"/>
      <c r="ROQ484" s="567"/>
      <c r="ROR484" s="3"/>
      <c r="ROS484" s="428"/>
      <c r="ROT484" s="3"/>
      <c r="ROU484" s="567"/>
      <c r="ROV484" s="3"/>
      <c r="ROW484" s="428"/>
      <c r="ROX484" s="3"/>
      <c r="ROY484" s="567"/>
      <c r="ROZ484" s="3"/>
      <c r="RPA484" s="428"/>
      <c r="RPB484" s="3"/>
      <c r="RPC484" s="567"/>
      <c r="RPD484" s="3"/>
      <c r="RPE484" s="428"/>
      <c r="RPF484" s="3"/>
      <c r="RPG484" s="567"/>
      <c r="RPH484" s="3"/>
      <c r="RPI484" s="428"/>
      <c r="RPJ484" s="3"/>
      <c r="RPK484" s="567"/>
      <c r="RPL484" s="3"/>
      <c r="RPM484" s="428"/>
      <c r="RPN484" s="3"/>
      <c r="RPO484" s="567"/>
      <c r="RPP484" s="3"/>
      <c r="RPQ484" s="428"/>
      <c r="RPR484" s="3"/>
      <c r="RPS484" s="567"/>
      <c r="RPT484" s="3"/>
      <c r="RPU484" s="428"/>
      <c r="RPV484" s="3"/>
      <c r="RPW484" s="567"/>
      <c r="RPX484" s="3"/>
      <c r="RPY484" s="428"/>
      <c r="RPZ484" s="3"/>
      <c r="RQA484" s="567"/>
      <c r="RQB484" s="3"/>
      <c r="RQC484" s="428"/>
      <c r="RQD484" s="3"/>
      <c r="RQE484" s="567"/>
      <c r="RQF484" s="3"/>
      <c r="RQG484" s="428"/>
      <c r="RQH484" s="3"/>
      <c r="RQI484" s="567"/>
      <c r="RQJ484" s="3"/>
      <c r="RQK484" s="428"/>
      <c r="RQL484" s="3"/>
      <c r="RQM484" s="567"/>
      <c r="RQN484" s="3"/>
      <c r="RQO484" s="428"/>
      <c r="RQP484" s="3"/>
      <c r="RQQ484" s="567"/>
      <c r="RQR484" s="3"/>
      <c r="RQS484" s="428"/>
      <c r="RQT484" s="3"/>
      <c r="RQU484" s="567"/>
      <c r="RQV484" s="3"/>
      <c r="RQW484" s="428"/>
      <c r="RQX484" s="3"/>
      <c r="RQY484" s="567"/>
      <c r="RQZ484" s="3"/>
      <c r="RRA484" s="428"/>
      <c r="RRB484" s="3"/>
      <c r="RRC484" s="567"/>
      <c r="RRD484" s="3"/>
      <c r="RRE484" s="428"/>
      <c r="RRF484" s="3"/>
      <c r="RRG484" s="567"/>
      <c r="RRH484" s="3"/>
      <c r="RRI484" s="428"/>
      <c r="RRJ484" s="3"/>
      <c r="RRK484" s="567"/>
      <c r="RRL484" s="3"/>
      <c r="RRM484" s="428"/>
      <c r="RRN484" s="3"/>
      <c r="RRO484" s="567"/>
      <c r="RRP484" s="3"/>
      <c r="RRQ484" s="428"/>
      <c r="RRR484" s="3"/>
      <c r="RRS484" s="567"/>
      <c r="RRT484" s="3"/>
      <c r="RRU484" s="428"/>
      <c r="RRV484" s="3"/>
      <c r="RRW484" s="567"/>
      <c r="RRX484" s="3"/>
      <c r="RRY484" s="428"/>
      <c r="RRZ484" s="3"/>
      <c r="RSA484" s="567"/>
      <c r="RSB484" s="3"/>
      <c r="RSC484" s="428"/>
      <c r="RSD484" s="3"/>
      <c r="RSE484" s="567"/>
      <c r="RSF484" s="3"/>
      <c r="RSG484" s="428"/>
      <c r="RSH484" s="3"/>
      <c r="RSI484" s="567"/>
      <c r="RSJ484" s="3"/>
      <c r="RSK484" s="428"/>
      <c r="RSL484" s="3"/>
      <c r="RSM484" s="567"/>
      <c r="RSN484" s="3"/>
      <c r="RSO484" s="428"/>
      <c r="RSP484" s="3"/>
      <c r="RSQ484" s="567"/>
      <c r="RSR484" s="3"/>
      <c r="RSS484" s="428"/>
      <c r="RST484" s="3"/>
      <c r="RSU484" s="567"/>
      <c r="RSV484" s="3"/>
      <c r="RSW484" s="428"/>
      <c r="RSX484" s="3"/>
      <c r="RSY484" s="567"/>
      <c r="RSZ484" s="3"/>
      <c r="RTA484" s="428"/>
      <c r="RTB484" s="3"/>
      <c r="RTC484" s="567"/>
      <c r="RTD484" s="3"/>
      <c r="RTE484" s="428"/>
      <c r="RTF484" s="3"/>
      <c r="RTG484" s="567"/>
      <c r="RTH484" s="3"/>
      <c r="RTI484" s="428"/>
      <c r="RTJ484" s="3"/>
      <c r="RTK484" s="567"/>
      <c r="RTL484" s="3"/>
      <c r="RTM484" s="428"/>
      <c r="RTN484" s="3"/>
      <c r="RTO484" s="567"/>
      <c r="RTP484" s="3"/>
      <c r="RTQ484" s="428"/>
      <c r="RTR484" s="3"/>
      <c r="RTS484" s="567"/>
      <c r="RTT484" s="3"/>
      <c r="RTU484" s="428"/>
      <c r="RTV484" s="3"/>
      <c r="RTW484" s="567"/>
      <c r="RTX484" s="3"/>
      <c r="RTY484" s="428"/>
      <c r="RTZ484" s="3"/>
      <c r="RUA484" s="567"/>
      <c r="RUB484" s="3"/>
      <c r="RUC484" s="428"/>
      <c r="RUD484" s="3"/>
      <c r="RUE484" s="567"/>
      <c r="RUF484" s="3"/>
      <c r="RUG484" s="428"/>
      <c r="RUH484" s="3"/>
      <c r="RUI484" s="567"/>
      <c r="RUJ484" s="3"/>
      <c r="RUK484" s="428"/>
      <c r="RUL484" s="3"/>
      <c r="RUM484" s="567"/>
      <c r="RUN484" s="3"/>
      <c r="RUO484" s="428"/>
      <c r="RUP484" s="3"/>
      <c r="RUQ484" s="567"/>
      <c r="RUR484" s="3"/>
      <c r="RUS484" s="428"/>
      <c r="RUT484" s="3"/>
      <c r="RUU484" s="567"/>
      <c r="RUV484" s="3"/>
      <c r="RUW484" s="428"/>
      <c r="RUX484" s="3"/>
      <c r="RUY484" s="567"/>
      <c r="RUZ484" s="3"/>
      <c r="RVA484" s="428"/>
      <c r="RVB484" s="3"/>
      <c r="RVC484" s="567"/>
      <c r="RVD484" s="3"/>
      <c r="RVE484" s="428"/>
      <c r="RVF484" s="3"/>
      <c r="RVG484" s="567"/>
      <c r="RVH484" s="3"/>
      <c r="RVI484" s="428"/>
      <c r="RVJ484" s="3"/>
      <c r="RVK484" s="567"/>
      <c r="RVL484" s="3"/>
      <c r="RVM484" s="428"/>
      <c r="RVN484" s="3"/>
      <c r="RVO484" s="567"/>
      <c r="RVP484" s="3"/>
      <c r="RVQ484" s="428"/>
      <c r="RVR484" s="3"/>
      <c r="RVS484" s="567"/>
      <c r="RVT484" s="3"/>
      <c r="RVU484" s="428"/>
      <c r="RVV484" s="3"/>
      <c r="RVW484" s="567"/>
      <c r="RVX484" s="3"/>
      <c r="RVY484" s="428"/>
      <c r="RVZ484" s="3"/>
      <c r="RWA484" s="567"/>
      <c r="RWB484" s="3"/>
      <c r="RWC484" s="428"/>
      <c r="RWD484" s="3"/>
      <c r="RWE484" s="567"/>
      <c r="RWF484" s="3"/>
      <c r="RWG484" s="428"/>
      <c r="RWH484" s="3"/>
      <c r="RWI484" s="567"/>
      <c r="RWJ484" s="3"/>
      <c r="RWK484" s="428"/>
      <c r="RWL484" s="3"/>
      <c r="RWM484" s="567"/>
      <c r="RWN484" s="3"/>
      <c r="RWO484" s="428"/>
      <c r="RWP484" s="3"/>
      <c r="RWQ484" s="567"/>
      <c r="RWR484" s="3"/>
      <c r="RWS484" s="428"/>
      <c r="RWT484" s="3"/>
      <c r="RWU484" s="567"/>
      <c r="RWV484" s="3"/>
      <c r="RWW484" s="428"/>
      <c r="RWX484" s="3"/>
      <c r="RWY484" s="567"/>
      <c r="RWZ484" s="3"/>
      <c r="RXA484" s="428"/>
      <c r="RXB484" s="3"/>
      <c r="RXC484" s="567"/>
      <c r="RXD484" s="3"/>
      <c r="RXE484" s="428"/>
      <c r="RXF484" s="3"/>
      <c r="RXG484" s="567"/>
      <c r="RXH484" s="3"/>
      <c r="RXI484" s="428"/>
      <c r="RXJ484" s="3"/>
      <c r="RXK484" s="567"/>
      <c r="RXL484" s="3"/>
      <c r="RXM484" s="428"/>
      <c r="RXN484" s="3"/>
      <c r="RXO484" s="567"/>
      <c r="RXP484" s="3"/>
      <c r="RXQ484" s="428"/>
      <c r="RXR484" s="3"/>
      <c r="RXS484" s="567"/>
      <c r="RXT484" s="3"/>
      <c r="RXU484" s="428"/>
      <c r="RXV484" s="3"/>
      <c r="RXW484" s="567"/>
      <c r="RXX484" s="3"/>
      <c r="RXY484" s="428"/>
      <c r="RXZ484" s="3"/>
      <c r="RYA484" s="567"/>
      <c r="RYB484" s="3"/>
      <c r="RYC484" s="428"/>
      <c r="RYD484" s="3"/>
      <c r="RYE484" s="567"/>
      <c r="RYF484" s="3"/>
      <c r="RYG484" s="428"/>
      <c r="RYH484" s="3"/>
      <c r="RYI484" s="567"/>
      <c r="RYJ484" s="3"/>
      <c r="RYK484" s="428"/>
      <c r="RYL484" s="3"/>
      <c r="RYM484" s="567"/>
      <c r="RYN484" s="3"/>
      <c r="RYO484" s="428"/>
      <c r="RYP484" s="3"/>
      <c r="RYQ484" s="567"/>
      <c r="RYR484" s="3"/>
      <c r="RYS484" s="428"/>
      <c r="RYT484" s="3"/>
      <c r="RYU484" s="567"/>
      <c r="RYV484" s="3"/>
      <c r="RYW484" s="428"/>
      <c r="RYX484" s="3"/>
      <c r="RYY484" s="567"/>
      <c r="RYZ484" s="3"/>
      <c r="RZA484" s="428"/>
      <c r="RZB484" s="3"/>
      <c r="RZC484" s="567"/>
      <c r="RZD484" s="3"/>
      <c r="RZE484" s="428"/>
      <c r="RZF484" s="3"/>
      <c r="RZG484" s="567"/>
      <c r="RZH484" s="3"/>
      <c r="RZI484" s="428"/>
      <c r="RZJ484" s="3"/>
      <c r="RZK484" s="567"/>
      <c r="RZL484" s="3"/>
      <c r="RZM484" s="428"/>
      <c r="RZN484" s="3"/>
      <c r="RZO484" s="567"/>
      <c r="RZP484" s="3"/>
      <c r="RZQ484" s="428"/>
      <c r="RZR484" s="3"/>
      <c r="RZS484" s="567"/>
      <c r="RZT484" s="3"/>
      <c r="RZU484" s="428"/>
      <c r="RZV484" s="3"/>
      <c r="RZW484" s="567"/>
      <c r="RZX484" s="3"/>
      <c r="RZY484" s="428"/>
      <c r="RZZ484" s="3"/>
      <c r="SAA484" s="567"/>
      <c r="SAB484" s="3"/>
      <c r="SAC484" s="428"/>
      <c r="SAD484" s="3"/>
      <c r="SAE484" s="567"/>
      <c r="SAF484" s="3"/>
      <c r="SAG484" s="428"/>
      <c r="SAH484" s="3"/>
      <c r="SAI484" s="567"/>
      <c r="SAJ484" s="3"/>
      <c r="SAK484" s="428"/>
      <c r="SAL484" s="3"/>
      <c r="SAM484" s="567"/>
      <c r="SAN484" s="3"/>
      <c r="SAO484" s="428"/>
      <c r="SAP484" s="3"/>
      <c r="SAQ484" s="567"/>
      <c r="SAR484" s="3"/>
      <c r="SAS484" s="428"/>
      <c r="SAT484" s="3"/>
      <c r="SAU484" s="567"/>
      <c r="SAV484" s="3"/>
      <c r="SAW484" s="428"/>
      <c r="SAX484" s="3"/>
      <c r="SAY484" s="567"/>
      <c r="SAZ484" s="3"/>
      <c r="SBA484" s="428"/>
      <c r="SBB484" s="3"/>
      <c r="SBC484" s="567"/>
      <c r="SBD484" s="3"/>
      <c r="SBE484" s="428"/>
      <c r="SBF484" s="3"/>
      <c r="SBG484" s="567"/>
      <c r="SBH484" s="3"/>
      <c r="SBI484" s="428"/>
      <c r="SBJ484" s="3"/>
      <c r="SBK484" s="567"/>
      <c r="SBL484" s="3"/>
      <c r="SBM484" s="428"/>
      <c r="SBN484" s="3"/>
      <c r="SBO484" s="567"/>
      <c r="SBP484" s="3"/>
      <c r="SBQ484" s="428"/>
      <c r="SBR484" s="3"/>
      <c r="SBS484" s="567"/>
      <c r="SBT484" s="3"/>
      <c r="SBU484" s="428"/>
      <c r="SBV484" s="3"/>
      <c r="SBW484" s="567"/>
      <c r="SBX484" s="3"/>
      <c r="SBY484" s="428"/>
      <c r="SBZ484" s="3"/>
      <c r="SCA484" s="567"/>
      <c r="SCB484" s="3"/>
      <c r="SCC484" s="428"/>
      <c r="SCD484" s="3"/>
      <c r="SCE484" s="567"/>
      <c r="SCF484" s="3"/>
      <c r="SCG484" s="428"/>
      <c r="SCH484" s="3"/>
      <c r="SCI484" s="567"/>
      <c r="SCJ484" s="3"/>
      <c r="SCK484" s="428"/>
      <c r="SCL484" s="3"/>
      <c r="SCM484" s="567"/>
      <c r="SCN484" s="3"/>
      <c r="SCO484" s="428"/>
      <c r="SCP484" s="3"/>
      <c r="SCQ484" s="567"/>
      <c r="SCR484" s="3"/>
      <c r="SCS484" s="428"/>
      <c r="SCT484" s="3"/>
      <c r="SCU484" s="567"/>
      <c r="SCV484" s="3"/>
      <c r="SCW484" s="428"/>
      <c r="SCX484" s="3"/>
      <c r="SCY484" s="567"/>
      <c r="SCZ484" s="3"/>
      <c r="SDA484" s="428"/>
      <c r="SDB484" s="3"/>
      <c r="SDC484" s="567"/>
      <c r="SDD484" s="3"/>
      <c r="SDE484" s="428"/>
      <c r="SDF484" s="3"/>
      <c r="SDG484" s="567"/>
      <c r="SDH484" s="3"/>
      <c r="SDI484" s="428"/>
      <c r="SDJ484" s="3"/>
      <c r="SDK484" s="567"/>
      <c r="SDL484" s="3"/>
      <c r="SDM484" s="428"/>
      <c r="SDN484" s="3"/>
      <c r="SDO484" s="567"/>
      <c r="SDP484" s="3"/>
      <c r="SDQ484" s="428"/>
      <c r="SDR484" s="3"/>
      <c r="SDS484" s="567"/>
      <c r="SDT484" s="3"/>
      <c r="SDU484" s="428"/>
      <c r="SDV484" s="3"/>
      <c r="SDW484" s="567"/>
      <c r="SDX484" s="3"/>
      <c r="SDY484" s="428"/>
      <c r="SDZ484" s="3"/>
      <c r="SEA484" s="567"/>
      <c r="SEB484" s="3"/>
      <c r="SEC484" s="428"/>
      <c r="SED484" s="3"/>
      <c r="SEE484" s="567"/>
      <c r="SEF484" s="3"/>
      <c r="SEG484" s="428"/>
      <c r="SEH484" s="3"/>
      <c r="SEI484" s="567"/>
      <c r="SEJ484" s="3"/>
      <c r="SEK484" s="428"/>
      <c r="SEL484" s="3"/>
      <c r="SEM484" s="567"/>
      <c r="SEN484" s="3"/>
      <c r="SEO484" s="428"/>
      <c r="SEP484" s="3"/>
      <c r="SEQ484" s="567"/>
      <c r="SER484" s="3"/>
      <c r="SES484" s="428"/>
      <c r="SET484" s="3"/>
      <c r="SEU484" s="567"/>
      <c r="SEV484" s="3"/>
      <c r="SEW484" s="428"/>
      <c r="SEX484" s="3"/>
      <c r="SEY484" s="567"/>
      <c r="SEZ484" s="3"/>
      <c r="SFA484" s="428"/>
      <c r="SFB484" s="3"/>
      <c r="SFC484" s="567"/>
      <c r="SFD484" s="3"/>
      <c r="SFE484" s="428"/>
      <c r="SFF484" s="3"/>
      <c r="SFG484" s="567"/>
      <c r="SFH484" s="3"/>
      <c r="SFI484" s="428"/>
      <c r="SFJ484" s="3"/>
      <c r="SFK484" s="567"/>
      <c r="SFL484" s="3"/>
      <c r="SFM484" s="428"/>
      <c r="SFN484" s="3"/>
      <c r="SFO484" s="567"/>
      <c r="SFP484" s="3"/>
      <c r="SFQ484" s="428"/>
      <c r="SFR484" s="3"/>
      <c r="SFS484" s="567"/>
      <c r="SFT484" s="3"/>
      <c r="SFU484" s="428"/>
      <c r="SFV484" s="3"/>
      <c r="SFW484" s="567"/>
      <c r="SFX484" s="3"/>
      <c r="SFY484" s="428"/>
      <c r="SFZ484" s="3"/>
      <c r="SGA484" s="567"/>
      <c r="SGB484" s="3"/>
      <c r="SGC484" s="428"/>
      <c r="SGD484" s="3"/>
      <c r="SGE484" s="567"/>
      <c r="SGF484" s="3"/>
      <c r="SGG484" s="428"/>
      <c r="SGH484" s="3"/>
      <c r="SGI484" s="567"/>
      <c r="SGJ484" s="3"/>
      <c r="SGK484" s="428"/>
      <c r="SGL484" s="3"/>
      <c r="SGM484" s="567"/>
      <c r="SGN484" s="3"/>
      <c r="SGO484" s="428"/>
      <c r="SGP484" s="3"/>
      <c r="SGQ484" s="567"/>
      <c r="SGR484" s="3"/>
      <c r="SGS484" s="428"/>
      <c r="SGT484" s="3"/>
      <c r="SGU484" s="567"/>
      <c r="SGV484" s="3"/>
      <c r="SGW484" s="428"/>
      <c r="SGX484" s="3"/>
      <c r="SGY484" s="567"/>
      <c r="SGZ484" s="3"/>
      <c r="SHA484" s="428"/>
      <c r="SHB484" s="3"/>
      <c r="SHC484" s="567"/>
      <c r="SHD484" s="3"/>
      <c r="SHE484" s="428"/>
      <c r="SHF484" s="3"/>
      <c r="SHG484" s="567"/>
      <c r="SHH484" s="3"/>
      <c r="SHI484" s="428"/>
      <c r="SHJ484" s="3"/>
      <c r="SHK484" s="567"/>
      <c r="SHL484" s="3"/>
      <c r="SHM484" s="428"/>
      <c r="SHN484" s="3"/>
      <c r="SHO484" s="567"/>
      <c r="SHP484" s="3"/>
      <c r="SHQ484" s="428"/>
      <c r="SHR484" s="3"/>
      <c r="SHS484" s="567"/>
      <c r="SHT484" s="3"/>
      <c r="SHU484" s="428"/>
      <c r="SHV484" s="3"/>
      <c r="SHW484" s="567"/>
      <c r="SHX484" s="3"/>
      <c r="SHY484" s="428"/>
      <c r="SHZ484" s="3"/>
      <c r="SIA484" s="567"/>
      <c r="SIB484" s="3"/>
      <c r="SIC484" s="428"/>
      <c r="SID484" s="3"/>
      <c r="SIE484" s="567"/>
      <c r="SIF484" s="3"/>
      <c r="SIG484" s="428"/>
      <c r="SIH484" s="3"/>
      <c r="SII484" s="567"/>
      <c r="SIJ484" s="3"/>
      <c r="SIK484" s="428"/>
      <c r="SIL484" s="3"/>
      <c r="SIM484" s="567"/>
      <c r="SIN484" s="3"/>
      <c r="SIO484" s="428"/>
      <c r="SIP484" s="3"/>
      <c r="SIQ484" s="567"/>
      <c r="SIR484" s="3"/>
      <c r="SIS484" s="428"/>
      <c r="SIT484" s="3"/>
      <c r="SIU484" s="567"/>
      <c r="SIV484" s="3"/>
      <c r="SIW484" s="428"/>
      <c r="SIX484" s="3"/>
      <c r="SIY484" s="567"/>
      <c r="SIZ484" s="3"/>
      <c r="SJA484" s="428"/>
      <c r="SJB484" s="3"/>
      <c r="SJC484" s="567"/>
      <c r="SJD484" s="3"/>
      <c r="SJE484" s="428"/>
      <c r="SJF484" s="3"/>
      <c r="SJG484" s="567"/>
      <c r="SJH484" s="3"/>
      <c r="SJI484" s="428"/>
      <c r="SJJ484" s="3"/>
      <c r="SJK484" s="567"/>
      <c r="SJL484" s="3"/>
      <c r="SJM484" s="428"/>
      <c r="SJN484" s="3"/>
      <c r="SJO484" s="567"/>
      <c r="SJP484" s="3"/>
      <c r="SJQ484" s="428"/>
      <c r="SJR484" s="3"/>
      <c r="SJS484" s="567"/>
      <c r="SJT484" s="3"/>
      <c r="SJU484" s="428"/>
      <c r="SJV484" s="3"/>
      <c r="SJW484" s="567"/>
      <c r="SJX484" s="3"/>
      <c r="SJY484" s="428"/>
      <c r="SJZ484" s="3"/>
      <c r="SKA484" s="567"/>
      <c r="SKB484" s="3"/>
      <c r="SKC484" s="428"/>
      <c r="SKD484" s="3"/>
      <c r="SKE484" s="567"/>
      <c r="SKF484" s="3"/>
      <c r="SKG484" s="428"/>
      <c r="SKH484" s="3"/>
      <c r="SKI484" s="567"/>
      <c r="SKJ484" s="3"/>
      <c r="SKK484" s="428"/>
      <c r="SKL484" s="3"/>
      <c r="SKM484" s="567"/>
      <c r="SKN484" s="3"/>
      <c r="SKO484" s="428"/>
      <c r="SKP484" s="3"/>
      <c r="SKQ484" s="567"/>
      <c r="SKR484" s="3"/>
      <c r="SKS484" s="428"/>
      <c r="SKT484" s="3"/>
      <c r="SKU484" s="567"/>
      <c r="SKV484" s="3"/>
      <c r="SKW484" s="428"/>
      <c r="SKX484" s="3"/>
      <c r="SKY484" s="567"/>
      <c r="SKZ484" s="3"/>
      <c r="SLA484" s="428"/>
      <c r="SLB484" s="3"/>
      <c r="SLC484" s="567"/>
      <c r="SLD484" s="3"/>
      <c r="SLE484" s="428"/>
      <c r="SLF484" s="3"/>
      <c r="SLG484" s="567"/>
      <c r="SLH484" s="3"/>
      <c r="SLI484" s="428"/>
      <c r="SLJ484" s="3"/>
      <c r="SLK484" s="567"/>
      <c r="SLL484" s="3"/>
      <c r="SLM484" s="428"/>
      <c r="SLN484" s="3"/>
      <c r="SLO484" s="567"/>
      <c r="SLP484" s="3"/>
      <c r="SLQ484" s="428"/>
      <c r="SLR484" s="3"/>
      <c r="SLS484" s="567"/>
      <c r="SLT484" s="3"/>
      <c r="SLU484" s="428"/>
      <c r="SLV484" s="3"/>
      <c r="SLW484" s="567"/>
      <c r="SLX484" s="3"/>
      <c r="SLY484" s="428"/>
      <c r="SLZ484" s="3"/>
      <c r="SMA484" s="567"/>
      <c r="SMB484" s="3"/>
      <c r="SMC484" s="428"/>
      <c r="SMD484" s="3"/>
      <c r="SME484" s="567"/>
      <c r="SMF484" s="3"/>
      <c r="SMG484" s="428"/>
      <c r="SMH484" s="3"/>
      <c r="SMI484" s="567"/>
      <c r="SMJ484" s="3"/>
      <c r="SMK484" s="428"/>
      <c r="SML484" s="3"/>
      <c r="SMM484" s="567"/>
      <c r="SMN484" s="3"/>
      <c r="SMO484" s="428"/>
      <c r="SMP484" s="3"/>
      <c r="SMQ484" s="567"/>
      <c r="SMR484" s="3"/>
      <c r="SMS484" s="428"/>
      <c r="SMT484" s="3"/>
      <c r="SMU484" s="567"/>
      <c r="SMV484" s="3"/>
      <c r="SMW484" s="428"/>
      <c r="SMX484" s="3"/>
      <c r="SMY484" s="567"/>
      <c r="SMZ484" s="3"/>
      <c r="SNA484" s="428"/>
      <c r="SNB484" s="3"/>
      <c r="SNC484" s="567"/>
      <c r="SND484" s="3"/>
      <c r="SNE484" s="428"/>
      <c r="SNF484" s="3"/>
      <c r="SNG484" s="567"/>
      <c r="SNH484" s="3"/>
      <c r="SNI484" s="428"/>
      <c r="SNJ484" s="3"/>
      <c r="SNK484" s="567"/>
      <c r="SNL484" s="3"/>
      <c r="SNM484" s="428"/>
      <c r="SNN484" s="3"/>
      <c r="SNO484" s="567"/>
      <c r="SNP484" s="3"/>
      <c r="SNQ484" s="428"/>
      <c r="SNR484" s="3"/>
      <c r="SNS484" s="567"/>
      <c r="SNT484" s="3"/>
      <c r="SNU484" s="428"/>
      <c r="SNV484" s="3"/>
      <c r="SNW484" s="567"/>
      <c r="SNX484" s="3"/>
      <c r="SNY484" s="428"/>
      <c r="SNZ484" s="3"/>
      <c r="SOA484" s="567"/>
      <c r="SOB484" s="3"/>
      <c r="SOC484" s="428"/>
      <c r="SOD484" s="3"/>
      <c r="SOE484" s="567"/>
      <c r="SOF484" s="3"/>
      <c r="SOG484" s="428"/>
      <c r="SOH484" s="3"/>
      <c r="SOI484" s="567"/>
      <c r="SOJ484" s="3"/>
      <c r="SOK484" s="428"/>
      <c r="SOL484" s="3"/>
      <c r="SOM484" s="567"/>
      <c r="SON484" s="3"/>
      <c r="SOO484" s="428"/>
      <c r="SOP484" s="3"/>
      <c r="SOQ484" s="567"/>
      <c r="SOR484" s="3"/>
      <c r="SOS484" s="428"/>
      <c r="SOT484" s="3"/>
      <c r="SOU484" s="567"/>
      <c r="SOV484" s="3"/>
      <c r="SOW484" s="428"/>
      <c r="SOX484" s="3"/>
      <c r="SOY484" s="567"/>
      <c r="SOZ484" s="3"/>
      <c r="SPA484" s="428"/>
      <c r="SPB484" s="3"/>
      <c r="SPC484" s="567"/>
      <c r="SPD484" s="3"/>
      <c r="SPE484" s="428"/>
      <c r="SPF484" s="3"/>
      <c r="SPG484" s="567"/>
      <c r="SPH484" s="3"/>
      <c r="SPI484" s="428"/>
      <c r="SPJ484" s="3"/>
      <c r="SPK484" s="567"/>
      <c r="SPL484" s="3"/>
      <c r="SPM484" s="428"/>
      <c r="SPN484" s="3"/>
      <c r="SPO484" s="567"/>
      <c r="SPP484" s="3"/>
      <c r="SPQ484" s="428"/>
      <c r="SPR484" s="3"/>
      <c r="SPS484" s="567"/>
      <c r="SPT484" s="3"/>
      <c r="SPU484" s="428"/>
      <c r="SPV484" s="3"/>
      <c r="SPW484" s="567"/>
      <c r="SPX484" s="3"/>
      <c r="SPY484" s="428"/>
      <c r="SPZ484" s="3"/>
      <c r="SQA484" s="567"/>
      <c r="SQB484" s="3"/>
      <c r="SQC484" s="428"/>
      <c r="SQD484" s="3"/>
      <c r="SQE484" s="567"/>
      <c r="SQF484" s="3"/>
      <c r="SQG484" s="428"/>
      <c r="SQH484" s="3"/>
      <c r="SQI484" s="567"/>
      <c r="SQJ484" s="3"/>
      <c r="SQK484" s="428"/>
      <c r="SQL484" s="3"/>
      <c r="SQM484" s="567"/>
      <c r="SQN484" s="3"/>
      <c r="SQO484" s="428"/>
      <c r="SQP484" s="3"/>
      <c r="SQQ484" s="567"/>
      <c r="SQR484" s="3"/>
      <c r="SQS484" s="428"/>
      <c r="SQT484" s="3"/>
      <c r="SQU484" s="567"/>
      <c r="SQV484" s="3"/>
      <c r="SQW484" s="428"/>
      <c r="SQX484" s="3"/>
      <c r="SQY484" s="567"/>
      <c r="SQZ484" s="3"/>
      <c r="SRA484" s="428"/>
      <c r="SRB484" s="3"/>
      <c r="SRC484" s="567"/>
      <c r="SRD484" s="3"/>
      <c r="SRE484" s="428"/>
      <c r="SRF484" s="3"/>
      <c r="SRG484" s="567"/>
      <c r="SRH484" s="3"/>
      <c r="SRI484" s="428"/>
      <c r="SRJ484" s="3"/>
      <c r="SRK484" s="567"/>
      <c r="SRL484" s="3"/>
      <c r="SRM484" s="428"/>
      <c r="SRN484" s="3"/>
      <c r="SRO484" s="567"/>
      <c r="SRP484" s="3"/>
      <c r="SRQ484" s="428"/>
      <c r="SRR484" s="3"/>
      <c r="SRS484" s="567"/>
      <c r="SRT484" s="3"/>
      <c r="SRU484" s="428"/>
      <c r="SRV484" s="3"/>
      <c r="SRW484" s="567"/>
      <c r="SRX484" s="3"/>
      <c r="SRY484" s="428"/>
      <c r="SRZ484" s="3"/>
      <c r="SSA484" s="567"/>
      <c r="SSB484" s="3"/>
      <c r="SSC484" s="428"/>
      <c r="SSD484" s="3"/>
      <c r="SSE484" s="567"/>
      <c r="SSF484" s="3"/>
      <c r="SSG484" s="428"/>
      <c r="SSH484" s="3"/>
      <c r="SSI484" s="567"/>
      <c r="SSJ484" s="3"/>
      <c r="SSK484" s="428"/>
      <c r="SSL484" s="3"/>
      <c r="SSM484" s="567"/>
      <c r="SSN484" s="3"/>
      <c r="SSO484" s="428"/>
      <c r="SSP484" s="3"/>
      <c r="SSQ484" s="567"/>
      <c r="SSR484" s="3"/>
      <c r="SSS484" s="428"/>
      <c r="SST484" s="3"/>
      <c r="SSU484" s="567"/>
      <c r="SSV484" s="3"/>
      <c r="SSW484" s="428"/>
      <c r="SSX484" s="3"/>
      <c r="SSY484" s="567"/>
      <c r="SSZ484" s="3"/>
      <c r="STA484" s="428"/>
      <c r="STB484" s="3"/>
      <c r="STC484" s="567"/>
      <c r="STD484" s="3"/>
      <c r="STE484" s="428"/>
      <c r="STF484" s="3"/>
      <c r="STG484" s="567"/>
      <c r="STH484" s="3"/>
      <c r="STI484" s="428"/>
      <c r="STJ484" s="3"/>
      <c r="STK484" s="567"/>
      <c r="STL484" s="3"/>
      <c r="STM484" s="428"/>
      <c r="STN484" s="3"/>
      <c r="STO484" s="567"/>
      <c r="STP484" s="3"/>
      <c r="STQ484" s="428"/>
      <c r="STR484" s="3"/>
      <c r="STS484" s="567"/>
      <c r="STT484" s="3"/>
      <c r="STU484" s="428"/>
      <c r="STV484" s="3"/>
      <c r="STW484" s="567"/>
      <c r="STX484" s="3"/>
      <c r="STY484" s="428"/>
      <c r="STZ484" s="3"/>
      <c r="SUA484" s="567"/>
      <c r="SUB484" s="3"/>
      <c r="SUC484" s="428"/>
      <c r="SUD484" s="3"/>
      <c r="SUE484" s="567"/>
      <c r="SUF484" s="3"/>
      <c r="SUG484" s="428"/>
      <c r="SUH484" s="3"/>
      <c r="SUI484" s="567"/>
      <c r="SUJ484" s="3"/>
      <c r="SUK484" s="428"/>
      <c r="SUL484" s="3"/>
      <c r="SUM484" s="567"/>
      <c r="SUN484" s="3"/>
      <c r="SUO484" s="428"/>
      <c r="SUP484" s="3"/>
      <c r="SUQ484" s="567"/>
      <c r="SUR484" s="3"/>
      <c r="SUS484" s="428"/>
      <c r="SUT484" s="3"/>
      <c r="SUU484" s="567"/>
      <c r="SUV484" s="3"/>
      <c r="SUW484" s="428"/>
      <c r="SUX484" s="3"/>
      <c r="SUY484" s="567"/>
      <c r="SUZ484" s="3"/>
      <c r="SVA484" s="428"/>
      <c r="SVB484" s="3"/>
      <c r="SVC484" s="567"/>
      <c r="SVD484" s="3"/>
      <c r="SVE484" s="428"/>
      <c r="SVF484" s="3"/>
      <c r="SVG484" s="567"/>
      <c r="SVH484" s="3"/>
      <c r="SVI484" s="428"/>
      <c r="SVJ484" s="3"/>
      <c r="SVK484" s="567"/>
      <c r="SVL484" s="3"/>
      <c r="SVM484" s="428"/>
      <c r="SVN484" s="3"/>
      <c r="SVO484" s="567"/>
      <c r="SVP484" s="3"/>
      <c r="SVQ484" s="428"/>
      <c r="SVR484" s="3"/>
      <c r="SVS484" s="567"/>
      <c r="SVT484" s="3"/>
      <c r="SVU484" s="428"/>
      <c r="SVV484" s="3"/>
      <c r="SVW484" s="567"/>
      <c r="SVX484" s="3"/>
      <c r="SVY484" s="428"/>
      <c r="SVZ484" s="3"/>
      <c r="SWA484" s="567"/>
      <c r="SWB484" s="3"/>
      <c r="SWC484" s="428"/>
      <c r="SWD484" s="3"/>
      <c r="SWE484" s="567"/>
      <c r="SWF484" s="3"/>
      <c r="SWG484" s="428"/>
      <c r="SWH484" s="3"/>
      <c r="SWI484" s="567"/>
      <c r="SWJ484" s="3"/>
      <c r="SWK484" s="428"/>
      <c r="SWL484" s="3"/>
      <c r="SWM484" s="567"/>
      <c r="SWN484" s="3"/>
      <c r="SWO484" s="428"/>
      <c r="SWP484" s="3"/>
      <c r="SWQ484" s="567"/>
      <c r="SWR484" s="3"/>
      <c r="SWS484" s="428"/>
      <c r="SWT484" s="3"/>
      <c r="SWU484" s="567"/>
      <c r="SWV484" s="3"/>
      <c r="SWW484" s="428"/>
      <c r="SWX484" s="3"/>
      <c r="SWY484" s="567"/>
      <c r="SWZ484" s="3"/>
      <c r="SXA484" s="428"/>
      <c r="SXB484" s="3"/>
      <c r="SXC484" s="567"/>
      <c r="SXD484" s="3"/>
      <c r="SXE484" s="428"/>
      <c r="SXF484" s="3"/>
      <c r="SXG484" s="567"/>
      <c r="SXH484" s="3"/>
      <c r="SXI484" s="428"/>
      <c r="SXJ484" s="3"/>
      <c r="SXK484" s="567"/>
      <c r="SXL484" s="3"/>
      <c r="SXM484" s="428"/>
      <c r="SXN484" s="3"/>
      <c r="SXO484" s="567"/>
      <c r="SXP484" s="3"/>
      <c r="SXQ484" s="428"/>
      <c r="SXR484" s="3"/>
      <c r="SXS484" s="567"/>
      <c r="SXT484" s="3"/>
      <c r="SXU484" s="428"/>
      <c r="SXV484" s="3"/>
      <c r="SXW484" s="567"/>
      <c r="SXX484" s="3"/>
      <c r="SXY484" s="428"/>
      <c r="SXZ484" s="3"/>
      <c r="SYA484" s="567"/>
      <c r="SYB484" s="3"/>
      <c r="SYC484" s="428"/>
      <c r="SYD484" s="3"/>
      <c r="SYE484" s="567"/>
      <c r="SYF484" s="3"/>
      <c r="SYG484" s="428"/>
      <c r="SYH484" s="3"/>
      <c r="SYI484" s="567"/>
      <c r="SYJ484" s="3"/>
      <c r="SYK484" s="428"/>
      <c r="SYL484" s="3"/>
      <c r="SYM484" s="567"/>
      <c r="SYN484" s="3"/>
      <c r="SYO484" s="428"/>
      <c r="SYP484" s="3"/>
      <c r="SYQ484" s="567"/>
      <c r="SYR484" s="3"/>
      <c r="SYS484" s="428"/>
      <c r="SYT484" s="3"/>
      <c r="SYU484" s="567"/>
      <c r="SYV484" s="3"/>
      <c r="SYW484" s="428"/>
      <c r="SYX484" s="3"/>
      <c r="SYY484" s="567"/>
      <c r="SYZ484" s="3"/>
      <c r="SZA484" s="428"/>
      <c r="SZB484" s="3"/>
      <c r="SZC484" s="567"/>
      <c r="SZD484" s="3"/>
      <c r="SZE484" s="428"/>
      <c r="SZF484" s="3"/>
      <c r="SZG484" s="567"/>
      <c r="SZH484" s="3"/>
      <c r="SZI484" s="428"/>
      <c r="SZJ484" s="3"/>
      <c r="SZK484" s="567"/>
      <c r="SZL484" s="3"/>
      <c r="SZM484" s="428"/>
      <c r="SZN484" s="3"/>
      <c r="SZO484" s="567"/>
      <c r="SZP484" s="3"/>
      <c r="SZQ484" s="428"/>
      <c r="SZR484" s="3"/>
      <c r="SZS484" s="567"/>
      <c r="SZT484" s="3"/>
      <c r="SZU484" s="428"/>
      <c r="SZV484" s="3"/>
      <c r="SZW484" s="567"/>
      <c r="SZX484" s="3"/>
      <c r="SZY484" s="428"/>
      <c r="SZZ484" s="3"/>
      <c r="TAA484" s="567"/>
      <c r="TAB484" s="3"/>
      <c r="TAC484" s="428"/>
      <c r="TAD484" s="3"/>
      <c r="TAE484" s="567"/>
      <c r="TAF484" s="3"/>
      <c r="TAG484" s="428"/>
      <c r="TAH484" s="3"/>
      <c r="TAI484" s="567"/>
      <c r="TAJ484" s="3"/>
      <c r="TAK484" s="428"/>
      <c r="TAL484" s="3"/>
      <c r="TAM484" s="567"/>
      <c r="TAN484" s="3"/>
      <c r="TAO484" s="428"/>
      <c r="TAP484" s="3"/>
      <c r="TAQ484" s="567"/>
      <c r="TAR484" s="3"/>
      <c r="TAS484" s="428"/>
      <c r="TAT484" s="3"/>
      <c r="TAU484" s="567"/>
      <c r="TAV484" s="3"/>
      <c r="TAW484" s="428"/>
      <c r="TAX484" s="3"/>
      <c r="TAY484" s="567"/>
      <c r="TAZ484" s="3"/>
      <c r="TBA484" s="428"/>
      <c r="TBB484" s="3"/>
      <c r="TBC484" s="567"/>
      <c r="TBD484" s="3"/>
      <c r="TBE484" s="428"/>
      <c r="TBF484" s="3"/>
      <c r="TBG484" s="567"/>
      <c r="TBH484" s="3"/>
      <c r="TBI484" s="428"/>
      <c r="TBJ484" s="3"/>
      <c r="TBK484" s="567"/>
      <c r="TBL484" s="3"/>
      <c r="TBM484" s="428"/>
      <c r="TBN484" s="3"/>
      <c r="TBO484" s="567"/>
      <c r="TBP484" s="3"/>
      <c r="TBQ484" s="428"/>
      <c r="TBR484" s="3"/>
      <c r="TBS484" s="567"/>
      <c r="TBT484" s="3"/>
      <c r="TBU484" s="428"/>
      <c r="TBV484" s="3"/>
      <c r="TBW484" s="567"/>
      <c r="TBX484" s="3"/>
      <c r="TBY484" s="428"/>
      <c r="TBZ484" s="3"/>
      <c r="TCA484" s="567"/>
      <c r="TCB484" s="3"/>
      <c r="TCC484" s="428"/>
      <c r="TCD484" s="3"/>
      <c r="TCE484" s="567"/>
      <c r="TCF484" s="3"/>
      <c r="TCG484" s="428"/>
      <c r="TCH484" s="3"/>
      <c r="TCI484" s="567"/>
      <c r="TCJ484" s="3"/>
      <c r="TCK484" s="428"/>
      <c r="TCL484" s="3"/>
      <c r="TCM484" s="567"/>
      <c r="TCN484" s="3"/>
      <c r="TCO484" s="428"/>
      <c r="TCP484" s="3"/>
      <c r="TCQ484" s="567"/>
      <c r="TCR484" s="3"/>
      <c r="TCS484" s="428"/>
      <c r="TCT484" s="3"/>
      <c r="TCU484" s="567"/>
      <c r="TCV484" s="3"/>
      <c r="TCW484" s="428"/>
      <c r="TCX484" s="3"/>
      <c r="TCY484" s="567"/>
      <c r="TCZ484" s="3"/>
      <c r="TDA484" s="428"/>
      <c r="TDB484" s="3"/>
      <c r="TDC484" s="567"/>
      <c r="TDD484" s="3"/>
      <c r="TDE484" s="428"/>
      <c r="TDF484" s="3"/>
      <c r="TDG484" s="567"/>
      <c r="TDH484" s="3"/>
      <c r="TDI484" s="428"/>
      <c r="TDJ484" s="3"/>
      <c r="TDK484" s="567"/>
      <c r="TDL484" s="3"/>
      <c r="TDM484" s="428"/>
      <c r="TDN484" s="3"/>
      <c r="TDO484" s="567"/>
      <c r="TDP484" s="3"/>
      <c r="TDQ484" s="428"/>
      <c r="TDR484" s="3"/>
      <c r="TDS484" s="567"/>
      <c r="TDT484" s="3"/>
      <c r="TDU484" s="428"/>
      <c r="TDV484" s="3"/>
      <c r="TDW484" s="567"/>
      <c r="TDX484" s="3"/>
      <c r="TDY484" s="428"/>
      <c r="TDZ484" s="3"/>
      <c r="TEA484" s="567"/>
      <c r="TEB484" s="3"/>
      <c r="TEC484" s="428"/>
      <c r="TED484" s="3"/>
      <c r="TEE484" s="567"/>
      <c r="TEF484" s="3"/>
      <c r="TEG484" s="428"/>
      <c r="TEH484" s="3"/>
      <c r="TEI484" s="567"/>
      <c r="TEJ484" s="3"/>
      <c r="TEK484" s="428"/>
      <c r="TEL484" s="3"/>
      <c r="TEM484" s="567"/>
      <c r="TEN484" s="3"/>
      <c r="TEO484" s="428"/>
      <c r="TEP484" s="3"/>
      <c r="TEQ484" s="567"/>
      <c r="TER484" s="3"/>
      <c r="TES484" s="428"/>
      <c r="TET484" s="3"/>
      <c r="TEU484" s="567"/>
      <c r="TEV484" s="3"/>
      <c r="TEW484" s="428"/>
      <c r="TEX484" s="3"/>
      <c r="TEY484" s="567"/>
      <c r="TEZ484" s="3"/>
      <c r="TFA484" s="428"/>
      <c r="TFB484" s="3"/>
      <c r="TFC484" s="567"/>
      <c r="TFD484" s="3"/>
      <c r="TFE484" s="428"/>
      <c r="TFF484" s="3"/>
      <c r="TFG484" s="567"/>
      <c r="TFH484" s="3"/>
      <c r="TFI484" s="428"/>
      <c r="TFJ484" s="3"/>
      <c r="TFK484" s="567"/>
      <c r="TFL484" s="3"/>
      <c r="TFM484" s="428"/>
      <c r="TFN484" s="3"/>
      <c r="TFO484" s="567"/>
      <c r="TFP484" s="3"/>
      <c r="TFQ484" s="428"/>
      <c r="TFR484" s="3"/>
      <c r="TFS484" s="567"/>
      <c r="TFT484" s="3"/>
      <c r="TFU484" s="428"/>
      <c r="TFV484" s="3"/>
      <c r="TFW484" s="567"/>
      <c r="TFX484" s="3"/>
      <c r="TFY484" s="428"/>
      <c r="TFZ484" s="3"/>
      <c r="TGA484" s="567"/>
      <c r="TGB484" s="3"/>
      <c r="TGC484" s="428"/>
      <c r="TGD484" s="3"/>
      <c r="TGE484" s="567"/>
      <c r="TGF484" s="3"/>
      <c r="TGG484" s="428"/>
      <c r="TGH484" s="3"/>
      <c r="TGI484" s="567"/>
      <c r="TGJ484" s="3"/>
      <c r="TGK484" s="428"/>
      <c r="TGL484" s="3"/>
      <c r="TGM484" s="567"/>
      <c r="TGN484" s="3"/>
      <c r="TGO484" s="428"/>
      <c r="TGP484" s="3"/>
      <c r="TGQ484" s="567"/>
      <c r="TGR484" s="3"/>
      <c r="TGS484" s="428"/>
      <c r="TGT484" s="3"/>
      <c r="TGU484" s="567"/>
      <c r="TGV484" s="3"/>
      <c r="TGW484" s="428"/>
      <c r="TGX484" s="3"/>
      <c r="TGY484" s="567"/>
      <c r="TGZ484" s="3"/>
      <c r="THA484" s="428"/>
      <c r="THB484" s="3"/>
      <c r="THC484" s="567"/>
      <c r="THD484" s="3"/>
      <c r="THE484" s="428"/>
      <c r="THF484" s="3"/>
      <c r="THG484" s="567"/>
      <c r="THH484" s="3"/>
      <c r="THI484" s="428"/>
      <c r="THJ484" s="3"/>
      <c r="THK484" s="567"/>
      <c r="THL484" s="3"/>
      <c r="THM484" s="428"/>
      <c r="THN484" s="3"/>
      <c r="THO484" s="567"/>
      <c r="THP484" s="3"/>
      <c r="THQ484" s="428"/>
      <c r="THR484" s="3"/>
      <c r="THS484" s="567"/>
      <c r="THT484" s="3"/>
      <c r="THU484" s="428"/>
      <c r="THV484" s="3"/>
      <c r="THW484" s="567"/>
      <c r="THX484" s="3"/>
      <c r="THY484" s="428"/>
      <c r="THZ484" s="3"/>
      <c r="TIA484" s="567"/>
      <c r="TIB484" s="3"/>
      <c r="TIC484" s="428"/>
      <c r="TID484" s="3"/>
      <c r="TIE484" s="567"/>
      <c r="TIF484" s="3"/>
      <c r="TIG484" s="428"/>
      <c r="TIH484" s="3"/>
      <c r="TII484" s="567"/>
      <c r="TIJ484" s="3"/>
      <c r="TIK484" s="428"/>
      <c r="TIL484" s="3"/>
      <c r="TIM484" s="567"/>
      <c r="TIN484" s="3"/>
      <c r="TIO484" s="428"/>
      <c r="TIP484" s="3"/>
      <c r="TIQ484" s="567"/>
      <c r="TIR484" s="3"/>
      <c r="TIS484" s="428"/>
      <c r="TIT484" s="3"/>
      <c r="TIU484" s="567"/>
      <c r="TIV484" s="3"/>
      <c r="TIW484" s="428"/>
      <c r="TIX484" s="3"/>
      <c r="TIY484" s="567"/>
      <c r="TIZ484" s="3"/>
      <c r="TJA484" s="428"/>
      <c r="TJB484" s="3"/>
      <c r="TJC484" s="567"/>
      <c r="TJD484" s="3"/>
      <c r="TJE484" s="428"/>
      <c r="TJF484" s="3"/>
      <c r="TJG484" s="567"/>
      <c r="TJH484" s="3"/>
      <c r="TJI484" s="428"/>
      <c r="TJJ484" s="3"/>
      <c r="TJK484" s="567"/>
      <c r="TJL484" s="3"/>
      <c r="TJM484" s="428"/>
      <c r="TJN484" s="3"/>
      <c r="TJO484" s="567"/>
      <c r="TJP484" s="3"/>
      <c r="TJQ484" s="428"/>
      <c r="TJR484" s="3"/>
      <c r="TJS484" s="567"/>
      <c r="TJT484" s="3"/>
      <c r="TJU484" s="428"/>
      <c r="TJV484" s="3"/>
      <c r="TJW484" s="567"/>
      <c r="TJX484" s="3"/>
      <c r="TJY484" s="428"/>
      <c r="TJZ484" s="3"/>
      <c r="TKA484" s="567"/>
      <c r="TKB484" s="3"/>
      <c r="TKC484" s="428"/>
      <c r="TKD484" s="3"/>
      <c r="TKE484" s="567"/>
      <c r="TKF484" s="3"/>
      <c r="TKG484" s="428"/>
      <c r="TKH484" s="3"/>
      <c r="TKI484" s="567"/>
      <c r="TKJ484" s="3"/>
      <c r="TKK484" s="428"/>
      <c r="TKL484" s="3"/>
      <c r="TKM484" s="567"/>
      <c r="TKN484" s="3"/>
      <c r="TKO484" s="428"/>
      <c r="TKP484" s="3"/>
      <c r="TKQ484" s="567"/>
      <c r="TKR484" s="3"/>
      <c r="TKS484" s="428"/>
      <c r="TKT484" s="3"/>
      <c r="TKU484" s="567"/>
      <c r="TKV484" s="3"/>
      <c r="TKW484" s="428"/>
      <c r="TKX484" s="3"/>
      <c r="TKY484" s="567"/>
      <c r="TKZ484" s="3"/>
      <c r="TLA484" s="428"/>
      <c r="TLB484" s="3"/>
      <c r="TLC484" s="567"/>
      <c r="TLD484" s="3"/>
      <c r="TLE484" s="428"/>
      <c r="TLF484" s="3"/>
      <c r="TLG484" s="567"/>
      <c r="TLH484" s="3"/>
      <c r="TLI484" s="428"/>
      <c r="TLJ484" s="3"/>
      <c r="TLK484" s="567"/>
      <c r="TLL484" s="3"/>
      <c r="TLM484" s="428"/>
      <c r="TLN484" s="3"/>
      <c r="TLO484" s="567"/>
      <c r="TLP484" s="3"/>
      <c r="TLQ484" s="428"/>
      <c r="TLR484" s="3"/>
      <c r="TLS484" s="567"/>
      <c r="TLT484" s="3"/>
      <c r="TLU484" s="428"/>
      <c r="TLV484" s="3"/>
      <c r="TLW484" s="567"/>
      <c r="TLX484" s="3"/>
      <c r="TLY484" s="428"/>
      <c r="TLZ484" s="3"/>
      <c r="TMA484" s="567"/>
      <c r="TMB484" s="3"/>
      <c r="TMC484" s="428"/>
      <c r="TMD484" s="3"/>
      <c r="TME484" s="567"/>
      <c r="TMF484" s="3"/>
      <c r="TMG484" s="428"/>
      <c r="TMH484" s="3"/>
      <c r="TMI484" s="567"/>
      <c r="TMJ484" s="3"/>
      <c r="TMK484" s="428"/>
      <c r="TML484" s="3"/>
      <c r="TMM484" s="567"/>
      <c r="TMN484" s="3"/>
      <c r="TMO484" s="428"/>
      <c r="TMP484" s="3"/>
      <c r="TMQ484" s="567"/>
      <c r="TMR484" s="3"/>
      <c r="TMS484" s="428"/>
      <c r="TMT484" s="3"/>
      <c r="TMU484" s="567"/>
      <c r="TMV484" s="3"/>
      <c r="TMW484" s="428"/>
      <c r="TMX484" s="3"/>
      <c r="TMY484" s="567"/>
      <c r="TMZ484" s="3"/>
      <c r="TNA484" s="428"/>
      <c r="TNB484" s="3"/>
      <c r="TNC484" s="567"/>
      <c r="TND484" s="3"/>
      <c r="TNE484" s="428"/>
      <c r="TNF484" s="3"/>
      <c r="TNG484" s="567"/>
      <c r="TNH484" s="3"/>
      <c r="TNI484" s="428"/>
      <c r="TNJ484" s="3"/>
      <c r="TNK484" s="567"/>
      <c r="TNL484" s="3"/>
      <c r="TNM484" s="428"/>
      <c r="TNN484" s="3"/>
      <c r="TNO484" s="567"/>
      <c r="TNP484" s="3"/>
      <c r="TNQ484" s="428"/>
      <c r="TNR484" s="3"/>
      <c r="TNS484" s="567"/>
      <c r="TNT484" s="3"/>
      <c r="TNU484" s="428"/>
      <c r="TNV484" s="3"/>
      <c r="TNW484" s="567"/>
      <c r="TNX484" s="3"/>
      <c r="TNY484" s="428"/>
      <c r="TNZ484" s="3"/>
      <c r="TOA484" s="567"/>
      <c r="TOB484" s="3"/>
      <c r="TOC484" s="428"/>
      <c r="TOD484" s="3"/>
      <c r="TOE484" s="567"/>
      <c r="TOF484" s="3"/>
      <c r="TOG484" s="428"/>
      <c r="TOH484" s="3"/>
      <c r="TOI484" s="567"/>
      <c r="TOJ484" s="3"/>
      <c r="TOK484" s="428"/>
      <c r="TOL484" s="3"/>
      <c r="TOM484" s="567"/>
      <c r="TON484" s="3"/>
      <c r="TOO484" s="428"/>
      <c r="TOP484" s="3"/>
      <c r="TOQ484" s="567"/>
      <c r="TOR484" s="3"/>
      <c r="TOS484" s="428"/>
      <c r="TOT484" s="3"/>
      <c r="TOU484" s="567"/>
      <c r="TOV484" s="3"/>
      <c r="TOW484" s="428"/>
      <c r="TOX484" s="3"/>
      <c r="TOY484" s="567"/>
      <c r="TOZ484" s="3"/>
      <c r="TPA484" s="428"/>
      <c r="TPB484" s="3"/>
      <c r="TPC484" s="567"/>
      <c r="TPD484" s="3"/>
      <c r="TPE484" s="428"/>
      <c r="TPF484" s="3"/>
      <c r="TPG484" s="567"/>
      <c r="TPH484" s="3"/>
      <c r="TPI484" s="428"/>
      <c r="TPJ484" s="3"/>
      <c r="TPK484" s="567"/>
      <c r="TPL484" s="3"/>
      <c r="TPM484" s="428"/>
      <c r="TPN484" s="3"/>
      <c r="TPO484" s="567"/>
      <c r="TPP484" s="3"/>
      <c r="TPQ484" s="428"/>
      <c r="TPR484" s="3"/>
      <c r="TPS484" s="567"/>
      <c r="TPT484" s="3"/>
      <c r="TPU484" s="428"/>
      <c r="TPV484" s="3"/>
      <c r="TPW484" s="567"/>
      <c r="TPX484" s="3"/>
      <c r="TPY484" s="428"/>
      <c r="TPZ484" s="3"/>
      <c r="TQA484" s="567"/>
      <c r="TQB484" s="3"/>
      <c r="TQC484" s="428"/>
      <c r="TQD484" s="3"/>
      <c r="TQE484" s="567"/>
      <c r="TQF484" s="3"/>
      <c r="TQG484" s="428"/>
      <c r="TQH484" s="3"/>
      <c r="TQI484" s="567"/>
      <c r="TQJ484" s="3"/>
      <c r="TQK484" s="428"/>
      <c r="TQL484" s="3"/>
      <c r="TQM484" s="567"/>
      <c r="TQN484" s="3"/>
      <c r="TQO484" s="428"/>
      <c r="TQP484" s="3"/>
      <c r="TQQ484" s="567"/>
      <c r="TQR484" s="3"/>
      <c r="TQS484" s="428"/>
      <c r="TQT484" s="3"/>
      <c r="TQU484" s="567"/>
      <c r="TQV484" s="3"/>
      <c r="TQW484" s="428"/>
      <c r="TQX484" s="3"/>
      <c r="TQY484" s="567"/>
      <c r="TQZ484" s="3"/>
      <c r="TRA484" s="428"/>
      <c r="TRB484" s="3"/>
      <c r="TRC484" s="567"/>
      <c r="TRD484" s="3"/>
      <c r="TRE484" s="428"/>
      <c r="TRF484" s="3"/>
      <c r="TRG484" s="567"/>
      <c r="TRH484" s="3"/>
      <c r="TRI484" s="428"/>
      <c r="TRJ484" s="3"/>
      <c r="TRK484" s="567"/>
      <c r="TRL484" s="3"/>
      <c r="TRM484" s="428"/>
      <c r="TRN484" s="3"/>
      <c r="TRO484" s="567"/>
      <c r="TRP484" s="3"/>
      <c r="TRQ484" s="428"/>
      <c r="TRR484" s="3"/>
      <c r="TRS484" s="567"/>
      <c r="TRT484" s="3"/>
      <c r="TRU484" s="428"/>
      <c r="TRV484" s="3"/>
      <c r="TRW484" s="567"/>
      <c r="TRX484" s="3"/>
      <c r="TRY484" s="428"/>
      <c r="TRZ484" s="3"/>
      <c r="TSA484" s="567"/>
      <c r="TSB484" s="3"/>
      <c r="TSC484" s="428"/>
      <c r="TSD484" s="3"/>
      <c r="TSE484" s="567"/>
      <c r="TSF484" s="3"/>
      <c r="TSG484" s="428"/>
      <c r="TSH484" s="3"/>
      <c r="TSI484" s="567"/>
      <c r="TSJ484" s="3"/>
      <c r="TSK484" s="428"/>
      <c r="TSL484" s="3"/>
      <c r="TSM484" s="567"/>
      <c r="TSN484" s="3"/>
      <c r="TSO484" s="428"/>
      <c r="TSP484" s="3"/>
      <c r="TSQ484" s="567"/>
      <c r="TSR484" s="3"/>
      <c r="TSS484" s="428"/>
      <c r="TST484" s="3"/>
      <c r="TSU484" s="567"/>
      <c r="TSV484" s="3"/>
      <c r="TSW484" s="428"/>
      <c r="TSX484" s="3"/>
      <c r="TSY484" s="567"/>
      <c r="TSZ484" s="3"/>
      <c r="TTA484" s="428"/>
      <c r="TTB484" s="3"/>
      <c r="TTC484" s="567"/>
      <c r="TTD484" s="3"/>
      <c r="TTE484" s="428"/>
      <c r="TTF484" s="3"/>
      <c r="TTG484" s="567"/>
      <c r="TTH484" s="3"/>
      <c r="TTI484" s="428"/>
      <c r="TTJ484" s="3"/>
      <c r="TTK484" s="567"/>
      <c r="TTL484" s="3"/>
      <c r="TTM484" s="428"/>
      <c r="TTN484" s="3"/>
      <c r="TTO484" s="567"/>
      <c r="TTP484" s="3"/>
      <c r="TTQ484" s="428"/>
      <c r="TTR484" s="3"/>
      <c r="TTS484" s="567"/>
      <c r="TTT484" s="3"/>
      <c r="TTU484" s="428"/>
      <c r="TTV484" s="3"/>
      <c r="TTW484" s="567"/>
      <c r="TTX484" s="3"/>
      <c r="TTY484" s="428"/>
      <c r="TTZ484" s="3"/>
      <c r="TUA484" s="567"/>
      <c r="TUB484" s="3"/>
      <c r="TUC484" s="428"/>
      <c r="TUD484" s="3"/>
      <c r="TUE484" s="567"/>
      <c r="TUF484" s="3"/>
      <c r="TUG484" s="428"/>
      <c r="TUH484" s="3"/>
      <c r="TUI484" s="567"/>
      <c r="TUJ484" s="3"/>
      <c r="TUK484" s="428"/>
      <c r="TUL484" s="3"/>
      <c r="TUM484" s="567"/>
      <c r="TUN484" s="3"/>
      <c r="TUO484" s="428"/>
      <c r="TUP484" s="3"/>
      <c r="TUQ484" s="567"/>
      <c r="TUR484" s="3"/>
      <c r="TUS484" s="428"/>
      <c r="TUT484" s="3"/>
      <c r="TUU484" s="567"/>
      <c r="TUV484" s="3"/>
      <c r="TUW484" s="428"/>
      <c r="TUX484" s="3"/>
      <c r="TUY484" s="567"/>
      <c r="TUZ484" s="3"/>
      <c r="TVA484" s="428"/>
      <c r="TVB484" s="3"/>
      <c r="TVC484" s="567"/>
      <c r="TVD484" s="3"/>
      <c r="TVE484" s="428"/>
      <c r="TVF484" s="3"/>
      <c r="TVG484" s="567"/>
      <c r="TVH484" s="3"/>
      <c r="TVI484" s="428"/>
      <c r="TVJ484" s="3"/>
      <c r="TVK484" s="567"/>
      <c r="TVL484" s="3"/>
      <c r="TVM484" s="428"/>
      <c r="TVN484" s="3"/>
      <c r="TVO484" s="567"/>
      <c r="TVP484" s="3"/>
      <c r="TVQ484" s="428"/>
      <c r="TVR484" s="3"/>
      <c r="TVS484" s="567"/>
      <c r="TVT484" s="3"/>
      <c r="TVU484" s="428"/>
      <c r="TVV484" s="3"/>
      <c r="TVW484" s="567"/>
      <c r="TVX484" s="3"/>
      <c r="TVY484" s="428"/>
      <c r="TVZ484" s="3"/>
      <c r="TWA484" s="567"/>
      <c r="TWB484" s="3"/>
      <c r="TWC484" s="428"/>
      <c r="TWD484" s="3"/>
      <c r="TWE484" s="567"/>
      <c r="TWF484" s="3"/>
      <c r="TWG484" s="428"/>
      <c r="TWH484" s="3"/>
      <c r="TWI484" s="567"/>
      <c r="TWJ484" s="3"/>
      <c r="TWK484" s="428"/>
      <c r="TWL484" s="3"/>
      <c r="TWM484" s="567"/>
      <c r="TWN484" s="3"/>
      <c r="TWO484" s="428"/>
      <c r="TWP484" s="3"/>
      <c r="TWQ484" s="567"/>
      <c r="TWR484" s="3"/>
      <c r="TWS484" s="428"/>
      <c r="TWT484" s="3"/>
      <c r="TWU484" s="567"/>
      <c r="TWV484" s="3"/>
      <c r="TWW484" s="428"/>
      <c r="TWX484" s="3"/>
      <c r="TWY484" s="567"/>
      <c r="TWZ484" s="3"/>
      <c r="TXA484" s="428"/>
      <c r="TXB484" s="3"/>
      <c r="TXC484" s="567"/>
      <c r="TXD484" s="3"/>
      <c r="TXE484" s="428"/>
      <c r="TXF484" s="3"/>
      <c r="TXG484" s="567"/>
      <c r="TXH484" s="3"/>
      <c r="TXI484" s="428"/>
      <c r="TXJ484" s="3"/>
      <c r="TXK484" s="567"/>
      <c r="TXL484" s="3"/>
      <c r="TXM484" s="428"/>
      <c r="TXN484" s="3"/>
      <c r="TXO484" s="567"/>
      <c r="TXP484" s="3"/>
      <c r="TXQ484" s="428"/>
      <c r="TXR484" s="3"/>
      <c r="TXS484" s="567"/>
      <c r="TXT484" s="3"/>
      <c r="TXU484" s="428"/>
      <c r="TXV484" s="3"/>
      <c r="TXW484" s="567"/>
      <c r="TXX484" s="3"/>
      <c r="TXY484" s="428"/>
      <c r="TXZ484" s="3"/>
      <c r="TYA484" s="567"/>
      <c r="TYB484" s="3"/>
      <c r="TYC484" s="428"/>
      <c r="TYD484" s="3"/>
      <c r="TYE484" s="567"/>
      <c r="TYF484" s="3"/>
      <c r="TYG484" s="428"/>
      <c r="TYH484" s="3"/>
      <c r="TYI484" s="567"/>
      <c r="TYJ484" s="3"/>
      <c r="TYK484" s="428"/>
      <c r="TYL484" s="3"/>
      <c r="TYM484" s="567"/>
      <c r="TYN484" s="3"/>
      <c r="TYO484" s="428"/>
      <c r="TYP484" s="3"/>
      <c r="TYQ484" s="567"/>
      <c r="TYR484" s="3"/>
      <c r="TYS484" s="428"/>
      <c r="TYT484" s="3"/>
      <c r="TYU484" s="567"/>
      <c r="TYV484" s="3"/>
      <c r="TYW484" s="428"/>
      <c r="TYX484" s="3"/>
      <c r="TYY484" s="567"/>
      <c r="TYZ484" s="3"/>
      <c r="TZA484" s="428"/>
      <c r="TZB484" s="3"/>
      <c r="TZC484" s="567"/>
      <c r="TZD484" s="3"/>
      <c r="TZE484" s="428"/>
      <c r="TZF484" s="3"/>
      <c r="TZG484" s="567"/>
      <c r="TZH484" s="3"/>
      <c r="TZI484" s="428"/>
      <c r="TZJ484" s="3"/>
      <c r="TZK484" s="567"/>
      <c r="TZL484" s="3"/>
      <c r="TZM484" s="428"/>
      <c r="TZN484" s="3"/>
      <c r="TZO484" s="567"/>
      <c r="TZP484" s="3"/>
      <c r="TZQ484" s="428"/>
      <c r="TZR484" s="3"/>
      <c r="TZS484" s="567"/>
      <c r="TZT484" s="3"/>
      <c r="TZU484" s="428"/>
      <c r="TZV484" s="3"/>
      <c r="TZW484" s="567"/>
      <c r="TZX484" s="3"/>
      <c r="TZY484" s="428"/>
      <c r="TZZ484" s="3"/>
      <c r="UAA484" s="567"/>
      <c r="UAB484" s="3"/>
      <c r="UAC484" s="428"/>
      <c r="UAD484" s="3"/>
      <c r="UAE484" s="567"/>
      <c r="UAF484" s="3"/>
      <c r="UAG484" s="428"/>
      <c r="UAH484" s="3"/>
      <c r="UAI484" s="567"/>
      <c r="UAJ484" s="3"/>
      <c r="UAK484" s="428"/>
      <c r="UAL484" s="3"/>
      <c r="UAM484" s="567"/>
      <c r="UAN484" s="3"/>
      <c r="UAO484" s="428"/>
      <c r="UAP484" s="3"/>
      <c r="UAQ484" s="567"/>
      <c r="UAR484" s="3"/>
      <c r="UAS484" s="428"/>
      <c r="UAT484" s="3"/>
      <c r="UAU484" s="567"/>
      <c r="UAV484" s="3"/>
      <c r="UAW484" s="428"/>
      <c r="UAX484" s="3"/>
      <c r="UAY484" s="567"/>
      <c r="UAZ484" s="3"/>
      <c r="UBA484" s="428"/>
      <c r="UBB484" s="3"/>
      <c r="UBC484" s="567"/>
      <c r="UBD484" s="3"/>
      <c r="UBE484" s="428"/>
      <c r="UBF484" s="3"/>
      <c r="UBG484" s="567"/>
      <c r="UBH484" s="3"/>
      <c r="UBI484" s="428"/>
      <c r="UBJ484" s="3"/>
      <c r="UBK484" s="567"/>
      <c r="UBL484" s="3"/>
      <c r="UBM484" s="428"/>
      <c r="UBN484" s="3"/>
      <c r="UBO484" s="567"/>
      <c r="UBP484" s="3"/>
      <c r="UBQ484" s="428"/>
      <c r="UBR484" s="3"/>
      <c r="UBS484" s="567"/>
      <c r="UBT484" s="3"/>
      <c r="UBU484" s="428"/>
      <c r="UBV484" s="3"/>
      <c r="UBW484" s="567"/>
      <c r="UBX484" s="3"/>
      <c r="UBY484" s="428"/>
      <c r="UBZ484" s="3"/>
      <c r="UCA484" s="567"/>
      <c r="UCB484" s="3"/>
      <c r="UCC484" s="428"/>
      <c r="UCD484" s="3"/>
      <c r="UCE484" s="567"/>
      <c r="UCF484" s="3"/>
      <c r="UCG484" s="428"/>
      <c r="UCH484" s="3"/>
      <c r="UCI484" s="567"/>
      <c r="UCJ484" s="3"/>
      <c r="UCK484" s="428"/>
      <c r="UCL484" s="3"/>
      <c r="UCM484" s="567"/>
      <c r="UCN484" s="3"/>
      <c r="UCO484" s="428"/>
      <c r="UCP484" s="3"/>
      <c r="UCQ484" s="567"/>
      <c r="UCR484" s="3"/>
      <c r="UCS484" s="428"/>
      <c r="UCT484" s="3"/>
      <c r="UCU484" s="567"/>
      <c r="UCV484" s="3"/>
      <c r="UCW484" s="428"/>
      <c r="UCX484" s="3"/>
      <c r="UCY484" s="567"/>
      <c r="UCZ484" s="3"/>
      <c r="UDA484" s="428"/>
      <c r="UDB484" s="3"/>
      <c r="UDC484" s="567"/>
      <c r="UDD484" s="3"/>
      <c r="UDE484" s="428"/>
      <c r="UDF484" s="3"/>
      <c r="UDG484" s="567"/>
      <c r="UDH484" s="3"/>
      <c r="UDI484" s="428"/>
      <c r="UDJ484" s="3"/>
      <c r="UDK484" s="567"/>
      <c r="UDL484" s="3"/>
      <c r="UDM484" s="428"/>
      <c r="UDN484" s="3"/>
      <c r="UDO484" s="567"/>
      <c r="UDP484" s="3"/>
      <c r="UDQ484" s="428"/>
      <c r="UDR484" s="3"/>
      <c r="UDS484" s="567"/>
      <c r="UDT484" s="3"/>
      <c r="UDU484" s="428"/>
      <c r="UDV484" s="3"/>
      <c r="UDW484" s="567"/>
      <c r="UDX484" s="3"/>
      <c r="UDY484" s="428"/>
      <c r="UDZ484" s="3"/>
      <c r="UEA484" s="567"/>
      <c r="UEB484" s="3"/>
      <c r="UEC484" s="428"/>
      <c r="UED484" s="3"/>
      <c r="UEE484" s="567"/>
      <c r="UEF484" s="3"/>
      <c r="UEG484" s="428"/>
      <c r="UEH484" s="3"/>
      <c r="UEI484" s="567"/>
      <c r="UEJ484" s="3"/>
      <c r="UEK484" s="428"/>
      <c r="UEL484" s="3"/>
      <c r="UEM484" s="567"/>
      <c r="UEN484" s="3"/>
      <c r="UEO484" s="428"/>
      <c r="UEP484" s="3"/>
      <c r="UEQ484" s="567"/>
      <c r="UER484" s="3"/>
      <c r="UES484" s="428"/>
      <c r="UET484" s="3"/>
      <c r="UEU484" s="567"/>
      <c r="UEV484" s="3"/>
      <c r="UEW484" s="428"/>
      <c r="UEX484" s="3"/>
      <c r="UEY484" s="567"/>
      <c r="UEZ484" s="3"/>
      <c r="UFA484" s="428"/>
      <c r="UFB484" s="3"/>
      <c r="UFC484" s="567"/>
      <c r="UFD484" s="3"/>
      <c r="UFE484" s="428"/>
      <c r="UFF484" s="3"/>
      <c r="UFG484" s="567"/>
      <c r="UFH484" s="3"/>
      <c r="UFI484" s="428"/>
      <c r="UFJ484" s="3"/>
      <c r="UFK484" s="567"/>
      <c r="UFL484" s="3"/>
      <c r="UFM484" s="428"/>
      <c r="UFN484" s="3"/>
      <c r="UFO484" s="567"/>
      <c r="UFP484" s="3"/>
      <c r="UFQ484" s="428"/>
      <c r="UFR484" s="3"/>
      <c r="UFS484" s="567"/>
      <c r="UFT484" s="3"/>
      <c r="UFU484" s="428"/>
      <c r="UFV484" s="3"/>
      <c r="UFW484" s="567"/>
      <c r="UFX484" s="3"/>
      <c r="UFY484" s="428"/>
      <c r="UFZ484" s="3"/>
      <c r="UGA484" s="567"/>
      <c r="UGB484" s="3"/>
      <c r="UGC484" s="428"/>
      <c r="UGD484" s="3"/>
      <c r="UGE484" s="567"/>
      <c r="UGF484" s="3"/>
      <c r="UGG484" s="428"/>
      <c r="UGH484" s="3"/>
      <c r="UGI484" s="567"/>
      <c r="UGJ484" s="3"/>
      <c r="UGK484" s="428"/>
      <c r="UGL484" s="3"/>
      <c r="UGM484" s="567"/>
      <c r="UGN484" s="3"/>
      <c r="UGO484" s="428"/>
      <c r="UGP484" s="3"/>
      <c r="UGQ484" s="567"/>
      <c r="UGR484" s="3"/>
      <c r="UGS484" s="428"/>
      <c r="UGT484" s="3"/>
      <c r="UGU484" s="567"/>
      <c r="UGV484" s="3"/>
      <c r="UGW484" s="428"/>
      <c r="UGX484" s="3"/>
      <c r="UGY484" s="567"/>
      <c r="UGZ484" s="3"/>
      <c r="UHA484" s="428"/>
      <c r="UHB484" s="3"/>
      <c r="UHC484" s="567"/>
      <c r="UHD484" s="3"/>
      <c r="UHE484" s="428"/>
      <c r="UHF484" s="3"/>
      <c r="UHG484" s="567"/>
      <c r="UHH484" s="3"/>
      <c r="UHI484" s="428"/>
      <c r="UHJ484" s="3"/>
      <c r="UHK484" s="567"/>
      <c r="UHL484" s="3"/>
      <c r="UHM484" s="428"/>
      <c r="UHN484" s="3"/>
      <c r="UHO484" s="567"/>
      <c r="UHP484" s="3"/>
      <c r="UHQ484" s="428"/>
      <c r="UHR484" s="3"/>
      <c r="UHS484" s="567"/>
      <c r="UHT484" s="3"/>
      <c r="UHU484" s="428"/>
      <c r="UHV484" s="3"/>
      <c r="UHW484" s="567"/>
      <c r="UHX484" s="3"/>
      <c r="UHY484" s="428"/>
      <c r="UHZ484" s="3"/>
      <c r="UIA484" s="567"/>
      <c r="UIB484" s="3"/>
      <c r="UIC484" s="428"/>
      <c r="UID484" s="3"/>
      <c r="UIE484" s="567"/>
      <c r="UIF484" s="3"/>
      <c r="UIG484" s="428"/>
      <c r="UIH484" s="3"/>
      <c r="UII484" s="567"/>
      <c r="UIJ484" s="3"/>
      <c r="UIK484" s="428"/>
      <c r="UIL484" s="3"/>
      <c r="UIM484" s="567"/>
      <c r="UIN484" s="3"/>
      <c r="UIO484" s="428"/>
      <c r="UIP484" s="3"/>
      <c r="UIQ484" s="567"/>
      <c r="UIR484" s="3"/>
      <c r="UIS484" s="428"/>
      <c r="UIT484" s="3"/>
      <c r="UIU484" s="567"/>
      <c r="UIV484" s="3"/>
      <c r="UIW484" s="428"/>
      <c r="UIX484" s="3"/>
      <c r="UIY484" s="567"/>
      <c r="UIZ484" s="3"/>
      <c r="UJA484" s="428"/>
      <c r="UJB484" s="3"/>
      <c r="UJC484" s="567"/>
      <c r="UJD484" s="3"/>
      <c r="UJE484" s="428"/>
      <c r="UJF484" s="3"/>
      <c r="UJG484" s="567"/>
      <c r="UJH484" s="3"/>
      <c r="UJI484" s="428"/>
      <c r="UJJ484" s="3"/>
      <c r="UJK484" s="567"/>
      <c r="UJL484" s="3"/>
      <c r="UJM484" s="428"/>
      <c r="UJN484" s="3"/>
      <c r="UJO484" s="567"/>
      <c r="UJP484" s="3"/>
      <c r="UJQ484" s="428"/>
      <c r="UJR484" s="3"/>
      <c r="UJS484" s="567"/>
      <c r="UJT484" s="3"/>
      <c r="UJU484" s="428"/>
      <c r="UJV484" s="3"/>
      <c r="UJW484" s="567"/>
      <c r="UJX484" s="3"/>
      <c r="UJY484" s="428"/>
      <c r="UJZ484" s="3"/>
      <c r="UKA484" s="567"/>
      <c r="UKB484" s="3"/>
      <c r="UKC484" s="428"/>
      <c r="UKD484" s="3"/>
      <c r="UKE484" s="567"/>
      <c r="UKF484" s="3"/>
      <c r="UKG484" s="428"/>
      <c r="UKH484" s="3"/>
      <c r="UKI484" s="567"/>
      <c r="UKJ484" s="3"/>
      <c r="UKK484" s="428"/>
      <c r="UKL484" s="3"/>
      <c r="UKM484" s="567"/>
      <c r="UKN484" s="3"/>
      <c r="UKO484" s="428"/>
      <c r="UKP484" s="3"/>
      <c r="UKQ484" s="567"/>
      <c r="UKR484" s="3"/>
      <c r="UKS484" s="428"/>
      <c r="UKT484" s="3"/>
      <c r="UKU484" s="567"/>
      <c r="UKV484" s="3"/>
      <c r="UKW484" s="428"/>
      <c r="UKX484" s="3"/>
      <c r="UKY484" s="567"/>
      <c r="UKZ484" s="3"/>
      <c r="ULA484" s="428"/>
      <c r="ULB484" s="3"/>
      <c r="ULC484" s="567"/>
      <c r="ULD484" s="3"/>
      <c r="ULE484" s="428"/>
      <c r="ULF484" s="3"/>
      <c r="ULG484" s="567"/>
      <c r="ULH484" s="3"/>
      <c r="ULI484" s="428"/>
      <c r="ULJ484" s="3"/>
      <c r="ULK484" s="567"/>
      <c r="ULL484" s="3"/>
      <c r="ULM484" s="428"/>
      <c r="ULN484" s="3"/>
      <c r="ULO484" s="567"/>
      <c r="ULP484" s="3"/>
      <c r="ULQ484" s="428"/>
      <c r="ULR484" s="3"/>
      <c r="ULS484" s="567"/>
      <c r="ULT484" s="3"/>
      <c r="ULU484" s="428"/>
      <c r="ULV484" s="3"/>
      <c r="ULW484" s="567"/>
      <c r="ULX484" s="3"/>
      <c r="ULY484" s="428"/>
      <c r="ULZ484" s="3"/>
      <c r="UMA484" s="567"/>
      <c r="UMB484" s="3"/>
      <c r="UMC484" s="428"/>
      <c r="UMD484" s="3"/>
      <c r="UME484" s="567"/>
      <c r="UMF484" s="3"/>
      <c r="UMG484" s="428"/>
      <c r="UMH484" s="3"/>
      <c r="UMI484" s="567"/>
      <c r="UMJ484" s="3"/>
      <c r="UMK484" s="428"/>
      <c r="UML484" s="3"/>
      <c r="UMM484" s="567"/>
      <c r="UMN484" s="3"/>
      <c r="UMO484" s="428"/>
      <c r="UMP484" s="3"/>
      <c r="UMQ484" s="567"/>
      <c r="UMR484" s="3"/>
      <c r="UMS484" s="428"/>
      <c r="UMT484" s="3"/>
      <c r="UMU484" s="567"/>
      <c r="UMV484" s="3"/>
      <c r="UMW484" s="428"/>
      <c r="UMX484" s="3"/>
      <c r="UMY484" s="567"/>
      <c r="UMZ484" s="3"/>
      <c r="UNA484" s="428"/>
      <c r="UNB484" s="3"/>
      <c r="UNC484" s="567"/>
      <c r="UND484" s="3"/>
      <c r="UNE484" s="428"/>
      <c r="UNF484" s="3"/>
      <c r="UNG484" s="567"/>
      <c r="UNH484" s="3"/>
      <c r="UNI484" s="428"/>
      <c r="UNJ484" s="3"/>
      <c r="UNK484" s="567"/>
      <c r="UNL484" s="3"/>
      <c r="UNM484" s="428"/>
      <c r="UNN484" s="3"/>
      <c r="UNO484" s="567"/>
      <c r="UNP484" s="3"/>
      <c r="UNQ484" s="428"/>
      <c r="UNR484" s="3"/>
      <c r="UNS484" s="567"/>
      <c r="UNT484" s="3"/>
      <c r="UNU484" s="428"/>
      <c r="UNV484" s="3"/>
      <c r="UNW484" s="567"/>
      <c r="UNX484" s="3"/>
      <c r="UNY484" s="428"/>
      <c r="UNZ484" s="3"/>
      <c r="UOA484" s="567"/>
      <c r="UOB484" s="3"/>
      <c r="UOC484" s="428"/>
      <c r="UOD484" s="3"/>
      <c r="UOE484" s="567"/>
      <c r="UOF484" s="3"/>
      <c r="UOG484" s="428"/>
      <c r="UOH484" s="3"/>
      <c r="UOI484" s="567"/>
      <c r="UOJ484" s="3"/>
      <c r="UOK484" s="428"/>
      <c r="UOL484" s="3"/>
      <c r="UOM484" s="567"/>
      <c r="UON484" s="3"/>
      <c r="UOO484" s="428"/>
      <c r="UOP484" s="3"/>
      <c r="UOQ484" s="567"/>
      <c r="UOR484" s="3"/>
      <c r="UOS484" s="428"/>
      <c r="UOT484" s="3"/>
      <c r="UOU484" s="567"/>
      <c r="UOV484" s="3"/>
      <c r="UOW484" s="428"/>
      <c r="UOX484" s="3"/>
      <c r="UOY484" s="567"/>
      <c r="UOZ484" s="3"/>
      <c r="UPA484" s="428"/>
      <c r="UPB484" s="3"/>
      <c r="UPC484" s="567"/>
      <c r="UPD484" s="3"/>
      <c r="UPE484" s="428"/>
      <c r="UPF484" s="3"/>
      <c r="UPG484" s="567"/>
      <c r="UPH484" s="3"/>
      <c r="UPI484" s="428"/>
      <c r="UPJ484" s="3"/>
      <c r="UPK484" s="567"/>
      <c r="UPL484" s="3"/>
      <c r="UPM484" s="428"/>
      <c r="UPN484" s="3"/>
      <c r="UPO484" s="567"/>
      <c r="UPP484" s="3"/>
      <c r="UPQ484" s="428"/>
      <c r="UPR484" s="3"/>
      <c r="UPS484" s="567"/>
      <c r="UPT484" s="3"/>
      <c r="UPU484" s="428"/>
      <c r="UPV484" s="3"/>
      <c r="UPW484" s="567"/>
      <c r="UPX484" s="3"/>
      <c r="UPY484" s="428"/>
      <c r="UPZ484" s="3"/>
      <c r="UQA484" s="567"/>
      <c r="UQB484" s="3"/>
      <c r="UQC484" s="428"/>
      <c r="UQD484" s="3"/>
      <c r="UQE484" s="567"/>
      <c r="UQF484" s="3"/>
      <c r="UQG484" s="428"/>
      <c r="UQH484" s="3"/>
      <c r="UQI484" s="567"/>
      <c r="UQJ484" s="3"/>
      <c r="UQK484" s="428"/>
      <c r="UQL484" s="3"/>
      <c r="UQM484" s="567"/>
      <c r="UQN484" s="3"/>
      <c r="UQO484" s="428"/>
      <c r="UQP484" s="3"/>
      <c r="UQQ484" s="567"/>
      <c r="UQR484" s="3"/>
      <c r="UQS484" s="428"/>
      <c r="UQT484" s="3"/>
      <c r="UQU484" s="567"/>
      <c r="UQV484" s="3"/>
      <c r="UQW484" s="428"/>
      <c r="UQX484" s="3"/>
      <c r="UQY484" s="567"/>
      <c r="UQZ484" s="3"/>
      <c r="URA484" s="428"/>
      <c r="URB484" s="3"/>
      <c r="URC484" s="567"/>
      <c r="URD484" s="3"/>
      <c r="URE484" s="428"/>
      <c r="URF484" s="3"/>
      <c r="URG484" s="567"/>
      <c r="URH484" s="3"/>
      <c r="URI484" s="428"/>
      <c r="URJ484" s="3"/>
      <c r="URK484" s="567"/>
      <c r="URL484" s="3"/>
      <c r="URM484" s="428"/>
      <c r="URN484" s="3"/>
      <c r="URO484" s="567"/>
      <c r="URP484" s="3"/>
      <c r="URQ484" s="428"/>
      <c r="URR484" s="3"/>
      <c r="URS484" s="567"/>
      <c r="URT484" s="3"/>
      <c r="URU484" s="428"/>
      <c r="URV484" s="3"/>
      <c r="URW484" s="567"/>
      <c r="URX484" s="3"/>
      <c r="URY484" s="428"/>
      <c r="URZ484" s="3"/>
      <c r="USA484" s="567"/>
      <c r="USB484" s="3"/>
      <c r="USC484" s="428"/>
      <c r="USD484" s="3"/>
      <c r="USE484" s="567"/>
      <c r="USF484" s="3"/>
      <c r="USG484" s="428"/>
      <c r="USH484" s="3"/>
      <c r="USI484" s="567"/>
      <c r="USJ484" s="3"/>
      <c r="USK484" s="428"/>
      <c r="USL484" s="3"/>
      <c r="USM484" s="567"/>
      <c r="USN484" s="3"/>
      <c r="USO484" s="428"/>
      <c r="USP484" s="3"/>
      <c r="USQ484" s="567"/>
      <c r="USR484" s="3"/>
      <c r="USS484" s="428"/>
      <c r="UST484" s="3"/>
      <c r="USU484" s="567"/>
      <c r="USV484" s="3"/>
      <c r="USW484" s="428"/>
      <c r="USX484" s="3"/>
      <c r="USY484" s="567"/>
      <c r="USZ484" s="3"/>
      <c r="UTA484" s="428"/>
      <c r="UTB484" s="3"/>
      <c r="UTC484" s="567"/>
      <c r="UTD484" s="3"/>
      <c r="UTE484" s="428"/>
      <c r="UTF484" s="3"/>
      <c r="UTG484" s="567"/>
      <c r="UTH484" s="3"/>
      <c r="UTI484" s="428"/>
      <c r="UTJ484" s="3"/>
      <c r="UTK484" s="567"/>
      <c r="UTL484" s="3"/>
      <c r="UTM484" s="428"/>
      <c r="UTN484" s="3"/>
      <c r="UTO484" s="567"/>
      <c r="UTP484" s="3"/>
      <c r="UTQ484" s="428"/>
      <c r="UTR484" s="3"/>
      <c r="UTS484" s="567"/>
      <c r="UTT484" s="3"/>
      <c r="UTU484" s="428"/>
      <c r="UTV484" s="3"/>
      <c r="UTW484" s="567"/>
      <c r="UTX484" s="3"/>
      <c r="UTY484" s="428"/>
      <c r="UTZ484" s="3"/>
      <c r="UUA484" s="567"/>
      <c r="UUB484" s="3"/>
      <c r="UUC484" s="428"/>
      <c r="UUD484" s="3"/>
      <c r="UUE484" s="567"/>
      <c r="UUF484" s="3"/>
      <c r="UUG484" s="428"/>
      <c r="UUH484" s="3"/>
      <c r="UUI484" s="567"/>
      <c r="UUJ484" s="3"/>
      <c r="UUK484" s="428"/>
      <c r="UUL484" s="3"/>
      <c r="UUM484" s="567"/>
      <c r="UUN484" s="3"/>
      <c r="UUO484" s="428"/>
      <c r="UUP484" s="3"/>
      <c r="UUQ484" s="567"/>
      <c r="UUR484" s="3"/>
      <c r="UUS484" s="428"/>
      <c r="UUT484" s="3"/>
      <c r="UUU484" s="567"/>
      <c r="UUV484" s="3"/>
      <c r="UUW484" s="428"/>
      <c r="UUX484" s="3"/>
      <c r="UUY484" s="567"/>
      <c r="UUZ484" s="3"/>
      <c r="UVA484" s="428"/>
      <c r="UVB484" s="3"/>
      <c r="UVC484" s="567"/>
      <c r="UVD484" s="3"/>
      <c r="UVE484" s="428"/>
      <c r="UVF484" s="3"/>
      <c r="UVG484" s="567"/>
      <c r="UVH484" s="3"/>
      <c r="UVI484" s="428"/>
      <c r="UVJ484" s="3"/>
      <c r="UVK484" s="567"/>
      <c r="UVL484" s="3"/>
      <c r="UVM484" s="428"/>
      <c r="UVN484" s="3"/>
      <c r="UVO484" s="567"/>
      <c r="UVP484" s="3"/>
      <c r="UVQ484" s="428"/>
      <c r="UVR484" s="3"/>
      <c r="UVS484" s="567"/>
      <c r="UVT484" s="3"/>
      <c r="UVU484" s="428"/>
      <c r="UVV484" s="3"/>
      <c r="UVW484" s="567"/>
      <c r="UVX484" s="3"/>
      <c r="UVY484" s="428"/>
      <c r="UVZ484" s="3"/>
      <c r="UWA484" s="567"/>
      <c r="UWB484" s="3"/>
      <c r="UWC484" s="428"/>
      <c r="UWD484" s="3"/>
      <c r="UWE484" s="567"/>
      <c r="UWF484" s="3"/>
      <c r="UWG484" s="428"/>
      <c r="UWH484" s="3"/>
      <c r="UWI484" s="567"/>
      <c r="UWJ484" s="3"/>
      <c r="UWK484" s="428"/>
      <c r="UWL484" s="3"/>
      <c r="UWM484" s="567"/>
      <c r="UWN484" s="3"/>
      <c r="UWO484" s="428"/>
      <c r="UWP484" s="3"/>
      <c r="UWQ484" s="567"/>
      <c r="UWR484" s="3"/>
      <c r="UWS484" s="428"/>
      <c r="UWT484" s="3"/>
      <c r="UWU484" s="567"/>
      <c r="UWV484" s="3"/>
      <c r="UWW484" s="428"/>
      <c r="UWX484" s="3"/>
      <c r="UWY484" s="567"/>
      <c r="UWZ484" s="3"/>
      <c r="UXA484" s="428"/>
      <c r="UXB484" s="3"/>
      <c r="UXC484" s="567"/>
      <c r="UXD484" s="3"/>
      <c r="UXE484" s="428"/>
      <c r="UXF484" s="3"/>
      <c r="UXG484" s="567"/>
      <c r="UXH484" s="3"/>
      <c r="UXI484" s="428"/>
      <c r="UXJ484" s="3"/>
      <c r="UXK484" s="567"/>
      <c r="UXL484" s="3"/>
      <c r="UXM484" s="428"/>
      <c r="UXN484" s="3"/>
      <c r="UXO484" s="567"/>
      <c r="UXP484" s="3"/>
      <c r="UXQ484" s="428"/>
      <c r="UXR484" s="3"/>
      <c r="UXS484" s="567"/>
      <c r="UXT484" s="3"/>
      <c r="UXU484" s="428"/>
      <c r="UXV484" s="3"/>
      <c r="UXW484" s="567"/>
      <c r="UXX484" s="3"/>
      <c r="UXY484" s="428"/>
      <c r="UXZ484" s="3"/>
      <c r="UYA484" s="567"/>
      <c r="UYB484" s="3"/>
      <c r="UYC484" s="428"/>
      <c r="UYD484" s="3"/>
      <c r="UYE484" s="567"/>
      <c r="UYF484" s="3"/>
      <c r="UYG484" s="428"/>
      <c r="UYH484" s="3"/>
      <c r="UYI484" s="567"/>
      <c r="UYJ484" s="3"/>
      <c r="UYK484" s="428"/>
      <c r="UYL484" s="3"/>
      <c r="UYM484" s="567"/>
      <c r="UYN484" s="3"/>
      <c r="UYO484" s="428"/>
      <c r="UYP484" s="3"/>
      <c r="UYQ484" s="567"/>
      <c r="UYR484" s="3"/>
      <c r="UYS484" s="428"/>
      <c r="UYT484" s="3"/>
      <c r="UYU484" s="567"/>
      <c r="UYV484" s="3"/>
      <c r="UYW484" s="428"/>
      <c r="UYX484" s="3"/>
      <c r="UYY484" s="567"/>
      <c r="UYZ484" s="3"/>
      <c r="UZA484" s="428"/>
      <c r="UZB484" s="3"/>
      <c r="UZC484" s="567"/>
      <c r="UZD484" s="3"/>
      <c r="UZE484" s="428"/>
      <c r="UZF484" s="3"/>
      <c r="UZG484" s="567"/>
      <c r="UZH484" s="3"/>
      <c r="UZI484" s="428"/>
      <c r="UZJ484" s="3"/>
      <c r="UZK484" s="567"/>
      <c r="UZL484" s="3"/>
      <c r="UZM484" s="428"/>
      <c r="UZN484" s="3"/>
      <c r="UZO484" s="567"/>
      <c r="UZP484" s="3"/>
      <c r="UZQ484" s="428"/>
      <c r="UZR484" s="3"/>
      <c r="UZS484" s="567"/>
      <c r="UZT484" s="3"/>
      <c r="UZU484" s="428"/>
      <c r="UZV484" s="3"/>
      <c r="UZW484" s="567"/>
      <c r="UZX484" s="3"/>
      <c r="UZY484" s="428"/>
      <c r="UZZ484" s="3"/>
      <c r="VAA484" s="567"/>
      <c r="VAB484" s="3"/>
      <c r="VAC484" s="428"/>
      <c r="VAD484" s="3"/>
      <c r="VAE484" s="567"/>
      <c r="VAF484" s="3"/>
      <c r="VAG484" s="428"/>
      <c r="VAH484" s="3"/>
      <c r="VAI484" s="567"/>
      <c r="VAJ484" s="3"/>
      <c r="VAK484" s="428"/>
      <c r="VAL484" s="3"/>
      <c r="VAM484" s="567"/>
      <c r="VAN484" s="3"/>
      <c r="VAO484" s="428"/>
      <c r="VAP484" s="3"/>
      <c r="VAQ484" s="567"/>
      <c r="VAR484" s="3"/>
      <c r="VAS484" s="428"/>
      <c r="VAT484" s="3"/>
      <c r="VAU484" s="567"/>
      <c r="VAV484" s="3"/>
      <c r="VAW484" s="428"/>
      <c r="VAX484" s="3"/>
      <c r="VAY484" s="567"/>
      <c r="VAZ484" s="3"/>
      <c r="VBA484" s="428"/>
      <c r="VBB484" s="3"/>
      <c r="VBC484" s="567"/>
      <c r="VBD484" s="3"/>
      <c r="VBE484" s="428"/>
      <c r="VBF484" s="3"/>
      <c r="VBG484" s="567"/>
      <c r="VBH484" s="3"/>
      <c r="VBI484" s="428"/>
      <c r="VBJ484" s="3"/>
      <c r="VBK484" s="567"/>
      <c r="VBL484" s="3"/>
      <c r="VBM484" s="428"/>
      <c r="VBN484" s="3"/>
      <c r="VBO484" s="567"/>
      <c r="VBP484" s="3"/>
      <c r="VBQ484" s="428"/>
      <c r="VBR484" s="3"/>
      <c r="VBS484" s="567"/>
      <c r="VBT484" s="3"/>
      <c r="VBU484" s="428"/>
      <c r="VBV484" s="3"/>
      <c r="VBW484" s="567"/>
      <c r="VBX484" s="3"/>
      <c r="VBY484" s="428"/>
      <c r="VBZ484" s="3"/>
      <c r="VCA484" s="567"/>
      <c r="VCB484" s="3"/>
      <c r="VCC484" s="428"/>
      <c r="VCD484" s="3"/>
      <c r="VCE484" s="567"/>
      <c r="VCF484" s="3"/>
      <c r="VCG484" s="428"/>
      <c r="VCH484" s="3"/>
      <c r="VCI484" s="567"/>
      <c r="VCJ484" s="3"/>
      <c r="VCK484" s="428"/>
      <c r="VCL484" s="3"/>
      <c r="VCM484" s="567"/>
      <c r="VCN484" s="3"/>
      <c r="VCO484" s="428"/>
      <c r="VCP484" s="3"/>
      <c r="VCQ484" s="567"/>
      <c r="VCR484" s="3"/>
      <c r="VCS484" s="428"/>
      <c r="VCT484" s="3"/>
      <c r="VCU484" s="567"/>
      <c r="VCV484" s="3"/>
      <c r="VCW484" s="428"/>
      <c r="VCX484" s="3"/>
      <c r="VCY484" s="567"/>
      <c r="VCZ484" s="3"/>
      <c r="VDA484" s="428"/>
      <c r="VDB484" s="3"/>
      <c r="VDC484" s="567"/>
      <c r="VDD484" s="3"/>
      <c r="VDE484" s="428"/>
      <c r="VDF484" s="3"/>
      <c r="VDG484" s="567"/>
      <c r="VDH484" s="3"/>
      <c r="VDI484" s="428"/>
      <c r="VDJ484" s="3"/>
      <c r="VDK484" s="567"/>
      <c r="VDL484" s="3"/>
      <c r="VDM484" s="428"/>
      <c r="VDN484" s="3"/>
      <c r="VDO484" s="567"/>
      <c r="VDP484" s="3"/>
      <c r="VDQ484" s="428"/>
      <c r="VDR484" s="3"/>
      <c r="VDS484" s="567"/>
      <c r="VDT484" s="3"/>
      <c r="VDU484" s="428"/>
      <c r="VDV484" s="3"/>
      <c r="VDW484" s="567"/>
      <c r="VDX484" s="3"/>
      <c r="VDY484" s="428"/>
      <c r="VDZ484" s="3"/>
      <c r="VEA484" s="567"/>
      <c r="VEB484" s="3"/>
      <c r="VEC484" s="428"/>
      <c r="VED484" s="3"/>
      <c r="VEE484" s="567"/>
      <c r="VEF484" s="3"/>
      <c r="VEG484" s="428"/>
      <c r="VEH484" s="3"/>
      <c r="VEI484" s="567"/>
      <c r="VEJ484" s="3"/>
      <c r="VEK484" s="428"/>
      <c r="VEL484" s="3"/>
      <c r="VEM484" s="567"/>
      <c r="VEN484" s="3"/>
      <c r="VEO484" s="428"/>
      <c r="VEP484" s="3"/>
      <c r="VEQ484" s="567"/>
      <c r="VER484" s="3"/>
      <c r="VES484" s="428"/>
      <c r="VET484" s="3"/>
      <c r="VEU484" s="567"/>
      <c r="VEV484" s="3"/>
      <c r="VEW484" s="428"/>
      <c r="VEX484" s="3"/>
      <c r="VEY484" s="567"/>
      <c r="VEZ484" s="3"/>
      <c r="VFA484" s="428"/>
      <c r="VFB484" s="3"/>
      <c r="VFC484" s="567"/>
      <c r="VFD484" s="3"/>
      <c r="VFE484" s="428"/>
      <c r="VFF484" s="3"/>
      <c r="VFG484" s="567"/>
      <c r="VFH484" s="3"/>
      <c r="VFI484" s="428"/>
      <c r="VFJ484" s="3"/>
      <c r="VFK484" s="567"/>
      <c r="VFL484" s="3"/>
      <c r="VFM484" s="428"/>
      <c r="VFN484" s="3"/>
      <c r="VFO484" s="567"/>
      <c r="VFP484" s="3"/>
      <c r="VFQ484" s="428"/>
      <c r="VFR484" s="3"/>
      <c r="VFS484" s="567"/>
      <c r="VFT484" s="3"/>
      <c r="VFU484" s="428"/>
      <c r="VFV484" s="3"/>
      <c r="VFW484" s="567"/>
      <c r="VFX484" s="3"/>
      <c r="VFY484" s="428"/>
      <c r="VFZ484" s="3"/>
      <c r="VGA484" s="567"/>
      <c r="VGB484" s="3"/>
      <c r="VGC484" s="428"/>
      <c r="VGD484" s="3"/>
      <c r="VGE484" s="567"/>
      <c r="VGF484" s="3"/>
      <c r="VGG484" s="428"/>
      <c r="VGH484" s="3"/>
      <c r="VGI484" s="567"/>
      <c r="VGJ484" s="3"/>
      <c r="VGK484" s="428"/>
      <c r="VGL484" s="3"/>
      <c r="VGM484" s="567"/>
      <c r="VGN484" s="3"/>
      <c r="VGO484" s="428"/>
      <c r="VGP484" s="3"/>
      <c r="VGQ484" s="567"/>
      <c r="VGR484" s="3"/>
      <c r="VGS484" s="428"/>
      <c r="VGT484" s="3"/>
      <c r="VGU484" s="567"/>
      <c r="VGV484" s="3"/>
      <c r="VGW484" s="428"/>
      <c r="VGX484" s="3"/>
      <c r="VGY484" s="567"/>
      <c r="VGZ484" s="3"/>
      <c r="VHA484" s="428"/>
      <c r="VHB484" s="3"/>
      <c r="VHC484" s="567"/>
      <c r="VHD484" s="3"/>
      <c r="VHE484" s="428"/>
      <c r="VHF484" s="3"/>
      <c r="VHG484" s="567"/>
      <c r="VHH484" s="3"/>
      <c r="VHI484" s="428"/>
      <c r="VHJ484" s="3"/>
      <c r="VHK484" s="567"/>
      <c r="VHL484" s="3"/>
      <c r="VHM484" s="428"/>
      <c r="VHN484" s="3"/>
      <c r="VHO484" s="567"/>
      <c r="VHP484" s="3"/>
      <c r="VHQ484" s="428"/>
      <c r="VHR484" s="3"/>
      <c r="VHS484" s="567"/>
      <c r="VHT484" s="3"/>
      <c r="VHU484" s="428"/>
      <c r="VHV484" s="3"/>
      <c r="VHW484" s="567"/>
      <c r="VHX484" s="3"/>
      <c r="VHY484" s="428"/>
      <c r="VHZ484" s="3"/>
      <c r="VIA484" s="567"/>
      <c r="VIB484" s="3"/>
      <c r="VIC484" s="428"/>
      <c r="VID484" s="3"/>
      <c r="VIE484" s="567"/>
      <c r="VIF484" s="3"/>
      <c r="VIG484" s="428"/>
      <c r="VIH484" s="3"/>
      <c r="VII484" s="567"/>
      <c r="VIJ484" s="3"/>
      <c r="VIK484" s="428"/>
      <c r="VIL484" s="3"/>
      <c r="VIM484" s="567"/>
      <c r="VIN484" s="3"/>
      <c r="VIO484" s="428"/>
      <c r="VIP484" s="3"/>
      <c r="VIQ484" s="567"/>
      <c r="VIR484" s="3"/>
      <c r="VIS484" s="428"/>
      <c r="VIT484" s="3"/>
      <c r="VIU484" s="567"/>
      <c r="VIV484" s="3"/>
      <c r="VIW484" s="428"/>
      <c r="VIX484" s="3"/>
      <c r="VIY484" s="567"/>
      <c r="VIZ484" s="3"/>
      <c r="VJA484" s="428"/>
      <c r="VJB484" s="3"/>
      <c r="VJC484" s="567"/>
      <c r="VJD484" s="3"/>
      <c r="VJE484" s="428"/>
      <c r="VJF484" s="3"/>
      <c r="VJG484" s="567"/>
      <c r="VJH484" s="3"/>
      <c r="VJI484" s="428"/>
      <c r="VJJ484" s="3"/>
      <c r="VJK484" s="567"/>
      <c r="VJL484" s="3"/>
      <c r="VJM484" s="428"/>
      <c r="VJN484" s="3"/>
      <c r="VJO484" s="567"/>
      <c r="VJP484" s="3"/>
      <c r="VJQ484" s="428"/>
      <c r="VJR484" s="3"/>
      <c r="VJS484" s="567"/>
      <c r="VJT484" s="3"/>
      <c r="VJU484" s="428"/>
      <c r="VJV484" s="3"/>
      <c r="VJW484" s="567"/>
      <c r="VJX484" s="3"/>
      <c r="VJY484" s="428"/>
      <c r="VJZ484" s="3"/>
      <c r="VKA484" s="567"/>
      <c r="VKB484" s="3"/>
      <c r="VKC484" s="428"/>
      <c r="VKD484" s="3"/>
      <c r="VKE484" s="567"/>
      <c r="VKF484" s="3"/>
      <c r="VKG484" s="428"/>
      <c r="VKH484" s="3"/>
      <c r="VKI484" s="567"/>
      <c r="VKJ484" s="3"/>
      <c r="VKK484" s="428"/>
      <c r="VKL484" s="3"/>
      <c r="VKM484" s="567"/>
      <c r="VKN484" s="3"/>
      <c r="VKO484" s="428"/>
      <c r="VKP484" s="3"/>
      <c r="VKQ484" s="567"/>
      <c r="VKR484" s="3"/>
      <c r="VKS484" s="428"/>
      <c r="VKT484" s="3"/>
      <c r="VKU484" s="567"/>
      <c r="VKV484" s="3"/>
      <c r="VKW484" s="428"/>
      <c r="VKX484" s="3"/>
      <c r="VKY484" s="567"/>
      <c r="VKZ484" s="3"/>
      <c r="VLA484" s="428"/>
      <c r="VLB484" s="3"/>
      <c r="VLC484" s="567"/>
      <c r="VLD484" s="3"/>
      <c r="VLE484" s="428"/>
      <c r="VLF484" s="3"/>
      <c r="VLG484" s="567"/>
      <c r="VLH484" s="3"/>
      <c r="VLI484" s="428"/>
      <c r="VLJ484" s="3"/>
      <c r="VLK484" s="567"/>
      <c r="VLL484" s="3"/>
      <c r="VLM484" s="428"/>
      <c r="VLN484" s="3"/>
      <c r="VLO484" s="567"/>
      <c r="VLP484" s="3"/>
      <c r="VLQ484" s="428"/>
      <c r="VLR484" s="3"/>
      <c r="VLS484" s="567"/>
      <c r="VLT484" s="3"/>
      <c r="VLU484" s="428"/>
      <c r="VLV484" s="3"/>
      <c r="VLW484" s="567"/>
      <c r="VLX484" s="3"/>
      <c r="VLY484" s="428"/>
      <c r="VLZ484" s="3"/>
      <c r="VMA484" s="567"/>
      <c r="VMB484" s="3"/>
      <c r="VMC484" s="428"/>
      <c r="VMD484" s="3"/>
      <c r="VME484" s="567"/>
      <c r="VMF484" s="3"/>
      <c r="VMG484" s="428"/>
      <c r="VMH484" s="3"/>
      <c r="VMI484" s="567"/>
      <c r="VMJ484" s="3"/>
      <c r="VMK484" s="428"/>
      <c r="VML484" s="3"/>
      <c r="VMM484" s="567"/>
      <c r="VMN484" s="3"/>
      <c r="VMO484" s="428"/>
      <c r="VMP484" s="3"/>
      <c r="VMQ484" s="567"/>
      <c r="VMR484" s="3"/>
      <c r="VMS484" s="428"/>
      <c r="VMT484" s="3"/>
      <c r="VMU484" s="567"/>
      <c r="VMV484" s="3"/>
      <c r="VMW484" s="428"/>
      <c r="VMX484" s="3"/>
      <c r="VMY484" s="567"/>
      <c r="VMZ484" s="3"/>
      <c r="VNA484" s="428"/>
      <c r="VNB484" s="3"/>
      <c r="VNC484" s="567"/>
      <c r="VND484" s="3"/>
      <c r="VNE484" s="428"/>
      <c r="VNF484" s="3"/>
      <c r="VNG484" s="567"/>
      <c r="VNH484" s="3"/>
      <c r="VNI484" s="428"/>
      <c r="VNJ484" s="3"/>
      <c r="VNK484" s="567"/>
      <c r="VNL484" s="3"/>
      <c r="VNM484" s="428"/>
      <c r="VNN484" s="3"/>
      <c r="VNO484" s="567"/>
      <c r="VNP484" s="3"/>
      <c r="VNQ484" s="428"/>
      <c r="VNR484" s="3"/>
      <c r="VNS484" s="567"/>
      <c r="VNT484" s="3"/>
      <c r="VNU484" s="428"/>
      <c r="VNV484" s="3"/>
      <c r="VNW484" s="567"/>
      <c r="VNX484" s="3"/>
      <c r="VNY484" s="428"/>
      <c r="VNZ484" s="3"/>
      <c r="VOA484" s="567"/>
      <c r="VOB484" s="3"/>
      <c r="VOC484" s="428"/>
      <c r="VOD484" s="3"/>
      <c r="VOE484" s="567"/>
      <c r="VOF484" s="3"/>
      <c r="VOG484" s="428"/>
      <c r="VOH484" s="3"/>
      <c r="VOI484" s="567"/>
      <c r="VOJ484" s="3"/>
      <c r="VOK484" s="428"/>
      <c r="VOL484" s="3"/>
      <c r="VOM484" s="567"/>
      <c r="VON484" s="3"/>
      <c r="VOO484" s="428"/>
      <c r="VOP484" s="3"/>
      <c r="VOQ484" s="567"/>
      <c r="VOR484" s="3"/>
      <c r="VOS484" s="428"/>
      <c r="VOT484" s="3"/>
      <c r="VOU484" s="567"/>
      <c r="VOV484" s="3"/>
      <c r="VOW484" s="428"/>
      <c r="VOX484" s="3"/>
      <c r="VOY484" s="567"/>
      <c r="VOZ484" s="3"/>
      <c r="VPA484" s="428"/>
      <c r="VPB484" s="3"/>
      <c r="VPC484" s="567"/>
      <c r="VPD484" s="3"/>
      <c r="VPE484" s="428"/>
      <c r="VPF484" s="3"/>
      <c r="VPG484" s="567"/>
      <c r="VPH484" s="3"/>
      <c r="VPI484" s="428"/>
      <c r="VPJ484" s="3"/>
      <c r="VPK484" s="567"/>
      <c r="VPL484" s="3"/>
      <c r="VPM484" s="428"/>
      <c r="VPN484" s="3"/>
      <c r="VPO484" s="567"/>
      <c r="VPP484" s="3"/>
      <c r="VPQ484" s="428"/>
      <c r="VPR484" s="3"/>
      <c r="VPS484" s="567"/>
      <c r="VPT484" s="3"/>
      <c r="VPU484" s="428"/>
      <c r="VPV484" s="3"/>
      <c r="VPW484" s="567"/>
      <c r="VPX484" s="3"/>
      <c r="VPY484" s="428"/>
      <c r="VPZ484" s="3"/>
      <c r="VQA484" s="567"/>
      <c r="VQB484" s="3"/>
      <c r="VQC484" s="428"/>
      <c r="VQD484" s="3"/>
      <c r="VQE484" s="567"/>
      <c r="VQF484" s="3"/>
      <c r="VQG484" s="428"/>
      <c r="VQH484" s="3"/>
      <c r="VQI484" s="567"/>
      <c r="VQJ484" s="3"/>
      <c r="VQK484" s="428"/>
      <c r="VQL484" s="3"/>
      <c r="VQM484" s="567"/>
      <c r="VQN484" s="3"/>
      <c r="VQO484" s="428"/>
      <c r="VQP484" s="3"/>
      <c r="VQQ484" s="567"/>
      <c r="VQR484" s="3"/>
      <c r="VQS484" s="428"/>
      <c r="VQT484" s="3"/>
      <c r="VQU484" s="567"/>
      <c r="VQV484" s="3"/>
      <c r="VQW484" s="428"/>
      <c r="VQX484" s="3"/>
      <c r="VQY484" s="567"/>
      <c r="VQZ484" s="3"/>
      <c r="VRA484" s="428"/>
      <c r="VRB484" s="3"/>
      <c r="VRC484" s="567"/>
      <c r="VRD484" s="3"/>
      <c r="VRE484" s="428"/>
      <c r="VRF484" s="3"/>
      <c r="VRG484" s="567"/>
      <c r="VRH484" s="3"/>
      <c r="VRI484" s="428"/>
      <c r="VRJ484" s="3"/>
      <c r="VRK484" s="567"/>
      <c r="VRL484" s="3"/>
      <c r="VRM484" s="428"/>
      <c r="VRN484" s="3"/>
      <c r="VRO484" s="567"/>
      <c r="VRP484" s="3"/>
      <c r="VRQ484" s="428"/>
      <c r="VRR484" s="3"/>
      <c r="VRS484" s="567"/>
      <c r="VRT484" s="3"/>
      <c r="VRU484" s="428"/>
      <c r="VRV484" s="3"/>
      <c r="VRW484" s="567"/>
      <c r="VRX484" s="3"/>
      <c r="VRY484" s="428"/>
      <c r="VRZ484" s="3"/>
      <c r="VSA484" s="567"/>
      <c r="VSB484" s="3"/>
      <c r="VSC484" s="428"/>
      <c r="VSD484" s="3"/>
      <c r="VSE484" s="567"/>
      <c r="VSF484" s="3"/>
      <c r="VSG484" s="428"/>
      <c r="VSH484" s="3"/>
      <c r="VSI484" s="567"/>
      <c r="VSJ484" s="3"/>
      <c r="VSK484" s="428"/>
      <c r="VSL484" s="3"/>
      <c r="VSM484" s="567"/>
      <c r="VSN484" s="3"/>
      <c r="VSO484" s="428"/>
      <c r="VSP484" s="3"/>
      <c r="VSQ484" s="567"/>
      <c r="VSR484" s="3"/>
      <c r="VSS484" s="428"/>
      <c r="VST484" s="3"/>
      <c r="VSU484" s="567"/>
      <c r="VSV484" s="3"/>
      <c r="VSW484" s="428"/>
      <c r="VSX484" s="3"/>
      <c r="VSY484" s="567"/>
      <c r="VSZ484" s="3"/>
      <c r="VTA484" s="428"/>
      <c r="VTB484" s="3"/>
      <c r="VTC484" s="567"/>
      <c r="VTD484" s="3"/>
      <c r="VTE484" s="428"/>
      <c r="VTF484" s="3"/>
      <c r="VTG484" s="567"/>
      <c r="VTH484" s="3"/>
      <c r="VTI484" s="428"/>
      <c r="VTJ484" s="3"/>
      <c r="VTK484" s="567"/>
      <c r="VTL484" s="3"/>
      <c r="VTM484" s="428"/>
      <c r="VTN484" s="3"/>
      <c r="VTO484" s="567"/>
      <c r="VTP484" s="3"/>
      <c r="VTQ484" s="428"/>
      <c r="VTR484" s="3"/>
      <c r="VTS484" s="567"/>
      <c r="VTT484" s="3"/>
      <c r="VTU484" s="428"/>
      <c r="VTV484" s="3"/>
      <c r="VTW484" s="567"/>
      <c r="VTX484" s="3"/>
      <c r="VTY484" s="428"/>
      <c r="VTZ484" s="3"/>
      <c r="VUA484" s="567"/>
      <c r="VUB484" s="3"/>
      <c r="VUC484" s="428"/>
      <c r="VUD484" s="3"/>
      <c r="VUE484" s="567"/>
      <c r="VUF484" s="3"/>
      <c r="VUG484" s="428"/>
      <c r="VUH484" s="3"/>
      <c r="VUI484" s="567"/>
      <c r="VUJ484" s="3"/>
      <c r="VUK484" s="428"/>
      <c r="VUL484" s="3"/>
      <c r="VUM484" s="567"/>
      <c r="VUN484" s="3"/>
      <c r="VUO484" s="428"/>
      <c r="VUP484" s="3"/>
      <c r="VUQ484" s="567"/>
      <c r="VUR484" s="3"/>
      <c r="VUS484" s="428"/>
      <c r="VUT484" s="3"/>
      <c r="VUU484" s="567"/>
      <c r="VUV484" s="3"/>
      <c r="VUW484" s="428"/>
      <c r="VUX484" s="3"/>
      <c r="VUY484" s="567"/>
      <c r="VUZ484" s="3"/>
      <c r="VVA484" s="428"/>
      <c r="VVB484" s="3"/>
      <c r="VVC484" s="567"/>
      <c r="VVD484" s="3"/>
      <c r="VVE484" s="428"/>
      <c r="VVF484" s="3"/>
      <c r="VVG484" s="567"/>
      <c r="VVH484" s="3"/>
      <c r="VVI484" s="428"/>
      <c r="VVJ484" s="3"/>
      <c r="VVK484" s="567"/>
      <c r="VVL484" s="3"/>
      <c r="VVM484" s="428"/>
      <c r="VVN484" s="3"/>
      <c r="VVO484" s="567"/>
      <c r="VVP484" s="3"/>
      <c r="VVQ484" s="428"/>
      <c r="VVR484" s="3"/>
      <c r="VVS484" s="567"/>
      <c r="VVT484" s="3"/>
      <c r="VVU484" s="428"/>
      <c r="VVV484" s="3"/>
      <c r="VVW484" s="567"/>
      <c r="VVX484" s="3"/>
      <c r="VVY484" s="428"/>
      <c r="VVZ484" s="3"/>
      <c r="VWA484" s="567"/>
      <c r="VWB484" s="3"/>
      <c r="VWC484" s="428"/>
      <c r="VWD484" s="3"/>
      <c r="VWE484" s="567"/>
      <c r="VWF484" s="3"/>
      <c r="VWG484" s="428"/>
      <c r="VWH484" s="3"/>
      <c r="VWI484" s="567"/>
      <c r="VWJ484" s="3"/>
      <c r="VWK484" s="428"/>
      <c r="VWL484" s="3"/>
      <c r="VWM484" s="567"/>
      <c r="VWN484" s="3"/>
      <c r="VWO484" s="428"/>
      <c r="VWP484" s="3"/>
      <c r="VWQ484" s="567"/>
      <c r="VWR484" s="3"/>
      <c r="VWS484" s="428"/>
      <c r="VWT484" s="3"/>
      <c r="VWU484" s="567"/>
      <c r="VWV484" s="3"/>
      <c r="VWW484" s="428"/>
      <c r="VWX484" s="3"/>
      <c r="VWY484" s="567"/>
      <c r="VWZ484" s="3"/>
      <c r="VXA484" s="428"/>
      <c r="VXB484" s="3"/>
      <c r="VXC484" s="567"/>
      <c r="VXD484" s="3"/>
      <c r="VXE484" s="428"/>
      <c r="VXF484" s="3"/>
      <c r="VXG484" s="567"/>
      <c r="VXH484" s="3"/>
      <c r="VXI484" s="428"/>
      <c r="VXJ484" s="3"/>
      <c r="VXK484" s="567"/>
      <c r="VXL484" s="3"/>
      <c r="VXM484" s="428"/>
      <c r="VXN484" s="3"/>
      <c r="VXO484" s="567"/>
      <c r="VXP484" s="3"/>
      <c r="VXQ484" s="428"/>
      <c r="VXR484" s="3"/>
      <c r="VXS484" s="567"/>
      <c r="VXT484" s="3"/>
      <c r="VXU484" s="428"/>
      <c r="VXV484" s="3"/>
      <c r="VXW484" s="567"/>
      <c r="VXX484" s="3"/>
      <c r="VXY484" s="428"/>
      <c r="VXZ484" s="3"/>
      <c r="VYA484" s="567"/>
      <c r="VYB484" s="3"/>
      <c r="VYC484" s="428"/>
      <c r="VYD484" s="3"/>
      <c r="VYE484" s="567"/>
      <c r="VYF484" s="3"/>
      <c r="VYG484" s="428"/>
      <c r="VYH484" s="3"/>
      <c r="VYI484" s="567"/>
      <c r="VYJ484" s="3"/>
      <c r="VYK484" s="428"/>
      <c r="VYL484" s="3"/>
      <c r="VYM484" s="567"/>
      <c r="VYN484" s="3"/>
      <c r="VYO484" s="428"/>
      <c r="VYP484" s="3"/>
      <c r="VYQ484" s="567"/>
      <c r="VYR484" s="3"/>
      <c r="VYS484" s="428"/>
      <c r="VYT484" s="3"/>
      <c r="VYU484" s="567"/>
      <c r="VYV484" s="3"/>
      <c r="VYW484" s="428"/>
      <c r="VYX484" s="3"/>
      <c r="VYY484" s="567"/>
      <c r="VYZ484" s="3"/>
      <c r="VZA484" s="428"/>
      <c r="VZB484" s="3"/>
      <c r="VZC484" s="567"/>
      <c r="VZD484" s="3"/>
      <c r="VZE484" s="428"/>
      <c r="VZF484" s="3"/>
      <c r="VZG484" s="567"/>
      <c r="VZH484" s="3"/>
      <c r="VZI484" s="428"/>
      <c r="VZJ484" s="3"/>
      <c r="VZK484" s="567"/>
      <c r="VZL484" s="3"/>
      <c r="VZM484" s="428"/>
      <c r="VZN484" s="3"/>
      <c r="VZO484" s="567"/>
      <c r="VZP484" s="3"/>
      <c r="VZQ484" s="428"/>
      <c r="VZR484" s="3"/>
      <c r="VZS484" s="567"/>
      <c r="VZT484" s="3"/>
      <c r="VZU484" s="428"/>
      <c r="VZV484" s="3"/>
      <c r="VZW484" s="567"/>
      <c r="VZX484" s="3"/>
      <c r="VZY484" s="428"/>
      <c r="VZZ484" s="3"/>
      <c r="WAA484" s="567"/>
      <c r="WAB484" s="3"/>
      <c r="WAC484" s="428"/>
      <c r="WAD484" s="3"/>
      <c r="WAE484" s="567"/>
      <c r="WAF484" s="3"/>
      <c r="WAG484" s="428"/>
      <c r="WAH484" s="3"/>
      <c r="WAI484" s="567"/>
      <c r="WAJ484" s="3"/>
      <c r="WAK484" s="428"/>
      <c r="WAL484" s="3"/>
      <c r="WAM484" s="567"/>
      <c r="WAN484" s="3"/>
      <c r="WAO484" s="428"/>
      <c r="WAP484" s="3"/>
      <c r="WAQ484" s="567"/>
      <c r="WAR484" s="3"/>
      <c r="WAS484" s="428"/>
      <c r="WAT484" s="3"/>
      <c r="WAU484" s="567"/>
      <c r="WAV484" s="3"/>
      <c r="WAW484" s="428"/>
      <c r="WAX484" s="3"/>
      <c r="WAY484" s="567"/>
      <c r="WAZ484" s="3"/>
      <c r="WBA484" s="428"/>
      <c r="WBB484" s="3"/>
      <c r="WBC484" s="567"/>
      <c r="WBD484" s="3"/>
      <c r="WBE484" s="428"/>
      <c r="WBF484" s="3"/>
      <c r="WBG484" s="567"/>
      <c r="WBH484" s="3"/>
      <c r="WBI484" s="428"/>
      <c r="WBJ484" s="3"/>
      <c r="WBK484" s="567"/>
      <c r="WBL484" s="3"/>
      <c r="WBM484" s="428"/>
      <c r="WBN484" s="3"/>
      <c r="WBO484" s="567"/>
      <c r="WBP484" s="3"/>
      <c r="WBQ484" s="428"/>
      <c r="WBR484" s="3"/>
      <c r="WBS484" s="567"/>
      <c r="WBT484" s="3"/>
      <c r="WBU484" s="428"/>
      <c r="WBV484" s="3"/>
      <c r="WBW484" s="567"/>
      <c r="WBX484" s="3"/>
      <c r="WBY484" s="428"/>
      <c r="WBZ484" s="3"/>
      <c r="WCA484" s="567"/>
      <c r="WCB484" s="3"/>
      <c r="WCC484" s="428"/>
      <c r="WCD484" s="3"/>
      <c r="WCE484" s="567"/>
      <c r="WCF484" s="3"/>
      <c r="WCG484" s="428"/>
      <c r="WCH484" s="3"/>
      <c r="WCI484" s="567"/>
      <c r="WCJ484" s="3"/>
      <c r="WCK484" s="428"/>
      <c r="WCL484" s="3"/>
      <c r="WCM484" s="567"/>
      <c r="WCN484" s="3"/>
      <c r="WCO484" s="428"/>
      <c r="WCP484" s="3"/>
      <c r="WCQ484" s="567"/>
      <c r="WCR484" s="3"/>
      <c r="WCS484" s="428"/>
      <c r="WCT484" s="3"/>
      <c r="WCU484" s="567"/>
      <c r="WCV484" s="3"/>
      <c r="WCW484" s="428"/>
      <c r="WCX484" s="3"/>
      <c r="WCY484" s="567"/>
      <c r="WCZ484" s="3"/>
      <c r="WDA484" s="428"/>
      <c r="WDB484" s="3"/>
      <c r="WDC484" s="567"/>
      <c r="WDD484" s="3"/>
      <c r="WDE484" s="428"/>
      <c r="WDF484" s="3"/>
      <c r="WDG484" s="567"/>
      <c r="WDH484" s="3"/>
      <c r="WDI484" s="428"/>
      <c r="WDJ484" s="3"/>
      <c r="WDK484" s="567"/>
      <c r="WDL484" s="3"/>
      <c r="WDM484" s="428"/>
      <c r="WDN484" s="3"/>
      <c r="WDO484" s="567"/>
      <c r="WDP484" s="3"/>
      <c r="WDQ484" s="428"/>
      <c r="WDR484" s="3"/>
      <c r="WDS484" s="567"/>
      <c r="WDT484" s="3"/>
      <c r="WDU484" s="428"/>
      <c r="WDV484" s="3"/>
      <c r="WDW484" s="567"/>
      <c r="WDX484" s="3"/>
      <c r="WDY484" s="428"/>
      <c r="WDZ484" s="3"/>
      <c r="WEA484" s="567"/>
      <c r="WEB484" s="3"/>
      <c r="WEC484" s="428"/>
      <c r="WED484" s="3"/>
      <c r="WEE484" s="567"/>
      <c r="WEF484" s="3"/>
      <c r="WEG484" s="428"/>
      <c r="WEH484" s="3"/>
      <c r="WEI484" s="567"/>
      <c r="WEJ484" s="3"/>
      <c r="WEK484" s="428"/>
      <c r="WEL484" s="3"/>
      <c r="WEM484" s="567"/>
      <c r="WEN484" s="3"/>
      <c r="WEO484" s="428"/>
      <c r="WEP484" s="3"/>
      <c r="WEQ484" s="567"/>
      <c r="WER484" s="3"/>
      <c r="WES484" s="428"/>
      <c r="WET484" s="3"/>
      <c r="WEU484" s="567"/>
      <c r="WEV484" s="3"/>
      <c r="WEW484" s="428"/>
      <c r="WEX484" s="3"/>
      <c r="WEY484" s="567"/>
      <c r="WEZ484" s="3"/>
      <c r="WFA484" s="428"/>
      <c r="WFB484" s="3"/>
      <c r="WFC484" s="567"/>
      <c r="WFD484" s="3"/>
      <c r="WFE484" s="428"/>
      <c r="WFF484" s="3"/>
      <c r="WFG484" s="567"/>
      <c r="WFH484" s="3"/>
      <c r="WFI484" s="428"/>
      <c r="WFJ484" s="3"/>
      <c r="WFK484" s="567"/>
      <c r="WFL484" s="3"/>
      <c r="WFM484" s="428"/>
      <c r="WFN484" s="3"/>
      <c r="WFO484" s="567"/>
      <c r="WFP484" s="3"/>
      <c r="WFQ484" s="428"/>
      <c r="WFR484" s="3"/>
      <c r="WFS484" s="567"/>
      <c r="WFT484" s="3"/>
      <c r="WFU484" s="428"/>
      <c r="WFV484" s="3"/>
      <c r="WFW484" s="567"/>
      <c r="WFX484" s="3"/>
      <c r="WFY484" s="428"/>
      <c r="WFZ484" s="3"/>
      <c r="WGA484" s="567"/>
      <c r="WGB484" s="3"/>
      <c r="WGC484" s="428"/>
      <c r="WGD484" s="3"/>
      <c r="WGE484" s="567"/>
      <c r="WGF484" s="3"/>
      <c r="WGG484" s="428"/>
      <c r="WGH484" s="3"/>
      <c r="WGI484" s="567"/>
      <c r="WGJ484" s="3"/>
      <c r="WGK484" s="428"/>
      <c r="WGL484" s="3"/>
      <c r="WGM484" s="567"/>
      <c r="WGN484" s="3"/>
      <c r="WGO484" s="428"/>
      <c r="WGP484" s="3"/>
      <c r="WGQ484" s="567"/>
      <c r="WGR484" s="3"/>
      <c r="WGS484" s="428"/>
      <c r="WGT484" s="3"/>
      <c r="WGU484" s="567"/>
      <c r="WGV484" s="3"/>
      <c r="WGW484" s="428"/>
      <c r="WGX484" s="3"/>
      <c r="WGY484" s="567"/>
      <c r="WGZ484" s="3"/>
      <c r="WHA484" s="428"/>
      <c r="WHB484" s="3"/>
      <c r="WHC484" s="567"/>
      <c r="WHD484" s="3"/>
      <c r="WHE484" s="428"/>
      <c r="WHF484" s="3"/>
      <c r="WHG484" s="567"/>
      <c r="WHH484" s="3"/>
      <c r="WHI484" s="428"/>
      <c r="WHJ484" s="3"/>
      <c r="WHK484" s="567"/>
      <c r="WHL484" s="3"/>
      <c r="WHM484" s="428"/>
      <c r="WHN484" s="3"/>
      <c r="WHO484" s="567"/>
      <c r="WHP484" s="3"/>
      <c r="WHQ484" s="428"/>
      <c r="WHR484" s="3"/>
      <c r="WHS484" s="567"/>
      <c r="WHT484" s="3"/>
      <c r="WHU484" s="428"/>
      <c r="WHV484" s="3"/>
      <c r="WHW484" s="567"/>
      <c r="WHX484" s="3"/>
      <c r="WHY484" s="428"/>
      <c r="WHZ484" s="3"/>
      <c r="WIA484" s="567"/>
      <c r="WIB484" s="3"/>
      <c r="WIC484" s="428"/>
      <c r="WID484" s="3"/>
      <c r="WIE484" s="567"/>
      <c r="WIF484" s="3"/>
      <c r="WIG484" s="428"/>
      <c r="WIH484" s="3"/>
      <c r="WII484" s="567"/>
      <c r="WIJ484" s="3"/>
      <c r="WIK484" s="428"/>
      <c r="WIL484" s="3"/>
      <c r="WIM484" s="567"/>
      <c r="WIN484" s="3"/>
      <c r="WIO484" s="428"/>
      <c r="WIP484" s="3"/>
      <c r="WIQ484" s="567"/>
      <c r="WIR484" s="3"/>
      <c r="WIS484" s="428"/>
      <c r="WIT484" s="3"/>
      <c r="WIU484" s="567"/>
      <c r="WIV484" s="3"/>
      <c r="WIW484" s="428"/>
      <c r="WIX484" s="3"/>
      <c r="WIY484" s="567"/>
      <c r="WIZ484" s="3"/>
      <c r="WJA484" s="428"/>
      <c r="WJB484" s="3"/>
      <c r="WJC484" s="567"/>
      <c r="WJD484" s="3"/>
      <c r="WJE484" s="428"/>
      <c r="WJF484" s="3"/>
      <c r="WJG484" s="567"/>
      <c r="WJH484" s="3"/>
      <c r="WJI484" s="428"/>
      <c r="WJJ484" s="3"/>
      <c r="WJK484" s="567"/>
      <c r="WJL484" s="3"/>
      <c r="WJM484" s="428"/>
      <c r="WJN484" s="3"/>
      <c r="WJO484" s="567"/>
      <c r="WJP484" s="3"/>
      <c r="WJQ484" s="428"/>
      <c r="WJR484" s="3"/>
      <c r="WJS484" s="567"/>
      <c r="WJT484" s="3"/>
      <c r="WJU484" s="428"/>
      <c r="WJV484" s="3"/>
      <c r="WJW484" s="567"/>
      <c r="WJX484" s="3"/>
      <c r="WJY484" s="428"/>
      <c r="WJZ484" s="3"/>
      <c r="WKA484" s="567"/>
      <c r="WKB484" s="3"/>
      <c r="WKC484" s="428"/>
      <c r="WKD484" s="3"/>
      <c r="WKE484" s="567"/>
      <c r="WKF484" s="3"/>
      <c r="WKG484" s="428"/>
      <c r="WKH484" s="3"/>
      <c r="WKI484" s="567"/>
      <c r="WKJ484" s="3"/>
      <c r="WKK484" s="428"/>
      <c r="WKL484" s="3"/>
      <c r="WKM484" s="567"/>
      <c r="WKN484" s="3"/>
      <c r="WKO484" s="428"/>
      <c r="WKP484" s="3"/>
      <c r="WKQ484" s="567"/>
      <c r="WKR484" s="3"/>
      <c r="WKS484" s="428"/>
      <c r="WKT484" s="3"/>
      <c r="WKU484" s="567"/>
      <c r="WKV484" s="3"/>
      <c r="WKW484" s="428"/>
      <c r="WKX484" s="3"/>
      <c r="WKY484" s="567"/>
      <c r="WKZ484" s="3"/>
      <c r="WLA484" s="428"/>
      <c r="WLB484" s="3"/>
      <c r="WLC484" s="567"/>
      <c r="WLD484" s="3"/>
      <c r="WLE484" s="428"/>
      <c r="WLF484" s="3"/>
      <c r="WLG484" s="567"/>
      <c r="WLH484" s="3"/>
      <c r="WLI484" s="428"/>
      <c r="WLJ484" s="3"/>
      <c r="WLK484" s="567"/>
      <c r="WLL484" s="3"/>
      <c r="WLM484" s="428"/>
      <c r="WLN484" s="3"/>
      <c r="WLO484" s="567"/>
      <c r="WLP484" s="3"/>
      <c r="WLQ484" s="428"/>
      <c r="WLR484" s="3"/>
      <c r="WLS484" s="567"/>
      <c r="WLT484" s="3"/>
      <c r="WLU484" s="428"/>
      <c r="WLV484" s="3"/>
      <c r="WLW484" s="567"/>
      <c r="WLX484" s="3"/>
      <c r="WLY484" s="428"/>
      <c r="WLZ484" s="3"/>
      <c r="WMA484" s="567"/>
      <c r="WMB484" s="3"/>
      <c r="WMC484" s="428"/>
      <c r="WMD484" s="3"/>
      <c r="WME484" s="567"/>
      <c r="WMF484" s="3"/>
      <c r="WMG484" s="428"/>
      <c r="WMH484" s="3"/>
      <c r="WMI484" s="567"/>
      <c r="WMJ484" s="3"/>
      <c r="WMK484" s="428"/>
      <c r="WML484" s="3"/>
      <c r="WMM484" s="567"/>
      <c r="WMN484" s="3"/>
      <c r="WMO484" s="428"/>
      <c r="WMP484" s="3"/>
      <c r="WMQ484" s="567"/>
      <c r="WMR484" s="3"/>
      <c r="WMS484" s="428"/>
      <c r="WMT484" s="3"/>
      <c r="WMU484" s="567"/>
      <c r="WMV484" s="3"/>
      <c r="WMW484" s="428"/>
      <c r="WMX484" s="3"/>
      <c r="WMY484" s="567"/>
      <c r="WMZ484" s="3"/>
      <c r="WNA484" s="428"/>
      <c r="WNB484" s="3"/>
      <c r="WNC484" s="567"/>
      <c r="WND484" s="3"/>
      <c r="WNE484" s="428"/>
      <c r="WNF484" s="3"/>
      <c r="WNG484" s="567"/>
      <c r="WNH484" s="3"/>
      <c r="WNI484" s="428"/>
      <c r="WNJ484" s="3"/>
      <c r="WNK484" s="567"/>
      <c r="WNL484" s="3"/>
      <c r="WNM484" s="428"/>
      <c r="WNN484" s="3"/>
      <c r="WNO484" s="567"/>
      <c r="WNP484" s="3"/>
      <c r="WNQ484" s="428"/>
      <c r="WNR484" s="3"/>
      <c r="WNS484" s="567"/>
      <c r="WNT484" s="3"/>
      <c r="WNU484" s="428"/>
      <c r="WNV484" s="3"/>
      <c r="WNW484" s="567"/>
      <c r="WNX484" s="3"/>
      <c r="WNY484" s="428"/>
      <c r="WNZ484" s="3"/>
      <c r="WOA484" s="567"/>
      <c r="WOB484" s="3"/>
      <c r="WOC484" s="428"/>
      <c r="WOD484" s="3"/>
      <c r="WOE484" s="567"/>
      <c r="WOF484" s="3"/>
      <c r="WOG484" s="428"/>
      <c r="WOH484" s="3"/>
      <c r="WOI484" s="567"/>
      <c r="WOJ484" s="3"/>
      <c r="WOK484" s="428"/>
      <c r="WOL484" s="3"/>
      <c r="WOM484" s="567"/>
      <c r="WON484" s="3"/>
      <c r="WOO484" s="428"/>
      <c r="WOP484" s="3"/>
      <c r="WOQ484" s="567"/>
      <c r="WOR484" s="3"/>
      <c r="WOS484" s="428"/>
      <c r="WOT484" s="3"/>
      <c r="WOU484" s="567"/>
      <c r="WOV484" s="3"/>
      <c r="WOW484" s="428"/>
      <c r="WOX484" s="3"/>
      <c r="WOY484" s="567"/>
      <c r="WOZ484" s="3"/>
      <c r="WPA484" s="428"/>
      <c r="WPB484" s="3"/>
      <c r="WPC484" s="567"/>
      <c r="WPD484" s="3"/>
      <c r="WPE484" s="428"/>
      <c r="WPF484" s="3"/>
      <c r="WPG484" s="567"/>
      <c r="WPH484" s="3"/>
      <c r="WPI484" s="428"/>
      <c r="WPJ484" s="3"/>
      <c r="WPK484" s="567"/>
      <c r="WPL484" s="3"/>
      <c r="WPM484" s="428"/>
      <c r="WPN484" s="3"/>
      <c r="WPO484" s="567"/>
      <c r="WPP484" s="3"/>
      <c r="WPQ484" s="428"/>
      <c r="WPR484" s="3"/>
      <c r="WPS484" s="567"/>
      <c r="WPT484" s="3"/>
      <c r="WPU484" s="428"/>
      <c r="WPV484" s="3"/>
      <c r="WPW484" s="567"/>
      <c r="WPX484" s="3"/>
      <c r="WPY484" s="428"/>
      <c r="WPZ484" s="3"/>
      <c r="WQA484" s="567"/>
      <c r="WQB484" s="3"/>
      <c r="WQC484" s="428"/>
      <c r="WQD484" s="3"/>
      <c r="WQE484" s="567"/>
      <c r="WQF484" s="3"/>
      <c r="WQG484" s="428"/>
      <c r="WQH484" s="3"/>
      <c r="WQI484" s="567"/>
      <c r="WQJ484" s="3"/>
      <c r="WQK484" s="428"/>
      <c r="WQL484" s="3"/>
      <c r="WQM484" s="567"/>
      <c r="WQN484" s="3"/>
      <c r="WQO484" s="428"/>
      <c r="WQP484" s="3"/>
      <c r="WQQ484" s="567"/>
      <c r="WQR484" s="3"/>
      <c r="WQS484" s="428"/>
      <c r="WQT484" s="3"/>
      <c r="WQU484" s="567"/>
      <c r="WQV484" s="3"/>
      <c r="WQW484" s="428"/>
      <c r="WQX484" s="3"/>
      <c r="WQY484" s="567"/>
      <c r="WQZ484" s="3"/>
      <c r="WRA484" s="428"/>
      <c r="WRB484" s="3"/>
      <c r="WRC484" s="567"/>
      <c r="WRD484" s="3"/>
      <c r="WRE484" s="428"/>
      <c r="WRF484" s="3"/>
      <c r="WRG484" s="567"/>
      <c r="WRH484" s="3"/>
      <c r="WRI484" s="428"/>
      <c r="WRJ484" s="3"/>
      <c r="WRK484" s="567"/>
      <c r="WRL484" s="3"/>
      <c r="WRM484" s="428"/>
      <c r="WRN484" s="3"/>
      <c r="WRO484" s="567"/>
      <c r="WRP484" s="3"/>
      <c r="WRQ484" s="428"/>
      <c r="WRR484" s="3"/>
      <c r="WRS484" s="567"/>
      <c r="WRT484" s="3"/>
      <c r="WRU484" s="428"/>
      <c r="WRV484" s="3"/>
      <c r="WRW484" s="567"/>
      <c r="WRX484" s="3"/>
      <c r="WRY484" s="428"/>
      <c r="WRZ484" s="3"/>
      <c r="WSA484" s="567"/>
      <c r="WSB484" s="3"/>
      <c r="WSC484" s="428"/>
      <c r="WSD484" s="3"/>
      <c r="WSE484" s="567"/>
      <c r="WSF484" s="3"/>
      <c r="WSG484" s="428"/>
      <c r="WSH484" s="3"/>
      <c r="WSI484" s="567"/>
      <c r="WSJ484" s="3"/>
      <c r="WSK484" s="428"/>
      <c r="WSL484" s="3"/>
      <c r="WSM484" s="567"/>
      <c r="WSN484" s="3"/>
      <c r="WSO484" s="428"/>
      <c r="WSP484" s="3"/>
      <c r="WSQ484" s="567"/>
      <c r="WSR484" s="3"/>
      <c r="WSS484" s="428"/>
      <c r="WST484" s="3"/>
      <c r="WSU484" s="567"/>
      <c r="WSV484" s="3"/>
      <c r="WSW484" s="428"/>
      <c r="WSX484" s="3"/>
      <c r="WSY484" s="567"/>
      <c r="WSZ484" s="3"/>
      <c r="WTA484" s="428"/>
      <c r="WTB484" s="3"/>
      <c r="WTC484" s="567"/>
      <c r="WTD484" s="3"/>
      <c r="WTE484" s="428"/>
      <c r="WTF484" s="3"/>
      <c r="WTG484" s="567"/>
      <c r="WTH484" s="3"/>
      <c r="WTI484" s="428"/>
      <c r="WTJ484" s="3"/>
      <c r="WTK484" s="567"/>
      <c r="WTL484" s="3"/>
      <c r="WTM484" s="428"/>
      <c r="WTN484" s="3"/>
      <c r="WTO484" s="567"/>
      <c r="WTP484" s="3"/>
      <c r="WTQ484" s="428"/>
      <c r="WTR484" s="3"/>
      <c r="WTS484" s="567"/>
      <c r="WTT484" s="3"/>
      <c r="WTU484" s="428"/>
      <c r="WTV484" s="3"/>
      <c r="WTW484" s="567"/>
      <c r="WTX484" s="3"/>
      <c r="WTY484" s="428"/>
      <c r="WTZ484" s="3"/>
      <c r="WUA484" s="567"/>
      <c r="WUB484" s="3"/>
      <c r="WUC484" s="428"/>
      <c r="WUD484" s="3"/>
      <c r="WUE484" s="567"/>
      <c r="WUF484" s="3"/>
      <c r="WUG484" s="428"/>
      <c r="WUH484" s="3"/>
      <c r="WUI484" s="567"/>
      <c r="WUJ484" s="3"/>
      <c r="WUK484" s="428"/>
      <c r="WUL484" s="3"/>
      <c r="WUM484" s="567"/>
      <c r="WUN484" s="3"/>
      <c r="WUO484" s="428"/>
      <c r="WUP484" s="3"/>
      <c r="WUQ484" s="567"/>
      <c r="WUR484" s="3"/>
      <c r="WUS484" s="428"/>
      <c r="WUT484" s="3"/>
      <c r="WUU484" s="567"/>
      <c r="WUV484" s="3"/>
      <c r="WUW484" s="428"/>
      <c r="WUX484" s="3"/>
      <c r="WUY484" s="567"/>
      <c r="WUZ484" s="3"/>
      <c r="WVA484" s="428"/>
      <c r="WVB484" s="3"/>
      <c r="WVC484" s="567"/>
      <c r="WVD484" s="3"/>
      <c r="WVE484" s="428"/>
      <c r="WVF484" s="3"/>
      <c r="WVG484" s="567"/>
      <c r="WVH484" s="3"/>
      <c r="WVI484" s="428"/>
      <c r="WVJ484" s="3"/>
      <c r="WVK484" s="567"/>
      <c r="WVL484" s="3"/>
      <c r="WVM484" s="428"/>
      <c r="WVN484" s="3"/>
      <c r="WVO484" s="567"/>
      <c r="WVP484" s="3"/>
      <c r="WVQ484" s="428"/>
      <c r="WVR484" s="3"/>
      <c r="WVS484" s="567"/>
      <c r="WVT484" s="3"/>
      <c r="WVU484" s="428"/>
      <c r="WVV484" s="3"/>
      <c r="WVW484" s="567"/>
      <c r="WVX484" s="3"/>
      <c r="WVY484" s="428"/>
      <c r="WVZ484" s="3"/>
      <c r="WWA484" s="567"/>
      <c r="WWB484" s="3"/>
      <c r="WWC484" s="428"/>
      <c r="WWD484" s="3"/>
      <c r="WWE484" s="567"/>
      <c r="WWF484" s="3"/>
      <c r="WWG484" s="428"/>
      <c r="WWH484" s="3"/>
      <c r="WWI484" s="567"/>
      <c r="WWJ484" s="3"/>
      <c r="WWK484" s="428"/>
      <c r="WWL484" s="3"/>
      <c r="WWM484" s="567"/>
      <c r="WWN484" s="3"/>
      <c r="WWO484" s="428"/>
      <c r="WWP484" s="3"/>
      <c r="WWQ484" s="567"/>
      <c r="WWR484" s="3"/>
      <c r="WWS484" s="428"/>
      <c r="WWT484" s="3"/>
      <c r="WWU484" s="567"/>
      <c r="WWV484" s="3"/>
      <c r="WWW484" s="428"/>
      <c r="WWX484" s="3"/>
      <c r="WWY484" s="567"/>
      <c r="WWZ484" s="3"/>
      <c r="WXA484" s="428"/>
      <c r="WXB484" s="3"/>
      <c r="WXC484" s="567"/>
      <c r="WXD484" s="3"/>
      <c r="WXE484" s="428"/>
      <c r="WXF484" s="3"/>
      <c r="WXG484" s="567"/>
      <c r="WXH484" s="3"/>
      <c r="WXI484" s="428"/>
      <c r="WXJ484" s="3"/>
      <c r="WXK484" s="567"/>
      <c r="WXL484" s="3"/>
      <c r="WXM484" s="428"/>
      <c r="WXN484" s="3"/>
      <c r="WXO484" s="567"/>
      <c r="WXP484" s="3"/>
      <c r="WXQ484" s="428"/>
      <c r="WXR484" s="3"/>
      <c r="WXS484" s="567"/>
      <c r="WXT484" s="3"/>
      <c r="WXU484" s="428"/>
      <c r="WXV484" s="3"/>
      <c r="WXW484" s="567"/>
      <c r="WXX484" s="3"/>
      <c r="WXY484" s="428"/>
      <c r="WXZ484" s="3"/>
      <c r="WYA484" s="567"/>
      <c r="WYB484" s="3"/>
      <c r="WYC484" s="428"/>
      <c r="WYD484" s="3"/>
      <c r="WYE484" s="567"/>
      <c r="WYF484" s="3"/>
      <c r="WYG484" s="428"/>
      <c r="WYH484" s="3"/>
      <c r="WYI484" s="567"/>
      <c r="WYJ484" s="3"/>
      <c r="WYK484" s="428"/>
      <c r="WYL484" s="3"/>
      <c r="WYM484" s="567"/>
      <c r="WYN484" s="3"/>
      <c r="WYO484" s="428"/>
      <c r="WYP484" s="3"/>
      <c r="WYQ484" s="567"/>
      <c r="WYR484" s="3"/>
      <c r="WYS484" s="428"/>
      <c r="WYT484" s="3"/>
      <c r="WYU484" s="567"/>
      <c r="WYV484" s="3"/>
      <c r="WYW484" s="428"/>
      <c r="WYX484" s="3"/>
      <c r="WYY484" s="567"/>
      <c r="WYZ484" s="3"/>
      <c r="WZA484" s="428"/>
      <c r="WZB484" s="3"/>
      <c r="WZC484" s="567"/>
      <c r="WZD484" s="3"/>
      <c r="WZE484" s="428"/>
      <c r="WZF484" s="3"/>
      <c r="WZG484" s="567"/>
      <c r="WZH484" s="3"/>
      <c r="WZI484" s="428"/>
      <c r="WZJ484" s="3"/>
      <c r="WZK484" s="567"/>
      <c r="WZL484" s="3"/>
      <c r="WZM484" s="428"/>
      <c r="WZN484" s="3"/>
      <c r="WZO484" s="567"/>
      <c r="WZP484" s="3"/>
      <c r="WZQ484" s="428"/>
      <c r="WZR484" s="3"/>
      <c r="WZS484" s="567"/>
      <c r="WZT484" s="3"/>
      <c r="WZU484" s="428"/>
      <c r="WZV484" s="3"/>
      <c r="WZW484" s="567"/>
      <c r="WZX484" s="3"/>
      <c r="WZY484" s="428"/>
      <c r="WZZ484" s="3"/>
      <c r="XAA484" s="567"/>
      <c r="XAB484" s="3"/>
      <c r="XAC484" s="428"/>
      <c r="XAD484" s="3"/>
      <c r="XAE484" s="567"/>
      <c r="XAF484" s="3"/>
      <c r="XAG484" s="428"/>
      <c r="XAH484" s="3"/>
      <c r="XAI484" s="567"/>
      <c r="XAJ484" s="3"/>
      <c r="XAK484" s="428"/>
      <c r="XAL484" s="3"/>
      <c r="XAM484" s="567"/>
      <c r="XAN484" s="3"/>
      <c r="XAO484" s="428"/>
      <c r="XAP484" s="3"/>
      <c r="XAQ484" s="567"/>
      <c r="XAR484" s="3"/>
      <c r="XAS484" s="428"/>
      <c r="XAT484" s="3"/>
      <c r="XAU484" s="567"/>
      <c r="XAV484" s="3"/>
      <c r="XAW484" s="428"/>
      <c r="XAX484" s="3"/>
      <c r="XAY484" s="567"/>
      <c r="XAZ484" s="3"/>
      <c r="XBA484" s="428"/>
      <c r="XBB484" s="3"/>
      <c r="XBC484" s="567"/>
      <c r="XBD484" s="3"/>
      <c r="XBE484" s="428"/>
      <c r="XBF484" s="3"/>
      <c r="XBG484" s="567"/>
      <c r="XBH484" s="3"/>
      <c r="XBI484" s="428"/>
      <c r="XBJ484" s="3"/>
      <c r="XBK484" s="567"/>
      <c r="XBL484" s="3"/>
      <c r="XBM484" s="428"/>
      <c r="XBN484" s="3"/>
      <c r="XBO484" s="567"/>
      <c r="XBP484" s="3"/>
      <c r="XBQ484" s="428"/>
      <c r="XBR484" s="3"/>
      <c r="XBS484" s="567"/>
      <c r="XBT484" s="3"/>
      <c r="XBU484" s="428"/>
      <c r="XBV484" s="3"/>
      <c r="XBW484" s="567"/>
      <c r="XBX484" s="3"/>
      <c r="XBY484" s="428"/>
      <c r="XBZ484" s="3"/>
      <c r="XCA484" s="567"/>
      <c r="XCB484" s="3"/>
      <c r="XCC484" s="428"/>
      <c r="XCD484" s="3"/>
      <c r="XCE484" s="567"/>
      <c r="XCF484" s="3"/>
      <c r="XCG484" s="428"/>
      <c r="XCH484" s="3"/>
      <c r="XCI484" s="567"/>
      <c r="XCJ484" s="3"/>
      <c r="XCK484" s="428"/>
      <c r="XCL484" s="3"/>
      <c r="XCM484" s="567"/>
      <c r="XCN484" s="3"/>
      <c r="XCO484" s="428"/>
      <c r="XCP484" s="3"/>
      <c r="XCQ484" s="567"/>
      <c r="XCR484" s="3"/>
      <c r="XCS484" s="428"/>
      <c r="XCT484" s="3"/>
      <c r="XCU484" s="567"/>
      <c r="XCV484" s="3"/>
      <c r="XCW484" s="428"/>
      <c r="XCX484" s="3"/>
      <c r="XCY484" s="567"/>
      <c r="XCZ484" s="3"/>
      <c r="XDA484" s="428"/>
      <c r="XDB484" s="3"/>
      <c r="XDC484" s="567"/>
      <c r="XDD484" s="3"/>
      <c r="XDE484" s="428"/>
      <c r="XDF484" s="3"/>
      <c r="XDG484" s="567"/>
      <c r="XDH484" s="3"/>
      <c r="XDI484" s="428"/>
      <c r="XDJ484" s="3"/>
      <c r="XDK484" s="567"/>
      <c r="XDL484" s="3"/>
      <c r="XDM484" s="428"/>
      <c r="XDN484" s="3"/>
      <c r="XDO484" s="567"/>
      <c r="XDP484" s="3"/>
      <c r="XDQ484" s="428"/>
      <c r="XDR484" s="3"/>
      <c r="XDS484" s="567"/>
      <c r="XDT484" s="3"/>
      <c r="XDU484" s="428"/>
      <c r="XDV484" s="3"/>
      <c r="XDW484" s="567"/>
      <c r="XDX484" s="3"/>
      <c r="XDY484" s="428"/>
      <c r="XDZ484" s="3"/>
      <c r="XEA484" s="567"/>
      <c r="XEB484" s="3"/>
      <c r="XEC484" s="428"/>
      <c r="XED484" s="3"/>
      <c r="XEE484" s="567"/>
      <c r="XEF484" s="3"/>
      <c r="XEG484" s="428"/>
      <c r="XEH484" s="3"/>
      <c r="XEI484" s="567"/>
      <c r="XEJ484" s="3"/>
      <c r="XEK484" s="428"/>
      <c r="XEL484" s="3"/>
      <c r="XEM484" s="567"/>
      <c r="XEN484" s="3"/>
      <c r="XEO484" s="428"/>
      <c r="XEP484" s="3"/>
      <c r="XEQ484" s="567"/>
      <c r="XER484" s="3"/>
      <c r="XES484" s="428"/>
      <c r="XET484" s="3"/>
      <c r="XEU484" s="567"/>
      <c r="XEV484" s="3"/>
      <c r="XEW484" s="428"/>
      <c r="XEX484" s="3"/>
      <c r="XEY484" s="567"/>
      <c r="XEZ484" s="3"/>
      <c r="XFA484" s="428"/>
      <c r="XFB484" s="3"/>
      <c r="XFC484" s="567"/>
      <c r="XFD484" s="3"/>
    </row>
    <row r="485" spans="1:16384" x14ac:dyDescent="0.3">
      <c r="A485" s="428"/>
    </row>
    <row r="486" spans="1:16384" ht="23.25" x14ac:dyDescent="0.35">
      <c r="B486" s="381" t="s">
        <v>874</v>
      </c>
    </row>
  </sheetData>
  <mergeCells count="9">
    <mergeCell ref="A480:D480"/>
    <mergeCell ref="C7:C8"/>
    <mergeCell ref="D7:D8"/>
    <mergeCell ref="A1:D1"/>
    <mergeCell ref="A2:D2"/>
    <mergeCell ref="A3:D3"/>
    <mergeCell ref="A4:D4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view="pageBreakPreview" topLeftCell="A62" zoomScale="90" zoomScaleNormal="100" zoomScaleSheetLayoutView="90" workbookViewId="0">
      <selection sqref="A1:E81"/>
    </sheetView>
  </sheetViews>
  <sheetFormatPr baseColWidth="10" defaultColWidth="11.28515625" defaultRowHeight="16.5" x14ac:dyDescent="0.3"/>
  <cols>
    <col min="1" max="1" width="6.7109375" style="7" customWidth="1"/>
    <col min="2" max="2" width="25.7109375" style="7" customWidth="1"/>
    <col min="3" max="3" width="23.7109375" style="3" customWidth="1"/>
    <col min="4" max="4" width="23.28515625" style="3" customWidth="1"/>
    <col min="5" max="5" width="23" style="3" customWidth="1"/>
    <col min="6" max="6" width="168.85546875" style="3" customWidth="1"/>
    <col min="7" max="16384" width="11.28515625" style="3"/>
  </cols>
  <sheetData>
    <row r="1" spans="1:5" x14ac:dyDescent="0.3">
      <c r="A1" s="1304"/>
      <c r="B1" s="1304"/>
      <c r="C1" s="1304"/>
      <c r="D1" s="1304"/>
      <c r="E1" s="1304"/>
    </row>
    <row r="2" spans="1:5" x14ac:dyDescent="0.3">
      <c r="A2" s="1260" t="s">
        <v>1020</v>
      </c>
      <c r="B2" s="1260"/>
      <c r="C2" s="1260"/>
      <c r="D2" s="1260"/>
      <c r="E2" s="1260"/>
    </row>
    <row r="3" spans="1:5" x14ac:dyDescent="0.3">
      <c r="A3" s="1304" t="str">
        <f>'ETCA-IV-04'!A3:D3</f>
        <v>Instituto Tecnológico Superior de Cajeme</v>
      </c>
      <c r="B3" s="1304"/>
      <c r="C3" s="1304"/>
      <c r="D3" s="1304"/>
      <c r="E3" s="1304"/>
    </row>
    <row r="4" spans="1:5" x14ac:dyDescent="0.3">
      <c r="A4" s="1305" t="str">
        <f>'ETCA-IV-04'!A4:D4</f>
        <v>Al 30 de Junio de 2019</v>
      </c>
      <c r="B4" s="1305"/>
      <c r="C4" s="1305"/>
      <c r="D4" s="1305"/>
      <c r="E4" s="1305"/>
    </row>
    <row r="5" spans="1:5" x14ac:dyDescent="0.3">
      <c r="A5" s="26"/>
      <c r="B5" s="1320" t="s">
        <v>858</v>
      </c>
      <c r="C5" s="1320"/>
      <c r="D5" s="1320"/>
      <c r="E5" s="35"/>
    </row>
    <row r="6" spans="1:5" x14ac:dyDescent="0.3">
      <c r="A6" s="26"/>
      <c r="B6" s="906"/>
      <c r="C6" s="906"/>
      <c r="D6" s="906"/>
      <c r="E6" s="35"/>
    </row>
    <row r="7" spans="1:5" ht="33" customHeight="1" x14ac:dyDescent="0.3">
      <c r="A7" s="1317" t="s">
        <v>1021</v>
      </c>
      <c r="B7" s="1318"/>
      <c r="C7" s="1318"/>
      <c r="D7" s="1318"/>
      <c r="E7" s="1319"/>
    </row>
    <row r="8" spans="1:5" ht="32.25" customHeight="1" x14ac:dyDescent="0.3">
      <c r="A8" s="1315" t="s">
        <v>860</v>
      </c>
      <c r="B8" s="1315"/>
      <c r="C8" s="1315"/>
      <c r="D8" s="1315"/>
      <c r="E8" s="1316" t="s">
        <v>1017</v>
      </c>
    </row>
    <row r="9" spans="1:5" x14ac:dyDescent="0.3">
      <c r="A9" s="902"/>
      <c r="B9" s="901" t="s">
        <v>861</v>
      </c>
      <c r="C9" s="901" t="s">
        <v>862</v>
      </c>
      <c r="D9" s="901" t="s">
        <v>311</v>
      </c>
      <c r="E9" s="1316"/>
    </row>
    <row r="10" spans="1:5" s="21" customFormat="1" ht="31.5" customHeight="1" x14ac:dyDescent="0.25">
      <c r="A10" s="23">
        <v>1</v>
      </c>
      <c r="B10" s="338" t="s">
        <v>1601</v>
      </c>
      <c r="C10" s="338">
        <v>159596291</v>
      </c>
      <c r="D10" s="959">
        <v>512244.76</v>
      </c>
      <c r="E10" s="338" t="s">
        <v>1602</v>
      </c>
    </row>
    <row r="11" spans="1:5" s="21" customFormat="1" ht="31.5" customHeight="1" x14ac:dyDescent="0.25">
      <c r="A11" s="23">
        <v>2</v>
      </c>
      <c r="B11" s="338" t="s">
        <v>1601</v>
      </c>
      <c r="C11" s="338">
        <v>171491563</v>
      </c>
      <c r="D11" s="959">
        <v>4036687.17</v>
      </c>
      <c r="E11" s="338" t="s">
        <v>1602</v>
      </c>
    </row>
    <row r="12" spans="1:5" s="21" customFormat="1" ht="31.5" customHeight="1" x14ac:dyDescent="0.25">
      <c r="A12" s="23">
        <v>3</v>
      </c>
      <c r="B12" s="338" t="s">
        <v>1604</v>
      </c>
      <c r="C12" s="338">
        <v>65500580152</v>
      </c>
      <c r="D12" s="959">
        <v>5812.96</v>
      </c>
      <c r="E12" s="338" t="s">
        <v>1611</v>
      </c>
    </row>
    <row r="13" spans="1:5" s="21" customFormat="1" ht="31.5" customHeight="1" x14ac:dyDescent="0.25">
      <c r="A13" s="23">
        <v>4</v>
      </c>
      <c r="B13" s="338" t="s">
        <v>1601</v>
      </c>
      <c r="C13" s="338">
        <v>187459270</v>
      </c>
      <c r="D13" s="959">
        <v>27000</v>
      </c>
      <c r="E13" s="338" t="s">
        <v>1611</v>
      </c>
    </row>
    <row r="14" spans="1:5" s="21" customFormat="1" ht="31.5" customHeight="1" x14ac:dyDescent="0.25">
      <c r="A14" s="23">
        <v>5</v>
      </c>
      <c r="B14" s="338" t="s">
        <v>1601</v>
      </c>
      <c r="C14" s="338">
        <v>198379947</v>
      </c>
      <c r="D14" s="959">
        <v>45228.27</v>
      </c>
      <c r="E14" s="338" t="s">
        <v>1611</v>
      </c>
    </row>
    <row r="15" spans="1:5" s="21" customFormat="1" ht="31.5" customHeight="1" x14ac:dyDescent="0.25">
      <c r="A15" s="23">
        <v>6</v>
      </c>
      <c r="B15" s="338" t="s">
        <v>1607</v>
      </c>
      <c r="C15" s="338">
        <v>4240043979</v>
      </c>
      <c r="D15" s="959">
        <v>551126.31999999995</v>
      </c>
      <c r="E15" s="338" t="s">
        <v>1602</v>
      </c>
    </row>
    <row r="16" spans="1:5" s="21" customFormat="1" ht="31.5" customHeight="1" x14ac:dyDescent="0.25">
      <c r="A16" s="23">
        <v>7</v>
      </c>
      <c r="B16" s="338" t="s">
        <v>1601</v>
      </c>
      <c r="C16" s="338">
        <v>112198177</v>
      </c>
      <c r="D16" s="959">
        <v>10982.67</v>
      </c>
      <c r="E16" s="338" t="s">
        <v>1611</v>
      </c>
    </row>
    <row r="17" spans="1:6" s="21" customFormat="1" ht="31.5" customHeight="1" x14ac:dyDescent="0.25">
      <c r="A17" s="23">
        <v>8</v>
      </c>
      <c r="B17" s="338" t="s">
        <v>1601</v>
      </c>
      <c r="C17" s="338">
        <v>112426676</v>
      </c>
      <c r="D17" s="959">
        <v>19269.2</v>
      </c>
      <c r="E17" s="338" t="s">
        <v>1611</v>
      </c>
    </row>
    <row r="18" spans="1:6" s="21" customFormat="1" ht="31.5" customHeight="1" x14ac:dyDescent="0.25">
      <c r="A18" s="23">
        <v>9</v>
      </c>
      <c r="B18" s="338" t="s">
        <v>1601</v>
      </c>
      <c r="C18" s="338">
        <v>113193225</v>
      </c>
      <c r="D18" s="959">
        <v>100000</v>
      </c>
      <c r="E18" s="338" t="s">
        <v>1611</v>
      </c>
    </row>
    <row r="19" spans="1:6" s="21" customFormat="1" ht="31.5" customHeight="1" x14ac:dyDescent="0.25">
      <c r="A19" s="23">
        <v>10</v>
      </c>
      <c r="B19" s="338"/>
      <c r="C19" s="338"/>
      <c r="D19" s="338"/>
      <c r="E19" s="338"/>
    </row>
    <row r="20" spans="1:6" s="21" customFormat="1" ht="31.5" customHeight="1" x14ac:dyDescent="0.25">
      <c r="A20" s="23">
        <v>11</v>
      </c>
      <c r="B20" s="338"/>
      <c r="C20" s="338"/>
      <c r="D20" s="338"/>
      <c r="E20" s="338"/>
    </row>
    <row r="21" spans="1:6" s="21" customFormat="1" ht="31.5" customHeight="1" x14ac:dyDescent="0.25">
      <c r="A21" s="23">
        <v>12</v>
      </c>
      <c r="B21" s="338"/>
      <c r="C21" s="338"/>
      <c r="D21" s="338"/>
      <c r="E21" s="338"/>
    </row>
    <row r="22" spans="1:6" s="21" customFormat="1" ht="31.5" customHeight="1" x14ac:dyDescent="0.25">
      <c r="A22" s="23">
        <v>13</v>
      </c>
      <c r="B22" s="338"/>
      <c r="C22" s="338"/>
      <c r="D22" s="338"/>
      <c r="E22" s="338"/>
    </row>
    <row r="23" spans="1:6" s="21" customFormat="1" ht="31.5" customHeight="1" x14ac:dyDescent="0.25">
      <c r="A23" s="23">
        <v>14</v>
      </c>
      <c r="B23" s="338"/>
      <c r="C23" s="338"/>
      <c r="D23" s="338"/>
      <c r="E23" s="338"/>
    </row>
    <row r="24" spans="1:6" s="21" customFormat="1" ht="31.5" customHeight="1" x14ac:dyDescent="0.25">
      <c r="A24" s="23">
        <v>15</v>
      </c>
      <c r="B24" s="338"/>
      <c r="C24" s="338"/>
      <c r="D24" s="338"/>
      <c r="E24" s="338"/>
    </row>
    <row r="25" spans="1:6" s="21" customFormat="1" ht="31.5" customHeight="1" x14ac:dyDescent="0.25">
      <c r="A25" s="23">
        <v>16</v>
      </c>
      <c r="B25" s="338"/>
      <c r="C25" s="338"/>
      <c r="D25" s="338"/>
      <c r="E25" s="338"/>
    </row>
    <row r="26" spans="1:6" s="21" customFormat="1" ht="31.5" customHeight="1" x14ac:dyDescent="0.25">
      <c r="A26" s="23">
        <v>17</v>
      </c>
      <c r="B26" s="338"/>
      <c r="C26" s="338"/>
      <c r="D26" s="338"/>
      <c r="E26" s="338"/>
    </row>
    <row r="27" spans="1:6" s="21" customFormat="1" ht="31.5" customHeight="1" x14ac:dyDescent="0.25">
      <c r="A27" s="23">
        <v>18</v>
      </c>
      <c r="B27" s="338"/>
      <c r="C27" s="338"/>
      <c r="D27" s="338"/>
      <c r="E27" s="338"/>
    </row>
    <row r="28" spans="1:6" s="21" customFormat="1" ht="31.5" customHeight="1" x14ac:dyDescent="0.25">
      <c r="A28" s="23">
        <v>19</v>
      </c>
      <c r="B28" s="338"/>
      <c r="C28" s="338"/>
      <c r="D28" s="338"/>
      <c r="E28" s="338"/>
    </row>
    <row r="29" spans="1:6" s="21" customFormat="1" ht="31.5" customHeight="1" x14ac:dyDescent="0.25">
      <c r="A29" s="23">
        <v>20</v>
      </c>
      <c r="B29" s="338"/>
      <c r="C29" s="338"/>
      <c r="D29" s="338"/>
      <c r="E29" s="338"/>
    </row>
    <row r="30" spans="1:6" s="21" customFormat="1" ht="18.75" customHeight="1" x14ac:dyDescent="0.25">
      <c r="A30" s="903"/>
      <c r="B30" s="904"/>
      <c r="C30" s="909" t="s">
        <v>753</v>
      </c>
      <c r="D30" s="904">
        <f>SUM(D10:D29)</f>
        <v>5308351.3499999996</v>
      </c>
      <c r="E30" s="905"/>
      <c r="F30" s="908" t="str">
        <f>IF(D30='ETCA-I-02'!$B$11,"","VALOR INCORRECTO, DEBE SER IGUAL A LO REPORTADO EN ETCA-I-02 EN LA CUENTA a2) BANCOS/TESORERÍA")</f>
        <v/>
      </c>
    </row>
    <row r="31" spans="1:6" s="428" customFormat="1" ht="15" customHeight="1" x14ac:dyDescent="0.2">
      <c r="A31" s="910" t="s">
        <v>84</v>
      </c>
    </row>
    <row r="32" spans="1:6" x14ac:dyDescent="0.3">
      <c r="A32" s="910" t="s">
        <v>1026</v>
      </c>
    </row>
    <row r="33" spans="1:6" s="428" customFormat="1" ht="12.75" x14ac:dyDescent="0.2">
      <c r="A33" s="910" t="s">
        <v>1025</v>
      </c>
    </row>
    <row r="34" spans="1:6" x14ac:dyDescent="0.3">
      <c r="A34" s="3"/>
      <c r="B34" s="3"/>
    </row>
    <row r="35" spans="1:6" ht="33" customHeight="1" x14ac:dyDescent="0.3">
      <c r="A35" s="1317" t="s">
        <v>1022</v>
      </c>
      <c r="B35" s="1318"/>
      <c r="C35" s="1318"/>
      <c r="D35" s="1318"/>
      <c r="E35" s="1319"/>
    </row>
    <row r="36" spans="1:6" ht="18" x14ac:dyDescent="0.3">
      <c r="A36" s="1315" t="s">
        <v>860</v>
      </c>
      <c r="B36" s="1315"/>
      <c r="C36" s="1315"/>
      <c r="D36" s="1315"/>
      <c r="E36" s="1316" t="s">
        <v>1017</v>
      </c>
    </row>
    <row r="37" spans="1:6" x14ac:dyDescent="0.3">
      <c r="A37" s="902"/>
      <c r="B37" s="901" t="s">
        <v>861</v>
      </c>
      <c r="C37" s="901" t="s">
        <v>862</v>
      </c>
      <c r="D37" s="901" t="s">
        <v>311</v>
      </c>
      <c r="E37" s="1316"/>
    </row>
    <row r="38" spans="1:6" x14ac:dyDescent="0.3">
      <c r="A38" s="23">
        <v>1</v>
      </c>
      <c r="B38" s="338" t="s">
        <v>1601</v>
      </c>
      <c r="C38" s="338">
        <v>2028039097</v>
      </c>
      <c r="D38" s="959">
        <v>171119.02</v>
      </c>
      <c r="E38" s="338" t="s">
        <v>1602</v>
      </c>
    </row>
    <row r="39" spans="1:6" x14ac:dyDescent="0.3">
      <c r="A39" s="23">
        <v>2</v>
      </c>
      <c r="B39" s="338" t="s">
        <v>1601</v>
      </c>
      <c r="C39" s="338">
        <v>2036886655</v>
      </c>
      <c r="D39" s="959">
        <v>1055104.27</v>
      </c>
      <c r="E39" s="338" t="s">
        <v>1602</v>
      </c>
    </row>
    <row r="40" spans="1:6" x14ac:dyDescent="0.3">
      <c r="A40" s="23">
        <v>3</v>
      </c>
      <c r="B40" s="338"/>
      <c r="C40" s="338"/>
      <c r="D40" s="959"/>
      <c r="E40" s="338"/>
    </row>
    <row r="41" spans="1:6" x14ac:dyDescent="0.3">
      <c r="A41" s="23">
        <v>4</v>
      </c>
      <c r="B41" s="338"/>
      <c r="C41" s="338"/>
      <c r="D41" s="959"/>
      <c r="E41" s="338"/>
    </row>
    <row r="42" spans="1:6" x14ac:dyDescent="0.3">
      <c r="A42" s="23">
        <v>5</v>
      </c>
      <c r="B42" s="338"/>
      <c r="C42" s="338"/>
      <c r="D42" s="959"/>
      <c r="E42" s="338"/>
    </row>
    <row r="43" spans="1:6" x14ac:dyDescent="0.3">
      <c r="A43" s="23">
        <v>6</v>
      </c>
      <c r="B43" s="338"/>
      <c r="C43" s="338"/>
      <c r="D43" s="959"/>
      <c r="E43" s="338"/>
    </row>
    <row r="44" spans="1:6" x14ac:dyDescent="0.3">
      <c r="A44" s="23">
        <v>7</v>
      </c>
      <c r="B44" s="338"/>
      <c r="C44" s="338"/>
      <c r="D44" s="959"/>
      <c r="E44" s="338"/>
    </row>
    <row r="45" spans="1:6" x14ac:dyDescent="0.3">
      <c r="A45" s="23">
        <v>8</v>
      </c>
      <c r="B45" s="338"/>
      <c r="C45" s="338"/>
      <c r="D45" s="959"/>
      <c r="E45" s="338"/>
    </row>
    <row r="46" spans="1:6" x14ac:dyDescent="0.3">
      <c r="A46" s="23">
        <v>9</v>
      </c>
      <c r="B46" s="338"/>
      <c r="C46" s="338"/>
      <c r="D46" s="959"/>
      <c r="E46" s="338"/>
    </row>
    <row r="47" spans="1:6" ht="18.75" x14ac:dyDescent="0.3">
      <c r="A47" s="903"/>
      <c r="B47" s="904"/>
      <c r="C47" s="909" t="s">
        <v>753</v>
      </c>
      <c r="D47" s="904">
        <f>SUM(D38:D46)</f>
        <v>1226223.29</v>
      </c>
      <c r="E47" s="905"/>
      <c r="F47" s="908" t="str">
        <f>IF(D47='ETCA-I-02'!$B$13,"","VALOR INCORRECTO, DEBE SER IGUAL A LO REPORTADO EN ETCA-I-02 EN LA CUENTA a4) INVERSIONES TEMPORALES (HASTA 3 MESES)")</f>
        <v/>
      </c>
    </row>
    <row r="49" spans="1:6" ht="33.75" customHeight="1" x14ac:dyDescent="0.3">
      <c r="A49" s="1317" t="s">
        <v>1023</v>
      </c>
      <c r="B49" s="1318"/>
      <c r="C49" s="1318"/>
      <c r="D49" s="1318"/>
      <c r="E49" s="1319"/>
    </row>
    <row r="50" spans="1:6" ht="18" customHeight="1" x14ac:dyDescent="0.3">
      <c r="A50" s="1315" t="s">
        <v>860</v>
      </c>
      <c r="B50" s="1315"/>
      <c r="C50" s="1315"/>
      <c r="D50" s="1315"/>
      <c r="E50" s="1316" t="s">
        <v>1017</v>
      </c>
    </row>
    <row r="51" spans="1:6" x14ac:dyDescent="0.3">
      <c r="A51" s="902"/>
      <c r="B51" s="901" t="s">
        <v>861</v>
      </c>
      <c r="C51" s="901" t="s">
        <v>862</v>
      </c>
      <c r="D51" s="901" t="s">
        <v>311</v>
      </c>
      <c r="E51" s="1316"/>
    </row>
    <row r="52" spans="1:6" x14ac:dyDescent="0.3">
      <c r="A52" s="23">
        <v>1</v>
      </c>
      <c r="B52" s="338"/>
      <c r="C52" s="338"/>
      <c r="D52" s="338"/>
      <c r="E52" s="338"/>
    </row>
    <row r="53" spans="1:6" x14ac:dyDescent="0.3">
      <c r="A53" s="23">
        <v>2</v>
      </c>
      <c r="B53" s="338"/>
      <c r="C53" s="338"/>
      <c r="D53" s="338"/>
      <c r="E53" s="338"/>
    </row>
    <row r="54" spans="1:6" x14ac:dyDescent="0.3">
      <c r="A54" s="23">
        <v>3</v>
      </c>
      <c r="B54" s="338"/>
      <c r="C54" s="338"/>
      <c r="D54" s="338"/>
      <c r="E54" s="338"/>
    </row>
    <row r="55" spans="1:6" x14ac:dyDescent="0.3">
      <c r="A55" s="23">
        <v>4</v>
      </c>
      <c r="B55" s="338"/>
      <c r="C55" s="338"/>
      <c r="D55" s="338"/>
      <c r="E55" s="338"/>
    </row>
    <row r="56" spans="1:6" x14ac:dyDescent="0.3">
      <c r="A56" s="23">
        <v>5</v>
      </c>
      <c r="B56" s="338"/>
      <c r="C56" s="338"/>
      <c r="D56" s="338"/>
      <c r="E56" s="338"/>
    </row>
    <row r="57" spans="1:6" x14ac:dyDescent="0.3">
      <c r="A57" s="23">
        <v>6</v>
      </c>
      <c r="B57" s="338"/>
      <c r="C57" s="338"/>
      <c r="D57" s="338"/>
      <c r="E57" s="338"/>
    </row>
    <row r="58" spans="1:6" x14ac:dyDescent="0.3">
      <c r="A58" s="23">
        <v>7</v>
      </c>
      <c r="B58" s="338"/>
      <c r="C58" s="338"/>
      <c r="D58" s="338"/>
      <c r="E58" s="338"/>
    </row>
    <row r="59" spans="1:6" x14ac:dyDescent="0.3">
      <c r="A59" s="23">
        <v>8</v>
      </c>
      <c r="B59" s="338"/>
      <c r="C59" s="338"/>
      <c r="D59" s="338"/>
      <c r="E59" s="338"/>
    </row>
    <row r="60" spans="1:6" x14ac:dyDescent="0.3">
      <c r="A60" s="23">
        <v>9</v>
      </c>
      <c r="B60" s="338"/>
      <c r="C60" s="338"/>
      <c r="D60" s="338"/>
      <c r="E60" s="338"/>
    </row>
    <row r="61" spans="1:6" ht="18.75" x14ac:dyDescent="0.3">
      <c r="A61" s="903"/>
      <c r="B61" s="904"/>
      <c r="C61" s="909" t="s">
        <v>753</v>
      </c>
      <c r="D61" s="904">
        <f>SUM(D52:D60)</f>
        <v>0</v>
      </c>
      <c r="E61" s="905"/>
      <c r="F61" s="908" t="str">
        <f>IF(D61='ETCA-I-02'!$B$18,"","VALOR INCORRECTO, DEBE SER IGUAL A LO REPORTADO EN ETCA-I-02 EN LA CUENTA b1) INVERSIONES FINANCIERAS DE CORTO PLAZO")</f>
        <v/>
      </c>
    </row>
    <row r="63" spans="1:6" ht="33.75" customHeight="1" x14ac:dyDescent="0.3">
      <c r="A63" s="1317" t="s">
        <v>1024</v>
      </c>
      <c r="B63" s="1318"/>
      <c r="C63" s="1318"/>
      <c r="D63" s="1318"/>
      <c r="E63" s="1319"/>
    </row>
    <row r="64" spans="1:6" ht="18" x14ac:dyDescent="0.3">
      <c r="A64" s="1315" t="s">
        <v>860</v>
      </c>
      <c r="B64" s="1315"/>
      <c r="C64" s="1315"/>
      <c r="D64" s="1315"/>
      <c r="E64" s="1316" t="s">
        <v>1017</v>
      </c>
    </row>
    <row r="65" spans="1:6" x14ac:dyDescent="0.3">
      <c r="A65" s="902"/>
      <c r="B65" s="901" t="s">
        <v>861</v>
      </c>
      <c r="C65" s="901" t="s">
        <v>862</v>
      </c>
      <c r="D65" s="901" t="s">
        <v>311</v>
      </c>
      <c r="E65" s="1316"/>
    </row>
    <row r="66" spans="1:6" x14ac:dyDescent="0.3">
      <c r="A66" s="23">
        <v>1</v>
      </c>
      <c r="B66" s="960" t="s">
        <v>1601</v>
      </c>
      <c r="C66" s="960">
        <v>4054904</v>
      </c>
      <c r="D66" s="959">
        <v>56395727.140000001</v>
      </c>
      <c r="E66" s="338" t="s">
        <v>1612</v>
      </c>
    </row>
    <row r="67" spans="1:6" x14ac:dyDescent="0.3">
      <c r="A67" s="23">
        <v>2</v>
      </c>
      <c r="B67" s="960" t="s">
        <v>1601</v>
      </c>
      <c r="C67" s="960">
        <v>4104956</v>
      </c>
      <c r="D67" s="959">
        <v>1069556.02</v>
      </c>
      <c r="E67" s="338" t="s">
        <v>1612</v>
      </c>
    </row>
    <row r="68" spans="1:6" x14ac:dyDescent="0.3">
      <c r="A68" s="23">
        <v>3</v>
      </c>
      <c r="B68" s="960" t="s">
        <v>1613</v>
      </c>
      <c r="C68" s="960" t="s">
        <v>1614</v>
      </c>
      <c r="D68" s="959">
        <v>138159.15</v>
      </c>
      <c r="E68" s="338" t="s">
        <v>1611</v>
      </c>
    </row>
    <row r="69" spans="1:6" x14ac:dyDescent="0.3">
      <c r="A69" s="23">
        <v>4</v>
      </c>
      <c r="B69" s="960" t="s">
        <v>1613</v>
      </c>
      <c r="C69" s="960" t="s">
        <v>1615</v>
      </c>
      <c r="D69" s="959">
        <v>985.03</v>
      </c>
      <c r="E69" s="338" t="s">
        <v>1611</v>
      </c>
    </row>
    <row r="70" spans="1:6" x14ac:dyDescent="0.3">
      <c r="A70" s="23">
        <v>5</v>
      </c>
      <c r="B70" s="338"/>
      <c r="C70" s="338"/>
      <c r="D70" s="338"/>
      <c r="E70" s="338"/>
    </row>
    <row r="71" spans="1:6" x14ac:dyDescent="0.3">
      <c r="A71" s="23">
        <v>6</v>
      </c>
      <c r="B71" s="338"/>
      <c r="C71" s="338"/>
      <c r="D71" s="338"/>
      <c r="E71" s="338"/>
    </row>
    <row r="72" spans="1:6" x14ac:dyDescent="0.3">
      <c r="A72" s="23">
        <v>7</v>
      </c>
      <c r="B72" s="338"/>
      <c r="C72" s="338"/>
      <c r="D72" s="338"/>
      <c r="E72" s="338"/>
    </row>
    <row r="73" spans="1:6" x14ac:dyDescent="0.3">
      <c r="A73" s="23">
        <v>8</v>
      </c>
      <c r="B73" s="338"/>
      <c r="C73" s="338"/>
      <c r="D73" s="338"/>
      <c r="E73" s="338"/>
    </row>
    <row r="74" spans="1:6" x14ac:dyDescent="0.3">
      <c r="A74" s="23">
        <v>9</v>
      </c>
      <c r="B74" s="338"/>
      <c r="C74" s="338"/>
      <c r="D74" s="338"/>
      <c r="E74" s="338"/>
    </row>
    <row r="75" spans="1:6" ht="18.75" x14ac:dyDescent="0.3">
      <c r="A75" s="903"/>
      <c r="B75" s="904"/>
      <c r="C75" s="909" t="s">
        <v>753</v>
      </c>
      <c r="D75" s="904">
        <f>SUM(D66:D74)</f>
        <v>57604427.340000004</v>
      </c>
      <c r="E75" s="905"/>
      <c r="F75" s="908" t="str">
        <f>IF(D75='ETCA-I-02'!$B$48,"","VALOR INCORRECTO, DEBE SER IGUAL A LO REPORTADO EN ETCA-I-02 EN LA CUENTA a) INVERSIONES FINANCIERAS A LARGO PLAZO")</f>
        <v/>
      </c>
    </row>
    <row r="76" spans="1:6" x14ac:dyDescent="0.3">
      <c r="A76" s="910" t="s">
        <v>84</v>
      </c>
      <c r="B76" s="428"/>
      <c r="C76" s="33"/>
    </row>
    <row r="77" spans="1:6" x14ac:dyDescent="0.3">
      <c r="A77" s="910" t="s">
        <v>1026</v>
      </c>
      <c r="B77" s="428"/>
      <c r="C77" s="33"/>
    </row>
    <row r="78" spans="1:6" x14ac:dyDescent="0.3">
      <c r="A78" s="910" t="s">
        <v>1025</v>
      </c>
      <c r="B78" s="428"/>
      <c r="C78" s="428"/>
      <c r="D78" s="428"/>
      <c r="E78" s="428"/>
    </row>
    <row r="79" spans="1:6" x14ac:dyDescent="0.3">
      <c r="A79" s="961" t="s">
        <v>1616</v>
      </c>
      <c r="B79" s="428"/>
      <c r="C79" s="428"/>
      <c r="D79" s="428"/>
      <c r="E79" s="428"/>
    </row>
    <row r="80" spans="1:6" ht="39" customHeight="1" x14ac:dyDescent="0.3">
      <c r="A80" s="907"/>
      <c r="B80" s="907"/>
      <c r="C80" s="907"/>
      <c r="D80" s="907"/>
      <c r="E80" s="907"/>
    </row>
    <row r="81" spans="1:5" ht="15.75" customHeight="1" x14ac:dyDescent="0.3">
      <c r="A81" s="907"/>
      <c r="B81" s="907"/>
      <c r="C81" s="907"/>
      <c r="D81" s="907"/>
      <c r="E81" s="907"/>
    </row>
  </sheetData>
  <sheetProtection algorithmName="SHA-512" hashValue="APyxjRcdfc1lqBKd5JZoJysDmim1oGF0vxVuIcWaMLBL/wjCApyjnCwPtC1MfuF5cXvnLAtZ9E0VOJHw+ybadg==" saltValue="id/SGlxdDY5F4mqJDrLllQ==" spinCount="100000" sheet="1" scenarios="1"/>
  <mergeCells count="17">
    <mergeCell ref="A1:E1"/>
    <mergeCell ref="A2:E2"/>
    <mergeCell ref="A3:E3"/>
    <mergeCell ref="A4:E4"/>
    <mergeCell ref="A8:D8"/>
    <mergeCell ref="E8:E9"/>
    <mergeCell ref="B5:D5"/>
    <mergeCell ref="A36:D36"/>
    <mergeCell ref="A7:E7"/>
    <mergeCell ref="A35:E35"/>
    <mergeCell ref="E36:E37"/>
    <mergeCell ref="A49:E49"/>
    <mergeCell ref="A50:D50"/>
    <mergeCell ref="E50:E51"/>
    <mergeCell ref="A63:E63"/>
    <mergeCell ref="A64:D64"/>
    <mergeCell ref="E64:E65"/>
  </mergeCells>
  <printOptions horizontalCentered="1"/>
  <pageMargins left="0.19685039370078741" right="0.19685039370078741" top="0.74803149606299213" bottom="0.74803149606299213" header="0.31496062992125984" footer="0.31496062992125984"/>
  <pageSetup scale="80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9"/>
  <sheetViews>
    <sheetView tabSelected="1" topLeftCell="H198" workbookViewId="0">
      <selection activeCell="P212" sqref="P212"/>
    </sheetView>
  </sheetViews>
  <sheetFormatPr baseColWidth="10" defaultRowHeight="15" x14ac:dyDescent="0.25"/>
  <cols>
    <col min="1" max="1" width="15.7109375" customWidth="1"/>
    <col min="2" max="4" width="4.5703125" customWidth="1"/>
    <col min="5" max="5" width="13" customWidth="1"/>
    <col min="6" max="6" width="7.7109375" customWidth="1"/>
    <col min="7" max="8" width="6.42578125" customWidth="1"/>
    <col min="9" max="9" width="12" customWidth="1"/>
    <col min="10" max="10" width="6" customWidth="1"/>
    <col min="11" max="12" width="6.42578125" customWidth="1"/>
    <col min="13" max="13" width="7.85546875" customWidth="1"/>
    <col min="14" max="14" width="8.85546875" customWidth="1"/>
    <col min="15" max="15" width="7.5703125" customWidth="1"/>
    <col min="16" max="22" width="16.28515625" customWidth="1"/>
  </cols>
  <sheetData>
    <row r="1" spans="1:22" ht="24.75" customHeight="1" x14ac:dyDescent="0.25">
      <c r="A1" s="900" t="s">
        <v>1016</v>
      </c>
      <c r="B1" s="1321" t="s">
        <v>1015</v>
      </c>
      <c r="C1" s="1322"/>
      <c r="D1" s="1322"/>
      <c r="E1" s="1322"/>
      <c r="F1" s="1322"/>
      <c r="G1" s="1322"/>
      <c r="H1" s="1323"/>
      <c r="I1" s="1324" t="s">
        <v>1014</v>
      </c>
      <c r="J1" s="1325"/>
      <c r="K1" s="1321" t="s">
        <v>1013</v>
      </c>
      <c r="L1" s="1322"/>
      <c r="M1" s="1322"/>
      <c r="N1" s="1322"/>
      <c r="O1" s="1323"/>
      <c r="P1" s="1321" t="s">
        <v>1012</v>
      </c>
      <c r="Q1" s="1322"/>
      <c r="R1" s="1322"/>
      <c r="S1" s="1322"/>
      <c r="T1" s="1322"/>
      <c r="U1" s="1322"/>
      <c r="V1" s="1323"/>
    </row>
    <row r="2" spans="1:22" ht="168" customHeight="1" thickBot="1" x14ac:dyDescent="0.3">
      <c r="A2" s="899" t="s">
        <v>1011</v>
      </c>
      <c r="B2" s="898" t="s">
        <v>1010</v>
      </c>
      <c r="C2" s="897" t="s">
        <v>1009</v>
      </c>
      <c r="D2" s="897" t="s">
        <v>1008</v>
      </c>
      <c r="E2" s="896" t="s">
        <v>1007</v>
      </c>
      <c r="F2" s="895" t="s">
        <v>1006</v>
      </c>
      <c r="G2" s="895" t="s">
        <v>1005</v>
      </c>
      <c r="H2" s="895" t="s">
        <v>1004</v>
      </c>
      <c r="I2" s="894" t="s">
        <v>1003</v>
      </c>
      <c r="J2" s="893" t="s">
        <v>1002</v>
      </c>
      <c r="K2" s="892" t="s">
        <v>1001</v>
      </c>
      <c r="L2" s="891" t="s">
        <v>1000</v>
      </c>
      <c r="M2" s="891" t="s">
        <v>999</v>
      </c>
      <c r="N2" s="891" t="s">
        <v>998</v>
      </c>
      <c r="O2" s="890" t="s">
        <v>997</v>
      </c>
      <c r="P2" s="889" t="s">
        <v>996</v>
      </c>
      <c r="Q2" s="888" t="s">
        <v>995</v>
      </c>
      <c r="R2" s="888" t="s">
        <v>994</v>
      </c>
      <c r="S2" s="887" t="s">
        <v>993</v>
      </c>
      <c r="T2" s="887" t="s">
        <v>992</v>
      </c>
      <c r="U2" s="887" t="s">
        <v>991</v>
      </c>
      <c r="V2" s="886" t="s">
        <v>990</v>
      </c>
    </row>
    <row r="3" spans="1:22" ht="15.75" thickBot="1" x14ac:dyDescent="0.3">
      <c r="A3" s="885">
        <v>10</v>
      </c>
      <c r="B3" s="885">
        <v>1</v>
      </c>
      <c r="C3" s="885">
        <v>1</v>
      </c>
      <c r="D3" s="885">
        <v>2</v>
      </c>
      <c r="E3" s="885">
        <v>7</v>
      </c>
      <c r="F3" s="885">
        <v>3</v>
      </c>
      <c r="G3" s="885">
        <v>1</v>
      </c>
      <c r="H3" s="885">
        <v>1</v>
      </c>
      <c r="I3" s="885">
        <v>5</v>
      </c>
      <c r="J3" s="885">
        <v>1</v>
      </c>
      <c r="K3" s="885">
        <v>2</v>
      </c>
      <c r="L3" s="885">
        <v>1</v>
      </c>
      <c r="M3" s="884">
        <v>1</v>
      </c>
      <c r="N3" s="884">
        <v>2</v>
      </c>
      <c r="O3" s="884">
        <v>2</v>
      </c>
      <c r="P3" s="884"/>
      <c r="Q3" s="884"/>
      <c r="R3" s="884"/>
      <c r="S3" s="884"/>
      <c r="T3" s="884"/>
      <c r="U3" s="884"/>
      <c r="V3" s="884"/>
    </row>
    <row r="4" spans="1:22" x14ac:dyDescent="0.25">
      <c r="A4" s="962">
        <v>1</v>
      </c>
      <c r="B4" s="963">
        <v>2</v>
      </c>
      <c r="C4" s="963">
        <v>5</v>
      </c>
      <c r="D4" s="964" t="s">
        <v>1709</v>
      </c>
      <c r="E4" s="963" t="s">
        <v>1710</v>
      </c>
      <c r="F4" s="965">
        <v>287</v>
      </c>
      <c r="G4" s="965" t="s">
        <v>1711</v>
      </c>
      <c r="H4" s="965">
        <v>2</v>
      </c>
      <c r="I4" s="962" t="s">
        <v>1617</v>
      </c>
      <c r="J4" s="965">
        <v>1</v>
      </c>
      <c r="K4" s="965">
        <v>2019</v>
      </c>
      <c r="L4" s="962">
        <v>1</v>
      </c>
      <c r="M4" s="962">
        <v>4</v>
      </c>
      <c r="N4" s="965" t="s">
        <v>1713</v>
      </c>
      <c r="O4" s="965">
        <v>11</v>
      </c>
      <c r="P4" s="967">
        <v>174.5</v>
      </c>
      <c r="Q4" s="967"/>
      <c r="R4" s="985">
        <f t="shared" ref="R4:R67" si="0">SUM(P4:Q4)</f>
        <v>174.5</v>
      </c>
      <c r="S4" s="986">
        <v>174.5</v>
      </c>
      <c r="T4" s="986">
        <v>174.5</v>
      </c>
      <c r="U4" s="986">
        <v>174.5</v>
      </c>
      <c r="V4" s="986">
        <v>174.5</v>
      </c>
    </row>
    <row r="5" spans="1:22" x14ac:dyDescent="0.25">
      <c r="A5" s="962">
        <v>1</v>
      </c>
      <c r="B5" s="963">
        <v>2</v>
      </c>
      <c r="C5" s="963">
        <v>5</v>
      </c>
      <c r="D5" s="964" t="s">
        <v>1709</v>
      </c>
      <c r="E5" s="963" t="s">
        <v>1710</v>
      </c>
      <c r="F5" s="965">
        <v>287</v>
      </c>
      <c r="G5" s="965" t="s">
        <v>1711</v>
      </c>
      <c r="H5" s="965">
        <v>2</v>
      </c>
      <c r="I5" s="962" t="s">
        <v>1618</v>
      </c>
      <c r="J5" s="965">
        <v>1</v>
      </c>
      <c r="K5" s="965">
        <v>2019</v>
      </c>
      <c r="L5" s="962">
        <v>1</v>
      </c>
      <c r="M5" s="962">
        <v>4</v>
      </c>
      <c r="N5" s="965" t="s">
        <v>1713</v>
      </c>
      <c r="O5" s="965">
        <v>11</v>
      </c>
      <c r="P5" s="967">
        <v>2149.87</v>
      </c>
      <c r="Q5" s="967">
        <v>160</v>
      </c>
      <c r="R5" s="985">
        <f t="shared" si="0"/>
        <v>2309.87</v>
      </c>
      <c r="S5" s="986">
        <v>2309.87</v>
      </c>
      <c r="T5" s="986">
        <v>2309.87</v>
      </c>
      <c r="U5" s="986">
        <v>2309.87</v>
      </c>
      <c r="V5" s="986">
        <v>2309.87</v>
      </c>
    </row>
    <row r="6" spans="1:22" x14ac:dyDescent="0.25">
      <c r="A6" s="962">
        <v>1</v>
      </c>
      <c r="B6" s="963">
        <v>2</v>
      </c>
      <c r="C6" s="963">
        <v>5</v>
      </c>
      <c r="D6" s="964" t="s">
        <v>1709</v>
      </c>
      <c r="E6" s="963" t="s">
        <v>1710</v>
      </c>
      <c r="F6" s="965">
        <v>287</v>
      </c>
      <c r="G6" s="965" t="s">
        <v>1711</v>
      </c>
      <c r="H6" s="965">
        <v>2</v>
      </c>
      <c r="I6" s="962" t="s">
        <v>1619</v>
      </c>
      <c r="J6" s="965">
        <v>1</v>
      </c>
      <c r="K6" s="965">
        <v>2019</v>
      </c>
      <c r="L6" s="962">
        <v>1</v>
      </c>
      <c r="M6" s="962">
        <v>4</v>
      </c>
      <c r="N6" s="965" t="s">
        <v>1713</v>
      </c>
      <c r="O6" s="965">
        <v>11</v>
      </c>
      <c r="P6" s="967">
        <v>9303.59</v>
      </c>
      <c r="Q6" s="967">
        <v>-2803.9</v>
      </c>
      <c r="R6" s="985">
        <f t="shared" si="0"/>
        <v>6499.6900000000005</v>
      </c>
      <c r="S6" s="986">
        <v>198</v>
      </c>
      <c r="T6" s="986">
        <v>198</v>
      </c>
      <c r="U6" s="986">
        <v>198</v>
      </c>
      <c r="V6" s="986">
        <v>198</v>
      </c>
    </row>
    <row r="7" spans="1:22" x14ac:dyDescent="0.25">
      <c r="A7" s="962">
        <v>1</v>
      </c>
      <c r="B7" s="963">
        <v>2</v>
      </c>
      <c r="C7" s="963">
        <v>5</v>
      </c>
      <c r="D7" s="964" t="s">
        <v>1709</v>
      </c>
      <c r="E7" s="963" t="s">
        <v>1710</v>
      </c>
      <c r="F7" s="965">
        <v>287</v>
      </c>
      <c r="G7" s="965" t="s">
        <v>1711</v>
      </c>
      <c r="H7" s="965">
        <v>2</v>
      </c>
      <c r="I7" s="962" t="s">
        <v>1620</v>
      </c>
      <c r="J7" s="965">
        <v>1</v>
      </c>
      <c r="K7" s="965">
        <v>2019</v>
      </c>
      <c r="L7" s="962">
        <v>1</v>
      </c>
      <c r="M7" s="962">
        <v>4</v>
      </c>
      <c r="N7" s="965" t="s">
        <v>1713</v>
      </c>
      <c r="O7" s="965">
        <v>11</v>
      </c>
      <c r="P7" s="967"/>
      <c r="Q7" s="967">
        <v>124</v>
      </c>
      <c r="R7" s="985">
        <f t="shared" si="0"/>
        <v>124</v>
      </c>
      <c r="S7" s="986">
        <v>124</v>
      </c>
      <c r="T7" s="986">
        <v>124</v>
      </c>
      <c r="U7" s="986">
        <v>124</v>
      </c>
      <c r="V7" s="986">
        <v>124</v>
      </c>
    </row>
    <row r="8" spans="1:22" x14ac:dyDescent="0.25">
      <c r="A8" s="962">
        <v>1</v>
      </c>
      <c r="B8" s="963">
        <v>2</v>
      </c>
      <c r="C8" s="963">
        <v>5</v>
      </c>
      <c r="D8" s="964" t="s">
        <v>1709</v>
      </c>
      <c r="E8" s="963" t="s">
        <v>1710</v>
      </c>
      <c r="F8" s="965">
        <v>287</v>
      </c>
      <c r="G8" s="965" t="s">
        <v>1711</v>
      </c>
      <c r="H8" s="965">
        <v>2</v>
      </c>
      <c r="I8" s="962" t="s">
        <v>1621</v>
      </c>
      <c r="J8" s="965">
        <v>1</v>
      </c>
      <c r="K8" s="965">
        <v>2019</v>
      </c>
      <c r="L8" s="962">
        <v>1</v>
      </c>
      <c r="M8" s="962">
        <v>4</v>
      </c>
      <c r="N8" s="965" t="s">
        <v>1713</v>
      </c>
      <c r="O8" s="965">
        <v>11</v>
      </c>
      <c r="P8" s="967"/>
      <c r="Q8" s="967">
        <v>232</v>
      </c>
      <c r="R8" s="985">
        <f t="shared" si="0"/>
        <v>232</v>
      </c>
      <c r="S8" s="986">
        <v>232</v>
      </c>
      <c r="T8" s="986">
        <v>232</v>
      </c>
      <c r="U8" s="986">
        <v>232</v>
      </c>
      <c r="V8" s="986">
        <v>232</v>
      </c>
    </row>
    <row r="9" spans="1:22" x14ac:dyDescent="0.25">
      <c r="A9" s="962">
        <v>1</v>
      </c>
      <c r="B9" s="963">
        <v>2</v>
      </c>
      <c r="C9" s="963">
        <v>5</v>
      </c>
      <c r="D9" s="964" t="s">
        <v>1709</v>
      </c>
      <c r="E9" s="963" t="s">
        <v>1710</v>
      </c>
      <c r="F9" s="965">
        <v>287</v>
      </c>
      <c r="G9" s="965" t="s">
        <v>1711</v>
      </c>
      <c r="H9" s="965">
        <v>2</v>
      </c>
      <c r="I9" s="962" t="s">
        <v>1622</v>
      </c>
      <c r="J9" s="965">
        <v>1</v>
      </c>
      <c r="K9" s="965">
        <v>2019</v>
      </c>
      <c r="L9" s="962">
        <v>1</v>
      </c>
      <c r="M9" s="962">
        <v>4</v>
      </c>
      <c r="N9" s="965" t="s">
        <v>1713</v>
      </c>
      <c r="O9" s="965">
        <v>11</v>
      </c>
      <c r="P9" s="967">
        <v>99</v>
      </c>
      <c r="Q9" s="967"/>
      <c r="R9" s="985">
        <f t="shared" si="0"/>
        <v>99</v>
      </c>
      <c r="S9" s="986">
        <v>99</v>
      </c>
      <c r="T9" s="986">
        <v>99</v>
      </c>
      <c r="U9" s="986">
        <v>99</v>
      </c>
      <c r="V9" s="986">
        <v>99</v>
      </c>
    </row>
    <row r="10" spans="1:22" x14ac:dyDescent="0.25">
      <c r="A10" s="962">
        <v>1</v>
      </c>
      <c r="B10" s="963">
        <v>2</v>
      </c>
      <c r="C10" s="963">
        <v>5</v>
      </c>
      <c r="D10" s="964" t="s">
        <v>1709</v>
      </c>
      <c r="E10" s="963" t="s">
        <v>1710</v>
      </c>
      <c r="F10" s="965">
        <v>287</v>
      </c>
      <c r="G10" s="965" t="s">
        <v>1711</v>
      </c>
      <c r="H10" s="965">
        <v>2</v>
      </c>
      <c r="I10" s="962" t="s">
        <v>1623</v>
      </c>
      <c r="J10" s="965">
        <v>1</v>
      </c>
      <c r="K10" s="965">
        <v>2019</v>
      </c>
      <c r="L10" s="962">
        <v>1</v>
      </c>
      <c r="M10" s="962">
        <v>4</v>
      </c>
      <c r="N10" s="965" t="s">
        <v>1713</v>
      </c>
      <c r="O10" s="965">
        <v>11</v>
      </c>
      <c r="P10" s="967">
        <v>14230.94</v>
      </c>
      <c r="Q10" s="967">
        <v>4623.8900000000003</v>
      </c>
      <c r="R10" s="985">
        <f t="shared" si="0"/>
        <v>18854.830000000002</v>
      </c>
      <c r="S10" s="986">
        <v>18854.830000000002</v>
      </c>
      <c r="T10" s="986">
        <v>18854.830000000002</v>
      </c>
      <c r="U10" s="986">
        <v>18854.830000000002</v>
      </c>
      <c r="V10" s="986">
        <v>18854.830000000002</v>
      </c>
    </row>
    <row r="11" spans="1:22" x14ac:dyDescent="0.25">
      <c r="A11" s="962">
        <v>1</v>
      </c>
      <c r="B11" s="963">
        <v>2</v>
      </c>
      <c r="C11" s="963">
        <v>5</v>
      </c>
      <c r="D11" s="964" t="s">
        <v>1709</v>
      </c>
      <c r="E11" s="963" t="s">
        <v>1710</v>
      </c>
      <c r="F11" s="965">
        <v>287</v>
      </c>
      <c r="G11" s="965" t="s">
        <v>1711</v>
      </c>
      <c r="H11" s="965">
        <v>2</v>
      </c>
      <c r="I11" s="962" t="s">
        <v>1624</v>
      </c>
      <c r="J11" s="965">
        <v>1</v>
      </c>
      <c r="K11" s="965">
        <v>2019</v>
      </c>
      <c r="L11" s="962">
        <v>1</v>
      </c>
      <c r="M11" s="962">
        <v>4</v>
      </c>
      <c r="N11" s="965" t="s">
        <v>1713</v>
      </c>
      <c r="O11" s="965">
        <v>11</v>
      </c>
      <c r="P11" s="967">
        <v>6379</v>
      </c>
      <c r="Q11" s="967">
        <v>11230.01</v>
      </c>
      <c r="R11" s="985">
        <f t="shared" si="0"/>
        <v>17609.010000000002</v>
      </c>
      <c r="S11" s="986">
        <v>17609.009999999998</v>
      </c>
      <c r="T11" s="986">
        <v>17609.009999999998</v>
      </c>
      <c r="U11" s="986">
        <v>17609.009999999998</v>
      </c>
      <c r="V11" s="986">
        <v>17609.009999999998</v>
      </c>
    </row>
    <row r="12" spans="1:22" x14ac:dyDescent="0.25">
      <c r="A12" s="962">
        <v>1</v>
      </c>
      <c r="B12" s="963">
        <v>2</v>
      </c>
      <c r="C12" s="963">
        <v>5</v>
      </c>
      <c r="D12" s="964" t="s">
        <v>1709</v>
      </c>
      <c r="E12" s="963" t="s">
        <v>1710</v>
      </c>
      <c r="F12" s="965">
        <v>287</v>
      </c>
      <c r="G12" s="965" t="s">
        <v>1711</v>
      </c>
      <c r="H12" s="965">
        <v>2</v>
      </c>
      <c r="I12" s="962" t="s">
        <v>1625</v>
      </c>
      <c r="J12" s="965">
        <v>1</v>
      </c>
      <c r="K12" s="965">
        <v>2019</v>
      </c>
      <c r="L12" s="962">
        <v>1</v>
      </c>
      <c r="M12" s="962">
        <v>4</v>
      </c>
      <c r="N12" s="965" t="s">
        <v>1713</v>
      </c>
      <c r="O12" s="965">
        <v>11</v>
      </c>
      <c r="P12" s="967">
        <v>245</v>
      </c>
      <c r="Q12" s="967">
        <v>894.4</v>
      </c>
      <c r="R12" s="985">
        <f t="shared" si="0"/>
        <v>1139.4000000000001</v>
      </c>
      <c r="S12" s="986">
        <v>1139.4000000000001</v>
      </c>
      <c r="T12" s="986">
        <v>1139.4000000000001</v>
      </c>
      <c r="U12" s="986">
        <v>1139.4000000000001</v>
      </c>
      <c r="V12" s="986">
        <v>1139.4000000000001</v>
      </c>
    </row>
    <row r="13" spans="1:22" x14ac:dyDescent="0.25">
      <c r="A13" s="962">
        <v>1</v>
      </c>
      <c r="B13" s="963">
        <v>2</v>
      </c>
      <c r="C13" s="963">
        <v>5</v>
      </c>
      <c r="D13" s="964" t="s">
        <v>1709</v>
      </c>
      <c r="E13" s="963" t="s">
        <v>1710</v>
      </c>
      <c r="F13" s="965">
        <v>287</v>
      </c>
      <c r="G13" s="965" t="s">
        <v>1711</v>
      </c>
      <c r="H13" s="965">
        <v>2</v>
      </c>
      <c r="I13" s="962" t="s">
        <v>1626</v>
      </c>
      <c r="J13" s="965">
        <v>1</v>
      </c>
      <c r="K13" s="965">
        <v>2019</v>
      </c>
      <c r="L13" s="962">
        <v>1</v>
      </c>
      <c r="M13" s="962">
        <v>4</v>
      </c>
      <c r="N13" s="965" t="s">
        <v>1713</v>
      </c>
      <c r="O13" s="965">
        <v>11</v>
      </c>
      <c r="P13" s="967">
        <v>3500</v>
      </c>
      <c r="Q13" s="967">
        <v>20450</v>
      </c>
      <c r="R13" s="985">
        <f t="shared" si="0"/>
        <v>23950</v>
      </c>
      <c r="S13" s="986">
        <v>23950</v>
      </c>
      <c r="T13" s="986">
        <v>23950</v>
      </c>
      <c r="U13" s="986">
        <v>23950</v>
      </c>
      <c r="V13" s="986">
        <v>23950</v>
      </c>
    </row>
    <row r="14" spans="1:22" x14ac:dyDescent="0.25">
      <c r="A14" s="962">
        <v>1</v>
      </c>
      <c r="B14" s="963">
        <v>2</v>
      </c>
      <c r="C14" s="963">
        <v>5</v>
      </c>
      <c r="D14" s="964" t="s">
        <v>1709</v>
      </c>
      <c r="E14" s="963" t="s">
        <v>1710</v>
      </c>
      <c r="F14" s="965">
        <v>287</v>
      </c>
      <c r="G14" s="965" t="s">
        <v>1711</v>
      </c>
      <c r="H14" s="965">
        <v>2</v>
      </c>
      <c r="I14" s="962" t="s">
        <v>1627</v>
      </c>
      <c r="J14" s="965">
        <v>1</v>
      </c>
      <c r="K14" s="965">
        <v>2019</v>
      </c>
      <c r="L14" s="962">
        <v>1</v>
      </c>
      <c r="M14" s="962">
        <v>4</v>
      </c>
      <c r="N14" s="965" t="s">
        <v>1713</v>
      </c>
      <c r="O14" s="965">
        <v>11</v>
      </c>
      <c r="P14" s="967">
        <v>5300</v>
      </c>
      <c r="Q14" s="967">
        <v>10000</v>
      </c>
      <c r="R14" s="985">
        <f t="shared" si="0"/>
        <v>15300</v>
      </c>
      <c r="S14" s="986">
        <v>15300</v>
      </c>
      <c r="T14" s="986">
        <v>15300</v>
      </c>
      <c r="U14" s="986">
        <v>15300</v>
      </c>
      <c r="V14" s="986">
        <v>15300</v>
      </c>
    </row>
    <row r="15" spans="1:22" x14ac:dyDescent="0.25">
      <c r="A15" s="962">
        <v>1</v>
      </c>
      <c r="B15" s="963">
        <v>2</v>
      </c>
      <c r="C15" s="963">
        <v>5</v>
      </c>
      <c r="D15" s="964" t="s">
        <v>1709</v>
      </c>
      <c r="E15" s="963" t="s">
        <v>1710</v>
      </c>
      <c r="F15" s="965">
        <v>287</v>
      </c>
      <c r="G15" s="965" t="s">
        <v>1711</v>
      </c>
      <c r="H15" s="965">
        <v>2</v>
      </c>
      <c r="I15" s="962" t="s">
        <v>1628</v>
      </c>
      <c r="J15" s="965">
        <v>1</v>
      </c>
      <c r="K15" s="965">
        <v>2019</v>
      </c>
      <c r="L15" s="962">
        <v>1</v>
      </c>
      <c r="M15" s="962">
        <v>4</v>
      </c>
      <c r="N15" s="965" t="s">
        <v>1713</v>
      </c>
      <c r="O15" s="965">
        <v>11</v>
      </c>
      <c r="P15" s="967">
        <v>37</v>
      </c>
      <c r="Q15" s="967">
        <v>74</v>
      </c>
      <c r="R15" s="985">
        <f t="shared" si="0"/>
        <v>111</v>
      </c>
      <c r="S15" s="986">
        <v>111</v>
      </c>
      <c r="T15" s="986">
        <v>111</v>
      </c>
      <c r="U15" s="986">
        <v>111</v>
      </c>
      <c r="V15" s="986">
        <v>111</v>
      </c>
    </row>
    <row r="16" spans="1:22" x14ac:dyDescent="0.25">
      <c r="A16" s="962">
        <v>1</v>
      </c>
      <c r="B16" s="963">
        <v>2</v>
      </c>
      <c r="C16" s="963">
        <v>5</v>
      </c>
      <c r="D16" s="964" t="s">
        <v>1709</v>
      </c>
      <c r="E16" s="963" t="s">
        <v>1710</v>
      </c>
      <c r="F16" s="965">
        <v>287</v>
      </c>
      <c r="G16" s="965" t="s">
        <v>1711</v>
      </c>
      <c r="H16" s="965">
        <v>2</v>
      </c>
      <c r="I16" s="962" t="s">
        <v>1629</v>
      </c>
      <c r="J16" s="965">
        <v>1</v>
      </c>
      <c r="K16" s="965">
        <v>2019</v>
      </c>
      <c r="L16" s="962">
        <v>1</v>
      </c>
      <c r="M16" s="962">
        <v>4</v>
      </c>
      <c r="N16" s="965" t="s">
        <v>1713</v>
      </c>
      <c r="O16" s="965">
        <v>11</v>
      </c>
      <c r="P16" s="967">
        <v>99636.97</v>
      </c>
      <c r="Q16" s="967">
        <v>-11224.6</v>
      </c>
      <c r="R16" s="985">
        <f t="shared" si="0"/>
        <v>88412.37</v>
      </c>
      <c r="S16" s="986">
        <v>9895.0499999999993</v>
      </c>
      <c r="T16" s="986">
        <v>9895.0499999999993</v>
      </c>
      <c r="U16" s="986">
        <v>9895.0499999999993</v>
      </c>
      <c r="V16" s="986">
        <v>9895.0499999999993</v>
      </c>
    </row>
    <row r="17" spans="1:22" x14ac:dyDescent="0.25">
      <c r="A17" s="962">
        <v>1</v>
      </c>
      <c r="B17" s="963">
        <v>2</v>
      </c>
      <c r="C17" s="963">
        <v>5</v>
      </c>
      <c r="D17" s="964" t="s">
        <v>1709</v>
      </c>
      <c r="E17" s="963" t="s">
        <v>1710</v>
      </c>
      <c r="F17" s="965">
        <v>287</v>
      </c>
      <c r="G17" s="965" t="s">
        <v>1711</v>
      </c>
      <c r="H17" s="965">
        <v>2</v>
      </c>
      <c r="I17" s="962" t="s">
        <v>1617</v>
      </c>
      <c r="J17" s="965">
        <v>1</v>
      </c>
      <c r="K17" s="965">
        <v>2019</v>
      </c>
      <c r="L17" s="962">
        <v>1</v>
      </c>
      <c r="M17" s="962">
        <v>4</v>
      </c>
      <c r="N17" s="965" t="s">
        <v>1713</v>
      </c>
      <c r="O17" s="965">
        <v>11</v>
      </c>
      <c r="P17" s="967"/>
      <c r="Q17" s="967">
        <v>72.95</v>
      </c>
      <c r="R17" s="985">
        <f t="shared" si="0"/>
        <v>72.95</v>
      </c>
      <c r="S17" s="986">
        <v>72.95</v>
      </c>
      <c r="T17" s="986">
        <v>72.95</v>
      </c>
      <c r="U17" s="986">
        <v>72.95</v>
      </c>
      <c r="V17" s="986">
        <v>72.95</v>
      </c>
    </row>
    <row r="18" spans="1:22" x14ac:dyDescent="0.25">
      <c r="A18" s="962">
        <v>1</v>
      </c>
      <c r="B18" s="963">
        <v>2</v>
      </c>
      <c r="C18" s="963">
        <v>5</v>
      </c>
      <c r="D18" s="964" t="s">
        <v>1709</v>
      </c>
      <c r="E18" s="963" t="s">
        <v>1710</v>
      </c>
      <c r="F18" s="965">
        <v>287</v>
      </c>
      <c r="G18" s="965" t="s">
        <v>1711</v>
      </c>
      <c r="H18" s="965">
        <v>2</v>
      </c>
      <c r="I18" s="962">
        <v>31201</v>
      </c>
      <c r="J18" s="965">
        <v>1</v>
      </c>
      <c r="K18" s="965">
        <v>2019</v>
      </c>
      <c r="L18" s="962">
        <v>1</v>
      </c>
      <c r="M18" s="962">
        <v>4</v>
      </c>
      <c r="N18" s="965" t="s">
        <v>1713</v>
      </c>
      <c r="O18" s="965">
        <v>11</v>
      </c>
      <c r="P18" s="967"/>
      <c r="Q18" s="967">
        <v>1000</v>
      </c>
      <c r="R18" s="985">
        <f t="shared" si="0"/>
        <v>1000</v>
      </c>
      <c r="S18" s="986">
        <v>400</v>
      </c>
      <c r="T18" s="986">
        <v>400</v>
      </c>
      <c r="U18" s="970">
        <v>400</v>
      </c>
      <c r="V18" s="970">
        <v>400</v>
      </c>
    </row>
    <row r="19" spans="1:22" x14ac:dyDescent="0.25">
      <c r="A19" s="962">
        <v>1</v>
      </c>
      <c r="B19" s="963">
        <v>2</v>
      </c>
      <c r="C19" s="963">
        <v>5</v>
      </c>
      <c r="D19" s="964" t="s">
        <v>1709</v>
      </c>
      <c r="E19" s="963" t="s">
        <v>1710</v>
      </c>
      <c r="F19" s="965">
        <v>287</v>
      </c>
      <c r="G19" s="965" t="s">
        <v>1711</v>
      </c>
      <c r="H19" s="965">
        <v>2</v>
      </c>
      <c r="I19" s="962" t="s">
        <v>1630</v>
      </c>
      <c r="J19" s="965">
        <v>1</v>
      </c>
      <c r="K19" s="965">
        <v>2019</v>
      </c>
      <c r="L19" s="962">
        <v>1</v>
      </c>
      <c r="M19" s="962">
        <v>4</v>
      </c>
      <c r="N19" s="965" t="s">
        <v>1713</v>
      </c>
      <c r="O19" s="965">
        <v>11</v>
      </c>
      <c r="P19" s="967"/>
      <c r="Q19" s="967">
        <v>8150</v>
      </c>
      <c r="R19" s="985">
        <f t="shared" si="0"/>
        <v>8150</v>
      </c>
      <c r="S19" s="967">
        <v>8150</v>
      </c>
      <c r="T19" s="967">
        <v>8150</v>
      </c>
      <c r="U19" s="967">
        <v>8150</v>
      </c>
      <c r="V19" s="967">
        <v>8150</v>
      </c>
    </row>
    <row r="20" spans="1:22" x14ac:dyDescent="0.25">
      <c r="A20" s="962">
        <v>1</v>
      </c>
      <c r="B20" s="963">
        <v>2</v>
      </c>
      <c r="C20" s="963">
        <v>5</v>
      </c>
      <c r="D20" s="964" t="s">
        <v>1709</v>
      </c>
      <c r="E20" s="963" t="s">
        <v>1710</v>
      </c>
      <c r="F20" s="965">
        <v>287</v>
      </c>
      <c r="G20" s="965" t="s">
        <v>1711</v>
      </c>
      <c r="H20" s="965">
        <v>2</v>
      </c>
      <c r="I20" s="962">
        <v>21101</v>
      </c>
      <c r="J20" s="965">
        <v>1</v>
      </c>
      <c r="K20" s="965">
        <v>2018</v>
      </c>
      <c r="L20" s="962">
        <v>2</v>
      </c>
      <c r="M20" s="962">
        <v>5</v>
      </c>
      <c r="N20" s="965" t="s">
        <v>1715</v>
      </c>
      <c r="O20" s="965">
        <v>11</v>
      </c>
      <c r="P20" s="967"/>
      <c r="Q20" s="967">
        <v>542.41</v>
      </c>
      <c r="R20" s="985">
        <f t="shared" si="0"/>
        <v>542.41</v>
      </c>
      <c r="S20" s="986">
        <v>542.41</v>
      </c>
      <c r="T20" s="986">
        <v>542.41</v>
      </c>
      <c r="U20" s="986">
        <v>542.41</v>
      </c>
      <c r="V20" s="986">
        <v>542.41</v>
      </c>
    </row>
    <row r="21" spans="1:22" x14ac:dyDescent="0.25">
      <c r="A21" s="962">
        <v>1</v>
      </c>
      <c r="B21" s="963">
        <v>2</v>
      </c>
      <c r="C21" s="963">
        <v>5</v>
      </c>
      <c r="D21" s="964" t="s">
        <v>1709</v>
      </c>
      <c r="E21" s="963" t="s">
        <v>1710</v>
      </c>
      <c r="F21" s="965">
        <v>287</v>
      </c>
      <c r="G21" s="965" t="s">
        <v>1711</v>
      </c>
      <c r="H21" s="965">
        <v>2</v>
      </c>
      <c r="I21" s="962" t="s">
        <v>1617</v>
      </c>
      <c r="J21" s="965">
        <v>1</v>
      </c>
      <c r="K21" s="965">
        <v>2019</v>
      </c>
      <c r="L21" s="962">
        <v>2</v>
      </c>
      <c r="M21" s="962">
        <v>5</v>
      </c>
      <c r="N21" s="965" t="s">
        <v>1714</v>
      </c>
      <c r="O21" s="965">
        <v>11</v>
      </c>
      <c r="P21" s="967"/>
      <c r="Q21" s="967">
        <v>633.46</v>
      </c>
      <c r="R21" s="985">
        <f t="shared" si="0"/>
        <v>633.46</v>
      </c>
      <c r="S21" s="986">
        <v>633.46</v>
      </c>
      <c r="T21" s="986">
        <v>633.46</v>
      </c>
      <c r="U21" s="986">
        <v>633.46</v>
      </c>
      <c r="V21" s="986">
        <v>633.46</v>
      </c>
    </row>
    <row r="22" spans="1:22" x14ac:dyDescent="0.25">
      <c r="A22" s="962">
        <v>1</v>
      </c>
      <c r="B22" s="963">
        <v>2</v>
      </c>
      <c r="C22" s="963">
        <v>5</v>
      </c>
      <c r="D22" s="964" t="s">
        <v>1709</v>
      </c>
      <c r="E22" s="963" t="s">
        <v>1710</v>
      </c>
      <c r="F22" s="965">
        <v>287</v>
      </c>
      <c r="G22" s="965" t="s">
        <v>1711</v>
      </c>
      <c r="H22" s="965">
        <v>2</v>
      </c>
      <c r="I22" s="962">
        <v>21201</v>
      </c>
      <c r="J22" s="965">
        <v>1</v>
      </c>
      <c r="K22" s="965">
        <v>2019</v>
      </c>
      <c r="L22" s="962">
        <v>2</v>
      </c>
      <c r="M22" s="962">
        <v>5</v>
      </c>
      <c r="N22" s="965" t="s">
        <v>1714</v>
      </c>
      <c r="O22" s="965">
        <v>11</v>
      </c>
      <c r="P22" s="967"/>
      <c r="Q22" s="967">
        <v>79744.31</v>
      </c>
      <c r="R22" s="985">
        <f t="shared" si="0"/>
        <v>79744.31</v>
      </c>
      <c r="S22" s="967"/>
      <c r="T22" s="967"/>
      <c r="U22" s="967"/>
      <c r="V22" s="967"/>
    </row>
    <row r="23" spans="1:22" x14ac:dyDescent="0.25">
      <c r="A23" s="962">
        <v>1</v>
      </c>
      <c r="B23" s="963">
        <v>2</v>
      </c>
      <c r="C23" s="963">
        <v>5</v>
      </c>
      <c r="D23" s="964" t="s">
        <v>1709</v>
      </c>
      <c r="E23" s="963" t="s">
        <v>1710</v>
      </c>
      <c r="F23" s="965">
        <v>287</v>
      </c>
      <c r="G23" s="965" t="s">
        <v>1711</v>
      </c>
      <c r="H23" s="965">
        <v>2</v>
      </c>
      <c r="I23" s="962" t="s">
        <v>1620</v>
      </c>
      <c r="J23" s="965">
        <v>1</v>
      </c>
      <c r="K23" s="965">
        <v>2019</v>
      </c>
      <c r="L23" s="962">
        <v>2</v>
      </c>
      <c r="M23" s="962">
        <v>5</v>
      </c>
      <c r="N23" s="965" t="s">
        <v>1714</v>
      </c>
      <c r="O23" s="965">
        <v>11</v>
      </c>
      <c r="P23" s="967"/>
      <c r="Q23" s="967">
        <v>64.989999999999995</v>
      </c>
      <c r="R23" s="985">
        <f t="shared" si="0"/>
        <v>64.989999999999995</v>
      </c>
      <c r="S23" s="986">
        <v>64.989999999999995</v>
      </c>
      <c r="T23" s="986">
        <v>64.989999999999995</v>
      </c>
      <c r="U23" s="986">
        <v>64.989999999999995</v>
      </c>
      <c r="V23" s="986">
        <v>64.989999999999995</v>
      </c>
    </row>
    <row r="24" spans="1:22" x14ac:dyDescent="0.25">
      <c r="A24" s="962">
        <v>2</v>
      </c>
      <c r="B24" s="963">
        <v>2</v>
      </c>
      <c r="C24" s="963">
        <v>5</v>
      </c>
      <c r="D24" s="964" t="s">
        <v>1709</v>
      </c>
      <c r="E24" s="963" t="s">
        <v>1710</v>
      </c>
      <c r="F24" s="965">
        <v>459</v>
      </c>
      <c r="G24" s="965" t="s">
        <v>1711</v>
      </c>
      <c r="H24" s="965">
        <v>2</v>
      </c>
      <c r="I24" s="962" t="s">
        <v>1617</v>
      </c>
      <c r="J24" s="965">
        <v>1</v>
      </c>
      <c r="K24" s="965">
        <v>2019</v>
      </c>
      <c r="L24" s="962">
        <v>1</v>
      </c>
      <c r="M24" s="962">
        <v>4</v>
      </c>
      <c r="N24" s="965" t="s">
        <v>1713</v>
      </c>
      <c r="O24" s="965">
        <v>11</v>
      </c>
      <c r="P24" s="967">
        <v>2579.2600000000002</v>
      </c>
      <c r="Q24" s="967"/>
      <c r="R24" s="985">
        <f t="shared" si="0"/>
        <v>2579.2600000000002</v>
      </c>
      <c r="S24" s="986">
        <v>2579.2600000000002</v>
      </c>
      <c r="T24" s="986">
        <v>2579.2600000000002</v>
      </c>
      <c r="U24" s="986">
        <v>2579.2600000000002</v>
      </c>
      <c r="V24" s="986">
        <v>2579.2600000000002</v>
      </c>
    </row>
    <row r="25" spans="1:22" x14ac:dyDescent="0.25">
      <c r="A25" s="962">
        <v>2</v>
      </c>
      <c r="B25" s="963">
        <v>2</v>
      </c>
      <c r="C25" s="963">
        <v>5</v>
      </c>
      <c r="D25" s="964" t="s">
        <v>1709</v>
      </c>
      <c r="E25" s="963" t="s">
        <v>1710</v>
      </c>
      <c r="F25" s="965">
        <v>459</v>
      </c>
      <c r="G25" s="965" t="s">
        <v>1711</v>
      </c>
      <c r="H25" s="965">
        <v>2</v>
      </c>
      <c r="I25" s="962" t="s">
        <v>1631</v>
      </c>
      <c r="J25" s="965">
        <v>1</v>
      </c>
      <c r="K25" s="965">
        <v>2019</v>
      </c>
      <c r="L25" s="962">
        <v>1</v>
      </c>
      <c r="M25" s="962">
        <v>4</v>
      </c>
      <c r="N25" s="965" t="s">
        <v>1713</v>
      </c>
      <c r="O25" s="965">
        <v>11</v>
      </c>
      <c r="P25" s="967">
        <v>9883.2000000000007</v>
      </c>
      <c r="Q25" s="967"/>
      <c r="R25" s="985">
        <f t="shared" si="0"/>
        <v>9883.2000000000007</v>
      </c>
      <c r="S25" s="986">
        <v>9883.2000000000007</v>
      </c>
      <c r="T25" s="986">
        <v>9883.2000000000007</v>
      </c>
      <c r="U25" s="986">
        <v>9883.2000000000007</v>
      </c>
      <c r="V25" s="986">
        <v>9883.2000000000007</v>
      </c>
    </row>
    <row r="26" spans="1:22" x14ac:dyDescent="0.25">
      <c r="A26" s="962">
        <v>2</v>
      </c>
      <c r="B26" s="963">
        <v>2</v>
      </c>
      <c r="C26" s="963">
        <v>5</v>
      </c>
      <c r="D26" s="964" t="s">
        <v>1709</v>
      </c>
      <c r="E26" s="963" t="s">
        <v>1710</v>
      </c>
      <c r="F26" s="965">
        <v>459</v>
      </c>
      <c r="G26" s="965" t="s">
        <v>1711</v>
      </c>
      <c r="H26" s="965">
        <v>2</v>
      </c>
      <c r="I26" s="962" t="s">
        <v>1632</v>
      </c>
      <c r="J26" s="965">
        <v>1</v>
      </c>
      <c r="K26" s="965">
        <v>2019</v>
      </c>
      <c r="L26" s="962">
        <v>1</v>
      </c>
      <c r="M26" s="962">
        <v>4</v>
      </c>
      <c r="N26" s="965" t="s">
        <v>1713</v>
      </c>
      <c r="O26" s="965">
        <v>11</v>
      </c>
      <c r="P26" s="967">
        <v>32205.68</v>
      </c>
      <c r="Q26" s="967"/>
      <c r="R26" s="985">
        <f t="shared" si="0"/>
        <v>32205.68</v>
      </c>
      <c r="S26" s="986">
        <v>1490</v>
      </c>
      <c r="T26" s="986">
        <v>1490</v>
      </c>
      <c r="U26" s="986">
        <v>1490</v>
      </c>
      <c r="V26" s="986">
        <v>1490</v>
      </c>
    </row>
    <row r="27" spans="1:22" x14ac:dyDescent="0.25">
      <c r="A27" s="962">
        <v>2</v>
      </c>
      <c r="B27" s="963">
        <v>2</v>
      </c>
      <c r="C27" s="963">
        <v>5</v>
      </c>
      <c r="D27" s="964" t="s">
        <v>1709</v>
      </c>
      <c r="E27" s="963" t="s">
        <v>1710</v>
      </c>
      <c r="F27" s="965">
        <v>459</v>
      </c>
      <c r="G27" s="965" t="s">
        <v>1711</v>
      </c>
      <c r="H27" s="965">
        <v>2</v>
      </c>
      <c r="I27" s="962" t="s">
        <v>1633</v>
      </c>
      <c r="J27" s="965">
        <v>1</v>
      </c>
      <c r="K27" s="965">
        <v>2019</v>
      </c>
      <c r="L27" s="962">
        <v>1</v>
      </c>
      <c r="M27" s="962">
        <v>4</v>
      </c>
      <c r="N27" s="965" t="s">
        <v>1713</v>
      </c>
      <c r="O27" s="965">
        <v>11</v>
      </c>
      <c r="P27" s="967">
        <v>8139.7800000000007</v>
      </c>
      <c r="Q27" s="967">
        <v>-1404.5900000000001</v>
      </c>
      <c r="R27" s="985">
        <f t="shared" si="0"/>
        <v>6735.1900000000005</v>
      </c>
      <c r="S27" s="986">
        <v>2655.6</v>
      </c>
      <c r="T27" s="986">
        <v>2655.6</v>
      </c>
      <c r="U27" s="986">
        <v>2655.6</v>
      </c>
      <c r="V27" s="986">
        <v>2655.6</v>
      </c>
    </row>
    <row r="28" spans="1:22" x14ac:dyDescent="0.25">
      <c r="A28" s="962">
        <v>2</v>
      </c>
      <c r="B28" s="963">
        <v>2</v>
      </c>
      <c r="C28" s="963">
        <v>5</v>
      </c>
      <c r="D28" s="964" t="s">
        <v>1709</v>
      </c>
      <c r="E28" s="963" t="s">
        <v>1710</v>
      </c>
      <c r="F28" s="965">
        <v>459</v>
      </c>
      <c r="G28" s="965" t="s">
        <v>1711</v>
      </c>
      <c r="H28" s="965">
        <v>2</v>
      </c>
      <c r="I28" s="962" t="s">
        <v>1618</v>
      </c>
      <c r="J28" s="965">
        <v>1</v>
      </c>
      <c r="K28" s="965">
        <v>2019</v>
      </c>
      <c r="L28" s="962">
        <v>1</v>
      </c>
      <c r="M28" s="962">
        <v>4</v>
      </c>
      <c r="N28" s="965" t="s">
        <v>1713</v>
      </c>
      <c r="O28" s="965">
        <v>11</v>
      </c>
      <c r="P28" s="967">
        <v>355</v>
      </c>
      <c r="Q28" s="967"/>
      <c r="R28" s="985">
        <f t="shared" si="0"/>
        <v>355</v>
      </c>
      <c r="S28" s="986">
        <v>355</v>
      </c>
      <c r="T28" s="986">
        <v>355</v>
      </c>
      <c r="U28" s="986">
        <v>355</v>
      </c>
      <c r="V28" s="986">
        <v>355</v>
      </c>
    </row>
    <row r="29" spans="1:22" x14ac:dyDescent="0.25">
      <c r="A29" s="962">
        <v>2</v>
      </c>
      <c r="B29" s="963">
        <v>2</v>
      </c>
      <c r="C29" s="963">
        <v>5</v>
      </c>
      <c r="D29" s="964" t="s">
        <v>1709</v>
      </c>
      <c r="E29" s="963" t="s">
        <v>1710</v>
      </c>
      <c r="F29" s="965">
        <v>459</v>
      </c>
      <c r="G29" s="965" t="s">
        <v>1711</v>
      </c>
      <c r="H29" s="965">
        <v>2</v>
      </c>
      <c r="I29" s="962" t="s">
        <v>1619</v>
      </c>
      <c r="J29" s="965">
        <v>1</v>
      </c>
      <c r="K29" s="965">
        <v>2019</v>
      </c>
      <c r="L29" s="962">
        <v>1</v>
      </c>
      <c r="M29" s="962">
        <v>4</v>
      </c>
      <c r="N29" s="965" t="s">
        <v>1713</v>
      </c>
      <c r="O29" s="965">
        <v>11</v>
      </c>
      <c r="P29" s="967"/>
      <c r="Q29" s="967">
        <v>1975</v>
      </c>
      <c r="R29" s="985">
        <f t="shared" si="0"/>
        <v>1975</v>
      </c>
      <c r="S29" s="986">
        <v>1975</v>
      </c>
      <c r="T29" s="986">
        <v>1975</v>
      </c>
      <c r="U29" s="986">
        <v>1975</v>
      </c>
      <c r="V29" s="986">
        <v>1975</v>
      </c>
    </row>
    <row r="30" spans="1:22" x14ac:dyDescent="0.25">
      <c r="A30" s="962">
        <v>2</v>
      </c>
      <c r="B30" s="963">
        <v>2</v>
      </c>
      <c r="C30" s="963">
        <v>5</v>
      </c>
      <c r="D30" s="964" t="s">
        <v>1709</v>
      </c>
      <c r="E30" s="963" t="s">
        <v>1710</v>
      </c>
      <c r="F30" s="965">
        <v>459</v>
      </c>
      <c r="G30" s="965" t="s">
        <v>1711</v>
      </c>
      <c r="H30" s="965">
        <v>2</v>
      </c>
      <c r="I30" s="962" t="s">
        <v>1620</v>
      </c>
      <c r="J30" s="965">
        <v>1</v>
      </c>
      <c r="K30" s="965">
        <v>2019</v>
      </c>
      <c r="L30" s="962">
        <v>1</v>
      </c>
      <c r="M30" s="962">
        <v>4</v>
      </c>
      <c r="N30" s="965" t="s">
        <v>1713</v>
      </c>
      <c r="O30" s="965">
        <v>11</v>
      </c>
      <c r="P30" s="967"/>
      <c r="Q30" s="967">
        <v>374</v>
      </c>
      <c r="R30" s="985">
        <f t="shared" si="0"/>
        <v>374</v>
      </c>
      <c r="S30" s="986">
        <v>374</v>
      </c>
      <c r="T30" s="986">
        <v>374</v>
      </c>
      <c r="U30" s="986">
        <v>374</v>
      </c>
      <c r="V30" s="986">
        <v>374</v>
      </c>
    </row>
    <row r="31" spans="1:22" x14ac:dyDescent="0.25">
      <c r="A31" s="962">
        <v>2</v>
      </c>
      <c r="B31" s="963">
        <v>2</v>
      </c>
      <c r="C31" s="963">
        <v>5</v>
      </c>
      <c r="D31" s="964" t="s">
        <v>1709</v>
      </c>
      <c r="E31" s="963" t="s">
        <v>1710</v>
      </c>
      <c r="F31" s="965">
        <v>459</v>
      </c>
      <c r="G31" s="965" t="s">
        <v>1711</v>
      </c>
      <c r="H31" s="965">
        <v>2</v>
      </c>
      <c r="I31" s="962" t="s">
        <v>1634</v>
      </c>
      <c r="J31" s="965">
        <v>1</v>
      </c>
      <c r="K31" s="965">
        <v>2019</v>
      </c>
      <c r="L31" s="962">
        <v>1</v>
      </c>
      <c r="M31" s="962">
        <v>4</v>
      </c>
      <c r="N31" s="965" t="s">
        <v>1713</v>
      </c>
      <c r="O31" s="965">
        <v>11</v>
      </c>
      <c r="P31" s="967">
        <v>13381.279999999999</v>
      </c>
      <c r="Q31" s="967"/>
      <c r="R31" s="985">
        <f t="shared" si="0"/>
        <v>13381.279999999999</v>
      </c>
      <c r="S31" s="986">
        <v>5446.2</v>
      </c>
      <c r="T31" s="986">
        <v>5446.2</v>
      </c>
      <c r="U31" s="967">
        <v>5446.2</v>
      </c>
      <c r="V31" s="967">
        <v>5446.2</v>
      </c>
    </row>
    <row r="32" spans="1:22" x14ac:dyDescent="0.25">
      <c r="A32" s="962">
        <v>2</v>
      </c>
      <c r="B32" s="963">
        <v>2</v>
      </c>
      <c r="C32" s="963">
        <v>5</v>
      </c>
      <c r="D32" s="964" t="s">
        <v>1709</v>
      </c>
      <c r="E32" s="963" t="s">
        <v>1710</v>
      </c>
      <c r="F32" s="965">
        <v>459</v>
      </c>
      <c r="G32" s="965" t="s">
        <v>1711</v>
      </c>
      <c r="H32" s="965">
        <v>2</v>
      </c>
      <c r="I32" s="962" t="s">
        <v>1635</v>
      </c>
      <c r="J32" s="965">
        <v>1</v>
      </c>
      <c r="K32" s="965">
        <v>2019</v>
      </c>
      <c r="L32" s="962">
        <v>1</v>
      </c>
      <c r="M32" s="962">
        <v>4</v>
      </c>
      <c r="N32" s="965" t="s">
        <v>1713</v>
      </c>
      <c r="O32" s="965">
        <v>11</v>
      </c>
      <c r="P32" s="967">
        <v>23510.97</v>
      </c>
      <c r="Q32" s="967"/>
      <c r="R32" s="985">
        <f t="shared" si="0"/>
        <v>23510.97</v>
      </c>
      <c r="S32" s="986">
        <v>8468</v>
      </c>
      <c r="T32" s="986">
        <v>8468</v>
      </c>
      <c r="U32" s="967">
        <v>8468</v>
      </c>
      <c r="V32" s="967">
        <v>8468</v>
      </c>
    </row>
    <row r="33" spans="1:22" x14ac:dyDescent="0.25">
      <c r="A33" s="962">
        <v>2</v>
      </c>
      <c r="B33" s="963">
        <v>2</v>
      </c>
      <c r="C33" s="963">
        <v>5</v>
      </c>
      <c r="D33" s="964" t="s">
        <v>1709</v>
      </c>
      <c r="E33" s="963" t="s">
        <v>1710</v>
      </c>
      <c r="F33" s="965">
        <v>459</v>
      </c>
      <c r="G33" s="965" t="s">
        <v>1711</v>
      </c>
      <c r="H33" s="965">
        <v>2</v>
      </c>
      <c r="I33" s="962" t="s">
        <v>1623</v>
      </c>
      <c r="J33" s="965">
        <v>1</v>
      </c>
      <c r="K33" s="965">
        <v>2019</v>
      </c>
      <c r="L33" s="962">
        <v>1</v>
      </c>
      <c r="M33" s="962">
        <v>4</v>
      </c>
      <c r="N33" s="965" t="s">
        <v>1713</v>
      </c>
      <c r="O33" s="965">
        <v>11</v>
      </c>
      <c r="P33" s="967">
        <v>13151.9</v>
      </c>
      <c r="Q33" s="967">
        <v>10923.25</v>
      </c>
      <c r="R33" s="985">
        <f t="shared" si="0"/>
        <v>24075.15</v>
      </c>
      <c r="S33" s="986">
        <v>24075.15</v>
      </c>
      <c r="T33" s="986">
        <v>24075.15</v>
      </c>
      <c r="U33" s="986">
        <f>24075.15-60.44</f>
        <v>24014.710000000003</v>
      </c>
      <c r="V33" s="986">
        <f>24075.15-60.44</f>
        <v>24014.710000000003</v>
      </c>
    </row>
    <row r="34" spans="1:22" x14ac:dyDescent="0.25">
      <c r="A34" s="962">
        <v>2</v>
      </c>
      <c r="B34" s="963">
        <v>2</v>
      </c>
      <c r="C34" s="963">
        <v>5</v>
      </c>
      <c r="D34" s="964" t="s">
        <v>1709</v>
      </c>
      <c r="E34" s="963" t="s">
        <v>1710</v>
      </c>
      <c r="F34" s="965">
        <v>459</v>
      </c>
      <c r="G34" s="965" t="s">
        <v>1711</v>
      </c>
      <c r="H34" s="965">
        <v>2</v>
      </c>
      <c r="I34" s="962" t="s">
        <v>1636</v>
      </c>
      <c r="J34" s="965">
        <v>1</v>
      </c>
      <c r="K34" s="965">
        <v>2019</v>
      </c>
      <c r="L34" s="962">
        <v>1</v>
      </c>
      <c r="M34" s="962">
        <v>4</v>
      </c>
      <c r="N34" s="965" t="s">
        <v>1713</v>
      </c>
      <c r="O34" s="965">
        <v>11</v>
      </c>
      <c r="P34" s="967">
        <v>150339</v>
      </c>
      <c r="Q34" s="967">
        <v>-5916</v>
      </c>
      <c r="R34" s="985">
        <f t="shared" si="0"/>
        <v>144423</v>
      </c>
      <c r="S34" s="986">
        <v>12064</v>
      </c>
      <c r="T34" s="986">
        <v>12064</v>
      </c>
      <c r="U34" s="986">
        <v>12064</v>
      </c>
      <c r="V34" s="986">
        <v>12064</v>
      </c>
    </row>
    <row r="35" spans="1:22" x14ac:dyDescent="0.25">
      <c r="A35" s="962">
        <v>2</v>
      </c>
      <c r="B35" s="963">
        <v>2</v>
      </c>
      <c r="C35" s="963">
        <v>5</v>
      </c>
      <c r="D35" s="964" t="s">
        <v>1709</v>
      </c>
      <c r="E35" s="963" t="s">
        <v>1710</v>
      </c>
      <c r="F35" s="965">
        <v>459</v>
      </c>
      <c r="G35" s="965" t="s">
        <v>1711</v>
      </c>
      <c r="H35" s="965">
        <v>2</v>
      </c>
      <c r="I35" s="962">
        <v>29701</v>
      </c>
      <c r="J35" s="965">
        <v>1</v>
      </c>
      <c r="K35" s="965">
        <v>2019</v>
      </c>
      <c r="L35" s="962">
        <v>1</v>
      </c>
      <c r="M35" s="962">
        <v>4</v>
      </c>
      <c r="N35" s="965" t="s">
        <v>1713</v>
      </c>
      <c r="O35" s="965">
        <v>11</v>
      </c>
      <c r="P35" s="967">
        <v>1925</v>
      </c>
      <c r="Q35" s="967"/>
      <c r="R35" s="985">
        <f t="shared" si="0"/>
        <v>1925</v>
      </c>
      <c r="S35" s="967"/>
      <c r="T35" s="967"/>
      <c r="U35" s="967"/>
      <c r="V35" s="967"/>
    </row>
    <row r="36" spans="1:22" x14ac:dyDescent="0.25">
      <c r="A36" s="962">
        <v>2</v>
      </c>
      <c r="B36" s="963">
        <v>2</v>
      </c>
      <c r="C36" s="963">
        <v>5</v>
      </c>
      <c r="D36" s="964" t="s">
        <v>1709</v>
      </c>
      <c r="E36" s="963" t="s">
        <v>1710</v>
      </c>
      <c r="F36" s="965">
        <v>459</v>
      </c>
      <c r="G36" s="965" t="s">
        <v>1711</v>
      </c>
      <c r="H36" s="965">
        <v>2</v>
      </c>
      <c r="I36" s="962">
        <v>32501</v>
      </c>
      <c r="J36" s="965">
        <v>1</v>
      </c>
      <c r="K36" s="965">
        <v>2019</v>
      </c>
      <c r="L36" s="962">
        <v>1</v>
      </c>
      <c r="M36" s="962">
        <v>4</v>
      </c>
      <c r="N36" s="965" t="s">
        <v>1713</v>
      </c>
      <c r="O36" s="965">
        <v>11</v>
      </c>
      <c r="P36" s="967">
        <v>22600</v>
      </c>
      <c r="Q36" s="967">
        <v>-12000</v>
      </c>
      <c r="R36" s="985">
        <f t="shared" si="0"/>
        <v>10600</v>
      </c>
      <c r="S36" s="967"/>
      <c r="T36" s="967"/>
      <c r="U36" s="967"/>
      <c r="V36" s="967"/>
    </row>
    <row r="37" spans="1:22" x14ac:dyDescent="0.25">
      <c r="A37" s="962">
        <v>2</v>
      </c>
      <c r="B37" s="963">
        <v>2</v>
      </c>
      <c r="C37" s="963">
        <v>5</v>
      </c>
      <c r="D37" s="964" t="s">
        <v>1709</v>
      </c>
      <c r="E37" s="963" t="s">
        <v>1710</v>
      </c>
      <c r="F37" s="965">
        <v>459</v>
      </c>
      <c r="G37" s="965" t="s">
        <v>1711</v>
      </c>
      <c r="H37" s="965">
        <v>2</v>
      </c>
      <c r="I37" s="962" t="s">
        <v>1637</v>
      </c>
      <c r="J37" s="965">
        <v>1</v>
      </c>
      <c r="K37" s="965">
        <v>2019</v>
      </c>
      <c r="L37" s="962">
        <v>1</v>
      </c>
      <c r="M37" s="962">
        <v>4</v>
      </c>
      <c r="N37" s="965" t="s">
        <v>1713</v>
      </c>
      <c r="O37" s="965">
        <v>11</v>
      </c>
      <c r="P37" s="967"/>
      <c r="Q37" s="967">
        <v>12000</v>
      </c>
      <c r="R37" s="985">
        <f t="shared" si="0"/>
        <v>12000</v>
      </c>
      <c r="S37" s="986">
        <v>12000</v>
      </c>
      <c r="T37" s="986">
        <v>12000</v>
      </c>
      <c r="U37" s="986">
        <v>12000</v>
      </c>
      <c r="V37" s="986">
        <v>12000</v>
      </c>
    </row>
    <row r="38" spans="1:22" x14ac:dyDescent="0.25">
      <c r="A38" s="962">
        <v>2</v>
      </c>
      <c r="B38" s="963">
        <v>2</v>
      </c>
      <c r="C38" s="963">
        <v>5</v>
      </c>
      <c r="D38" s="964" t="s">
        <v>1709</v>
      </c>
      <c r="E38" s="963" t="s">
        <v>1710</v>
      </c>
      <c r="F38" s="965">
        <v>459</v>
      </c>
      <c r="G38" s="965" t="s">
        <v>1711</v>
      </c>
      <c r="H38" s="965">
        <v>2</v>
      </c>
      <c r="I38" s="962">
        <v>33901</v>
      </c>
      <c r="J38" s="965">
        <v>1</v>
      </c>
      <c r="K38" s="965">
        <v>2019</v>
      </c>
      <c r="L38" s="962">
        <v>1</v>
      </c>
      <c r="M38" s="962">
        <v>4</v>
      </c>
      <c r="N38" s="965" t="s">
        <v>1713</v>
      </c>
      <c r="O38" s="965">
        <v>11</v>
      </c>
      <c r="P38" s="967">
        <v>158711.14000000001</v>
      </c>
      <c r="Q38" s="967"/>
      <c r="R38" s="985">
        <f t="shared" si="0"/>
        <v>158711.14000000001</v>
      </c>
      <c r="S38" s="967"/>
      <c r="T38" s="967"/>
      <c r="U38" s="967"/>
      <c r="V38" s="967"/>
    </row>
    <row r="39" spans="1:22" x14ac:dyDescent="0.25">
      <c r="A39" s="962">
        <v>2</v>
      </c>
      <c r="B39" s="963">
        <v>2</v>
      </c>
      <c r="C39" s="963">
        <v>5</v>
      </c>
      <c r="D39" s="964" t="s">
        <v>1709</v>
      </c>
      <c r="E39" s="963" t="s">
        <v>1710</v>
      </c>
      <c r="F39" s="965">
        <v>459</v>
      </c>
      <c r="G39" s="965" t="s">
        <v>1711</v>
      </c>
      <c r="H39" s="965">
        <v>2</v>
      </c>
      <c r="I39" s="962">
        <v>35102</v>
      </c>
      <c r="J39" s="965">
        <v>1</v>
      </c>
      <c r="K39" s="965">
        <v>2019</v>
      </c>
      <c r="L39" s="962">
        <v>1</v>
      </c>
      <c r="M39" s="962">
        <v>4</v>
      </c>
      <c r="N39" s="965" t="s">
        <v>1713</v>
      </c>
      <c r="O39" s="965">
        <v>11</v>
      </c>
      <c r="P39" s="967">
        <v>10910.73</v>
      </c>
      <c r="Q39" s="967"/>
      <c r="R39" s="985">
        <f t="shared" si="0"/>
        <v>10910.73</v>
      </c>
      <c r="S39" s="967"/>
      <c r="T39" s="967"/>
      <c r="U39" s="967"/>
      <c r="V39" s="967"/>
    </row>
    <row r="40" spans="1:22" x14ac:dyDescent="0.25">
      <c r="A40" s="962">
        <v>2</v>
      </c>
      <c r="B40" s="963">
        <v>2</v>
      </c>
      <c r="C40" s="963">
        <v>5</v>
      </c>
      <c r="D40" s="964" t="s">
        <v>1709</v>
      </c>
      <c r="E40" s="963" t="s">
        <v>1710</v>
      </c>
      <c r="F40" s="965">
        <v>459</v>
      </c>
      <c r="G40" s="965" t="s">
        <v>1711</v>
      </c>
      <c r="H40" s="965">
        <v>2</v>
      </c>
      <c r="I40" s="962">
        <v>35302</v>
      </c>
      <c r="J40" s="965">
        <v>1</v>
      </c>
      <c r="K40" s="965">
        <v>2019</v>
      </c>
      <c r="L40" s="962">
        <v>1</v>
      </c>
      <c r="M40" s="962">
        <v>4</v>
      </c>
      <c r="N40" s="965" t="s">
        <v>1713</v>
      </c>
      <c r="O40" s="965">
        <v>11</v>
      </c>
      <c r="P40" s="967">
        <v>89934.8</v>
      </c>
      <c r="Q40" s="967">
        <v>-63415.92</v>
      </c>
      <c r="R40" s="985">
        <f t="shared" si="0"/>
        <v>26518.880000000005</v>
      </c>
      <c r="S40" s="967"/>
      <c r="T40" s="967"/>
      <c r="U40" s="967"/>
      <c r="V40" s="967"/>
    </row>
    <row r="41" spans="1:22" x14ac:dyDescent="0.25">
      <c r="A41" s="962">
        <v>2</v>
      </c>
      <c r="B41" s="963">
        <v>2</v>
      </c>
      <c r="C41" s="963">
        <v>5</v>
      </c>
      <c r="D41" s="964" t="s">
        <v>1709</v>
      </c>
      <c r="E41" s="963" t="s">
        <v>1710</v>
      </c>
      <c r="F41" s="965">
        <v>459</v>
      </c>
      <c r="G41" s="965" t="s">
        <v>1711</v>
      </c>
      <c r="H41" s="965">
        <v>2</v>
      </c>
      <c r="I41" s="962">
        <v>35701</v>
      </c>
      <c r="J41" s="965">
        <v>1</v>
      </c>
      <c r="K41" s="965">
        <v>2019</v>
      </c>
      <c r="L41" s="962">
        <v>1</v>
      </c>
      <c r="M41" s="962">
        <v>4</v>
      </c>
      <c r="N41" s="965" t="s">
        <v>1713</v>
      </c>
      <c r="O41" s="965">
        <v>11</v>
      </c>
      <c r="P41" s="967">
        <v>67008.479999999996</v>
      </c>
      <c r="Q41" s="967"/>
      <c r="R41" s="985">
        <f t="shared" si="0"/>
        <v>67008.479999999996</v>
      </c>
      <c r="S41" s="967"/>
      <c r="T41" s="967"/>
      <c r="U41" s="967"/>
      <c r="V41" s="967"/>
    </row>
    <row r="42" spans="1:22" x14ac:dyDescent="0.25">
      <c r="A42" s="962">
        <v>2</v>
      </c>
      <c r="B42" s="963">
        <v>2</v>
      </c>
      <c r="C42" s="963">
        <v>5</v>
      </c>
      <c r="D42" s="964" t="s">
        <v>1709</v>
      </c>
      <c r="E42" s="963" t="s">
        <v>1710</v>
      </c>
      <c r="F42" s="965">
        <v>459</v>
      </c>
      <c r="G42" s="965" t="s">
        <v>1711</v>
      </c>
      <c r="H42" s="965">
        <v>2</v>
      </c>
      <c r="I42" s="962">
        <v>35702</v>
      </c>
      <c r="J42" s="965">
        <v>1</v>
      </c>
      <c r="K42" s="965">
        <v>2019</v>
      </c>
      <c r="L42" s="962">
        <v>1</v>
      </c>
      <c r="M42" s="962">
        <v>4</v>
      </c>
      <c r="N42" s="965" t="s">
        <v>1713</v>
      </c>
      <c r="O42" s="965">
        <v>11</v>
      </c>
      <c r="P42" s="967">
        <v>1531.2</v>
      </c>
      <c r="Q42" s="967">
        <v>-185.6</v>
      </c>
      <c r="R42" s="985">
        <f t="shared" si="0"/>
        <v>1345.6000000000001</v>
      </c>
      <c r="S42" s="967"/>
      <c r="T42" s="967"/>
      <c r="U42" s="967"/>
      <c r="V42" s="967"/>
    </row>
    <row r="43" spans="1:22" x14ac:dyDescent="0.25">
      <c r="A43" s="962">
        <v>2</v>
      </c>
      <c r="B43" s="963">
        <v>2</v>
      </c>
      <c r="C43" s="963">
        <v>5</v>
      </c>
      <c r="D43" s="964" t="s">
        <v>1709</v>
      </c>
      <c r="E43" s="963" t="s">
        <v>1710</v>
      </c>
      <c r="F43" s="965">
        <v>459</v>
      </c>
      <c r="G43" s="965" t="s">
        <v>1711</v>
      </c>
      <c r="H43" s="965">
        <v>2</v>
      </c>
      <c r="I43" s="962" t="s">
        <v>1625</v>
      </c>
      <c r="J43" s="965">
        <v>1</v>
      </c>
      <c r="K43" s="965">
        <v>2019</v>
      </c>
      <c r="L43" s="962">
        <v>1</v>
      </c>
      <c r="M43" s="962">
        <v>4</v>
      </c>
      <c r="N43" s="965" t="s">
        <v>1713</v>
      </c>
      <c r="O43" s="965">
        <v>11</v>
      </c>
      <c r="P43" s="967">
        <v>17958.669999999998</v>
      </c>
      <c r="Q43" s="967">
        <v>-9817.07</v>
      </c>
      <c r="R43" s="985">
        <f t="shared" si="0"/>
        <v>8141.5999999999985</v>
      </c>
      <c r="S43" s="986">
        <v>7036</v>
      </c>
      <c r="T43" s="986">
        <v>7036</v>
      </c>
      <c r="U43" s="986">
        <f>7036-7</f>
        <v>7029</v>
      </c>
      <c r="V43" s="986">
        <f>7036-7</f>
        <v>7029</v>
      </c>
    </row>
    <row r="44" spans="1:22" x14ac:dyDescent="0.25">
      <c r="A44" s="962">
        <v>2</v>
      </c>
      <c r="B44" s="963">
        <v>2</v>
      </c>
      <c r="C44" s="963">
        <v>5</v>
      </c>
      <c r="D44" s="964" t="s">
        <v>1709</v>
      </c>
      <c r="E44" s="963" t="s">
        <v>1710</v>
      </c>
      <c r="F44" s="965">
        <v>459</v>
      </c>
      <c r="G44" s="965" t="s">
        <v>1711</v>
      </c>
      <c r="H44" s="965">
        <v>2</v>
      </c>
      <c r="I44" s="962" t="s">
        <v>1626</v>
      </c>
      <c r="J44" s="965">
        <v>1</v>
      </c>
      <c r="K44" s="965">
        <v>2019</v>
      </c>
      <c r="L44" s="962">
        <v>1</v>
      </c>
      <c r="M44" s="962">
        <v>4</v>
      </c>
      <c r="N44" s="965" t="s">
        <v>1713</v>
      </c>
      <c r="O44" s="965">
        <v>11</v>
      </c>
      <c r="P44" s="967">
        <v>270599.49</v>
      </c>
      <c r="Q44" s="967">
        <v>-73568.59</v>
      </c>
      <c r="R44" s="985">
        <f t="shared" si="0"/>
        <v>197030.9</v>
      </c>
      <c r="S44" s="986">
        <v>46500</v>
      </c>
      <c r="T44" s="986">
        <v>46500</v>
      </c>
      <c r="U44" s="986">
        <v>46500</v>
      </c>
      <c r="V44" s="986">
        <v>46500</v>
      </c>
    </row>
    <row r="45" spans="1:22" x14ac:dyDescent="0.25">
      <c r="A45" s="962">
        <v>2</v>
      </c>
      <c r="B45" s="963">
        <v>2</v>
      </c>
      <c r="C45" s="963">
        <v>5</v>
      </c>
      <c r="D45" s="964" t="s">
        <v>1709</v>
      </c>
      <c r="E45" s="963" t="s">
        <v>1710</v>
      </c>
      <c r="F45" s="965">
        <v>459</v>
      </c>
      <c r="G45" s="965" t="s">
        <v>1711</v>
      </c>
      <c r="H45" s="965">
        <v>2</v>
      </c>
      <c r="I45" s="962" t="s">
        <v>1627</v>
      </c>
      <c r="J45" s="965">
        <v>1</v>
      </c>
      <c r="K45" s="965">
        <v>2019</v>
      </c>
      <c r="L45" s="962">
        <v>1</v>
      </c>
      <c r="M45" s="962">
        <v>4</v>
      </c>
      <c r="N45" s="965" t="s">
        <v>1713</v>
      </c>
      <c r="O45" s="965">
        <v>11</v>
      </c>
      <c r="P45" s="967">
        <v>8000</v>
      </c>
      <c r="Q45" s="967">
        <v>6300</v>
      </c>
      <c r="R45" s="985">
        <f t="shared" si="0"/>
        <v>14300</v>
      </c>
      <c r="S45" s="986">
        <v>14300</v>
      </c>
      <c r="T45" s="986">
        <v>14300</v>
      </c>
      <c r="U45" s="986">
        <v>14300</v>
      </c>
      <c r="V45" s="986">
        <v>14300</v>
      </c>
    </row>
    <row r="46" spans="1:22" x14ac:dyDescent="0.25">
      <c r="A46" s="962">
        <v>2</v>
      </c>
      <c r="B46" s="963">
        <v>2</v>
      </c>
      <c r="C46" s="963">
        <v>5</v>
      </c>
      <c r="D46" s="964" t="s">
        <v>1709</v>
      </c>
      <c r="E46" s="963" t="s">
        <v>1710</v>
      </c>
      <c r="F46" s="965">
        <v>459</v>
      </c>
      <c r="G46" s="965" t="s">
        <v>1711</v>
      </c>
      <c r="H46" s="965">
        <v>2</v>
      </c>
      <c r="I46" s="962" t="s">
        <v>1628</v>
      </c>
      <c r="J46" s="965">
        <v>1</v>
      </c>
      <c r="K46" s="965">
        <v>2019</v>
      </c>
      <c r="L46" s="962">
        <v>1</v>
      </c>
      <c r="M46" s="962">
        <v>4</v>
      </c>
      <c r="N46" s="965" t="s">
        <v>1713</v>
      </c>
      <c r="O46" s="965">
        <v>11</v>
      </c>
      <c r="P46" s="967"/>
      <c r="Q46" s="967">
        <v>1102</v>
      </c>
      <c r="R46" s="985">
        <f t="shared" si="0"/>
        <v>1102</v>
      </c>
      <c r="S46" s="986">
        <v>1102</v>
      </c>
      <c r="T46" s="986">
        <v>1102</v>
      </c>
      <c r="U46" s="986">
        <f>1102-49</f>
        <v>1053</v>
      </c>
      <c r="V46" s="986">
        <f>1102-49</f>
        <v>1053</v>
      </c>
    </row>
    <row r="47" spans="1:22" x14ac:dyDescent="0.25">
      <c r="A47" s="962">
        <v>2</v>
      </c>
      <c r="B47" s="963">
        <v>2</v>
      </c>
      <c r="C47" s="963">
        <v>5</v>
      </c>
      <c r="D47" s="964" t="s">
        <v>1709</v>
      </c>
      <c r="E47" s="963" t="s">
        <v>1710</v>
      </c>
      <c r="F47" s="965">
        <v>459</v>
      </c>
      <c r="G47" s="965" t="s">
        <v>1711</v>
      </c>
      <c r="H47" s="965">
        <v>2</v>
      </c>
      <c r="I47" s="962" t="s">
        <v>1629</v>
      </c>
      <c r="J47" s="965">
        <v>1</v>
      </c>
      <c r="K47" s="965">
        <v>2019</v>
      </c>
      <c r="L47" s="962">
        <v>1</v>
      </c>
      <c r="M47" s="962">
        <v>4</v>
      </c>
      <c r="N47" s="965" t="s">
        <v>1713</v>
      </c>
      <c r="O47" s="965">
        <v>11</v>
      </c>
      <c r="P47" s="967">
        <v>12126.01</v>
      </c>
      <c r="Q47" s="967"/>
      <c r="R47" s="985">
        <f t="shared" si="0"/>
        <v>12126.01</v>
      </c>
      <c r="S47" s="986">
        <v>7620.93</v>
      </c>
      <c r="T47" s="986">
        <v>7620.93</v>
      </c>
      <c r="U47" s="986">
        <v>7620.93</v>
      </c>
      <c r="V47" s="986">
        <v>7620.93</v>
      </c>
    </row>
    <row r="48" spans="1:22" x14ac:dyDescent="0.25">
      <c r="A48" s="962">
        <v>2</v>
      </c>
      <c r="B48" s="963">
        <v>2</v>
      </c>
      <c r="C48" s="963">
        <v>5</v>
      </c>
      <c r="D48" s="964" t="s">
        <v>1709</v>
      </c>
      <c r="E48" s="963" t="s">
        <v>1710</v>
      </c>
      <c r="F48" s="965">
        <v>459</v>
      </c>
      <c r="G48" s="965" t="s">
        <v>1711</v>
      </c>
      <c r="H48" s="965">
        <v>2</v>
      </c>
      <c r="I48" s="962" t="s">
        <v>1638</v>
      </c>
      <c r="J48" s="965">
        <v>1</v>
      </c>
      <c r="K48" s="965">
        <v>2019</v>
      </c>
      <c r="L48" s="962">
        <v>1</v>
      </c>
      <c r="M48" s="962">
        <v>4</v>
      </c>
      <c r="N48" s="965" t="s">
        <v>1713</v>
      </c>
      <c r="O48" s="965">
        <v>11</v>
      </c>
      <c r="P48" s="967">
        <v>177765.21</v>
      </c>
      <c r="Q48" s="967">
        <v>-65661.010000000009</v>
      </c>
      <c r="R48" s="985">
        <f t="shared" si="0"/>
        <v>112104.19999999998</v>
      </c>
      <c r="S48" s="986">
        <v>49992.97</v>
      </c>
      <c r="T48" s="986">
        <v>49992.97</v>
      </c>
      <c r="U48" s="986">
        <f>49992.97-222</f>
        <v>49770.97</v>
      </c>
      <c r="V48" s="986">
        <f>49992.97-222</f>
        <v>49770.97</v>
      </c>
    </row>
    <row r="49" spans="1:22" x14ac:dyDescent="0.25">
      <c r="A49" s="962">
        <v>2</v>
      </c>
      <c r="B49" s="963">
        <v>2</v>
      </c>
      <c r="C49" s="963">
        <v>5</v>
      </c>
      <c r="D49" s="964" t="s">
        <v>1709</v>
      </c>
      <c r="E49" s="963" t="s">
        <v>1710</v>
      </c>
      <c r="F49" s="965">
        <v>459</v>
      </c>
      <c r="G49" s="965" t="s">
        <v>1711</v>
      </c>
      <c r="H49" s="965">
        <v>2</v>
      </c>
      <c r="I49" s="962">
        <v>21702</v>
      </c>
      <c r="J49" s="965">
        <v>1</v>
      </c>
      <c r="K49" s="965">
        <v>2019</v>
      </c>
      <c r="L49" s="962">
        <v>1</v>
      </c>
      <c r="M49" s="962">
        <v>4</v>
      </c>
      <c r="N49" s="965" t="s">
        <v>1713</v>
      </c>
      <c r="O49" s="965">
        <v>11</v>
      </c>
      <c r="P49" s="967"/>
      <c r="Q49" s="967">
        <v>4564.12</v>
      </c>
      <c r="R49" s="985">
        <f t="shared" si="0"/>
        <v>4564.12</v>
      </c>
      <c r="S49" s="986">
        <v>4564.12</v>
      </c>
      <c r="T49" s="986">
        <v>4564.12</v>
      </c>
      <c r="U49" s="986">
        <v>4564.12</v>
      </c>
      <c r="V49" s="986">
        <v>4564.12</v>
      </c>
    </row>
    <row r="50" spans="1:22" x14ac:dyDescent="0.25">
      <c r="A50" s="962">
        <v>2</v>
      </c>
      <c r="B50" s="963">
        <v>2</v>
      </c>
      <c r="C50" s="963">
        <v>5</v>
      </c>
      <c r="D50" s="964" t="s">
        <v>1709</v>
      </c>
      <c r="E50" s="963" t="s">
        <v>1710</v>
      </c>
      <c r="F50" s="965">
        <v>459</v>
      </c>
      <c r="G50" s="965" t="s">
        <v>1711</v>
      </c>
      <c r="H50" s="965">
        <v>2</v>
      </c>
      <c r="I50" s="962" t="s">
        <v>1639</v>
      </c>
      <c r="J50" s="965">
        <v>1</v>
      </c>
      <c r="K50" s="965">
        <v>2019</v>
      </c>
      <c r="L50" s="962">
        <v>1</v>
      </c>
      <c r="M50" s="962">
        <v>4</v>
      </c>
      <c r="N50" s="965" t="s">
        <v>1713</v>
      </c>
      <c r="O50" s="965">
        <v>11</v>
      </c>
      <c r="P50" s="967"/>
      <c r="Q50" s="967">
        <v>600</v>
      </c>
      <c r="R50" s="985">
        <f t="shared" si="0"/>
        <v>600</v>
      </c>
      <c r="S50" s="986">
        <v>600</v>
      </c>
      <c r="T50" s="986">
        <v>600</v>
      </c>
      <c r="U50" s="986">
        <v>600</v>
      </c>
      <c r="V50" s="986">
        <v>600</v>
      </c>
    </row>
    <row r="51" spans="1:22" x14ac:dyDescent="0.25">
      <c r="A51" s="962">
        <v>2</v>
      </c>
      <c r="B51" s="963">
        <v>2</v>
      </c>
      <c r="C51" s="963">
        <v>5</v>
      </c>
      <c r="D51" s="964" t="s">
        <v>1709</v>
      </c>
      <c r="E51" s="963" t="s">
        <v>1710</v>
      </c>
      <c r="F51" s="965">
        <v>459</v>
      </c>
      <c r="G51" s="965" t="s">
        <v>1711</v>
      </c>
      <c r="H51" s="965">
        <v>2</v>
      </c>
      <c r="I51" s="962">
        <v>31201</v>
      </c>
      <c r="J51" s="965">
        <v>1</v>
      </c>
      <c r="K51" s="965">
        <v>2019</v>
      </c>
      <c r="L51" s="962">
        <v>1</v>
      </c>
      <c r="M51" s="962">
        <v>4</v>
      </c>
      <c r="N51" s="965" t="s">
        <v>1713</v>
      </c>
      <c r="O51" s="965">
        <v>11</v>
      </c>
      <c r="P51" s="967"/>
      <c r="Q51" s="967">
        <v>1000</v>
      </c>
      <c r="R51" s="985">
        <f t="shared" si="0"/>
        <v>1000</v>
      </c>
      <c r="S51" s="986">
        <v>499.95</v>
      </c>
      <c r="T51" s="986">
        <v>499.95</v>
      </c>
      <c r="U51" s="970">
        <v>499.95</v>
      </c>
      <c r="V51" s="970">
        <v>499.95</v>
      </c>
    </row>
    <row r="52" spans="1:22" x14ac:dyDescent="0.25">
      <c r="A52" s="962">
        <v>2</v>
      </c>
      <c r="B52" s="963">
        <v>2</v>
      </c>
      <c r="C52" s="963">
        <v>5</v>
      </c>
      <c r="D52" s="964" t="s">
        <v>1709</v>
      </c>
      <c r="E52" s="963" t="s">
        <v>1710</v>
      </c>
      <c r="F52" s="965">
        <v>459</v>
      </c>
      <c r="G52" s="965" t="s">
        <v>1711</v>
      </c>
      <c r="H52" s="965">
        <v>2</v>
      </c>
      <c r="I52" s="962" t="s">
        <v>1617</v>
      </c>
      <c r="J52" s="965">
        <v>1</v>
      </c>
      <c r="K52" s="965">
        <v>2019</v>
      </c>
      <c r="L52" s="962">
        <v>2</v>
      </c>
      <c r="M52" s="962">
        <v>5</v>
      </c>
      <c r="N52" s="965" t="s">
        <v>1714</v>
      </c>
      <c r="O52" s="965">
        <v>11</v>
      </c>
      <c r="P52" s="967"/>
      <c r="Q52" s="967">
        <v>92908.62</v>
      </c>
      <c r="R52" s="985">
        <f t="shared" si="0"/>
        <v>92908.62</v>
      </c>
      <c r="S52" s="986">
        <v>5979.1699999999992</v>
      </c>
      <c r="T52" s="986">
        <v>5979.1699999999992</v>
      </c>
      <c r="U52" s="986">
        <v>5979.1699999999992</v>
      </c>
      <c r="V52" s="986">
        <v>5979.1699999999992</v>
      </c>
    </row>
    <row r="53" spans="1:22" x14ac:dyDescent="0.25">
      <c r="A53" s="962">
        <v>2</v>
      </c>
      <c r="B53" s="963">
        <v>2</v>
      </c>
      <c r="C53" s="963">
        <v>5</v>
      </c>
      <c r="D53" s="964" t="s">
        <v>1709</v>
      </c>
      <c r="E53" s="963" t="s">
        <v>1710</v>
      </c>
      <c r="F53" s="965">
        <v>459</v>
      </c>
      <c r="G53" s="965" t="s">
        <v>1711</v>
      </c>
      <c r="H53" s="965">
        <v>2</v>
      </c>
      <c r="I53" s="962">
        <v>21601</v>
      </c>
      <c r="J53" s="965">
        <v>1</v>
      </c>
      <c r="K53" s="965">
        <v>2019</v>
      </c>
      <c r="L53" s="962">
        <v>2</v>
      </c>
      <c r="M53" s="962">
        <v>5</v>
      </c>
      <c r="N53" s="965" t="s">
        <v>1714</v>
      </c>
      <c r="O53" s="965">
        <v>11</v>
      </c>
      <c r="P53" s="967"/>
      <c r="Q53" s="967">
        <v>139708.70000000001</v>
      </c>
      <c r="R53" s="985">
        <f t="shared" si="0"/>
        <v>139708.70000000001</v>
      </c>
      <c r="S53" s="967"/>
      <c r="T53" s="967"/>
      <c r="U53" s="967"/>
      <c r="V53" s="967"/>
    </row>
    <row r="54" spans="1:22" x14ac:dyDescent="0.25">
      <c r="A54" s="962">
        <v>2</v>
      </c>
      <c r="B54" s="963">
        <v>2</v>
      </c>
      <c r="C54" s="963">
        <v>5</v>
      </c>
      <c r="D54" s="964" t="s">
        <v>1709</v>
      </c>
      <c r="E54" s="963" t="s">
        <v>1710</v>
      </c>
      <c r="F54" s="965">
        <v>459</v>
      </c>
      <c r="G54" s="965" t="s">
        <v>1711</v>
      </c>
      <c r="H54" s="965">
        <v>2</v>
      </c>
      <c r="I54" s="962">
        <v>21701</v>
      </c>
      <c r="J54" s="965">
        <v>1</v>
      </c>
      <c r="K54" s="965">
        <v>2019</v>
      </c>
      <c r="L54" s="962">
        <v>2</v>
      </c>
      <c r="M54" s="962">
        <v>5</v>
      </c>
      <c r="N54" s="965" t="s">
        <v>1714</v>
      </c>
      <c r="O54" s="965">
        <v>11</v>
      </c>
      <c r="P54" s="967"/>
      <c r="Q54" s="967">
        <v>175435.88</v>
      </c>
      <c r="R54" s="985">
        <f t="shared" si="0"/>
        <v>175435.88</v>
      </c>
      <c r="S54" s="986">
        <v>7438.12</v>
      </c>
      <c r="T54" s="986">
        <v>7438.12</v>
      </c>
      <c r="U54" s="986">
        <v>7438.12</v>
      </c>
      <c r="V54" s="986">
        <v>7438.12</v>
      </c>
    </row>
    <row r="55" spans="1:22" x14ac:dyDescent="0.25">
      <c r="A55" s="962">
        <v>2</v>
      </c>
      <c r="B55" s="963">
        <v>2</v>
      </c>
      <c r="C55" s="963">
        <v>5</v>
      </c>
      <c r="D55" s="964" t="s">
        <v>1709</v>
      </c>
      <c r="E55" s="963" t="s">
        <v>1710</v>
      </c>
      <c r="F55" s="965">
        <v>459</v>
      </c>
      <c r="G55" s="965" t="s">
        <v>1711</v>
      </c>
      <c r="H55" s="965">
        <v>2</v>
      </c>
      <c r="I55" s="962" t="s">
        <v>1640</v>
      </c>
      <c r="J55" s="965">
        <v>1</v>
      </c>
      <c r="K55" s="965">
        <v>2019</v>
      </c>
      <c r="L55" s="962">
        <v>2</v>
      </c>
      <c r="M55" s="962">
        <v>5</v>
      </c>
      <c r="N55" s="965" t="s">
        <v>1714</v>
      </c>
      <c r="O55" s="965">
        <v>11</v>
      </c>
      <c r="P55" s="967"/>
      <c r="Q55" s="967">
        <v>305064.74</v>
      </c>
      <c r="R55" s="985">
        <f t="shared" si="0"/>
        <v>305064.74</v>
      </c>
      <c r="S55" s="967"/>
      <c r="T55" s="967"/>
      <c r="U55" s="967"/>
      <c r="V55" s="967"/>
    </row>
    <row r="56" spans="1:22" x14ac:dyDescent="0.25">
      <c r="A56" s="962">
        <v>2</v>
      </c>
      <c r="B56" s="963">
        <v>2</v>
      </c>
      <c r="C56" s="963">
        <v>5</v>
      </c>
      <c r="D56" s="964" t="s">
        <v>1709</v>
      </c>
      <c r="E56" s="963" t="s">
        <v>1710</v>
      </c>
      <c r="F56" s="965">
        <v>459</v>
      </c>
      <c r="G56" s="965" t="s">
        <v>1711</v>
      </c>
      <c r="H56" s="965">
        <v>2</v>
      </c>
      <c r="I56" s="962">
        <v>32701</v>
      </c>
      <c r="J56" s="965">
        <v>1</v>
      </c>
      <c r="K56" s="965">
        <v>2019</v>
      </c>
      <c r="L56" s="962">
        <v>2</v>
      </c>
      <c r="M56" s="962">
        <v>5</v>
      </c>
      <c r="N56" s="965" t="s">
        <v>1714</v>
      </c>
      <c r="O56" s="965">
        <v>11</v>
      </c>
      <c r="P56" s="967"/>
      <c r="Q56" s="967">
        <v>71720</v>
      </c>
      <c r="R56" s="985">
        <f t="shared" si="0"/>
        <v>71720</v>
      </c>
      <c r="S56" s="986">
        <v>71720</v>
      </c>
      <c r="T56" s="986">
        <v>71720</v>
      </c>
      <c r="U56" s="986">
        <v>71720</v>
      </c>
      <c r="V56" s="986">
        <v>71720</v>
      </c>
    </row>
    <row r="57" spans="1:22" x14ac:dyDescent="0.25">
      <c r="A57" s="962">
        <v>2</v>
      </c>
      <c r="B57" s="963">
        <v>2</v>
      </c>
      <c r="C57" s="963">
        <v>5</v>
      </c>
      <c r="D57" s="964" t="s">
        <v>1709</v>
      </c>
      <c r="E57" s="963" t="s">
        <v>1710</v>
      </c>
      <c r="F57" s="965">
        <v>459</v>
      </c>
      <c r="G57" s="965" t="s">
        <v>1711</v>
      </c>
      <c r="H57" s="965">
        <v>2</v>
      </c>
      <c r="I57" s="962">
        <v>35901</v>
      </c>
      <c r="J57" s="965">
        <v>1</v>
      </c>
      <c r="K57" s="965">
        <v>2019</v>
      </c>
      <c r="L57" s="962">
        <v>2</v>
      </c>
      <c r="M57" s="962">
        <v>5</v>
      </c>
      <c r="N57" s="965" t="s">
        <v>1714</v>
      </c>
      <c r="O57" s="965">
        <v>11</v>
      </c>
      <c r="P57" s="967"/>
      <c r="Q57" s="967">
        <v>3496.75</v>
      </c>
      <c r="R57" s="985">
        <f t="shared" si="0"/>
        <v>3496.75</v>
      </c>
      <c r="S57" s="986">
        <v>3496.75</v>
      </c>
      <c r="T57" s="986">
        <v>3496.75</v>
      </c>
      <c r="U57" s="986">
        <v>3496.75</v>
      </c>
      <c r="V57" s="986">
        <v>3496.75</v>
      </c>
    </row>
    <row r="58" spans="1:22" x14ac:dyDescent="0.25">
      <c r="A58" s="962">
        <v>2</v>
      </c>
      <c r="B58" s="963">
        <v>2</v>
      </c>
      <c r="C58" s="963">
        <v>5</v>
      </c>
      <c r="D58" s="964" t="s">
        <v>1709</v>
      </c>
      <c r="E58" s="963" t="s">
        <v>1710</v>
      </c>
      <c r="F58" s="965">
        <v>459</v>
      </c>
      <c r="G58" s="965" t="s">
        <v>1711</v>
      </c>
      <c r="H58" s="965">
        <v>2</v>
      </c>
      <c r="I58" s="962">
        <v>33401</v>
      </c>
      <c r="J58" s="965">
        <v>1</v>
      </c>
      <c r="K58" s="965">
        <v>2019</v>
      </c>
      <c r="L58" s="962">
        <v>2</v>
      </c>
      <c r="M58" s="962">
        <v>5</v>
      </c>
      <c r="N58" s="965" t="s">
        <v>1715</v>
      </c>
      <c r="O58" s="965">
        <v>11</v>
      </c>
      <c r="P58" s="967"/>
      <c r="Q58" s="967">
        <v>61750</v>
      </c>
      <c r="R58" s="985">
        <f t="shared" si="0"/>
        <v>61750</v>
      </c>
      <c r="S58" s="986">
        <v>61750</v>
      </c>
      <c r="T58" s="986">
        <v>61750</v>
      </c>
      <c r="U58" s="986">
        <v>61750</v>
      </c>
      <c r="V58" s="986">
        <v>61750</v>
      </c>
    </row>
    <row r="59" spans="1:22" x14ac:dyDescent="0.25">
      <c r="A59" s="962">
        <v>3</v>
      </c>
      <c r="B59" s="963">
        <v>2</v>
      </c>
      <c r="C59" s="963">
        <v>5</v>
      </c>
      <c r="D59" s="964" t="s">
        <v>1709</v>
      </c>
      <c r="E59" s="963" t="s">
        <v>1710</v>
      </c>
      <c r="F59" s="965">
        <v>112</v>
      </c>
      <c r="G59" s="965" t="s">
        <v>1711</v>
      </c>
      <c r="H59" s="965">
        <v>2</v>
      </c>
      <c r="I59" s="962" t="s">
        <v>1617</v>
      </c>
      <c r="J59" s="965">
        <v>1</v>
      </c>
      <c r="K59" s="965">
        <v>2019</v>
      </c>
      <c r="L59" s="962">
        <v>1</v>
      </c>
      <c r="M59" s="962">
        <v>4</v>
      </c>
      <c r="N59" s="965" t="s">
        <v>1713</v>
      </c>
      <c r="O59" s="965">
        <v>11</v>
      </c>
      <c r="P59" s="967">
        <v>390</v>
      </c>
      <c r="Q59" s="967"/>
      <c r="R59" s="985">
        <f t="shared" si="0"/>
        <v>390</v>
      </c>
      <c r="S59" s="987">
        <v>390</v>
      </c>
      <c r="T59" s="988">
        <v>390</v>
      </c>
      <c r="U59" s="988">
        <v>390</v>
      </c>
      <c r="V59" s="988">
        <v>390</v>
      </c>
    </row>
    <row r="60" spans="1:22" x14ac:dyDescent="0.25">
      <c r="A60" s="962">
        <v>3</v>
      </c>
      <c r="B60" s="963">
        <v>2</v>
      </c>
      <c r="C60" s="963">
        <v>5</v>
      </c>
      <c r="D60" s="964" t="s">
        <v>1709</v>
      </c>
      <c r="E60" s="963" t="s">
        <v>1710</v>
      </c>
      <c r="F60" s="965">
        <v>112</v>
      </c>
      <c r="G60" s="965" t="s">
        <v>1711</v>
      </c>
      <c r="H60" s="965">
        <v>2</v>
      </c>
      <c r="I60" s="962" t="s">
        <v>1641</v>
      </c>
      <c r="J60" s="965">
        <v>1</v>
      </c>
      <c r="K60" s="965">
        <v>2019</v>
      </c>
      <c r="L60" s="962">
        <v>1</v>
      </c>
      <c r="M60" s="962">
        <v>4</v>
      </c>
      <c r="N60" s="965" t="s">
        <v>1713</v>
      </c>
      <c r="O60" s="965">
        <v>11</v>
      </c>
      <c r="P60" s="967">
        <v>3132</v>
      </c>
      <c r="Q60" s="967"/>
      <c r="R60" s="985">
        <f t="shared" si="0"/>
        <v>3132</v>
      </c>
      <c r="S60" s="987">
        <v>3132</v>
      </c>
      <c r="T60" s="988">
        <v>3132</v>
      </c>
      <c r="U60" s="987">
        <v>3132</v>
      </c>
      <c r="V60" s="987">
        <v>3132</v>
      </c>
    </row>
    <row r="61" spans="1:22" x14ac:dyDescent="0.25">
      <c r="A61" s="962">
        <v>3</v>
      </c>
      <c r="B61" s="963">
        <v>2</v>
      </c>
      <c r="C61" s="963">
        <v>5</v>
      </c>
      <c r="D61" s="964" t="s">
        <v>1709</v>
      </c>
      <c r="E61" s="963" t="s">
        <v>1710</v>
      </c>
      <c r="F61" s="965">
        <v>112</v>
      </c>
      <c r="G61" s="965" t="s">
        <v>1711</v>
      </c>
      <c r="H61" s="965">
        <v>2</v>
      </c>
      <c r="I61" s="962" t="s">
        <v>1623</v>
      </c>
      <c r="J61" s="965">
        <v>1</v>
      </c>
      <c r="K61" s="965">
        <v>2019</v>
      </c>
      <c r="L61" s="962">
        <v>1</v>
      </c>
      <c r="M61" s="962">
        <v>4</v>
      </c>
      <c r="N61" s="965" t="s">
        <v>1713</v>
      </c>
      <c r="O61" s="965">
        <v>11</v>
      </c>
      <c r="P61" s="967">
        <v>75237</v>
      </c>
      <c r="Q61" s="967">
        <v>-15547.14</v>
      </c>
      <c r="R61" s="985">
        <f t="shared" si="0"/>
        <v>59689.86</v>
      </c>
      <c r="S61" s="987">
        <v>2485.06</v>
      </c>
      <c r="T61" s="988">
        <v>2485.06</v>
      </c>
      <c r="U61" s="988">
        <v>2485.06</v>
      </c>
      <c r="V61" s="988">
        <v>2485.06</v>
      </c>
    </row>
    <row r="62" spans="1:22" x14ac:dyDescent="0.25">
      <c r="A62" s="962">
        <v>3</v>
      </c>
      <c r="B62" s="963">
        <v>2</v>
      </c>
      <c r="C62" s="963">
        <v>5</v>
      </c>
      <c r="D62" s="964" t="s">
        <v>1709</v>
      </c>
      <c r="E62" s="963" t="s">
        <v>1710</v>
      </c>
      <c r="F62" s="965">
        <v>112</v>
      </c>
      <c r="G62" s="965" t="s">
        <v>1711</v>
      </c>
      <c r="H62" s="965">
        <v>2</v>
      </c>
      <c r="I62" s="962" t="s">
        <v>1642</v>
      </c>
      <c r="J62" s="965">
        <v>1</v>
      </c>
      <c r="K62" s="965">
        <v>2019</v>
      </c>
      <c r="L62" s="962">
        <v>1</v>
      </c>
      <c r="M62" s="962">
        <v>4</v>
      </c>
      <c r="N62" s="965" t="s">
        <v>1713</v>
      </c>
      <c r="O62" s="965">
        <v>11</v>
      </c>
      <c r="P62" s="967"/>
      <c r="Q62" s="967">
        <v>2784</v>
      </c>
      <c r="R62" s="985">
        <f t="shared" si="0"/>
        <v>2784</v>
      </c>
      <c r="S62" s="987">
        <v>2784</v>
      </c>
      <c r="T62" s="988">
        <v>2784</v>
      </c>
      <c r="U62" s="987">
        <v>2784</v>
      </c>
      <c r="V62" s="987">
        <v>2784</v>
      </c>
    </row>
    <row r="63" spans="1:22" x14ac:dyDescent="0.25">
      <c r="A63" s="962">
        <v>3</v>
      </c>
      <c r="B63" s="963">
        <v>2</v>
      </c>
      <c r="C63" s="963">
        <v>5</v>
      </c>
      <c r="D63" s="964" t="s">
        <v>1709</v>
      </c>
      <c r="E63" s="963" t="s">
        <v>1710</v>
      </c>
      <c r="F63" s="965">
        <v>112</v>
      </c>
      <c r="G63" s="965" t="s">
        <v>1711</v>
      </c>
      <c r="H63" s="965">
        <v>2</v>
      </c>
      <c r="I63" s="962" t="s">
        <v>1643</v>
      </c>
      <c r="J63" s="965">
        <v>1</v>
      </c>
      <c r="K63" s="965">
        <v>2019</v>
      </c>
      <c r="L63" s="962">
        <v>1</v>
      </c>
      <c r="M63" s="962">
        <v>4</v>
      </c>
      <c r="N63" s="965" t="s">
        <v>1713</v>
      </c>
      <c r="O63" s="965">
        <v>11</v>
      </c>
      <c r="P63" s="967">
        <v>1504.99</v>
      </c>
      <c r="Q63" s="967"/>
      <c r="R63" s="985">
        <f t="shared" si="0"/>
        <v>1504.99</v>
      </c>
      <c r="S63" s="987">
        <v>1504.99</v>
      </c>
      <c r="T63" s="988">
        <v>1504.99</v>
      </c>
      <c r="U63" s="988">
        <v>1504.99</v>
      </c>
      <c r="V63" s="988">
        <v>1504.99</v>
      </c>
    </row>
    <row r="64" spans="1:22" x14ac:dyDescent="0.25">
      <c r="A64" s="962">
        <v>3</v>
      </c>
      <c r="B64" s="963">
        <v>2</v>
      </c>
      <c r="C64" s="963">
        <v>5</v>
      </c>
      <c r="D64" s="964" t="s">
        <v>1709</v>
      </c>
      <c r="E64" s="963" t="s">
        <v>1710</v>
      </c>
      <c r="F64" s="965">
        <v>112</v>
      </c>
      <c r="G64" s="965" t="s">
        <v>1711</v>
      </c>
      <c r="H64" s="965">
        <v>2</v>
      </c>
      <c r="I64" s="962" t="s">
        <v>1627</v>
      </c>
      <c r="J64" s="965">
        <v>1</v>
      </c>
      <c r="K64" s="965">
        <v>2019</v>
      </c>
      <c r="L64" s="962">
        <v>1</v>
      </c>
      <c r="M64" s="962">
        <v>4</v>
      </c>
      <c r="N64" s="965" t="s">
        <v>1713</v>
      </c>
      <c r="O64" s="965">
        <v>11</v>
      </c>
      <c r="P64" s="967"/>
      <c r="Q64" s="967">
        <v>1000</v>
      </c>
      <c r="R64" s="985">
        <f t="shared" si="0"/>
        <v>1000</v>
      </c>
      <c r="S64" s="987">
        <v>1000</v>
      </c>
      <c r="T64" s="988">
        <v>1000</v>
      </c>
      <c r="U64" s="988">
        <v>1000</v>
      </c>
      <c r="V64" s="988">
        <v>1000</v>
      </c>
    </row>
    <row r="65" spans="1:22" x14ac:dyDescent="0.25">
      <c r="A65" s="962">
        <v>3</v>
      </c>
      <c r="B65" s="963">
        <v>2</v>
      </c>
      <c r="C65" s="963">
        <v>5</v>
      </c>
      <c r="D65" s="964" t="s">
        <v>1709</v>
      </c>
      <c r="E65" s="963" t="s">
        <v>1710</v>
      </c>
      <c r="F65" s="965">
        <v>112</v>
      </c>
      <c r="G65" s="965" t="s">
        <v>1711</v>
      </c>
      <c r="H65" s="965">
        <v>2</v>
      </c>
      <c r="I65" s="962" t="s">
        <v>1629</v>
      </c>
      <c r="J65" s="965">
        <v>1</v>
      </c>
      <c r="K65" s="965">
        <v>2019</v>
      </c>
      <c r="L65" s="962">
        <v>1</v>
      </c>
      <c r="M65" s="962">
        <v>4</v>
      </c>
      <c r="N65" s="965" t="s">
        <v>1713</v>
      </c>
      <c r="O65" s="965">
        <v>11</v>
      </c>
      <c r="P65" s="967">
        <v>20980.74</v>
      </c>
      <c r="Q65" s="967"/>
      <c r="R65" s="985">
        <f t="shared" si="0"/>
        <v>20980.74</v>
      </c>
      <c r="S65" s="987">
        <v>11810.64</v>
      </c>
      <c r="T65" s="988">
        <v>11810.64</v>
      </c>
      <c r="U65" s="988">
        <v>11810.64</v>
      </c>
      <c r="V65" s="988">
        <v>11810.64</v>
      </c>
    </row>
    <row r="66" spans="1:22" x14ac:dyDescent="0.25">
      <c r="A66" s="962">
        <v>3</v>
      </c>
      <c r="B66" s="963">
        <v>2</v>
      </c>
      <c r="C66" s="963">
        <v>5</v>
      </c>
      <c r="D66" s="964" t="s">
        <v>1709</v>
      </c>
      <c r="E66" s="963" t="s">
        <v>1710</v>
      </c>
      <c r="F66" s="965">
        <v>112</v>
      </c>
      <c r="G66" s="965" t="s">
        <v>1711</v>
      </c>
      <c r="H66" s="965">
        <v>2</v>
      </c>
      <c r="I66" s="962" t="s">
        <v>1617</v>
      </c>
      <c r="J66" s="965">
        <v>1</v>
      </c>
      <c r="K66" s="965">
        <v>2019</v>
      </c>
      <c r="L66" s="962">
        <v>2</v>
      </c>
      <c r="M66" s="962">
        <v>5</v>
      </c>
      <c r="N66" s="965" t="s">
        <v>1714</v>
      </c>
      <c r="O66" s="965">
        <v>11</v>
      </c>
      <c r="P66" s="967"/>
      <c r="Q66" s="967">
        <v>2508.65</v>
      </c>
      <c r="R66" s="985">
        <f t="shared" si="0"/>
        <v>2508.65</v>
      </c>
      <c r="S66" s="987">
        <v>2508.65</v>
      </c>
      <c r="T66" s="988">
        <v>2508.65</v>
      </c>
      <c r="U66" s="988">
        <v>2508.65</v>
      </c>
      <c r="V66" s="988">
        <v>2508.65</v>
      </c>
    </row>
    <row r="67" spans="1:22" x14ac:dyDescent="0.25">
      <c r="A67" s="962">
        <v>3</v>
      </c>
      <c r="B67" s="963">
        <v>2</v>
      </c>
      <c r="C67" s="963">
        <v>5</v>
      </c>
      <c r="D67" s="964" t="s">
        <v>1709</v>
      </c>
      <c r="E67" s="963" t="s">
        <v>1710</v>
      </c>
      <c r="F67" s="965">
        <v>112</v>
      </c>
      <c r="G67" s="965" t="s">
        <v>1711</v>
      </c>
      <c r="H67" s="965">
        <v>2</v>
      </c>
      <c r="I67" s="962">
        <v>21201</v>
      </c>
      <c r="J67" s="965">
        <v>1</v>
      </c>
      <c r="K67" s="965">
        <v>2019</v>
      </c>
      <c r="L67" s="962">
        <v>2</v>
      </c>
      <c r="M67" s="962">
        <v>5</v>
      </c>
      <c r="N67" s="965" t="s">
        <v>1714</v>
      </c>
      <c r="O67" s="965">
        <v>11</v>
      </c>
      <c r="P67" s="967"/>
      <c r="Q67" s="967">
        <v>69993.52</v>
      </c>
      <c r="R67" s="985">
        <f t="shared" si="0"/>
        <v>69993.52</v>
      </c>
      <c r="S67" s="967"/>
      <c r="T67" s="967"/>
      <c r="U67" s="967"/>
      <c r="V67" s="967"/>
    </row>
    <row r="68" spans="1:22" x14ac:dyDescent="0.25">
      <c r="A68" s="962">
        <v>4</v>
      </c>
      <c r="B68" s="963">
        <v>2</v>
      </c>
      <c r="C68" s="963">
        <v>5</v>
      </c>
      <c r="D68" s="964" t="s">
        <v>1709</v>
      </c>
      <c r="E68" s="963" t="s">
        <v>1710</v>
      </c>
      <c r="F68" s="965">
        <v>287</v>
      </c>
      <c r="G68" s="965" t="s">
        <v>1711</v>
      </c>
      <c r="H68" s="965">
        <v>2</v>
      </c>
      <c r="I68" s="962" t="s">
        <v>1644</v>
      </c>
      <c r="J68" s="965">
        <v>1</v>
      </c>
      <c r="K68" s="965">
        <v>2019</v>
      </c>
      <c r="L68" s="962">
        <v>1</v>
      </c>
      <c r="M68" s="962">
        <v>1</v>
      </c>
      <c r="N68" s="965" t="s">
        <v>1712</v>
      </c>
      <c r="O68" s="965">
        <v>11</v>
      </c>
      <c r="P68" s="967">
        <v>2912973.13</v>
      </c>
      <c r="Q68" s="967"/>
      <c r="R68" s="985">
        <f t="shared" ref="R68:R131" si="1">SUM(P68:Q68)</f>
        <v>2912973.13</v>
      </c>
      <c r="S68" s="967">
        <v>888450.24</v>
      </c>
      <c r="T68" s="967">
        <v>888450.24</v>
      </c>
      <c r="U68" s="967">
        <f t="shared" ref="U68:U88" si="2">V68</f>
        <v>888450.24</v>
      </c>
      <c r="V68" s="967">
        <v>888450.24</v>
      </c>
    </row>
    <row r="69" spans="1:22" x14ac:dyDescent="0.25">
      <c r="A69" s="962">
        <v>4</v>
      </c>
      <c r="B69" s="963">
        <v>2</v>
      </c>
      <c r="C69" s="963">
        <v>5</v>
      </c>
      <c r="D69" s="964" t="s">
        <v>1709</v>
      </c>
      <c r="E69" s="963" t="s">
        <v>1710</v>
      </c>
      <c r="F69" s="965">
        <v>287</v>
      </c>
      <c r="G69" s="965" t="s">
        <v>1711</v>
      </c>
      <c r="H69" s="965">
        <v>2</v>
      </c>
      <c r="I69" s="962" t="s">
        <v>1645</v>
      </c>
      <c r="J69" s="965">
        <v>1</v>
      </c>
      <c r="K69" s="965">
        <v>2019</v>
      </c>
      <c r="L69" s="962">
        <v>1</v>
      </c>
      <c r="M69" s="962">
        <v>1</v>
      </c>
      <c r="N69" s="965" t="s">
        <v>1712</v>
      </c>
      <c r="O69" s="965">
        <v>11</v>
      </c>
      <c r="P69" s="967">
        <v>12818169.119999999</v>
      </c>
      <c r="Q69" s="967"/>
      <c r="R69" s="985">
        <f t="shared" si="1"/>
        <v>12818169.119999999</v>
      </c>
      <c r="S69" s="967">
        <v>7510708.3799999999</v>
      </c>
      <c r="T69" s="967">
        <v>7510708.3799999999</v>
      </c>
      <c r="U69" s="967">
        <f t="shared" si="2"/>
        <v>7510708.3799999999</v>
      </c>
      <c r="V69" s="967">
        <v>7510708.3799999999</v>
      </c>
    </row>
    <row r="70" spans="1:22" x14ac:dyDescent="0.25">
      <c r="A70" s="962">
        <v>4</v>
      </c>
      <c r="B70" s="963">
        <v>2</v>
      </c>
      <c r="C70" s="963">
        <v>5</v>
      </c>
      <c r="D70" s="964" t="s">
        <v>1709</v>
      </c>
      <c r="E70" s="963" t="s">
        <v>1710</v>
      </c>
      <c r="F70" s="965">
        <v>287</v>
      </c>
      <c r="G70" s="965" t="s">
        <v>1711</v>
      </c>
      <c r="H70" s="965">
        <v>2</v>
      </c>
      <c r="I70" s="962" t="s">
        <v>1646</v>
      </c>
      <c r="J70" s="965">
        <v>1</v>
      </c>
      <c r="K70" s="965">
        <v>2019</v>
      </c>
      <c r="L70" s="962">
        <v>1</v>
      </c>
      <c r="M70" s="962">
        <v>1</v>
      </c>
      <c r="N70" s="965" t="s">
        <v>1712</v>
      </c>
      <c r="O70" s="965">
        <v>11</v>
      </c>
      <c r="P70" s="967">
        <v>4549424</v>
      </c>
      <c r="Q70" s="967"/>
      <c r="R70" s="985">
        <f t="shared" si="1"/>
        <v>4549424</v>
      </c>
      <c r="S70" s="967">
        <v>1759197.62</v>
      </c>
      <c r="T70" s="967">
        <v>1759197.62</v>
      </c>
      <c r="U70" s="967">
        <f t="shared" si="2"/>
        <v>1759197.62</v>
      </c>
      <c r="V70" s="967">
        <v>1759197.62</v>
      </c>
    </row>
    <row r="71" spans="1:22" x14ac:dyDescent="0.25">
      <c r="A71" s="962">
        <v>4</v>
      </c>
      <c r="B71" s="963">
        <v>2</v>
      </c>
      <c r="C71" s="963">
        <v>5</v>
      </c>
      <c r="D71" s="964" t="s">
        <v>1709</v>
      </c>
      <c r="E71" s="963" t="s">
        <v>1710</v>
      </c>
      <c r="F71" s="965">
        <v>287</v>
      </c>
      <c r="G71" s="965" t="s">
        <v>1711</v>
      </c>
      <c r="H71" s="965">
        <v>2</v>
      </c>
      <c r="I71" s="962" t="s">
        <v>1647</v>
      </c>
      <c r="J71" s="965">
        <v>1</v>
      </c>
      <c r="K71" s="965">
        <v>2019</v>
      </c>
      <c r="L71" s="962">
        <v>1</v>
      </c>
      <c r="M71" s="962">
        <v>1</v>
      </c>
      <c r="N71" s="965" t="s">
        <v>1712</v>
      </c>
      <c r="O71" s="965">
        <v>11</v>
      </c>
      <c r="P71" s="967">
        <v>790853.52</v>
      </c>
      <c r="Q71" s="967"/>
      <c r="R71" s="985">
        <f t="shared" si="1"/>
        <v>790853.52</v>
      </c>
      <c r="S71" s="967">
        <v>523746.16</v>
      </c>
      <c r="T71" s="967">
        <v>523746.16</v>
      </c>
      <c r="U71" s="967">
        <f t="shared" si="2"/>
        <v>523746.16</v>
      </c>
      <c r="V71" s="967">
        <v>523746.16</v>
      </c>
    </row>
    <row r="72" spans="1:22" x14ac:dyDescent="0.25">
      <c r="A72" s="962">
        <v>4</v>
      </c>
      <c r="B72" s="963">
        <v>2</v>
      </c>
      <c r="C72" s="963">
        <v>5</v>
      </c>
      <c r="D72" s="964" t="s">
        <v>1709</v>
      </c>
      <c r="E72" s="963" t="s">
        <v>1710</v>
      </c>
      <c r="F72" s="965">
        <v>287</v>
      </c>
      <c r="G72" s="965" t="s">
        <v>1711</v>
      </c>
      <c r="H72" s="965">
        <v>2</v>
      </c>
      <c r="I72" s="962" t="s">
        <v>1648</v>
      </c>
      <c r="J72" s="965">
        <v>1</v>
      </c>
      <c r="K72" s="965">
        <v>2019</v>
      </c>
      <c r="L72" s="962">
        <v>1</v>
      </c>
      <c r="M72" s="962">
        <v>1</v>
      </c>
      <c r="N72" s="965" t="s">
        <v>1712</v>
      </c>
      <c r="O72" s="965">
        <v>11</v>
      </c>
      <c r="P72" s="967">
        <v>3517001.49</v>
      </c>
      <c r="Q72" s="967"/>
      <c r="R72" s="985">
        <f t="shared" si="1"/>
        <v>3517001.49</v>
      </c>
      <c r="S72" s="967">
        <v>1454084.13</v>
      </c>
      <c r="T72" s="967">
        <v>1454084.13</v>
      </c>
      <c r="U72" s="967">
        <f t="shared" si="2"/>
        <v>1454084.13</v>
      </c>
      <c r="V72" s="967">
        <v>1454084.13</v>
      </c>
    </row>
    <row r="73" spans="1:22" x14ac:dyDescent="0.25">
      <c r="A73" s="962">
        <v>4</v>
      </c>
      <c r="B73" s="963">
        <v>2</v>
      </c>
      <c r="C73" s="963">
        <v>5</v>
      </c>
      <c r="D73" s="964" t="s">
        <v>1709</v>
      </c>
      <c r="E73" s="963" t="s">
        <v>1710</v>
      </c>
      <c r="F73" s="965">
        <v>287</v>
      </c>
      <c r="G73" s="965" t="s">
        <v>1711</v>
      </c>
      <c r="H73" s="965">
        <v>2</v>
      </c>
      <c r="I73" s="962" t="s">
        <v>1649</v>
      </c>
      <c r="J73" s="965">
        <v>1</v>
      </c>
      <c r="K73" s="965">
        <v>2019</v>
      </c>
      <c r="L73" s="962">
        <v>1</v>
      </c>
      <c r="M73" s="962">
        <v>1</v>
      </c>
      <c r="N73" s="965" t="s">
        <v>1712</v>
      </c>
      <c r="O73" s="965">
        <v>11</v>
      </c>
      <c r="P73" s="967">
        <v>886657.85</v>
      </c>
      <c r="Q73" s="967"/>
      <c r="R73" s="985">
        <f t="shared" si="1"/>
        <v>886657.85</v>
      </c>
      <c r="S73" s="967">
        <v>352332.45</v>
      </c>
      <c r="T73" s="967">
        <v>352332.45</v>
      </c>
      <c r="U73" s="967">
        <f t="shared" si="2"/>
        <v>352332.45</v>
      </c>
      <c r="V73" s="967">
        <v>352332.45</v>
      </c>
    </row>
    <row r="74" spans="1:22" x14ac:dyDescent="0.25">
      <c r="A74" s="962">
        <v>4</v>
      </c>
      <c r="B74" s="963">
        <v>2</v>
      </c>
      <c r="C74" s="963">
        <v>5</v>
      </c>
      <c r="D74" s="964" t="s">
        <v>1709</v>
      </c>
      <c r="E74" s="963" t="s">
        <v>1710</v>
      </c>
      <c r="F74" s="965">
        <v>287</v>
      </c>
      <c r="G74" s="965" t="s">
        <v>1711</v>
      </c>
      <c r="H74" s="965">
        <v>2</v>
      </c>
      <c r="I74" s="962" t="s">
        <v>1650</v>
      </c>
      <c r="J74" s="965">
        <v>1</v>
      </c>
      <c r="K74" s="965">
        <v>2019</v>
      </c>
      <c r="L74" s="962">
        <v>1</v>
      </c>
      <c r="M74" s="962">
        <v>1</v>
      </c>
      <c r="N74" s="965" t="s">
        <v>1712</v>
      </c>
      <c r="O74" s="965">
        <v>11</v>
      </c>
      <c r="P74" s="967">
        <v>280527.18</v>
      </c>
      <c r="Q74" s="967"/>
      <c r="R74" s="985">
        <f t="shared" si="1"/>
        <v>280527.18</v>
      </c>
      <c r="S74" s="967">
        <v>233839.25</v>
      </c>
      <c r="T74" s="967">
        <v>233839.25</v>
      </c>
      <c r="U74" s="967">
        <f t="shared" si="2"/>
        <v>233839.25</v>
      </c>
      <c r="V74" s="967">
        <v>233839.25</v>
      </c>
    </row>
    <row r="75" spans="1:22" x14ac:dyDescent="0.25">
      <c r="A75" s="962">
        <v>4</v>
      </c>
      <c r="B75" s="963">
        <v>2</v>
      </c>
      <c r="C75" s="963">
        <v>5</v>
      </c>
      <c r="D75" s="964" t="s">
        <v>1709</v>
      </c>
      <c r="E75" s="963" t="s">
        <v>1710</v>
      </c>
      <c r="F75" s="965">
        <v>287</v>
      </c>
      <c r="G75" s="965" t="s">
        <v>1711</v>
      </c>
      <c r="H75" s="965">
        <v>2</v>
      </c>
      <c r="I75" s="962" t="s">
        <v>1651</v>
      </c>
      <c r="J75" s="965">
        <v>1</v>
      </c>
      <c r="K75" s="965">
        <v>2019</v>
      </c>
      <c r="L75" s="962">
        <v>1</v>
      </c>
      <c r="M75" s="962">
        <v>1</v>
      </c>
      <c r="N75" s="965" t="s">
        <v>1712</v>
      </c>
      <c r="O75" s="965">
        <v>11</v>
      </c>
      <c r="P75" s="967">
        <v>50310.29</v>
      </c>
      <c r="Q75" s="967"/>
      <c r="R75" s="985">
        <f t="shared" si="1"/>
        <v>50310.29</v>
      </c>
      <c r="S75" s="967">
        <v>25185.84</v>
      </c>
      <c r="T75" s="967">
        <v>25185.84</v>
      </c>
      <c r="U75" s="967">
        <f t="shared" si="2"/>
        <v>25185.84</v>
      </c>
      <c r="V75" s="967">
        <v>25185.84</v>
      </c>
    </row>
    <row r="76" spans="1:22" x14ac:dyDescent="0.25">
      <c r="A76" s="962">
        <v>4</v>
      </c>
      <c r="B76" s="963">
        <v>2</v>
      </c>
      <c r="C76" s="963">
        <v>5</v>
      </c>
      <c r="D76" s="964" t="s">
        <v>1709</v>
      </c>
      <c r="E76" s="963" t="s">
        <v>1710</v>
      </c>
      <c r="F76" s="965">
        <v>287</v>
      </c>
      <c r="G76" s="965" t="s">
        <v>1711</v>
      </c>
      <c r="H76" s="965">
        <v>2</v>
      </c>
      <c r="I76" s="962" t="s">
        <v>1652</v>
      </c>
      <c r="J76" s="965">
        <v>1</v>
      </c>
      <c r="K76" s="965">
        <v>2019</v>
      </c>
      <c r="L76" s="962">
        <v>1</v>
      </c>
      <c r="M76" s="962">
        <v>1</v>
      </c>
      <c r="N76" s="965" t="s">
        <v>1712</v>
      </c>
      <c r="O76" s="965">
        <v>11</v>
      </c>
      <c r="P76" s="967">
        <v>124067.74</v>
      </c>
      <c r="Q76" s="967"/>
      <c r="R76" s="985">
        <f t="shared" si="1"/>
        <v>124067.74</v>
      </c>
      <c r="S76" s="967">
        <v>60010.63</v>
      </c>
      <c r="T76" s="967">
        <v>60010.63</v>
      </c>
      <c r="U76" s="967">
        <f t="shared" si="2"/>
        <v>60010.63</v>
      </c>
      <c r="V76" s="967">
        <v>60010.63</v>
      </c>
    </row>
    <row r="77" spans="1:22" x14ac:dyDescent="0.25">
      <c r="A77" s="962">
        <v>4</v>
      </c>
      <c r="B77" s="963">
        <v>2</v>
      </c>
      <c r="C77" s="963">
        <v>5</v>
      </c>
      <c r="D77" s="964" t="s">
        <v>1709</v>
      </c>
      <c r="E77" s="963" t="s">
        <v>1710</v>
      </c>
      <c r="F77" s="965">
        <v>287</v>
      </c>
      <c r="G77" s="965" t="s">
        <v>1711</v>
      </c>
      <c r="H77" s="965">
        <v>2</v>
      </c>
      <c r="I77" s="962" t="s">
        <v>1653</v>
      </c>
      <c r="J77" s="965">
        <v>1</v>
      </c>
      <c r="K77" s="965">
        <v>2019</v>
      </c>
      <c r="L77" s="962">
        <v>1</v>
      </c>
      <c r="M77" s="962">
        <v>1</v>
      </c>
      <c r="N77" s="965" t="s">
        <v>1712</v>
      </c>
      <c r="O77" s="965">
        <v>11</v>
      </c>
      <c r="P77" s="967">
        <v>1387972.61</v>
      </c>
      <c r="Q77" s="967"/>
      <c r="R77" s="985">
        <f t="shared" si="1"/>
        <v>1387972.61</v>
      </c>
      <c r="S77" s="967">
        <v>608145.44999999995</v>
      </c>
      <c r="T77" s="967">
        <v>608145.44999999995</v>
      </c>
      <c r="U77" s="967">
        <f t="shared" si="2"/>
        <v>608145.44999999995</v>
      </c>
      <c r="V77" s="967">
        <v>608145.44999999995</v>
      </c>
    </row>
    <row r="78" spans="1:22" x14ac:dyDescent="0.25">
      <c r="A78" s="962">
        <v>4</v>
      </c>
      <c r="B78" s="963">
        <v>2</v>
      </c>
      <c r="C78" s="963">
        <v>5</v>
      </c>
      <c r="D78" s="964" t="s">
        <v>1709</v>
      </c>
      <c r="E78" s="963" t="s">
        <v>1710</v>
      </c>
      <c r="F78" s="965">
        <v>287</v>
      </c>
      <c r="G78" s="965" t="s">
        <v>1711</v>
      </c>
      <c r="H78" s="965">
        <v>2</v>
      </c>
      <c r="I78" s="962" t="s">
        <v>1654</v>
      </c>
      <c r="J78" s="965">
        <v>1</v>
      </c>
      <c r="K78" s="965">
        <v>2019</v>
      </c>
      <c r="L78" s="962">
        <v>1</v>
      </c>
      <c r="M78" s="962">
        <v>1</v>
      </c>
      <c r="N78" s="965" t="s">
        <v>1712</v>
      </c>
      <c r="O78" s="965">
        <v>11</v>
      </c>
      <c r="P78" s="967">
        <v>1705531.07</v>
      </c>
      <c r="Q78" s="967"/>
      <c r="R78" s="985">
        <f t="shared" si="1"/>
        <v>1705531.07</v>
      </c>
      <c r="S78" s="967">
        <v>743234.8</v>
      </c>
      <c r="T78" s="967">
        <v>743234.8</v>
      </c>
      <c r="U78" s="967">
        <f t="shared" si="2"/>
        <v>370164.47</v>
      </c>
      <c r="V78" s="967">
        <v>370164.47</v>
      </c>
    </row>
    <row r="79" spans="1:22" x14ac:dyDescent="0.25">
      <c r="A79" s="962">
        <v>4</v>
      </c>
      <c r="B79" s="963">
        <v>2</v>
      </c>
      <c r="C79" s="963">
        <v>5</v>
      </c>
      <c r="D79" s="964" t="s">
        <v>1709</v>
      </c>
      <c r="E79" s="963" t="s">
        <v>1710</v>
      </c>
      <c r="F79" s="965">
        <v>287</v>
      </c>
      <c r="G79" s="965" t="s">
        <v>1711</v>
      </c>
      <c r="H79" s="965">
        <v>2</v>
      </c>
      <c r="I79" s="962" t="s">
        <v>1655</v>
      </c>
      <c r="J79" s="965">
        <v>1</v>
      </c>
      <c r="K79" s="965">
        <v>2019</v>
      </c>
      <c r="L79" s="962">
        <v>1</v>
      </c>
      <c r="M79" s="962">
        <v>1</v>
      </c>
      <c r="N79" s="965" t="s">
        <v>1712</v>
      </c>
      <c r="O79" s="965">
        <v>11</v>
      </c>
      <c r="P79" s="967">
        <v>6730.1</v>
      </c>
      <c r="Q79" s="967"/>
      <c r="R79" s="985">
        <f t="shared" si="1"/>
        <v>6730.1</v>
      </c>
      <c r="S79" s="967">
        <v>3395.47</v>
      </c>
      <c r="T79" s="967">
        <v>3395.47</v>
      </c>
      <c r="U79" s="967">
        <f t="shared" si="2"/>
        <v>1675.57</v>
      </c>
      <c r="V79" s="967">
        <v>1675.57</v>
      </c>
    </row>
    <row r="80" spans="1:22" x14ac:dyDescent="0.25">
      <c r="A80" s="962">
        <v>4</v>
      </c>
      <c r="B80" s="963">
        <v>2</v>
      </c>
      <c r="C80" s="963">
        <v>5</v>
      </c>
      <c r="D80" s="964" t="s">
        <v>1709</v>
      </c>
      <c r="E80" s="963" t="s">
        <v>1710</v>
      </c>
      <c r="F80" s="965">
        <v>287</v>
      </c>
      <c r="G80" s="965" t="s">
        <v>1711</v>
      </c>
      <c r="H80" s="965">
        <v>2</v>
      </c>
      <c r="I80" s="962" t="s">
        <v>1656</v>
      </c>
      <c r="J80" s="965">
        <v>1</v>
      </c>
      <c r="K80" s="965">
        <v>2019</v>
      </c>
      <c r="L80" s="962">
        <v>1</v>
      </c>
      <c r="M80" s="962">
        <v>1</v>
      </c>
      <c r="N80" s="965" t="s">
        <v>1712</v>
      </c>
      <c r="O80" s="965">
        <v>11</v>
      </c>
      <c r="P80" s="967">
        <v>691198.14</v>
      </c>
      <c r="Q80" s="967"/>
      <c r="R80" s="985">
        <f t="shared" si="1"/>
        <v>691198.14</v>
      </c>
      <c r="S80" s="967">
        <v>284757.65999999997</v>
      </c>
      <c r="T80" s="967">
        <v>284757.65999999997</v>
      </c>
      <c r="U80" s="967">
        <f t="shared" si="2"/>
        <v>131211.63</v>
      </c>
      <c r="V80" s="967">
        <v>131211.63</v>
      </c>
    </row>
    <row r="81" spans="1:22" x14ac:dyDescent="0.25">
      <c r="A81" s="962">
        <v>4</v>
      </c>
      <c r="B81" s="963">
        <v>2</v>
      </c>
      <c r="C81" s="963">
        <v>5</v>
      </c>
      <c r="D81" s="964" t="s">
        <v>1709</v>
      </c>
      <c r="E81" s="963" t="s">
        <v>1710</v>
      </c>
      <c r="F81" s="965">
        <v>287</v>
      </c>
      <c r="G81" s="965" t="s">
        <v>1711</v>
      </c>
      <c r="H81" s="965">
        <v>2</v>
      </c>
      <c r="I81" s="962" t="s">
        <v>1657</v>
      </c>
      <c r="J81" s="965">
        <v>1</v>
      </c>
      <c r="K81" s="965">
        <v>2019</v>
      </c>
      <c r="L81" s="962">
        <v>1</v>
      </c>
      <c r="M81" s="962">
        <v>1</v>
      </c>
      <c r="N81" s="965" t="s">
        <v>1712</v>
      </c>
      <c r="O81" s="965">
        <v>11</v>
      </c>
      <c r="P81" s="967">
        <v>121822.45</v>
      </c>
      <c r="Q81" s="967"/>
      <c r="R81" s="985">
        <f t="shared" si="1"/>
        <v>121822.45</v>
      </c>
      <c r="S81" s="967">
        <v>52154.53</v>
      </c>
      <c r="T81" s="967">
        <v>52154.53</v>
      </c>
      <c r="U81" s="967">
        <f t="shared" si="2"/>
        <v>26133.66</v>
      </c>
      <c r="V81" s="967">
        <v>26133.66</v>
      </c>
    </row>
    <row r="82" spans="1:22" x14ac:dyDescent="0.25">
      <c r="A82" s="962">
        <v>4</v>
      </c>
      <c r="B82" s="963">
        <v>2</v>
      </c>
      <c r="C82" s="963">
        <v>5</v>
      </c>
      <c r="D82" s="964" t="s">
        <v>1709</v>
      </c>
      <c r="E82" s="963" t="s">
        <v>1710</v>
      </c>
      <c r="F82" s="965">
        <v>287</v>
      </c>
      <c r="G82" s="965" t="s">
        <v>1711</v>
      </c>
      <c r="H82" s="965">
        <v>2</v>
      </c>
      <c r="I82" s="962" t="s">
        <v>1658</v>
      </c>
      <c r="J82" s="965">
        <v>1</v>
      </c>
      <c r="K82" s="965">
        <v>2019</v>
      </c>
      <c r="L82" s="962">
        <v>1</v>
      </c>
      <c r="M82" s="962">
        <v>1</v>
      </c>
      <c r="N82" s="965" t="s">
        <v>1712</v>
      </c>
      <c r="O82" s="965">
        <v>11</v>
      </c>
      <c r="P82" s="967">
        <v>2083506.79</v>
      </c>
      <c r="Q82" s="967"/>
      <c r="R82" s="985">
        <f t="shared" si="1"/>
        <v>2083506.79</v>
      </c>
      <c r="S82" s="967">
        <v>891898.47</v>
      </c>
      <c r="T82" s="967">
        <v>891898.47</v>
      </c>
      <c r="U82" s="967">
        <f t="shared" si="2"/>
        <v>446957.08</v>
      </c>
      <c r="V82" s="967">
        <v>446957.08</v>
      </c>
    </row>
    <row r="83" spans="1:22" x14ac:dyDescent="0.25">
      <c r="A83" s="962">
        <v>4</v>
      </c>
      <c r="B83" s="963">
        <v>2</v>
      </c>
      <c r="C83" s="963">
        <v>5</v>
      </c>
      <c r="D83" s="964" t="s">
        <v>1709</v>
      </c>
      <c r="E83" s="963" t="s">
        <v>1710</v>
      </c>
      <c r="F83" s="965">
        <v>287</v>
      </c>
      <c r="G83" s="965" t="s">
        <v>1711</v>
      </c>
      <c r="H83" s="965">
        <v>2</v>
      </c>
      <c r="I83" s="962" t="s">
        <v>1659</v>
      </c>
      <c r="J83" s="965">
        <v>1</v>
      </c>
      <c r="K83" s="965">
        <v>2019</v>
      </c>
      <c r="L83" s="962">
        <v>1</v>
      </c>
      <c r="M83" s="962">
        <v>1</v>
      </c>
      <c r="N83" s="965" t="s">
        <v>1712</v>
      </c>
      <c r="O83" s="965">
        <v>11</v>
      </c>
      <c r="P83" s="967">
        <v>1671084.91</v>
      </c>
      <c r="Q83" s="967"/>
      <c r="R83" s="985">
        <f t="shared" si="1"/>
        <v>1671084.91</v>
      </c>
      <c r="S83" s="967">
        <v>640406.15</v>
      </c>
      <c r="T83" s="967">
        <v>640406.15</v>
      </c>
      <c r="U83" s="967">
        <f t="shared" si="2"/>
        <v>640406.15</v>
      </c>
      <c r="V83" s="967">
        <v>640406.15</v>
      </c>
    </row>
    <row r="84" spans="1:22" x14ac:dyDescent="0.25">
      <c r="A84" s="962">
        <v>4</v>
      </c>
      <c r="B84" s="963">
        <v>2</v>
      </c>
      <c r="C84" s="963">
        <v>5</v>
      </c>
      <c r="D84" s="964" t="s">
        <v>1709</v>
      </c>
      <c r="E84" s="963" t="s">
        <v>1710</v>
      </c>
      <c r="F84" s="965">
        <v>287</v>
      </c>
      <c r="G84" s="965" t="s">
        <v>1711</v>
      </c>
      <c r="H84" s="965">
        <v>2</v>
      </c>
      <c r="I84" s="962">
        <v>15202</v>
      </c>
      <c r="J84" s="965">
        <v>1</v>
      </c>
      <c r="K84" s="965">
        <v>2019</v>
      </c>
      <c r="L84" s="962">
        <v>1</v>
      </c>
      <c r="M84" s="962">
        <v>1</v>
      </c>
      <c r="N84" s="965" t="s">
        <v>1712</v>
      </c>
      <c r="O84" s="965">
        <v>11</v>
      </c>
      <c r="P84" s="967">
        <v>213159.13</v>
      </c>
      <c r="Q84" s="967"/>
      <c r="R84" s="985">
        <f t="shared" si="1"/>
        <v>213159.13</v>
      </c>
      <c r="S84" s="967">
        <v>141409.62</v>
      </c>
      <c r="T84" s="967">
        <v>141409.62</v>
      </c>
      <c r="U84" s="967">
        <f t="shared" si="2"/>
        <v>141409.62</v>
      </c>
      <c r="V84" s="967">
        <v>141409.62</v>
      </c>
    </row>
    <row r="85" spans="1:22" x14ac:dyDescent="0.25">
      <c r="A85" s="962">
        <v>4</v>
      </c>
      <c r="B85" s="963">
        <v>2</v>
      </c>
      <c r="C85" s="963">
        <v>5</v>
      </c>
      <c r="D85" s="964" t="s">
        <v>1709</v>
      </c>
      <c r="E85" s="963" t="s">
        <v>1710</v>
      </c>
      <c r="F85" s="965">
        <v>287</v>
      </c>
      <c r="G85" s="965" t="s">
        <v>1711</v>
      </c>
      <c r="H85" s="965">
        <v>2</v>
      </c>
      <c r="I85" s="962" t="s">
        <v>1660</v>
      </c>
      <c r="J85" s="965">
        <v>1</v>
      </c>
      <c r="K85" s="965">
        <v>2019</v>
      </c>
      <c r="L85" s="962">
        <v>1</v>
      </c>
      <c r="M85" s="962">
        <v>1</v>
      </c>
      <c r="N85" s="965" t="s">
        <v>1712</v>
      </c>
      <c r="O85" s="965">
        <v>11</v>
      </c>
      <c r="P85" s="967">
        <v>2620880.0099999998</v>
      </c>
      <c r="Q85" s="967">
        <v>-163302.43</v>
      </c>
      <c r="R85" s="985">
        <f t="shared" si="1"/>
        <v>2457577.5799999996</v>
      </c>
      <c r="S85" s="967">
        <v>1092670.25</v>
      </c>
      <c r="T85" s="967">
        <v>1092670.25</v>
      </c>
      <c r="U85" s="967">
        <f t="shared" si="2"/>
        <v>1092670.25</v>
      </c>
      <c r="V85" s="967">
        <v>1092670.25</v>
      </c>
    </row>
    <row r="86" spans="1:22" x14ac:dyDescent="0.25">
      <c r="A86" s="962">
        <v>4</v>
      </c>
      <c r="B86" s="963">
        <v>2</v>
      </c>
      <c r="C86" s="963">
        <v>5</v>
      </c>
      <c r="D86" s="964" t="s">
        <v>1709</v>
      </c>
      <c r="E86" s="963" t="s">
        <v>1710</v>
      </c>
      <c r="F86" s="965">
        <v>287</v>
      </c>
      <c r="G86" s="965" t="s">
        <v>1711</v>
      </c>
      <c r="H86" s="965">
        <v>2</v>
      </c>
      <c r="I86" s="962" t="s">
        <v>1661</v>
      </c>
      <c r="J86" s="965">
        <v>1</v>
      </c>
      <c r="K86" s="965">
        <v>2019</v>
      </c>
      <c r="L86" s="962">
        <v>1</v>
      </c>
      <c r="M86" s="962">
        <v>1</v>
      </c>
      <c r="N86" s="965" t="s">
        <v>1712</v>
      </c>
      <c r="O86" s="965">
        <v>11</v>
      </c>
      <c r="P86" s="967">
        <v>34792.47</v>
      </c>
      <c r="Q86" s="967">
        <v>3321.86</v>
      </c>
      <c r="R86" s="985">
        <f t="shared" si="1"/>
        <v>38114.33</v>
      </c>
      <c r="S86" s="967">
        <v>38114.33</v>
      </c>
      <c r="T86" s="967">
        <v>38114.33</v>
      </c>
      <c r="U86" s="967">
        <f t="shared" si="2"/>
        <v>38114.33</v>
      </c>
      <c r="V86" s="967">
        <v>38114.33</v>
      </c>
    </row>
    <row r="87" spans="1:22" x14ac:dyDescent="0.25">
      <c r="A87" s="962">
        <v>4</v>
      </c>
      <c r="B87" s="963">
        <v>2</v>
      </c>
      <c r="C87" s="963">
        <v>5</v>
      </c>
      <c r="D87" s="964" t="s">
        <v>1709</v>
      </c>
      <c r="E87" s="963" t="s">
        <v>1710</v>
      </c>
      <c r="F87" s="965">
        <v>287</v>
      </c>
      <c r="G87" s="965" t="s">
        <v>1711</v>
      </c>
      <c r="H87" s="965">
        <v>2</v>
      </c>
      <c r="I87" s="962" t="s">
        <v>1662</v>
      </c>
      <c r="J87" s="965">
        <v>1</v>
      </c>
      <c r="K87" s="965">
        <v>2019</v>
      </c>
      <c r="L87" s="962">
        <v>1</v>
      </c>
      <c r="M87" s="962">
        <v>1</v>
      </c>
      <c r="N87" s="965" t="s">
        <v>1712</v>
      </c>
      <c r="O87" s="965">
        <v>11</v>
      </c>
      <c r="P87" s="967">
        <v>0</v>
      </c>
      <c r="Q87" s="967">
        <v>8724.57</v>
      </c>
      <c r="R87" s="985">
        <f t="shared" si="1"/>
        <v>8724.57</v>
      </c>
      <c r="S87" s="967">
        <v>8724.57</v>
      </c>
      <c r="T87" s="967">
        <v>8724.57</v>
      </c>
      <c r="U87" s="967">
        <f t="shared" si="2"/>
        <v>8724.57</v>
      </c>
      <c r="V87" s="967">
        <v>8724.57</v>
      </c>
    </row>
    <row r="88" spans="1:22" x14ac:dyDescent="0.25">
      <c r="A88" s="962">
        <v>4</v>
      </c>
      <c r="B88" s="963">
        <v>2</v>
      </c>
      <c r="C88" s="963">
        <v>5</v>
      </c>
      <c r="D88" s="964" t="s">
        <v>1709</v>
      </c>
      <c r="E88" s="963" t="s">
        <v>1710</v>
      </c>
      <c r="F88" s="965">
        <v>287</v>
      </c>
      <c r="G88" s="965" t="s">
        <v>1711</v>
      </c>
      <c r="H88" s="965">
        <v>2</v>
      </c>
      <c r="I88" s="962" t="s">
        <v>1663</v>
      </c>
      <c r="J88" s="965">
        <v>1</v>
      </c>
      <c r="K88" s="965">
        <v>2019</v>
      </c>
      <c r="L88" s="962">
        <v>1</v>
      </c>
      <c r="M88" s="962">
        <v>1</v>
      </c>
      <c r="N88" s="965" t="s">
        <v>1712</v>
      </c>
      <c r="O88" s="965">
        <v>11</v>
      </c>
      <c r="P88" s="967">
        <v>467280</v>
      </c>
      <c r="Q88" s="967">
        <v>151256</v>
      </c>
      <c r="R88" s="985">
        <f t="shared" si="1"/>
        <v>618536</v>
      </c>
      <c r="S88" s="967">
        <v>618536</v>
      </c>
      <c r="T88" s="967">
        <v>618536</v>
      </c>
      <c r="U88" s="967">
        <f t="shared" si="2"/>
        <v>618536</v>
      </c>
      <c r="V88" s="967">
        <v>618536</v>
      </c>
    </row>
    <row r="89" spans="1:22" x14ac:dyDescent="0.25">
      <c r="A89" s="962">
        <v>4</v>
      </c>
      <c r="B89" s="963">
        <v>2</v>
      </c>
      <c r="C89" s="963">
        <v>5</v>
      </c>
      <c r="D89" s="964" t="s">
        <v>1709</v>
      </c>
      <c r="E89" s="963" t="s">
        <v>1710</v>
      </c>
      <c r="F89" s="965">
        <v>287</v>
      </c>
      <c r="G89" s="965" t="s">
        <v>1711</v>
      </c>
      <c r="H89" s="965">
        <v>2</v>
      </c>
      <c r="I89" s="962" t="s">
        <v>1644</v>
      </c>
      <c r="J89" s="965">
        <v>1</v>
      </c>
      <c r="K89" s="965">
        <v>2019</v>
      </c>
      <c r="L89" s="962">
        <v>1</v>
      </c>
      <c r="M89" s="962">
        <v>4</v>
      </c>
      <c r="N89" s="965" t="s">
        <v>1713</v>
      </c>
      <c r="O89" s="965">
        <v>11</v>
      </c>
      <c r="P89" s="967">
        <v>0</v>
      </c>
      <c r="Q89" s="967">
        <v>230276.89</v>
      </c>
      <c r="R89" s="985">
        <f t="shared" si="1"/>
        <v>230276.89</v>
      </c>
      <c r="S89" s="987">
        <v>230276.89</v>
      </c>
      <c r="T89" s="988">
        <v>230276.89</v>
      </c>
      <c r="U89" s="985">
        <v>230276.89</v>
      </c>
      <c r="V89" s="985">
        <v>230276.89</v>
      </c>
    </row>
    <row r="90" spans="1:22" x14ac:dyDescent="0.25">
      <c r="A90" s="962">
        <v>4</v>
      </c>
      <c r="B90" s="963">
        <v>2</v>
      </c>
      <c r="C90" s="963">
        <v>5</v>
      </c>
      <c r="D90" s="964" t="s">
        <v>1709</v>
      </c>
      <c r="E90" s="963" t="s">
        <v>1710</v>
      </c>
      <c r="F90" s="965">
        <v>287</v>
      </c>
      <c r="G90" s="965" t="s">
        <v>1711</v>
      </c>
      <c r="H90" s="965">
        <v>2</v>
      </c>
      <c r="I90" s="962" t="s">
        <v>1645</v>
      </c>
      <c r="J90" s="965">
        <v>1</v>
      </c>
      <c r="K90" s="965">
        <v>2019</v>
      </c>
      <c r="L90" s="962">
        <v>1</v>
      </c>
      <c r="M90" s="962">
        <v>4</v>
      </c>
      <c r="N90" s="965" t="s">
        <v>1713</v>
      </c>
      <c r="O90" s="965">
        <v>11</v>
      </c>
      <c r="P90" s="967">
        <v>11467847.99</v>
      </c>
      <c r="Q90" s="967">
        <v>-1145892.6599999999</v>
      </c>
      <c r="R90" s="985">
        <f t="shared" si="1"/>
        <v>10321955.33</v>
      </c>
      <c r="S90" s="987">
        <v>1837746.38</v>
      </c>
      <c r="T90" s="988">
        <v>1837746.38</v>
      </c>
      <c r="U90" s="989">
        <v>1837746.38</v>
      </c>
      <c r="V90" s="989">
        <v>1837746.38</v>
      </c>
    </row>
    <row r="91" spans="1:22" x14ac:dyDescent="0.25">
      <c r="A91" s="962">
        <v>4</v>
      </c>
      <c r="B91" s="963">
        <v>2</v>
      </c>
      <c r="C91" s="963">
        <v>5</v>
      </c>
      <c r="D91" s="964" t="s">
        <v>1709</v>
      </c>
      <c r="E91" s="963" t="s">
        <v>1710</v>
      </c>
      <c r="F91" s="965">
        <v>287</v>
      </c>
      <c r="G91" s="965" t="s">
        <v>1711</v>
      </c>
      <c r="H91" s="965">
        <v>2</v>
      </c>
      <c r="I91" s="962" t="s">
        <v>1646</v>
      </c>
      <c r="J91" s="965">
        <v>1</v>
      </c>
      <c r="K91" s="965">
        <v>2019</v>
      </c>
      <c r="L91" s="962">
        <v>1</v>
      </c>
      <c r="M91" s="962">
        <v>4</v>
      </c>
      <c r="N91" s="965" t="s">
        <v>1713</v>
      </c>
      <c r="O91" s="965">
        <v>11</v>
      </c>
      <c r="P91" s="967">
        <v>182496.48</v>
      </c>
      <c r="Q91" s="967">
        <v>233987</v>
      </c>
      <c r="R91" s="985">
        <f t="shared" si="1"/>
        <v>416483.48</v>
      </c>
      <c r="S91" s="987">
        <v>416483.48</v>
      </c>
      <c r="T91" s="988">
        <v>416483.48</v>
      </c>
      <c r="U91" s="989">
        <v>416483.48</v>
      </c>
      <c r="V91" s="989">
        <v>416483.48</v>
      </c>
    </row>
    <row r="92" spans="1:22" x14ac:dyDescent="0.25">
      <c r="A92" s="962">
        <v>4</v>
      </c>
      <c r="B92" s="963">
        <v>2</v>
      </c>
      <c r="C92" s="963">
        <v>5</v>
      </c>
      <c r="D92" s="964" t="s">
        <v>1709</v>
      </c>
      <c r="E92" s="963" t="s">
        <v>1710</v>
      </c>
      <c r="F92" s="965">
        <v>287</v>
      </c>
      <c r="G92" s="965" t="s">
        <v>1711</v>
      </c>
      <c r="H92" s="965">
        <v>2</v>
      </c>
      <c r="I92" s="962" t="s">
        <v>1648</v>
      </c>
      <c r="J92" s="965">
        <v>1</v>
      </c>
      <c r="K92" s="965">
        <v>2019</v>
      </c>
      <c r="L92" s="962">
        <v>1</v>
      </c>
      <c r="M92" s="962">
        <v>4</v>
      </c>
      <c r="N92" s="965" t="s">
        <v>1713</v>
      </c>
      <c r="O92" s="965">
        <v>11</v>
      </c>
      <c r="P92" s="967">
        <v>0</v>
      </c>
      <c r="Q92" s="967">
        <v>232140.97</v>
      </c>
      <c r="R92" s="985">
        <f t="shared" si="1"/>
        <v>232140.97</v>
      </c>
      <c r="S92" s="987">
        <v>232140.97</v>
      </c>
      <c r="T92" s="988">
        <v>232140.97</v>
      </c>
      <c r="U92" s="989">
        <v>232140.97</v>
      </c>
      <c r="V92" s="989">
        <v>232140.97</v>
      </c>
    </row>
    <row r="93" spans="1:22" x14ac:dyDescent="0.25">
      <c r="A93" s="962">
        <v>4</v>
      </c>
      <c r="B93" s="963">
        <v>2</v>
      </c>
      <c r="C93" s="963">
        <v>5</v>
      </c>
      <c r="D93" s="964" t="s">
        <v>1709</v>
      </c>
      <c r="E93" s="963" t="s">
        <v>1710</v>
      </c>
      <c r="F93" s="965">
        <v>287</v>
      </c>
      <c r="G93" s="965" t="s">
        <v>1711</v>
      </c>
      <c r="H93" s="965">
        <v>2</v>
      </c>
      <c r="I93" s="962">
        <v>13202</v>
      </c>
      <c r="J93" s="965">
        <v>1</v>
      </c>
      <c r="K93" s="965">
        <v>2019</v>
      </c>
      <c r="L93" s="962">
        <v>1</v>
      </c>
      <c r="M93" s="962">
        <v>4</v>
      </c>
      <c r="N93" s="965" t="s">
        <v>1713</v>
      </c>
      <c r="O93" s="965">
        <v>11</v>
      </c>
      <c r="P93" s="967">
        <v>1477753.35</v>
      </c>
      <c r="Q93" s="967">
        <v>0</v>
      </c>
      <c r="R93" s="985">
        <f t="shared" si="1"/>
        <v>1477753.35</v>
      </c>
      <c r="S93" s="967"/>
      <c r="T93" s="967"/>
      <c r="U93" s="967"/>
      <c r="V93" s="967"/>
    </row>
    <row r="94" spans="1:22" x14ac:dyDescent="0.25">
      <c r="A94" s="962">
        <v>4</v>
      </c>
      <c r="B94" s="963">
        <v>2</v>
      </c>
      <c r="C94" s="963">
        <v>5</v>
      </c>
      <c r="D94" s="964" t="s">
        <v>1709</v>
      </c>
      <c r="E94" s="963" t="s">
        <v>1710</v>
      </c>
      <c r="F94" s="965">
        <v>287</v>
      </c>
      <c r="G94" s="965" t="s">
        <v>1711</v>
      </c>
      <c r="H94" s="965">
        <v>2</v>
      </c>
      <c r="I94" s="962" t="s">
        <v>1661</v>
      </c>
      <c r="J94" s="965">
        <v>1</v>
      </c>
      <c r="K94" s="965">
        <v>2019</v>
      </c>
      <c r="L94" s="962">
        <v>1</v>
      </c>
      <c r="M94" s="962">
        <v>4</v>
      </c>
      <c r="N94" s="965" t="s">
        <v>1713</v>
      </c>
      <c r="O94" s="965">
        <v>11</v>
      </c>
      <c r="P94" s="967">
        <v>0</v>
      </c>
      <c r="Q94" s="967">
        <v>449487.8</v>
      </c>
      <c r="R94" s="985">
        <f t="shared" si="1"/>
        <v>449487.8</v>
      </c>
      <c r="S94" s="987">
        <v>110305.31</v>
      </c>
      <c r="T94" s="988">
        <v>110305.31</v>
      </c>
      <c r="U94" s="989">
        <v>110305.31</v>
      </c>
      <c r="V94" s="989">
        <v>110305.31</v>
      </c>
    </row>
    <row r="95" spans="1:22" x14ac:dyDescent="0.25">
      <c r="A95" s="962">
        <v>4</v>
      </c>
      <c r="B95" s="963">
        <v>2</v>
      </c>
      <c r="C95" s="963">
        <v>5</v>
      </c>
      <c r="D95" s="964" t="s">
        <v>1709</v>
      </c>
      <c r="E95" s="963" t="s">
        <v>1710</v>
      </c>
      <c r="F95" s="965">
        <v>287</v>
      </c>
      <c r="G95" s="965" t="s">
        <v>1711</v>
      </c>
      <c r="H95" s="965">
        <v>2</v>
      </c>
      <c r="I95" s="962" t="s">
        <v>1617</v>
      </c>
      <c r="J95" s="965">
        <v>1</v>
      </c>
      <c r="K95" s="965">
        <v>2019</v>
      </c>
      <c r="L95" s="962">
        <v>1</v>
      </c>
      <c r="M95" s="962">
        <v>4</v>
      </c>
      <c r="N95" s="965" t="s">
        <v>1713</v>
      </c>
      <c r="O95" s="965">
        <v>11</v>
      </c>
      <c r="P95" s="967">
        <v>58658.06</v>
      </c>
      <c r="Q95" s="967"/>
      <c r="R95" s="985">
        <f t="shared" si="1"/>
        <v>58658.06</v>
      </c>
      <c r="S95" s="987">
        <v>58605.41</v>
      </c>
      <c r="T95" s="988">
        <v>58605.41</v>
      </c>
      <c r="U95" s="988">
        <v>58605.41</v>
      </c>
      <c r="V95" s="988">
        <v>58605.41</v>
      </c>
    </row>
    <row r="96" spans="1:22" x14ac:dyDescent="0.25">
      <c r="A96" s="962">
        <v>4</v>
      </c>
      <c r="B96" s="963">
        <v>2</v>
      </c>
      <c r="C96" s="963">
        <v>5</v>
      </c>
      <c r="D96" s="964" t="s">
        <v>1709</v>
      </c>
      <c r="E96" s="963" t="s">
        <v>1710</v>
      </c>
      <c r="F96" s="965">
        <v>287</v>
      </c>
      <c r="G96" s="965" t="s">
        <v>1711</v>
      </c>
      <c r="H96" s="965">
        <v>2</v>
      </c>
      <c r="I96" s="962" t="s">
        <v>1641</v>
      </c>
      <c r="J96" s="965">
        <v>1</v>
      </c>
      <c r="K96" s="965">
        <v>2019</v>
      </c>
      <c r="L96" s="962">
        <v>1</v>
      </c>
      <c r="M96" s="962">
        <v>4</v>
      </c>
      <c r="N96" s="965" t="s">
        <v>1713</v>
      </c>
      <c r="O96" s="965">
        <v>11</v>
      </c>
      <c r="P96" s="967">
        <v>12397.85</v>
      </c>
      <c r="Q96" s="967">
        <v>9215.56</v>
      </c>
      <c r="R96" s="985">
        <f t="shared" si="1"/>
        <v>21613.41</v>
      </c>
      <c r="S96" s="987">
        <v>21613.41</v>
      </c>
      <c r="T96" s="988">
        <v>21613.41</v>
      </c>
      <c r="U96" s="987">
        <v>21613.41</v>
      </c>
      <c r="V96" s="987">
        <v>21613.41</v>
      </c>
    </row>
    <row r="97" spans="1:22" x14ac:dyDescent="0.25">
      <c r="A97" s="962">
        <v>4</v>
      </c>
      <c r="B97" s="963">
        <v>2</v>
      </c>
      <c r="C97" s="963">
        <v>5</v>
      </c>
      <c r="D97" s="964" t="s">
        <v>1709</v>
      </c>
      <c r="E97" s="963" t="s">
        <v>1710</v>
      </c>
      <c r="F97" s="965">
        <v>287</v>
      </c>
      <c r="G97" s="965" t="s">
        <v>1711</v>
      </c>
      <c r="H97" s="965">
        <v>2</v>
      </c>
      <c r="I97" s="962" t="s">
        <v>1631</v>
      </c>
      <c r="J97" s="965">
        <v>1</v>
      </c>
      <c r="K97" s="965">
        <v>2019</v>
      </c>
      <c r="L97" s="962">
        <v>1</v>
      </c>
      <c r="M97" s="962">
        <v>4</v>
      </c>
      <c r="N97" s="965" t="s">
        <v>1713</v>
      </c>
      <c r="O97" s="965">
        <v>11</v>
      </c>
      <c r="P97" s="967">
        <v>25565.3</v>
      </c>
      <c r="Q97" s="967"/>
      <c r="R97" s="985">
        <f t="shared" si="1"/>
        <v>25565.3</v>
      </c>
      <c r="S97" s="987">
        <v>25565.3</v>
      </c>
      <c r="T97" s="988">
        <v>25565.3</v>
      </c>
      <c r="U97" s="988">
        <v>25565.3</v>
      </c>
      <c r="V97" s="988">
        <v>25565.3</v>
      </c>
    </row>
    <row r="98" spans="1:22" x14ac:dyDescent="0.25">
      <c r="A98" s="962">
        <v>4</v>
      </c>
      <c r="B98" s="963">
        <v>2</v>
      </c>
      <c r="C98" s="963">
        <v>5</v>
      </c>
      <c r="D98" s="964" t="s">
        <v>1709</v>
      </c>
      <c r="E98" s="963" t="s">
        <v>1710</v>
      </c>
      <c r="F98" s="965">
        <v>287</v>
      </c>
      <c r="G98" s="965" t="s">
        <v>1711</v>
      </c>
      <c r="H98" s="965">
        <v>2</v>
      </c>
      <c r="I98" s="962" t="s">
        <v>1632</v>
      </c>
      <c r="J98" s="965">
        <v>1</v>
      </c>
      <c r="K98" s="965">
        <v>2019</v>
      </c>
      <c r="L98" s="962">
        <v>1</v>
      </c>
      <c r="M98" s="962">
        <v>4</v>
      </c>
      <c r="N98" s="965" t="s">
        <v>1713</v>
      </c>
      <c r="O98" s="965">
        <v>11</v>
      </c>
      <c r="P98" s="967">
        <v>19849.32</v>
      </c>
      <c r="Q98" s="967"/>
      <c r="R98" s="985">
        <f t="shared" si="1"/>
        <v>19849.32</v>
      </c>
      <c r="S98" s="987">
        <v>12011.31</v>
      </c>
      <c r="T98" s="988">
        <v>12011.31</v>
      </c>
      <c r="U98" s="988">
        <v>12011.31</v>
      </c>
      <c r="V98" s="988">
        <v>12011.31</v>
      </c>
    </row>
    <row r="99" spans="1:22" x14ac:dyDescent="0.25">
      <c r="A99" s="962">
        <v>4</v>
      </c>
      <c r="B99" s="963">
        <v>2</v>
      </c>
      <c r="C99" s="963">
        <v>5</v>
      </c>
      <c r="D99" s="964" t="s">
        <v>1709</v>
      </c>
      <c r="E99" s="963" t="s">
        <v>1710</v>
      </c>
      <c r="F99" s="965">
        <v>287</v>
      </c>
      <c r="G99" s="965" t="s">
        <v>1711</v>
      </c>
      <c r="H99" s="965">
        <v>2</v>
      </c>
      <c r="I99" s="962" t="s">
        <v>1664</v>
      </c>
      <c r="J99" s="965">
        <v>1</v>
      </c>
      <c r="K99" s="965">
        <v>2019</v>
      </c>
      <c r="L99" s="962">
        <v>1</v>
      </c>
      <c r="M99" s="962">
        <v>4</v>
      </c>
      <c r="N99" s="965" t="s">
        <v>1713</v>
      </c>
      <c r="O99" s="965">
        <v>11</v>
      </c>
      <c r="P99" s="967">
        <v>284819.05000000005</v>
      </c>
      <c r="Q99" s="967">
        <v>-1828.7900000000002</v>
      </c>
      <c r="R99" s="985">
        <f t="shared" si="1"/>
        <v>282990.26000000007</v>
      </c>
      <c r="S99" s="987">
        <v>165781</v>
      </c>
      <c r="T99" s="988">
        <v>165781</v>
      </c>
      <c r="U99" s="987">
        <v>165781</v>
      </c>
      <c r="V99" s="987">
        <v>165781</v>
      </c>
    </row>
    <row r="100" spans="1:22" x14ac:dyDescent="0.25">
      <c r="A100" s="962">
        <v>4</v>
      </c>
      <c r="B100" s="963">
        <v>2</v>
      </c>
      <c r="C100" s="963">
        <v>5</v>
      </c>
      <c r="D100" s="964" t="s">
        <v>1709</v>
      </c>
      <c r="E100" s="963" t="s">
        <v>1710</v>
      </c>
      <c r="F100" s="965">
        <v>287</v>
      </c>
      <c r="G100" s="965" t="s">
        <v>1711</v>
      </c>
      <c r="H100" s="965">
        <v>2</v>
      </c>
      <c r="I100" s="962" t="s">
        <v>1633</v>
      </c>
      <c r="J100" s="965">
        <v>1</v>
      </c>
      <c r="K100" s="965">
        <v>2019</v>
      </c>
      <c r="L100" s="962">
        <v>1</v>
      </c>
      <c r="M100" s="962">
        <v>4</v>
      </c>
      <c r="N100" s="965" t="s">
        <v>1713</v>
      </c>
      <c r="O100" s="965">
        <v>11</v>
      </c>
      <c r="P100" s="967"/>
      <c r="Q100" s="967">
        <v>936.59</v>
      </c>
      <c r="R100" s="985">
        <f t="shared" si="1"/>
        <v>936.59</v>
      </c>
      <c r="S100" s="987">
        <v>936.59</v>
      </c>
      <c r="T100" s="988">
        <v>936.59</v>
      </c>
      <c r="U100" s="988">
        <v>936.59</v>
      </c>
      <c r="V100" s="988">
        <v>936.59</v>
      </c>
    </row>
    <row r="101" spans="1:22" x14ac:dyDescent="0.25">
      <c r="A101" s="962">
        <v>4</v>
      </c>
      <c r="B101" s="963">
        <v>2</v>
      </c>
      <c r="C101" s="963">
        <v>5</v>
      </c>
      <c r="D101" s="964" t="s">
        <v>1709</v>
      </c>
      <c r="E101" s="963" t="s">
        <v>1710</v>
      </c>
      <c r="F101" s="965">
        <v>287</v>
      </c>
      <c r="G101" s="965" t="s">
        <v>1711</v>
      </c>
      <c r="H101" s="965">
        <v>2</v>
      </c>
      <c r="I101" s="962" t="s">
        <v>1665</v>
      </c>
      <c r="J101" s="965">
        <v>1</v>
      </c>
      <c r="K101" s="965">
        <v>2019</v>
      </c>
      <c r="L101" s="962">
        <v>1</v>
      </c>
      <c r="M101" s="962">
        <v>4</v>
      </c>
      <c r="N101" s="965" t="s">
        <v>1713</v>
      </c>
      <c r="O101" s="965">
        <v>11</v>
      </c>
      <c r="P101" s="967">
        <v>10719</v>
      </c>
      <c r="Q101" s="967">
        <v>468</v>
      </c>
      <c r="R101" s="985">
        <f t="shared" si="1"/>
        <v>11187</v>
      </c>
      <c r="S101" s="987">
        <v>11187</v>
      </c>
      <c r="T101" s="988">
        <v>11187</v>
      </c>
      <c r="U101" s="987">
        <v>11187</v>
      </c>
      <c r="V101" s="987">
        <v>11187</v>
      </c>
    </row>
    <row r="102" spans="1:22" x14ac:dyDescent="0.25">
      <c r="A102" s="962">
        <v>4</v>
      </c>
      <c r="B102" s="963">
        <v>2</v>
      </c>
      <c r="C102" s="963">
        <v>5</v>
      </c>
      <c r="D102" s="964" t="s">
        <v>1709</v>
      </c>
      <c r="E102" s="963" t="s">
        <v>1710</v>
      </c>
      <c r="F102" s="965">
        <v>287</v>
      </c>
      <c r="G102" s="965" t="s">
        <v>1711</v>
      </c>
      <c r="H102" s="965">
        <v>2</v>
      </c>
      <c r="I102" s="962" t="s">
        <v>1618</v>
      </c>
      <c r="J102" s="965">
        <v>1</v>
      </c>
      <c r="K102" s="965">
        <v>2019</v>
      </c>
      <c r="L102" s="962">
        <v>1</v>
      </c>
      <c r="M102" s="962">
        <v>4</v>
      </c>
      <c r="N102" s="965" t="s">
        <v>1713</v>
      </c>
      <c r="O102" s="965">
        <v>11</v>
      </c>
      <c r="P102" s="967">
        <v>60056.31</v>
      </c>
      <c r="Q102" s="967">
        <v>-677</v>
      </c>
      <c r="R102" s="985">
        <f t="shared" si="1"/>
        <v>59379.31</v>
      </c>
      <c r="S102" s="987">
        <v>23995.86</v>
      </c>
      <c r="T102" s="988">
        <v>23995.86</v>
      </c>
      <c r="U102" s="988">
        <f>23995.86-254</f>
        <v>23741.86</v>
      </c>
      <c r="V102" s="988">
        <f>23995.86-254</f>
        <v>23741.86</v>
      </c>
    </row>
    <row r="103" spans="1:22" x14ac:dyDescent="0.25">
      <c r="A103" s="962">
        <v>4</v>
      </c>
      <c r="B103" s="963">
        <v>2</v>
      </c>
      <c r="C103" s="963">
        <v>5</v>
      </c>
      <c r="D103" s="964" t="s">
        <v>1709</v>
      </c>
      <c r="E103" s="963" t="s">
        <v>1710</v>
      </c>
      <c r="F103" s="965">
        <v>287</v>
      </c>
      <c r="G103" s="965" t="s">
        <v>1711</v>
      </c>
      <c r="H103" s="965">
        <v>2</v>
      </c>
      <c r="I103" s="962" t="s">
        <v>1619</v>
      </c>
      <c r="J103" s="965">
        <v>1</v>
      </c>
      <c r="K103" s="965">
        <v>2019</v>
      </c>
      <c r="L103" s="962">
        <v>1</v>
      </c>
      <c r="M103" s="962">
        <v>4</v>
      </c>
      <c r="N103" s="965" t="s">
        <v>1713</v>
      </c>
      <c r="O103" s="965">
        <v>11</v>
      </c>
      <c r="P103" s="967">
        <v>2038.01</v>
      </c>
      <c r="Q103" s="967">
        <v>347</v>
      </c>
      <c r="R103" s="985">
        <f t="shared" si="1"/>
        <v>2385.0100000000002</v>
      </c>
      <c r="S103" s="987">
        <v>2385.0100000000002</v>
      </c>
      <c r="T103" s="988">
        <v>2385.0100000000002</v>
      </c>
      <c r="U103" s="988">
        <v>2385.0100000000002</v>
      </c>
      <c r="V103" s="988">
        <v>2385.0100000000002</v>
      </c>
    </row>
    <row r="104" spans="1:22" x14ac:dyDescent="0.25">
      <c r="A104" s="962">
        <v>4</v>
      </c>
      <c r="B104" s="963">
        <v>2</v>
      </c>
      <c r="C104" s="963">
        <v>5</v>
      </c>
      <c r="D104" s="964" t="s">
        <v>1709</v>
      </c>
      <c r="E104" s="963" t="s">
        <v>1710</v>
      </c>
      <c r="F104" s="965">
        <v>287</v>
      </c>
      <c r="G104" s="965" t="s">
        <v>1711</v>
      </c>
      <c r="H104" s="965">
        <v>2</v>
      </c>
      <c r="I104" s="962">
        <v>22301</v>
      </c>
      <c r="J104" s="965">
        <v>1</v>
      </c>
      <c r="K104" s="965">
        <v>2019</v>
      </c>
      <c r="L104" s="962">
        <v>1</v>
      </c>
      <c r="M104" s="962">
        <v>4</v>
      </c>
      <c r="N104" s="965" t="s">
        <v>1713</v>
      </c>
      <c r="O104" s="965">
        <v>11</v>
      </c>
      <c r="P104" s="967">
        <v>1847.29</v>
      </c>
      <c r="Q104" s="967"/>
      <c r="R104" s="985">
        <f t="shared" si="1"/>
        <v>1847.29</v>
      </c>
      <c r="S104" s="967">
        <f>T104</f>
        <v>0</v>
      </c>
      <c r="T104" s="967"/>
      <c r="U104" s="967">
        <f>V104</f>
        <v>0</v>
      </c>
      <c r="V104" s="967"/>
    </row>
    <row r="105" spans="1:22" x14ac:dyDescent="0.25">
      <c r="A105" s="962">
        <v>4</v>
      </c>
      <c r="B105" s="963">
        <v>2</v>
      </c>
      <c r="C105" s="963">
        <v>5</v>
      </c>
      <c r="D105" s="964" t="s">
        <v>1709</v>
      </c>
      <c r="E105" s="963" t="s">
        <v>1710</v>
      </c>
      <c r="F105" s="965">
        <v>287</v>
      </c>
      <c r="G105" s="965" t="s">
        <v>1711</v>
      </c>
      <c r="H105" s="965">
        <v>2</v>
      </c>
      <c r="I105" s="962" t="s">
        <v>1666</v>
      </c>
      <c r="J105" s="965">
        <v>1</v>
      </c>
      <c r="K105" s="965">
        <v>2019</v>
      </c>
      <c r="L105" s="962">
        <v>1</v>
      </c>
      <c r="M105" s="962">
        <v>4</v>
      </c>
      <c r="N105" s="965" t="s">
        <v>1713</v>
      </c>
      <c r="O105" s="965">
        <v>11</v>
      </c>
      <c r="P105" s="967">
        <v>183389.31</v>
      </c>
      <c r="Q105" s="967"/>
      <c r="R105" s="985">
        <f t="shared" si="1"/>
        <v>183389.31</v>
      </c>
      <c r="S105" s="987">
        <v>96153.35</v>
      </c>
      <c r="T105" s="988">
        <v>96153.35</v>
      </c>
      <c r="U105" s="985">
        <v>96153.35</v>
      </c>
      <c r="V105" s="985">
        <v>96153.35</v>
      </c>
    </row>
    <row r="106" spans="1:22" x14ac:dyDescent="0.25">
      <c r="A106" s="962">
        <v>4</v>
      </c>
      <c r="B106" s="963">
        <v>2</v>
      </c>
      <c r="C106" s="963">
        <v>5</v>
      </c>
      <c r="D106" s="964" t="s">
        <v>1709</v>
      </c>
      <c r="E106" s="963" t="s">
        <v>1710</v>
      </c>
      <c r="F106" s="965">
        <v>287</v>
      </c>
      <c r="G106" s="965" t="s">
        <v>1711</v>
      </c>
      <c r="H106" s="965">
        <v>2</v>
      </c>
      <c r="I106" s="962" t="s">
        <v>1667</v>
      </c>
      <c r="J106" s="965">
        <v>1</v>
      </c>
      <c r="K106" s="965">
        <v>2019</v>
      </c>
      <c r="L106" s="962">
        <v>1</v>
      </c>
      <c r="M106" s="962">
        <v>4</v>
      </c>
      <c r="N106" s="965" t="s">
        <v>1713</v>
      </c>
      <c r="O106" s="965">
        <v>11</v>
      </c>
      <c r="P106" s="967">
        <v>49192.13</v>
      </c>
      <c r="Q106" s="967"/>
      <c r="R106" s="985">
        <f t="shared" si="1"/>
        <v>49192.13</v>
      </c>
      <c r="S106" s="987">
        <v>15635.99</v>
      </c>
      <c r="T106" s="988">
        <v>15635.99</v>
      </c>
      <c r="U106" s="988">
        <v>15635.99</v>
      </c>
      <c r="V106" s="988">
        <v>15635.99</v>
      </c>
    </row>
    <row r="107" spans="1:22" x14ac:dyDescent="0.25">
      <c r="A107" s="962">
        <v>4</v>
      </c>
      <c r="B107" s="963">
        <v>2</v>
      </c>
      <c r="C107" s="963">
        <v>5</v>
      </c>
      <c r="D107" s="964" t="s">
        <v>1709</v>
      </c>
      <c r="E107" s="963" t="s">
        <v>1710</v>
      </c>
      <c r="F107" s="965">
        <v>287</v>
      </c>
      <c r="G107" s="965" t="s">
        <v>1711</v>
      </c>
      <c r="H107" s="965">
        <v>2</v>
      </c>
      <c r="I107" s="962">
        <v>24401</v>
      </c>
      <c r="J107" s="965">
        <v>1</v>
      </c>
      <c r="K107" s="965">
        <v>2019</v>
      </c>
      <c r="L107" s="962">
        <v>1</v>
      </c>
      <c r="M107" s="962">
        <v>4</v>
      </c>
      <c r="N107" s="965" t="s">
        <v>1713</v>
      </c>
      <c r="O107" s="965">
        <v>11</v>
      </c>
      <c r="P107" s="967">
        <v>195.95</v>
      </c>
      <c r="Q107" s="967"/>
      <c r="R107" s="985">
        <f t="shared" si="1"/>
        <v>195.95</v>
      </c>
      <c r="S107" s="967"/>
      <c r="T107" s="967"/>
      <c r="U107" s="967"/>
      <c r="V107" s="967"/>
    </row>
    <row r="108" spans="1:22" x14ac:dyDescent="0.25">
      <c r="A108" s="962">
        <v>4</v>
      </c>
      <c r="B108" s="963">
        <v>2</v>
      </c>
      <c r="C108" s="963">
        <v>5</v>
      </c>
      <c r="D108" s="964" t="s">
        <v>1709</v>
      </c>
      <c r="E108" s="963" t="s">
        <v>1710</v>
      </c>
      <c r="F108" s="965">
        <v>287</v>
      </c>
      <c r="G108" s="965" t="s">
        <v>1711</v>
      </c>
      <c r="H108" s="965">
        <v>2</v>
      </c>
      <c r="I108" s="962">
        <v>24501</v>
      </c>
      <c r="J108" s="965">
        <v>1</v>
      </c>
      <c r="K108" s="965">
        <v>2019</v>
      </c>
      <c r="L108" s="962">
        <v>1</v>
      </c>
      <c r="M108" s="962">
        <v>4</v>
      </c>
      <c r="N108" s="965" t="s">
        <v>1713</v>
      </c>
      <c r="O108" s="965">
        <v>11</v>
      </c>
      <c r="P108" s="967">
        <v>2904.64</v>
      </c>
      <c r="Q108" s="967">
        <v>-102.22</v>
      </c>
      <c r="R108" s="985">
        <f t="shared" si="1"/>
        <v>2802.42</v>
      </c>
      <c r="S108" s="967"/>
      <c r="T108" s="967"/>
      <c r="U108" s="967"/>
      <c r="V108" s="967"/>
    </row>
    <row r="109" spans="1:22" x14ac:dyDescent="0.25">
      <c r="A109" s="962">
        <v>4</v>
      </c>
      <c r="B109" s="963">
        <v>2</v>
      </c>
      <c r="C109" s="963">
        <v>5</v>
      </c>
      <c r="D109" s="964" t="s">
        <v>1709</v>
      </c>
      <c r="E109" s="963" t="s">
        <v>1710</v>
      </c>
      <c r="F109" s="965">
        <v>287</v>
      </c>
      <c r="G109" s="965" t="s">
        <v>1711</v>
      </c>
      <c r="H109" s="965">
        <v>2</v>
      </c>
      <c r="I109" s="962" t="s">
        <v>1620</v>
      </c>
      <c r="J109" s="965">
        <v>1</v>
      </c>
      <c r="K109" s="965">
        <v>2019</v>
      </c>
      <c r="L109" s="962">
        <v>1</v>
      </c>
      <c r="M109" s="962">
        <v>4</v>
      </c>
      <c r="N109" s="965" t="s">
        <v>1713</v>
      </c>
      <c r="O109" s="965">
        <v>11</v>
      </c>
      <c r="P109" s="967">
        <v>89413.409999999989</v>
      </c>
      <c r="Q109" s="967"/>
      <c r="R109" s="985">
        <f t="shared" si="1"/>
        <v>89413.409999999989</v>
      </c>
      <c r="S109" s="987">
        <v>89413.41</v>
      </c>
      <c r="T109" s="988">
        <v>89413.41</v>
      </c>
      <c r="U109" s="988">
        <v>89413.41</v>
      </c>
      <c r="V109" s="988">
        <v>89413.41</v>
      </c>
    </row>
    <row r="110" spans="1:22" x14ac:dyDescent="0.25">
      <c r="A110" s="962">
        <v>4</v>
      </c>
      <c r="B110" s="963">
        <v>2</v>
      </c>
      <c r="C110" s="963">
        <v>5</v>
      </c>
      <c r="D110" s="964" t="s">
        <v>1709</v>
      </c>
      <c r="E110" s="963" t="s">
        <v>1710</v>
      </c>
      <c r="F110" s="965">
        <v>287</v>
      </c>
      <c r="G110" s="965" t="s">
        <v>1711</v>
      </c>
      <c r="H110" s="965">
        <v>2</v>
      </c>
      <c r="I110" s="962">
        <v>24701</v>
      </c>
      <c r="J110" s="965">
        <v>1</v>
      </c>
      <c r="K110" s="965">
        <v>2019</v>
      </c>
      <c r="L110" s="962">
        <v>1</v>
      </c>
      <c r="M110" s="962">
        <v>4</v>
      </c>
      <c r="N110" s="965" t="s">
        <v>1713</v>
      </c>
      <c r="O110" s="965">
        <v>11</v>
      </c>
      <c r="P110" s="967">
        <v>1023.63</v>
      </c>
      <c r="Q110" s="967"/>
      <c r="R110" s="985">
        <f t="shared" si="1"/>
        <v>1023.63</v>
      </c>
      <c r="S110" s="967">
        <v>397.7</v>
      </c>
      <c r="T110" s="967">
        <v>397.7</v>
      </c>
      <c r="U110" s="967">
        <v>397.7</v>
      </c>
      <c r="V110" s="967">
        <v>397.7</v>
      </c>
    </row>
    <row r="111" spans="1:22" x14ac:dyDescent="0.25">
      <c r="A111" s="962">
        <v>4</v>
      </c>
      <c r="B111" s="963">
        <v>2</v>
      </c>
      <c r="C111" s="963">
        <v>5</v>
      </c>
      <c r="D111" s="964" t="s">
        <v>1709</v>
      </c>
      <c r="E111" s="963" t="s">
        <v>1710</v>
      </c>
      <c r="F111" s="965">
        <v>287</v>
      </c>
      <c r="G111" s="965" t="s">
        <v>1711</v>
      </c>
      <c r="H111" s="965">
        <v>2</v>
      </c>
      <c r="I111" s="962" t="s">
        <v>1668</v>
      </c>
      <c r="J111" s="965">
        <v>1</v>
      </c>
      <c r="K111" s="965">
        <v>2019</v>
      </c>
      <c r="L111" s="962">
        <v>1</v>
      </c>
      <c r="M111" s="962">
        <v>4</v>
      </c>
      <c r="N111" s="965" t="s">
        <v>1713</v>
      </c>
      <c r="O111" s="965">
        <v>11</v>
      </c>
      <c r="P111" s="967">
        <v>32682.38</v>
      </c>
      <c r="Q111" s="967">
        <v>-1916.32</v>
      </c>
      <c r="R111" s="985">
        <f t="shared" si="1"/>
        <v>30766.06</v>
      </c>
      <c r="S111" s="987">
        <v>1415.2</v>
      </c>
      <c r="T111" s="988">
        <v>1415.2</v>
      </c>
      <c r="U111" s="988">
        <v>1415.2</v>
      </c>
      <c r="V111" s="988">
        <v>1415.2</v>
      </c>
    </row>
    <row r="112" spans="1:22" x14ac:dyDescent="0.25">
      <c r="A112" s="962">
        <v>4</v>
      </c>
      <c r="B112" s="963">
        <v>2</v>
      </c>
      <c r="C112" s="963">
        <v>5</v>
      </c>
      <c r="D112" s="964" t="s">
        <v>1709</v>
      </c>
      <c r="E112" s="963" t="s">
        <v>1710</v>
      </c>
      <c r="F112" s="965">
        <v>287</v>
      </c>
      <c r="G112" s="965" t="s">
        <v>1711</v>
      </c>
      <c r="H112" s="965">
        <v>2</v>
      </c>
      <c r="I112" s="962" t="s">
        <v>1621</v>
      </c>
      <c r="J112" s="965">
        <v>1</v>
      </c>
      <c r="K112" s="965">
        <v>2019</v>
      </c>
      <c r="L112" s="962">
        <v>1</v>
      </c>
      <c r="M112" s="962">
        <v>4</v>
      </c>
      <c r="N112" s="965" t="s">
        <v>1713</v>
      </c>
      <c r="O112" s="965">
        <v>11</v>
      </c>
      <c r="P112" s="967">
        <v>95596.75</v>
      </c>
      <c r="Q112" s="967">
        <v>-232</v>
      </c>
      <c r="R112" s="985">
        <f t="shared" si="1"/>
        <v>95364.75</v>
      </c>
      <c r="S112" s="987">
        <v>94182.53</v>
      </c>
      <c r="T112" s="988">
        <v>94182.53</v>
      </c>
      <c r="U112" s="988">
        <v>94182.53</v>
      </c>
      <c r="V112" s="988">
        <v>94182.53</v>
      </c>
    </row>
    <row r="113" spans="1:22" x14ac:dyDescent="0.25">
      <c r="A113" s="962">
        <v>4</v>
      </c>
      <c r="B113" s="963">
        <v>2</v>
      </c>
      <c r="C113" s="963">
        <v>5</v>
      </c>
      <c r="D113" s="964" t="s">
        <v>1709</v>
      </c>
      <c r="E113" s="963" t="s">
        <v>1710</v>
      </c>
      <c r="F113" s="965">
        <v>287</v>
      </c>
      <c r="G113" s="965" t="s">
        <v>1711</v>
      </c>
      <c r="H113" s="965">
        <v>2</v>
      </c>
      <c r="I113" s="962" t="s">
        <v>1669</v>
      </c>
      <c r="J113" s="965">
        <v>1</v>
      </c>
      <c r="K113" s="965">
        <v>2019</v>
      </c>
      <c r="L113" s="962">
        <v>1</v>
      </c>
      <c r="M113" s="962">
        <v>4</v>
      </c>
      <c r="N113" s="965" t="s">
        <v>1713</v>
      </c>
      <c r="O113" s="965">
        <v>11</v>
      </c>
      <c r="P113" s="967">
        <v>5433.11</v>
      </c>
      <c r="Q113" s="967"/>
      <c r="R113" s="985">
        <f t="shared" si="1"/>
        <v>5433.11</v>
      </c>
      <c r="S113" s="987">
        <v>4907</v>
      </c>
      <c r="T113" s="988">
        <v>4907</v>
      </c>
      <c r="U113" s="988">
        <v>4907</v>
      </c>
      <c r="V113" s="988">
        <v>4907</v>
      </c>
    </row>
    <row r="114" spans="1:22" x14ac:dyDescent="0.25">
      <c r="A114" s="962">
        <v>4</v>
      </c>
      <c r="B114" s="963">
        <v>2</v>
      </c>
      <c r="C114" s="963">
        <v>5</v>
      </c>
      <c r="D114" s="964" t="s">
        <v>1709</v>
      </c>
      <c r="E114" s="963" t="s">
        <v>1710</v>
      </c>
      <c r="F114" s="965">
        <v>287</v>
      </c>
      <c r="G114" s="965" t="s">
        <v>1711</v>
      </c>
      <c r="H114" s="965">
        <v>2</v>
      </c>
      <c r="I114" s="962" t="s">
        <v>1622</v>
      </c>
      <c r="J114" s="965">
        <v>1</v>
      </c>
      <c r="K114" s="965">
        <v>2019</v>
      </c>
      <c r="L114" s="962">
        <v>1</v>
      </c>
      <c r="M114" s="962">
        <v>4</v>
      </c>
      <c r="N114" s="965" t="s">
        <v>1713</v>
      </c>
      <c r="O114" s="965">
        <v>11</v>
      </c>
      <c r="P114" s="967">
        <v>6413.6200000000008</v>
      </c>
      <c r="Q114" s="967"/>
      <c r="R114" s="985">
        <f t="shared" si="1"/>
        <v>6413.6200000000008</v>
      </c>
      <c r="S114" s="987">
        <v>2426.62</v>
      </c>
      <c r="T114" s="988">
        <v>2426.62</v>
      </c>
      <c r="U114" s="988">
        <v>2426.62</v>
      </c>
      <c r="V114" s="988">
        <v>2426.62</v>
      </c>
    </row>
    <row r="115" spans="1:22" x14ac:dyDescent="0.25">
      <c r="A115" s="962">
        <v>4</v>
      </c>
      <c r="B115" s="963">
        <v>2</v>
      </c>
      <c r="C115" s="963">
        <v>5</v>
      </c>
      <c r="D115" s="964" t="s">
        <v>1709</v>
      </c>
      <c r="E115" s="963" t="s">
        <v>1710</v>
      </c>
      <c r="F115" s="965">
        <v>287</v>
      </c>
      <c r="G115" s="965" t="s">
        <v>1711</v>
      </c>
      <c r="H115" s="965">
        <v>2</v>
      </c>
      <c r="I115" s="962" t="s">
        <v>1623</v>
      </c>
      <c r="J115" s="965">
        <v>1</v>
      </c>
      <c r="K115" s="965">
        <v>2019</v>
      </c>
      <c r="L115" s="962">
        <v>1</v>
      </c>
      <c r="M115" s="962">
        <v>4</v>
      </c>
      <c r="N115" s="965" t="s">
        <v>1713</v>
      </c>
      <c r="O115" s="965">
        <v>11</v>
      </c>
      <c r="P115" s="967">
        <v>177410.66</v>
      </c>
      <c r="Q115" s="967"/>
      <c r="R115" s="985">
        <f t="shared" si="1"/>
        <v>177410.66</v>
      </c>
      <c r="S115" s="987">
        <v>166155.10999999999</v>
      </c>
      <c r="T115" s="988">
        <v>166155.10999999999</v>
      </c>
      <c r="U115" s="988">
        <f>166155.11-19.86</f>
        <v>166135.25</v>
      </c>
      <c r="V115" s="988">
        <f>166155.11-19.86</f>
        <v>166135.25</v>
      </c>
    </row>
    <row r="116" spans="1:22" x14ac:dyDescent="0.25">
      <c r="A116" s="962">
        <v>4</v>
      </c>
      <c r="B116" s="963">
        <v>2</v>
      </c>
      <c r="C116" s="963">
        <v>5</v>
      </c>
      <c r="D116" s="964" t="s">
        <v>1709</v>
      </c>
      <c r="E116" s="963" t="s">
        <v>1710</v>
      </c>
      <c r="F116" s="965">
        <v>287</v>
      </c>
      <c r="G116" s="965" t="s">
        <v>1711</v>
      </c>
      <c r="H116" s="965">
        <v>2</v>
      </c>
      <c r="I116" s="962" t="s">
        <v>1670</v>
      </c>
      <c r="J116" s="965">
        <v>1</v>
      </c>
      <c r="K116" s="965">
        <v>2019</v>
      </c>
      <c r="L116" s="962">
        <v>1</v>
      </c>
      <c r="M116" s="962">
        <v>4</v>
      </c>
      <c r="N116" s="965" t="s">
        <v>1713</v>
      </c>
      <c r="O116" s="965">
        <v>11</v>
      </c>
      <c r="P116" s="967">
        <v>10592.91</v>
      </c>
      <c r="Q116" s="967"/>
      <c r="R116" s="985">
        <f t="shared" si="1"/>
        <v>10592.91</v>
      </c>
      <c r="S116" s="987">
        <v>3882.16</v>
      </c>
      <c r="T116" s="988">
        <v>3882.16</v>
      </c>
      <c r="U116" s="988">
        <v>3882.16</v>
      </c>
      <c r="V116" s="988">
        <v>3882.16</v>
      </c>
    </row>
    <row r="117" spans="1:22" x14ac:dyDescent="0.25">
      <c r="A117" s="962">
        <v>4</v>
      </c>
      <c r="B117" s="963">
        <v>2</v>
      </c>
      <c r="C117" s="963">
        <v>5</v>
      </c>
      <c r="D117" s="964" t="s">
        <v>1709</v>
      </c>
      <c r="E117" s="963" t="s">
        <v>1710</v>
      </c>
      <c r="F117" s="965">
        <v>287</v>
      </c>
      <c r="G117" s="965" t="s">
        <v>1711</v>
      </c>
      <c r="H117" s="965">
        <v>2</v>
      </c>
      <c r="I117" s="962" t="s">
        <v>1636</v>
      </c>
      <c r="J117" s="965">
        <v>1</v>
      </c>
      <c r="K117" s="965">
        <v>2019</v>
      </c>
      <c r="L117" s="962">
        <v>1</v>
      </c>
      <c r="M117" s="962">
        <v>4</v>
      </c>
      <c r="N117" s="965" t="s">
        <v>1713</v>
      </c>
      <c r="O117" s="965">
        <v>11</v>
      </c>
      <c r="P117" s="967"/>
      <c r="Q117" s="967">
        <v>5916</v>
      </c>
      <c r="R117" s="985">
        <f t="shared" si="1"/>
        <v>5916</v>
      </c>
      <c r="S117" s="987">
        <v>5916</v>
      </c>
      <c r="T117" s="988">
        <v>5916</v>
      </c>
      <c r="U117" s="988">
        <v>5916</v>
      </c>
      <c r="V117" s="988">
        <v>5916</v>
      </c>
    </row>
    <row r="118" spans="1:22" x14ac:dyDescent="0.25">
      <c r="A118" s="962">
        <v>4</v>
      </c>
      <c r="B118" s="963">
        <v>2</v>
      </c>
      <c r="C118" s="963">
        <v>5</v>
      </c>
      <c r="D118" s="964" t="s">
        <v>1709</v>
      </c>
      <c r="E118" s="963" t="s">
        <v>1710</v>
      </c>
      <c r="F118" s="965">
        <v>287</v>
      </c>
      <c r="G118" s="965" t="s">
        <v>1711</v>
      </c>
      <c r="H118" s="965">
        <v>2</v>
      </c>
      <c r="I118" s="962" t="s">
        <v>1671</v>
      </c>
      <c r="J118" s="965">
        <v>1</v>
      </c>
      <c r="K118" s="965">
        <v>2019</v>
      </c>
      <c r="L118" s="962">
        <v>1</v>
      </c>
      <c r="M118" s="962">
        <v>4</v>
      </c>
      <c r="N118" s="965" t="s">
        <v>1713</v>
      </c>
      <c r="O118" s="965">
        <v>11</v>
      </c>
      <c r="P118" s="967">
        <v>4478.6000000000004</v>
      </c>
      <c r="Q118" s="967"/>
      <c r="R118" s="985">
        <f t="shared" si="1"/>
        <v>4478.6000000000004</v>
      </c>
      <c r="S118" s="987">
        <v>2118.5700000000002</v>
      </c>
      <c r="T118" s="988">
        <v>2118.5700000000002</v>
      </c>
      <c r="U118" s="988">
        <v>2118.5700000000002</v>
      </c>
      <c r="V118" s="988">
        <v>2118.5700000000002</v>
      </c>
    </row>
    <row r="119" spans="1:22" x14ac:dyDescent="0.25">
      <c r="A119" s="962">
        <v>4</v>
      </c>
      <c r="B119" s="963">
        <v>2</v>
      </c>
      <c r="C119" s="963">
        <v>5</v>
      </c>
      <c r="D119" s="964" t="s">
        <v>1709</v>
      </c>
      <c r="E119" s="963" t="s">
        <v>1710</v>
      </c>
      <c r="F119" s="965">
        <v>287</v>
      </c>
      <c r="G119" s="965" t="s">
        <v>1711</v>
      </c>
      <c r="H119" s="965">
        <v>2</v>
      </c>
      <c r="I119" s="962">
        <v>27301</v>
      </c>
      <c r="J119" s="965">
        <v>1</v>
      </c>
      <c r="K119" s="965">
        <v>2019</v>
      </c>
      <c r="L119" s="962">
        <v>1</v>
      </c>
      <c r="M119" s="962">
        <v>4</v>
      </c>
      <c r="N119" s="965" t="s">
        <v>1713</v>
      </c>
      <c r="O119" s="965">
        <v>11</v>
      </c>
      <c r="P119" s="967">
        <v>39260.629999999997</v>
      </c>
      <c r="Q119" s="967">
        <v>-3374</v>
      </c>
      <c r="R119" s="985">
        <f t="shared" si="1"/>
        <v>35886.629999999997</v>
      </c>
      <c r="S119" s="967"/>
      <c r="T119" s="967"/>
      <c r="U119" s="967"/>
      <c r="V119" s="967"/>
    </row>
    <row r="120" spans="1:22" x14ac:dyDescent="0.25">
      <c r="A120" s="962">
        <v>4</v>
      </c>
      <c r="B120" s="963">
        <v>2</v>
      </c>
      <c r="C120" s="963">
        <v>5</v>
      </c>
      <c r="D120" s="964" t="s">
        <v>1709</v>
      </c>
      <c r="E120" s="963" t="s">
        <v>1710</v>
      </c>
      <c r="F120" s="965">
        <v>287</v>
      </c>
      <c r="G120" s="965" t="s">
        <v>1711</v>
      </c>
      <c r="H120" s="965">
        <v>2</v>
      </c>
      <c r="I120" s="962" t="s">
        <v>1672</v>
      </c>
      <c r="J120" s="965">
        <v>1</v>
      </c>
      <c r="K120" s="965">
        <v>2019</v>
      </c>
      <c r="L120" s="962">
        <v>1</v>
      </c>
      <c r="M120" s="962">
        <v>4</v>
      </c>
      <c r="N120" s="965" t="s">
        <v>1713</v>
      </c>
      <c r="O120" s="965">
        <v>11</v>
      </c>
      <c r="P120" s="967">
        <v>37316.46</v>
      </c>
      <c r="Q120" s="967">
        <v>-1614.57</v>
      </c>
      <c r="R120" s="985">
        <f t="shared" si="1"/>
        <v>35701.89</v>
      </c>
      <c r="S120" s="987">
        <v>35231.42</v>
      </c>
      <c r="T120" s="988">
        <v>35231.42</v>
      </c>
      <c r="U120" s="988">
        <v>35231.42</v>
      </c>
      <c r="V120" s="988">
        <v>35231.42</v>
      </c>
    </row>
    <row r="121" spans="1:22" x14ac:dyDescent="0.25">
      <c r="A121" s="962">
        <v>4</v>
      </c>
      <c r="B121" s="963">
        <v>2</v>
      </c>
      <c r="C121" s="963">
        <v>5</v>
      </c>
      <c r="D121" s="964" t="s">
        <v>1709</v>
      </c>
      <c r="E121" s="963" t="s">
        <v>1710</v>
      </c>
      <c r="F121" s="965">
        <v>287</v>
      </c>
      <c r="G121" s="965" t="s">
        <v>1711</v>
      </c>
      <c r="H121" s="965">
        <v>2</v>
      </c>
      <c r="I121" s="962" t="s">
        <v>1673</v>
      </c>
      <c r="J121" s="965">
        <v>1</v>
      </c>
      <c r="K121" s="965">
        <v>2019</v>
      </c>
      <c r="L121" s="962">
        <v>1</v>
      </c>
      <c r="M121" s="962">
        <v>4</v>
      </c>
      <c r="N121" s="965" t="s">
        <v>1713</v>
      </c>
      <c r="O121" s="965">
        <v>11</v>
      </c>
      <c r="P121" s="967">
        <v>14219.84</v>
      </c>
      <c r="Q121" s="967">
        <v>1614.57</v>
      </c>
      <c r="R121" s="985">
        <f t="shared" si="1"/>
        <v>15834.41</v>
      </c>
      <c r="S121" s="987">
        <v>15834.41</v>
      </c>
      <c r="T121" s="988">
        <v>15834.41</v>
      </c>
      <c r="U121" s="988">
        <v>15834.41</v>
      </c>
      <c r="V121" s="988">
        <v>15834.41</v>
      </c>
    </row>
    <row r="122" spans="1:22" x14ac:dyDescent="0.25">
      <c r="A122" s="962">
        <v>4</v>
      </c>
      <c r="B122" s="963">
        <v>2</v>
      </c>
      <c r="C122" s="963">
        <v>5</v>
      </c>
      <c r="D122" s="964" t="s">
        <v>1709</v>
      </c>
      <c r="E122" s="963" t="s">
        <v>1710</v>
      </c>
      <c r="F122" s="965">
        <v>287</v>
      </c>
      <c r="G122" s="965" t="s">
        <v>1711</v>
      </c>
      <c r="H122" s="965">
        <v>2</v>
      </c>
      <c r="I122" s="962" t="s">
        <v>1639</v>
      </c>
      <c r="J122" s="965">
        <v>1</v>
      </c>
      <c r="K122" s="965">
        <v>2019</v>
      </c>
      <c r="L122" s="962">
        <v>1</v>
      </c>
      <c r="M122" s="962">
        <v>4</v>
      </c>
      <c r="N122" s="965" t="s">
        <v>1713</v>
      </c>
      <c r="O122" s="965">
        <v>11</v>
      </c>
      <c r="P122" s="967">
        <v>71925.88</v>
      </c>
      <c r="Q122" s="967"/>
      <c r="R122" s="985">
        <f t="shared" si="1"/>
        <v>71925.88</v>
      </c>
      <c r="S122" s="987">
        <v>71925.88</v>
      </c>
      <c r="T122" s="988">
        <v>71925.88</v>
      </c>
      <c r="U122" s="988">
        <v>71925.88</v>
      </c>
      <c r="V122" s="988">
        <v>71925.88</v>
      </c>
    </row>
    <row r="123" spans="1:22" x14ac:dyDescent="0.25">
      <c r="A123" s="962">
        <v>4</v>
      </c>
      <c r="B123" s="963">
        <v>2</v>
      </c>
      <c r="C123" s="963">
        <v>5</v>
      </c>
      <c r="D123" s="964" t="s">
        <v>1709</v>
      </c>
      <c r="E123" s="963" t="s">
        <v>1710</v>
      </c>
      <c r="F123" s="965">
        <v>287</v>
      </c>
      <c r="G123" s="965" t="s">
        <v>1711</v>
      </c>
      <c r="H123" s="965">
        <v>2</v>
      </c>
      <c r="I123" s="962" t="s">
        <v>1674</v>
      </c>
      <c r="J123" s="965">
        <v>1</v>
      </c>
      <c r="K123" s="965">
        <v>2019</v>
      </c>
      <c r="L123" s="962">
        <v>1</v>
      </c>
      <c r="M123" s="962">
        <v>4</v>
      </c>
      <c r="N123" s="965" t="s">
        <v>1713</v>
      </c>
      <c r="O123" s="965">
        <v>11</v>
      </c>
      <c r="P123" s="967">
        <v>15845.41</v>
      </c>
      <c r="Q123" s="967"/>
      <c r="R123" s="985">
        <f t="shared" si="1"/>
        <v>15845.41</v>
      </c>
      <c r="S123" s="987">
        <v>15845.41</v>
      </c>
      <c r="T123" s="988">
        <v>15845.41</v>
      </c>
      <c r="U123" s="988">
        <v>15845.41</v>
      </c>
      <c r="V123" s="988">
        <v>15845.41</v>
      </c>
    </row>
    <row r="124" spans="1:22" x14ac:dyDescent="0.25">
      <c r="A124" s="962">
        <v>4</v>
      </c>
      <c r="B124" s="963">
        <v>2</v>
      </c>
      <c r="C124" s="963">
        <v>5</v>
      </c>
      <c r="D124" s="964" t="s">
        <v>1709</v>
      </c>
      <c r="E124" s="963" t="s">
        <v>1710</v>
      </c>
      <c r="F124" s="965">
        <v>287</v>
      </c>
      <c r="G124" s="965" t="s">
        <v>1711</v>
      </c>
      <c r="H124" s="965">
        <v>2</v>
      </c>
      <c r="I124" s="962" t="s">
        <v>1675</v>
      </c>
      <c r="J124" s="965">
        <v>1</v>
      </c>
      <c r="K124" s="965">
        <v>2019</v>
      </c>
      <c r="L124" s="962">
        <v>1</v>
      </c>
      <c r="M124" s="962">
        <v>4</v>
      </c>
      <c r="N124" s="965" t="s">
        <v>1713</v>
      </c>
      <c r="O124" s="965">
        <v>11</v>
      </c>
      <c r="P124" s="967">
        <v>43119.56</v>
      </c>
      <c r="Q124" s="967"/>
      <c r="R124" s="985">
        <f t="shared" si="1"/>
        <v>43119.56</v>
      </c>
      <c r="S124" s="987">
        <v>20650.46</v>
      </c>
      <c r="T124" s="988">
        <v>20650.46</v>
      </c>
      <c r="U124" s="988">
        <v>20650.46</v>
      </c>
      <c r="V124" s="988">
        <v>20650.46</v>
      </c>
    </row>
    <row r="125" spans="1:22" x14ac:dyDescent="0.25">
      <c r="A125" s="962">
        <v>4</v>
      </c>
      <c r="B125" s="963">
        <v>2</v>
      </c>
      <c r="C125" s="963">
        <v>5</v>
      </c>
      <c r="D125" s="964" t="s">
        <v>1709</v>
      </c>
      <c r="E125" s="963" t="s">
        <v>1710</v>
      </c>
      <c r="F125" s="965">
        <v>287</v>
      </c>
      <c r="G125" s="965" t="s">
        <v>1711</v>
      </c>
      <c r="H125" s="965">
        <v>2</v>
      </c>
      <c r="I125" s="962" t="s">
        <v>1640</v>
      </c>
      <c r="J125" s="965">
        <v>1</v>
      </c>
      <c r="K125" s="965">
        <v>2019</v>
      </c>
      <c r="L125" s="962">
        <v>1</v>
      </c>
      <c r="M125" s="962">
        <v>4</v>
      </c>
      <c r="N125" s="965" t="s">
        <v>1713</v>
      </c>
      <c r="O125" s="965">
        <v>11</v>
      </c>
      <c r="P125" s="967">
        <v>186241</v>
      </c>
      <c r="Q125" s="967"/>
      <c r="R125" s="985">
        <f t="shared" si="1"/>
        <v>186241</v>
      </c>
      <c r="S125" s="987">
        <v>186241</v>
      </c>
      <c r="T125" s="988">
        <v>186241</v>
      </c>
      <c r="U125" s="988">
        <v>186241</v>
      </c>
      <c r="V125" s="988">
        <v>186241</v>
      </c>
    </row>
    <row r="126" spans="1:22" x14ac:dyDescent="0.25">
      <c r="A126" s="962">
        <v>4</v>
      </c>
      <c r="B126" s="963">
        <v>2</v>
      </c>
      <c r="C126" s="963">
        <v>5</v>
      </c>
      <c r="D126" s="964" t="s">
        <v>1709</v>
      </c>
      <c r="E126" s="963" t="s">
        <v>1710</v>
      </c>
      <c r="F126" s="965">
        <v>287</v>
      </c>
      <c r="G126" s="965" t="s">
        <v>1711</v>
      </c>
      <c r="H126" s="965">
        <v>2</v>
      </c>
      <c r="I126" s="962" t="s">
        <v>1676</v>
      </c>
      <c r="J126" s="965">
        <v>1</v>
      </c>
      <c r="K126" s="965">
        <v>2019</v>
      </c>
      <c r="L126" s="962">
        <v>1</v>
      </c>
      <c r="M126" s="962">
        <v>4</v>
      </c>
      <c r="N126" s="965" t="s">
        <v>1713</v>
      </c>
      <c r="O126" s="965">
        <v>11</v>
      </c>
      <c r="P126" s="967"/>
      <c r="Q126" s="967">
        <v>1400</v>
      </c>
      <c r="R126" s="985">
        <f t="shared" si="1"/>
        <v>1400</v>
      </c>
      <c r="S126" s="987">
        <v>1399.85</v>
      </c>
      <c r="T126" s="988">
        <v>1399.85</v>
      </c>
      <c r="U126" s="988">
        <v>1399.85</v>
      </c>
      <c r="V126" s="988">
        <v>1399.85</v>
      </c>
    </row>
    <row r="127" spans="1:22" x14ac:dyDescent="0.25">
      <c r="A127" s="962">
        <v>4</v>
      </c>
      <c r="B127" s="963">
        <v>2</v>
      </c>
      <c r="C127" s="963">
        <v>5</v>
      </c>
      <c r="D127" s="964" t="s">
        <v>1709</v>
      </c>
      <c r="E127" s="963" t="s">
        <v>1710</v>
      </c>
      <c r="F127" s="965">
        <v>287</v>
      </c>
      <c r="G127" s="965" t="s">
        <v>1711</v>
      </c>
      <c r="H127" s="965">
        <v>2</v>
      </c>
      <c r="I127" s="962">
        <v>31301</v>
      </c>
      <c r="J127" s="965">
        <v>1</v>
      </c>
      <c r="K127" s="965">
        <v>2019</v>
      </c>
      <c r="L127" s="962">
        <v>1</v>
      </c>
      <c r="M127" s="962">
        <v>4</v>
      </c>
      <c r="N127" s="965" t="s">
        <v>1713</v>
      </c>
      <c r="O127" s="965">
        <v>11</v>
      </c>
      <c r="P127" s="967">
        <v>4812</v>
      </c>
      <c r="Q127" s="967">
        <v>-1400</v>
      </c>
      <c r="R127" s="985">
        <f t="shared" si="1"/>
        <v>3412</v>
      </c>
      <c r="S127" s="967">
        <v>2648</v>
      </c>
      <c r="T127" s="967">
        <v>2648</v>
      </c>
      <c r="U127" s="967">
        <v>2648</v>
      </c>
      <c r="V127" s="967">
        <v>2648</v>
      </c>
    </row>
    <row r="128" spans="1:22" x14ac:dyDescent="0.25">
      <c r="A128" s="962">
        <v>4</v>
      </c>
      <c r="B128" s="963">
        <v>2</v>
      </c>
      <c r="C128" s="963">
        <v>5</v>
      </c>
      <c r="D128" s="964" t="s">
        <v>1709</v>
      </c>
      <c r="E128" s="963" t="s">
        <v>1710</v>
      </c>
      <c r="F128" s="965">
        <v>287</v>
      </c>
      <c r="G128" s="965" t="s">
        <v>1711</v>
      </c>
      <c r="H128" s="965">
        <v>2</v>
      </c>
      <c r="I128" s="962" t="s">
        <v>1677</v>
      </c>
      <c r="J128" s="965">
        <v>1</v>
      </c>
      <c r="K128" s="965">
        <v>2019</v>
      </c>
      <c r="L128" s="962">
        <v>1</v>
      </c>
      <c r="M128" s="962">
        <v>4</v>
      </c>
      <c r="N128" s="965" t="s">
        <v>1713</v>
      </c>
      <c r="O128" s="965">
        <v>11</v>
      </c>
      <c r="P128" s="967">
        <v>19945.52</v>
      </c>
      <c r="Q128" s="967"/>
      <c r="R128" s="985">
        <f t="shared" si="1"/>
        <v>19945.52</v>
      </c>
      <c r="S128" s="987">
        <v>19945.52</v>
      </c>
      <c r="T128" s="988">
        <v>19945.52</v>
      </c>
      <c r="U128" s="988">
        <v>19945.52</v>
      </c>
      <c r="V128" s="988">
        <v>19945.52</v>
      </c>
    </row>
    <row r="129" spans="1:22" x14ac:dyDescent="0.25">
      <c r="A129" s="962">
        <v>4</v>
      </c>
      <c r="B129" s="963">
        <v>2</v>
      </c>
      <c r="C129" s="963">
        <v>5</v>
      </c>
      <c r="D129" s="964" t="s">
        <v>1709</v>
      </c>
      <c r="E129" s="963" t="s">
        <v>1710</v>
      </c>
      <c r="F129" s="965">
        <v>287</v>
      </c>
      <c r="G129" s="965" t="s">
        <v>1711</v>
      </c>
      <c r="H129" s="965">
        <v>2</v>
      </c>
      <c r="I129" s="962" t="s">
        <v>1678</v>
      </c>
      <c r="J129" s="965">
        <v>1</v>
      </c>
      <c r="K129" s="965">
        <v>2019</v>
      </c>
      <c r="L129" s="962">
        <v>1</v>
      </c>
      <c r="M129" s="962">
        <v>4</v>
      </c>
      <c r="N129" s="965" t="s">
        <v>1713</v>
      </c>
      <c r="O129" s="965">
        <v>11</v>
      </c>
      <c r="P129" s="967">
        <v>7405.83</v>
      </c>
      <c r="Q129" s="967"/>
      <c r="R129" s="985">
        <f t="shared" si="1"/>
        <v>7405.83</v>
      </c>
      <c r="S129" s="987">
        <v>3595</v>
      </c>
      <c r="T129" s="988">
        <v>3595</v>
      </c>
      <c r="U129" s="988">
        <v>3595</v>
      </c>
      <c r="V129" s="988">
        <v>3595</v>
      </c>
    </row>
    <row r="130" spans="1:22" x14ac:dyDescent="0.25">
      <c r="A130" s="962">
        <v>4</v>
      </c>
      <c r="B130" s="963">
        <v>2</v>
      </c>
      <c r="C130" s="963">
        <v>5</v>
      </c>
      <c r="D130" s="964" t="s">
        <v>1709</v>
      </c>
      <c r="E130" s="963" t="s">
        <v>1710</v>
      </c>
      <c r="F130" s="965">
        <v>287</v>
      </c>
      <c r="G130" s="965" t="s">
        <v>1711</v>
      </c>
      <c r="H130" s="965">
        <v>2</v>
      </c>
      <c r="I130" s="962" t="s">
        <v>1679</v>
      </c>
      <c r="J130" s="965">
        <v>1</v>
      </c>
      <c r="K130" s="965">
        <v>2019</v>
      </c>
      <c r="L130" s="962">
        <v>1</v>
      </c>
      <c r="M130" s="962">
        <v>4</v>
      </c>
      <c r="N130" s="965" t="s">
        <v>1713</v>
      </c>
      <c r="O130" s="965">
        <v>11</v>
      </c>
      <c r="P130" s="967">
        <v>86061.56</v>
      </c>
      <c r="Q130" s="967"/>
      <c r="R130" s="985">
        <f t="shared" si="1"/>
        <v>86061.56</v>
      </c>
      <c r="S130" s="987">
        <v>86061.56</v>
      </c>
      <c r="T130" s="988">
        <v>86061.56</v>
      </c>
      <c r="U130" s="988">
        <v>86061.56</v>
      </c>
      <c r="V130" s="988">
        <v>86061.56</v>
      </c>
    </row>
    <row r="131" spans="1:22" x14ac:dyDescent="0.25">
      <c r="A131" s="962">
        <v>4</v>
      </c>
      <c r="B131" s="963">
        <v>2</v>
      </c>
      <c r="C131" s="963">
        <v>5</v>
      </c>
      <c r="D131" s="964" t="s">
        <v>1709</v>
      </c>
      <c r="E131" s="963" t="s">
        <v>1710</v>
      </c>
      <c r="F131" s="965">
        <v>287</v>
      </c>
      <c r="G131" s="965" t="s">
        <v>1711</v>
      </c>
      <c r="H131" s="965">
        <v>2</v>
      </c>
      <c r="I131" s="962" t="s">
        <v>1680</v>
      </c>
      <c r="J131" s="965">
        <v>1</v>
      </c>
      <c r="K131" s="965">
        <v>2019</v>
      </c>
      <c r="L131" s="962">
        <v>1</v>
      </c>
      <c r="M131" s="962">
        <v>4</v>
      </c>
      <c r="N131" s="965" t="s">
        <v>1713</v>
      </c>
      <c r="O131" s="965">
        <v>11</v>
      </c>
      <c r="P131" s="967">
        <v>47503.43</v>
      </c>
      <c r="Q131" s="967">
        <v>34048.080000000002</v>
      </c>
      <c r="R131" s="985">
        <f t="shared" si="1"/>
        <v>81551.510000000009</v>
      </c>
      <c r="S131" s="987">
        <v>81551.509999999995</v>
      </c>
      <c r="T131" s="988">
        <v>81551.509999999995</v>
      </c>
      <c r="U131" s="987">
        <v>79809.47</v>
      </c>
      <c r="V131" s="987">
        <v>79809.47</v>
      </c>
    </row>
    <row r="132" spans="1:22" x14ac:dyDescent="0.25">
      <c r="A132" s="962">
        <v>4</v>
      </c>
      <c r="B132" s="963">
        <v>2</v>
      </c>
      <c r="C132" s="963">
        <v>5</v>
      </c>
      <c r="D132" s="964" t="s">
        <v>1709</v>
      </c>
      <c r="E132" s="963" t="s">
        <v>1710</v>
      </c>
      <c r="F132" s="965">
        <v>287</v>
      </c>
      <c r="G132" s="965" t="s">
        <v>1711</v>
      </c>
      <c r="H132" s="965">
        <v>2</v>
      </c>
      <c r="I132" s="962" t="s">
        <v>1642</v>
      </c>
      <c r="J132" s="965">
        <v>1</v>
      </c>
      <c r="K132" s="965">
        <v>2019</v>
      </c>
      <c r="L132" s="962">
        <v>1</v>
      </c>
      <c r="M132" s="962">
        <v>4</v>
      </c>
      <c r="N132" s="965" t="s">
        <v>1713</v>
      </c>
      <c r="O132" s="965">
        <v>11</v>
      </c>
      <c r="P132" s="967">
        <v>125410.29</v>
      </c>
      <c r="Q132" s="967">
        <v>-17574</v>
      </c>
      <c r="R132" s="985">
        <f t="shared" ref="R132:R195" si="3">SUM(P132:Q132)</f>
        <v>107836.29</v>
      </c>
      <c r="S132" s="987">
        <v>99590.01</v>
      </c>
      <c r="T132" s="988">
        <v>99590.01</v>
      </c>
      <c r="U132" s="968">
        <f>99590.01-15660</f>
        <v>83930.01</v>
      </c>
      <c r="V132" s="968">
        <f>99590.01-15660</f>
        <v>83930.01</v>
      </c>
    </row>
    <row r="133" spans="1:22" x14ac:dyDescent="0.25">
      <c r="A133" s="962">
        <v>4</v>
      </c>
      <c r="B133" s="963">
        <v>2</v>
      </c>
      <c r="C133" s="963">
        <v>5</v>
      </c>
      <c r="D133" s="964" t="s">
        <v>1709</v>
      </c>
      <c r="E133" s="963" t="s">
        <v>1710</v>
      </c>
      <c r="F133" s="965">
        <v>287</v>
      </c>
      <c r="G133" s="965" t="s">
        <v>1711</v>
      </c>
      <c r="H133" s="965">
        <v>2</v>
      </c>
      <c r="I133" s="962" t="s">
        <v>1681</v>
      </c>
      <c r="J133" s="965">
        <v>1</v>
      </c>
      <c r="K133" s="965">
        <v>2019</v>
      </c>
      <c r="L133" s="962">
        <v>1</v>
      </c>
      <c r="M133" s="962">
        <v>4</v>
      </c>
      <c r="N133" s="965" t="s">
        <v>1713</v>
      </c>
      <c r="O133" s="965">
        <v>11</v>
      </c>
      <c r="P133" s="967">
        <v>578393.51</v>
      </c>
      <c r="Q133" s="967">
        <v>-29000</v>
      </c>
      <c r="R133" s="985">
        <f t="shared" si="3"/>
        <v>549393.51</v>
      </c>
      <c r="S133" s="987">
        <v>300620.71000000002</v>
      </c>
      <c r="T133" s="988">
        <v>300620.71000000002</v>
      </c>
      <c r="U133" s="968">
        <f>300620.71-32228.28</f>
        <v>268392.43000000005</v>
      </c>
      <c r="V133" s="968">
        <f>300620.71-32228.28</f>
        <v>268392.43000000005</v>
      </c>
    </row>
    <row r="134" spans="1:22" x14ac:dyDescent="0.25">
      <c r="A134" s="962">
        <v>4</v>
      </c>
      <c r="B134" s="963">
        <v>2</v>
      </c>
      <c r="C134" s="963">
        <v>5</v>
      </c>
      <c r="D134" s="964" t="s">
        <v>1709</v>
      </c>
      <c r="E134" s="963" t="s">
        <v>1710</v>
      </c>
      <c r="F134" s="965">
        <v>287</v>
      </c>
      <c r="G134" s="965" t="s">
        <v>1711</v>
      </c>
      <c r="H134" s="965">
        <v>2</v>
      </c>
      <c r="I134" s="962" t="s">
        <v>1682</v>
      </c>
      <c r="J134" s="965">
        <v>1</v>
      </c>
      <c r="K134" s="965">
        <v>2019</v>
      </c>
      <c r="L134" s="962">
        <v>1</v>
      </c>
      <c r="M134" s="962">
        <v>4</v>
      </c>
      <c r="N134" s="965" t="s">
        <v>1713</v>
      </c>
      <c r="O134" s="965">
        <v>11</v>
      </c>
      <c r="P134" s="967">
        <v>29529.75</v>
      </c>
      <c r="Q134" s="967"/>
      <c r="R134" s="985">
        <f t="shared" si="3"/>
        <v>29529.75</v>
      </c>
      <c r="S134" s="987">
        <v>1392</v>
      </c>
      <c r="T134" s="988">
        <v>1392</v>
      </c>
      <c r="U134" s="988">
        <v>1392</v>
      </c>
      <c r="V134" s="988">
        <v>1392</v>
      </c>
    </row>
    <row r="135" spans="1:22" x14ac:dyDescent="0.25">
      <c r="A135" s="962">
        <v>4</v>
      </c>
      <c r="B135" s="963">
        <v>2</v>
      </c>
      <c r="C135" s="963">
        <v>5</v>
      </c>
      <c r="D135" s="964" t="s">
        <v>1709</v>
      </c>
      <c r="E135" s="963" t="s">
        <v>1710</v>
      </c>
      <c r="F135" s="965">
        <v>287</v>
      </c>
      <c r="G135" s="965" t="s">
        <v>1711</v>
      </c>
      <c r="H135" s="965">
        <v>2</v>
      </c>
      <c r="I135" s="962" t="s">
        <v>1683</v>
      </c>
      <c r="J135" s="965">
        <v>1</v>
      </c>
      <c r="K135" s="965">
        <v>2019</v>
      </c>
      <c r="L135" s="962">
        <v>1</v>
      </c>
      <c r="M135" s="962">
        <v>4</v>
      </c>
      <c r="N135" s="965" t="s">
        <v>1713</v>
      </c>
      <c r="O135" s="965">
        <v>11</v>
      </c>
      <c r="P135" s="967">
        <v>8216.7999999999993</v>
      </c>
      <c r="Q135" s="967"/>
      <c r="R135" s="985">
        <f t="shared" si="3"/>
        <v>8216.7999999999993</v>
      </c>
      <c r="S135" s="987">
        <v>8216.7999999999993</v>
      </c>
      <c r="T135" s="988">
        <v>8216.7999999999993</v>
      </c>
      <c r="U135" s="988">
        <v>8216.7999999999993</v>
      </c>
      <c r="V135" s="988">
        <v>8216.7999999999993</v>
      </c>
    </row>
    <row r="136" spans="1:22" x14ac:dyDescent="0.25">
      <c r="A136" s="962">
        <v>4</v>
      </c>
      <c r="B136" s="963">
        <v>2</v>
      </c>
      <c r="C136" s="963">
        <v>5</v>
      </c>
      <c r="D136" s="964" t="s">
        <v>1709</v>
      </c>
      <c r="E136" s="963" t="s">
        <v>1710</v>
      </c>
      <c r="F136" s="965">
        <v>287</v>
      </c>
      <c r="G136" s="965" t="s">
        <v>1711</v>
      </c>
      <c r="H136" s="965">
        <v>2</v>
      </c>
      <c r="I136" s="962" t="s">
        <v>1684</v>
      </c>
      <c r="J136" s="965">
        <v>1</v>
      </c>
      <c r="K136" s="965">
        <v>2019</v>
      </c>
      <c r="L136" s="962">
        <v>1</v>
      </c>
      <c r="M136" s="962">
        <v>4</v>
      </c>
      <c r="N136" s="965" t="s">
        <v>1713</v>
      </c>
      <c r="O136" s="965">
        <v>11</v>
      </c>
      <c r="P136" s="967">
        <v>19712</v>
      </c>
      <c r="Q136" s="967">
        <v>11348.7</v>
      </c>
      <c r="R136" s="985">
        <f t="shared" si="3"/>
        <v>31060.7</v>
      </c>
      <c r="S136" s="987">
        <v>31060.7</v>
      </c>
      <c r="T136" s="988">
        <v>31060.7</v>
      </c>
      <c r="U136" s="988">
        <f>31060.7-6380</f>
        <v>24680.7</v>
      </c>
      <c r="V136" s="988">
        <f>31060.7-6380</f>
        <v>24680.7</v>
      </c>
    </row>
    <row r="137" spans="1:22" x14ac:dyDescent="0.25">
      <c r="A137" s="962">
        <v>4</v>
      </c>
      <c r="B137" s="963">
        <v>2</v>
      </c>
      <c r="C137" s="963">
        <v>5</v>
      </c>
      <c r="D137" s="964" t="s">
        <v>1709</v>
      </c>
      <c r="E137" s="963" t="s">
        <v>1710</v>
      </c>
      <c r="F137" s="965">
        <v>287</v>
      </c>
      <c r="G137" s="965" t="s">
        <v>1711</v>
      </c>
      <c r="H137" s="965">
        <v>2</v>
      </c>
      <c r="I137" s="962" t="s">
        <v>1685</v>
      </c>
      <c r="J137" s="965">
        <v>1</v>
      </c>
      <c r="K137" s="965">
        <v>2019</v>
      </c>
      <c r="L137" s="962">
        <v>1</v>
      </c>
      <c r="M137" s="962">
        <v>4</v>
      </c>
      <c r="N137" s="965" t="s">
        <v>1713</v>
      </c>
      <c r="O137" s="965">
        <v>11</v>
      </c>
      <c r="P137" s="967">
        <v>7148708.2700000005</v>
      </c>
      <c r="Q137" s="967"/>
      <c r="R137" s="985">
        <f t="shared" si="3"/>
        <v>7148708.2700000005</v>
      </c>
      <c r="S137" s="987">
        <v>3359808.34</v>
      </c>
      <c r="T137" s="988">
        <v>3359808.34</v>
      </c>
      <c r="U137" s="967">
        <v>3358794.41</v>
      </c>
      <c r="V137" s="967">
        <v>3358794.41</v>
      </c>
    </row>
    <row r="138" spans="1:22" x14ac:dyDescent="0.25">
      <c r="A138" s="962">
        <v>4</v>
      </c>
      <c r="B138" s="963">
        <v>2</v>
      </c>
      <c r="C138" s="963">
        <v>5</v>
      </c>
      <c r="D138" s="964" t="s">
        <v>1709</v>
      </c>
      <c r="E138" s="963" t="s">
        <v>1710</v>
      </c>
      <c r="F138" s="965">
        <v>287</v>
      </c>
      <c r="G138" s="965" t="s">
        <v>1711</v>
      </c>
      <c r="H138" s="965">
        <v>2</v>
      </c>
      <c r="I138" s="962" t="s">
        <v>1662</v>
      </c>
      <c r="J138" s="965">
        <v>1</v>
      </c>
      <c r="K138" s="965">
        <v>2019</v>
      </c>
      <c r="L138" s="962">
        <v>1</v>
      </c>
      <c r="M138" s="962">
        <v>4</v>
      </c>
      <c r="N138" s="965" t="s">
        <v>1713</v>
      </c>
      <c r="O138" s="965">
        <v>11</v>
      </c>
      <c r="P138" s="967">
        <v>112002.01</v>
      </c>
      <c r="Q138" s="967"/>
      <c r="R138" s="985">
        <f t="shared" si="3"/>
        <v>112002.01</v>
      </c>
      <c r="S138" s="987">
        <v>54510.81</v>
      </c>
      <c r="T138" s="988">
        <v>54510.81</v>
      </c>
      <c r="U138" s="967">
        <v>54510.81</v>
      </c>
      <c r="V138" s="967">
        <v>54510.81</v>
      </c>
    </row>
    <row r="139" spans="1:22" x14ac:dyDescent="0.25">
      <c r="A139" s="962">
        <v>4</v>
      </c>
      <c r="B139" s="963">
        <v>2</v>
      </c>
      <c r="C139" s="963">
        <v>5</v>
      </c>
      <c r="D139" s="964" t="s">
        <v>1709</v>
      </c>
      <c r="E139" s="963" t="s">
        <v>1710</v>
      </c>
      <c r="F139" s="965">
        <v>287</v>
      </c>
      <c r="G139" s="965" t="s">
        <v>1711</v>
      </c>
      <c r="H139" s="965">
        <v>2</v>
      </c>
      <c r="I139" s="962" t="s">
        <v>1686</v>
      </c>
      <c r="J139" s="965">
        <v>1</v>
      </c>
      <c r="K139" s="965">
        <v>2019</v>
      </c>
      <c r="L139" s="962">
        <v>1</v>
      </c>
      <c r="M139" s="962">
        <v>4</v>
      </c>
      <c r="N139" s="965" t="s">
        <v>1713</v>
      </c>
      <c r="O139" s="965">
        <v>11</v>
      </c>
      <c r="P139" s="967">
        <v>233021.13</v>
      </c>
      <c r="Q139" s="967"/>
      <c r="R139" s="985">
        <f t="shared" si="3"/>
        <v>233021.13</v>
      </c>
      <c r="S139" s="987">
        <v>166646.15</v>
      </c>
      <c r="T139" s="988">
        <v>166646.15</v>
      </c>
      <c r="U139" s="967">
        <v>116681.14</v>
      </c>
      <c r="V139" s="967">
        <v>116681.14</v>
      </c>
    </row>
    <row r="140" spans="1:22" x14ac:dyDescent="0.25">
      <c r="A140" s="962">
        <v>4</v>
      </c>
      <c r="B140" s="963">
        <v>2</v>
      </c>
      <c r="C140" s="963">
        <v>5</v>
      </c>
      <c r="D140" s="964" t="s">
        <v>1709</v>
      </c>
      <c r="E140" s="963" t="s">
        <v>1710</v>
      </c>
      <c r="F140" s="965">
        <v>287</v>
      </c>
      <c r="G140" s="965" t="s">
        <v>1711</v>
      </c>
      <c r="H140" s="965">
        <v>2</v>
      </c>
      <c r="I140" s="962" t="s">
        <v>1687</v>
      </c>
      <c r="J140" s="965">
        <v>1</v>
      </c>
      <c r="K140" s="965">
        <v>2019</v>
      </c>
      <c r="L140" s="962">
        <v>1</v>
      </c>
      <c r="M140" s="962">
        <v>4</v>
      </c>
      <c r="N140" s="965" t="s">
        <v>1713</v>
      </c>
      <c r="O140" s="965">
        <v>11</v>
      </c>
      <c r="P140" s="967">
        <v>45864.08</v>
      </c>
      <c r="Q140" s="967"/>
      <c r="R140" s="985">
        <f t="shared" si="3"/>
        <v>45864.08</v>
      </c>
      <c r="S140" s="987">
        <v>25149.74</v>
      </c>
      <c r="T140" s="988">
        <v>25149.74</v>
      </c>
      <c r="U140" s="967">
        <v>25149.74</v>
      </c>
      <c r="V140" s="967">
        <v>25149.74</v>
      </c>
    </row>
    <row r="141" spans="1:22" x14ac:dyDescent="0.25">
      <c r="A141" s="962">
        <v>4</v>
      </c>
      <c r="B141" s="963">
        <v>2</v>
      </c>
      <c r="C141" s="963">
        <v>5</v>
      </c>
      <c r="D141" s="964" t="s">
        <v>1709</v>
      </c>
      <c r="E141" s="963" t="s">
        <v>1710</v>
      </c>
      <c r="F141" s="965">
        <v>287</v>
      </c>
      <c r="G141" s="965" t="s">
        <v>1711</v>
      </c>
      <c r="H141" s="965">
        <v>2</v>
      </c>
      <c r="I141" s="962" t="s">
        <v>1643</v>
      </c>
      <c r="J141" s="965">
        <v>1</v>
      </c>
      <c r="K141" s="965">
        <v>2019</v>
      </c>
      <c r="L141" s="962">
        <v>1</v>
      </c>
      <c r="M141" s="962">
        <v>4</v>
      </c>
      <c r="N141" s="965" t="s">
        <v>1713</v>
      </c>
      <c r="O141" s="965">
        <v>11</v>
      </c>
      <c r="P141" s="967">
        <v>23349.940000000002</v>
      </c>
      <c r="Q141" s="967"/>
      <c r="R141" s="985">
        <f t="shared" si="3"/>
        <v>23349.940000000002</v>
      </c>
      <c r="S141" s="987">
        <v>9227.27</v>
      </c>
      <c r="T141" s="988">
        <v>9227.27</v>
      </c>
      <c r="U141" s="988">
        <f>9227.27-355</f>
        <v>8872.27</v>
      </c>
      <c r="V141" s="988">
        <f>9227.27-355</f>
        <v>8872.27</v>
      </c>
    </row>
    <row r="142" spans="1:22" x14ac:dyDescent="0.25">
      <c r="A142" s="962">
        <v>4</v>
      </c>
      <c r="B142" s="963">
        <v>2</v>
      </c>
      <c r="C142" s="963">
        <v>5</v>
      </c>
      <c r="D142" s="964" t="s">
        <v>1709</v>
      </c>
      <c r="E142" s="963" t="s">
        <v>1710</v>
      </c>
      <c r="F142" s="965">
        <v>287</v>
      </c>
      <c r="G142" s="965" t="s">
        <v>1711</v>
      </c>
      <c r="H142" s="965">
        <v>2</v>
      </c>
      <c r="I142" s="962" t="s">
        <v>1688</v>
      </c>
      <c r="J142" s="965">
        <v>1</v>
      </c>
      <c r="K142" s="965">
        <v>2019</v>
      </c>
      <c r="L142" s="962">
        <v>1</v>
      </c>
      <c r="M142" s="962">
        <v>4</v>
      </c>
      <c r="N142" s="965" t="s">
        <v>1713</v>
      </c>
      <c r="O142" s="965">
        <v>11</v>
      </c>
      <c r="P142" s="967">
        <v>91539.33</v>
      </c>
      <c r="Q142" s="967"/>
      <c r="R142" s="985">
        <f t="shared" si="3"/>
        <v>91539.33</v>
      </c>
      <c r="S142" s="987">
        <v>91539.33</v>
      </c>
      <c r="T142" s="988">
        <v>91539.33</v>
      </c>
      <c r="U142" s="967">
        <v>91539.33</v>
      </c>
      <c r="V142" s="967">
        <v>91539.33</v>
      </c>
    </row>
    <row r="143" spans="1:22" x14ac:dyDescent="0.25">
      <c r="A143" s="962">
        <v>4</v>
      </c>
      <c r="B143" s="963">
        <v>2</v>
      </c>
      <c r="C143" s="963">
        <v>5</v>
      </c>
      <c r="D143" s="964" t="s">
        <v>1709</v>
      </c>
      <c r="E143" s="963" t="s">
        <v>1710</v>
      </c>
      <c r="F143" s="965">
        <v>287</v>
      </c>
      <c r="G143" s="965" t="s">
        <v>1711</v>
      </c>
      <c r="H143" s="965">
        <v>2</v>
      </c>
      <c r="I143" s="962" t="s">
        <v>1689</v>
      </c>
      <c r="J143" s="965">
        <v>1</v>
      </c>
      <c r="K143" s="965">
        <v>2019</v>
      </c>
      <c r="L143" s="962">
        <v>1</v>
      </c>
      <c r="M143" s="962">
        <v>4</v>
      </c>
      <c r="N143" s="965" t="s">
        <v>1713</v>
      </c>
      <c r="O143" s="965">
        <v>11</v>
      </c>
      <c r="P143" s="967">
        <v>76575.94</v>
      </c>
      <c r="Q143" s="967"/>
      <c r="R143" s="985">
        <f t="shared" si="3"/>
        <v>76575.94</v>
      </c>
      <c r="S143" s="987">
        <v>21004.6</v>
      </c>
      <c r="T143" s="988">
        <v>21004.6</v>
      </c>
      <c r="U143" s="967">
        <v>21004.6</v>
      </c>
      <c r="V143" s="967">
        <v>21004.6</v>
      </c>
    </row>
    <row r="144" spans="1:22" x14ac:dyDescent="0.25">
      <c r="A144" s="962">
        <v>4</v>
      </c>
      <c r="B144" s="963">
        <v>2</v>
      </c>
      <c r="C144" s="963">
        <v>5</v>
      </c>
      <c r="D144" s="964" t="s">
        <v>1709</v>
      </c>
      <c r="E144" s="963" t="s">
        <v>1710</v>
      </c>
      <c r="F144" s="965">
        <v>287</v>
      </c>
      <c r="G144" s="965" t="s">
        <v>1711</v>
      </c>
      <c r="H144" s="965">
        <v>2</v>
      </c>
      <c r="I144" s="962" t="s">
        <v>1690</v>
      </c>
      <c r="J144" s="965">
        <v>1</v>
      </c>
      <c r="K144" s="965">
        <v>2019</v>
      </c>
      <c r="L144" s="962">
        <v>1</v>
      </c>
      <c r="M144" s="962">
        <v>4</v>
      </c>
      <c r="N144" s="965" t="s">
        <v>1713</v>
      </c>
      <c r="O144" s="965">
        <v>11</v>
      </c>
      <c r="P144" s="967">
        <v>87686</v>
      </c>
      <c r="Q144" s="967"/>
      <c r="R144" s="985">
        <f t="shared" si="3"/>
        <v>87686</v>
      </c>
      <c r="S144" s="987">
        <v>390.01</v>
      </c>
      <c r="T144" s="988">
        <v>390.01</v>
      </c>
      <c r="U144" s="967">
        <v>390.01</v>
      </c>
      <c r="V144" s="967">
        <v>390.01</v>
      </c>
    </row>
    <row r="145" spans="1:22" x14ac:dyDescent="0.25">
      <c r="A145" s="962">
        <v>4</v>
      </c>
      <c r="B145" s="963">
        <v>2</v>
      </c>
      <c r="C145" s="963">
        <v>5</v>
      </c>
      <c r="D145" s="964" t="s">
        <v>1709</v>
      </c>
      <c r="E145" s="963" t="s">
        <v>1710</v>
      </c>
      <c r="F145" s="965">
        <v>287</v>
      </c>
      <c r="G145" s="965" t="s">
        <v>1711</v>
      </c>
      <c r="H145" s="965">
        <v>2</v>
      </c>
      <c r="I145" s="962" t="s">
        <v>1691</v>
      </c>
      <c r="J145" s="965">
        <v>1</v>
      </c>
      <c r="K145" s="965">
        <v>2019</v>
      </c>
      <c r="L145" s="962">
        <v>1</v>
      </c>
      <c r="M145" s="962">
        <v>4</v>
      </c>
      <c r="N145" s="965" t="s">
        <v>1713</v>
      </c>
      <c r="O145" s="965">
        <v>11</v>
      </c>
      <c r="P145" s="967">
        <v>31460</v>
      </c>
      <c r="Q145" s="967">
        <v>38415.919999999998</v>
      </c>
      <c r="R145" s="985">
        <f t="shared" si="3"/>
        <v>69875.92</v>
      </c>
      <c r="S145" s="987">
        <v>69875.92</v>
      </c>
      <c r="T145" s="988">
        <v>69875.92</v>
      </c>
      <c r="U145" s="967">
        <v>69875.92</v>
      </c>
      <c r="V145" s="967">
        <v>69875.92</v>
      </c>
    </row>
    <row r="146" spans="1:22" x14ac:dyDescent="0.25">
      <c r="A146" s="962">
        <v>4</v>
      </c>
      <c r="B146" s="963">
        <v>2</v>
      </c>
      <c r="C146" s="963">
        <v>5</v>
      </c>
      <c r="D146" s="964" t="s">
        <v>1709</v>
      </c>
      <c r="E146" s="963" t="s">
        <v>1710</v>
      </c>
      <c r="F146" s="965">
        <v>287</v>
      </c>
      <c r="G146" s="965" t="s">
        <v>1711</v>
      </c>
      <c r="H146" s="965">
        <v>2</v>
      </c>
      <c r="I146" s="962">
        <v>35302</v>
      </c>
      <c r="J146" s="965">
        <v>1</v>
      </c>
      <c r="K146" s="965">
        <v>2019</v>
      </c>
      <c r="L146" s="962">
        <v>1</v>
      </c>
      <c r="M146" s="962">
        <v>4</v>
      </c>
      <c r="N146" s="965" t="s">
        <v>1713</v>
      </c>
      <c r="O146" s="965">
        <v>11</v>
      </c>
      <c r="P146" s="967"/>
      <c r="Q146" s="967">
        <v>25000</v>
      </c>
      <c r="R146" s="985">
        <f t="shared" si="3"/>
        <v>25000</v>
      </c>
      <c r="S146" s="987">
        <v>23614</v>
      </c>
      <c r="T146" s="988">
        <v>23614</v>
      </c>
      <c r="U146" s="967">
        <v>23614</v>
      </c>
      <c r="V146" s="967">
        <v>23614</v>
      </c>
    </row>
    <row r="147" spans="1:22" x14ac:dyDescent="0.25">
      <c r="A147" s="962">
        <v>4</v>
      </c>
      <c r="B147" s="963">
        <v>2</v>
      </c>
      <c r="C147" s="963">
        <v>5</v>
      </c>
      <c r="D147" s="964" t="s">
        <v>1709</v>
      </c>
      <c r="E147" s="963" t="s">
        <v>1710</v>
      </c>
      <c r="F147" s="965">
        <v>287</v>
      </c>
      <c r="G147" s="965" t="s">
        <v>1711</v>
      </c>
      <c r="H147" s="965">
        <v>2</v>
      </c>
      <c r="I147" s="962" t="s">
        <v>1692</v>
      </c>
      <c r="J147" s="965">
        <v>1</v>
      </c>
      <c r="K147" s="965">
        <v>2019</v>
      </c>
      <c r="L147" s="962">
        <v>1</v>
      </c>
      <c r="M147" s="962">
        <v>4</v>
      </c>
      <c r="N147" s="965" t="s">
        <v>1713</v>
      </c>
      <c r="O147" s="965">
        <v>11</v>
      </c>
      <c r="P147" s="967">
        <v>197078.75</v>
      </c>
      <c r="Q147" s="967"/>
      <c r="R147" s="985">
        <f t="shared" si="3"/>
        <v>197078.75</v>
      </c>
      <c r="S147" s="987">
        <v>86396.64</v>
      </c>
      <c r="T147" s="988">
        <v>86396.64</v>
      </c>
      <c r="U147" s="967">
        <v>86396.64</v>
      </c>
      <c r="V147" s="967">
        <v>86396.64</v>
      </c>
    </row>
    <row r="148" spans="1:22" x14ac:dyDescent="0.25">
      <c r="A148" s="962">
        <v>4</v>
      </c>
      <c r="B148" s="963">
        <v>2</v>
      </c>
      <c r="C148" s="963">
        <v>5</v>
      </c>
      <c r="D148" s="964" t="s">
        <v>1709</v>
      </c>
      <c r="E148" s="963" t="s">
        <v>1710</v>
      </c>
      <c r="F148" s="965">
        <v>287</v>
      </c>
      <c r="G148" s="965" t="s">
        <v>1711</v>
      </c>
      <c r="H148" s="965">
        <v>2</v>
      </c>
      <c r="I148" s="962">
        <v>35702</v>
      </c>
      <c r="J148" s="965">
        <v>1</v>
      </c>
      <c r="K148" s="965">
        <v>2019</v>
      </c>
      <c r="L148" s="962">
        <v>1</v>
      </c>
      <c r="M148" s="962">
        <v>4</v>
      </c>
      <c r="N148" s="965" t="s">
        <v>1713</v>
      </c>
      <c r="O148" s="965">
        <v>11</v>
      </c>
      <c r="P148" s="967"/>
      <c r="Q148" s="967">
        <v>185.6</v>
      </c>
      <c r="R148" s="985">
        <f t="shared" si="3"/>
        <v>185.6</v>
      </c>
      <c r="S148" s="987">
        <v>185.6</v>
      </c>
      <c r="T148" s="988">
        <v>185.6</v>
      </c>
      <c r="U148" s="967">
        <v>185.6</v>
      </c>
      <c r="V148" s="967">
        <v>185.6</v>
      </c>
    </row>
    <row r="149" spans="1:22" x14ac:dyDescent="0.25">
      <c r="A149" s="962">
        <v>4</v>
      </c>
      <c r="B149" s="963">
        <v>2</v>
      </c>
      <c r="C149" s="963">
        <v>5</v>
      </c>
      <c r="D149" s="964" t="s">
        <v>1709</v>
      </c>
      <c r="E149" s="963" t="s">
        <v>1710</v>
      </c>
      <c r="F149" s="965">
        <v>287</v>
      </c>
      <c r="G149" s="965" t="s">
        <v>1711</v>
      </c>
      <c r="H149" s="965">
        <v>2</v>
      </c>
      <c r="I149" s="962" t="s">
        <v>1693</v>
      </c>
      <c r="J149" s="965">
        <v>1</v>
      </c>
      <c r="K149" s="965">
        <v>2019</v>
      </c>
      <c r="L149" s="962">
        <v>1</v>
      </c>
      <c r="M149" s="962">
        <v>4</v>
      </c>
      <c r="N149" s="965" t="s">
        <v>1713</v>
      </c>
      <c r="O149" s="965">
        <v>11</v>
      </c>
      <c r="P149" s="967">
        <v>30000.05</v>
      </c>
      <c r="Q149" s="967"/>
      <c r="R149" s="985">
        <f t="shared" si="3"/>
        <v>30000.05</v>
      </c>
      <c r="S149" s="987">
        <v>30000.05</v>
      </c>
      <c r="T149" s="988">
        <v>30000.05</v>
      </c>
      <c r="U149" s="988">
        <v>30000.05</v>
      </c>
      <c r="V149" s="988">
        <v>30000.05</v>
      </c>
    </row>
    <row r="150" spans="1:22" x14ac:dyDescent="0.25">
      <c r="A150" s="962">
        <v>4</v>
      </c>
      <c r="B150" s="963">
        <v>2</v>
      </c>
      <c r="C150" s="963">
        <v>5</v>
      </c>
      <c r="D150" s="964" t="s">
        <v>1709</v>
      </c>
      <c r="E150" s="963" t="s">
        <v>1710</v>
      </c>
      <c r="F150" s="965">
        <v>287</v>
      </c>
      <c r="G150" s="965" t="s">
        <v>1711</v>
      </c>
      <c r="H150" s="965">
        <v>2</v>
      </c>
      <c r="I150" s="962" t="s">
        <v>1694</v>
      </c>
      <c r="J150" s="965">
        <v>1</v>
      </c>
      <c r="K150" s="965">
        <v>2019</v>
      </c>
      <c r="L150" s="962">
        <v>1</v>
      </c>
      <c r="M150" s="962">
        <v>4</v>
      </c>
      <c r="N150" s="965" t="s">
        <v>1713</v>
      </c>
      <c r="O150" s="965">
        <v>11</v>
      </c>
      <c r="P150" s="967">
        <v>12440</v>
      </c>
      <c r="Q150" s="967"/>
      <c r="R150" s="985">
        <f t="shared" si="3"/>
        <v>12440</v>
      </c>
      <c r="S150" s="987">
        <v>12440</v>
      </c>
      <c r="T150" s="988">
        <v>12440</v>
      </c>
      <c r="U150" s="988">
        <v>12440</v>
      </c>
      <c r="V150" s="988">
        <v>12440</v>
      </c>
    </row>
    <row r="151" spans="1:22" x14ac:dyDescent="0.25">
      <c r="A151" s="962">
        <v>4</v>
      </c>
      <c r="B151" s="963">
        <v>2</v>
      </c>
      <c r="C151" s="963">
        <v>5</v>
      </c>
      <c r="D151" s="964" t="s">
        <v>1709</v>
      </c>
      <c r="E151" s="963" t="s">
        <v>1710</v>
      </c>
      <c r="F151" s="965">
        <v>287</v>
      </c>
      <c r="G151" s="965" t="s">
        <v>1711</v>
      </c>
      <c r="H151" s="965">
        <v>2</v>
      </c>
      <c r="I151" s="962" t="s">
        <v>1695</v>
      </c>
      <c r="J151" s="965">
        <v>1</v>
      </c>
      <c r="K151" s="965">
        <v>2019</v>
      </c>
      <c r="L151" s="962">
        <v>1</v>
      </c>
      <c r="M151" s="962">
        <v>4</v>
      </c>
      <c r="N151" s="965" t="s">
        <v>1713</v>
      </c>
      <c r="O151" s="965">
        <v>11</v>
      </c>
      <c r="P151" s="967"/>
      <c r="Q151" s="967">
        <v>33524</v>
      </c>
      <c r="R151" s="985">
        <f t="shared" si="3"/>
        <v>33524</v>
      </c>
      <c r="S151" s="987">
        <v>33524</v>
      </c>
      <c r="T151" s="988">
        <v>33524</v>
      </c>
      <c r="U151" s="988">
        <f>33524-17400</f>
        <v>16124</v>
      </c>
      <c r="V151" s="988">
        <f>33524-17400</f>
        <v>16124</v>
      </c>
    </row>
    <row r="152" spans="1:22" x14ac:dyDescent="0.25">
      <c r="A152" s="962">
        <v>4</v>
      </c>
      <c r="B152" s="963">
        <v>2</v>
      </c>
      <c r="C152" s="963">
        <v>5</v>
      </c>
      <c r="D152" s="964" t="s">
        <v>1709</v>
      </c>
      <c r="E152" s="963" t="s">
        <v>1710</v>
      </c>
      <c r="F152" s="965">
        <v>287</v>
      </c>
      <c r="G152" s="965" t="s">
        <v>1711</v>
      </c>
      <c r="H152" s="965">
        <v>2</v>
      </c>
      <c r="I152" s="962" t="s">
        <v>1625</v>
      </c>
      <c r="J152" s="965">
        <v>1</v>
      </c>
      <c r="K152" s="965">
        <v>2019</v>
      </c>
      <c r="L152" s="962">
        <v>1</v>
      </c>
      <c r="M152" s="962">
        <v>4</v>
      </c>
      <c r="N152" s="965" t="s">
        <v>1713</v>
      </c>
      <c r="O152" s="965">
        <v>11</v>
      </c>
      <c r="P152" s="967">
        <v>864</v>
      </c>
      <c r="Q152" s="967">
        <v>1480.02</v>
      </c>
      <c r="R152" s="985">
        <f t="shared" si="3"/>
        <v>2344.02</v>
      </c>
      <c r="S152" s="987">
        <v>2344.02</v>
      </c>
      <c r="T152" s="988">
        <v>2344.02</v>
      </c>
      <c r="U152" s="988">
        <v>2344.02</v>
      </c>
      <c r="V152" s="988">
        <v>2344.02</v>
      </c>
    </row>
    <row r="153" spans="1:22" x14ac:dyDescent="0.25">
      <c r="A153" s="962">
        <v>4</v>
      </c>
      <c r="B153" s="963">
        <v>2</v>
      </c>
      <c r="C153" s="963">
        <v>5</v>
      </c>
      <c r="D153" s="964" t="s">
        <v>1709</v>
      </c>
      <c r="E153" s="963" t="s">
        <v>1710</v>
      </c>
      <c r="F153" s="965">
        <v>287</v>
      </c>
      <c r="G153" s="965" t="s">
        <v>1711</v>
      </c>
      <c r="H153" s="965">
        <v>2</v>
      </c>
      <c r="I153" s="962" t="s">
        <v>1626</v>
      </c>
      <c r="J153" s="965">
        <v>1</v>
      </c>
      <c r="K153" s="965">
        <v>2019</v>
      </c>
      <c r="L153" s="962">
        <v>1</v>
      </c>
      <c r="M153" s="962">
        <v>4</v>
      </c>
      <c r="N153" s="965" t="s">
        <v>1713</v>
      </c>
      <c r="O153" s="965">
        <v>11</v>
      </c>
      <c r="P153" s="967">
        <v>28800</v>
      </c>
      <c r="Q153" s="967">
        <v>35850</v>
      </c>
      <c r="R153" s="985">
        <f t="shared" si="3"/>
        <v>64650</v>
      </c>
      <c r="S153" s="987">
        <v>64650</v>
      </c>
      <c r="T153" s="988">
        <v>64650</v>
      </c>
      <c r="U153" s="988">
        <v>64650</v>
      </c>
      <c r="V153" s="988">
        <v>64650</v>
      </c>
    </row>
    <row r="154" spans="1:22" x14ac:dyDescent="0.25">
      <c r="A154" s="962">
        <v>4</v>
      </c>
      <c r="B154" s="963">
        <v>2</v>
      </c>
      <c r="C154" s="963">
        <v>5</v>
      </c>
      <c r="D154" s="964" t="s">
        <v>1709</v>
      </c>
      <c r="E154" s="963" t="s">
        <v>1710</v>
      </c>
      <c r="F154" s="965">
        <v>287</v>
      </c>
      <c r="G154" s="965" t="s">
        <v>1711</v>
      </c>
      <c r="H154" s="965">
        <v>2</v>
      </c>
      <c r="I154" s="962" t="s">
        <v>1627</v>
      </c>
      <c r="J154" s="965">
        <v>1</v>
      </c>
      <c r="K154" s="965">
        <v>2019</v>
      </c>
      <c r="L154" s="962">
        <v>1</v>
      </c>
      <c r="M154" s="962">
        <v>4</v>
      </c>
      <c r="N154" s="965" t="s">
        <v>1713</v>
      </c>
      <c r="O154" s="965">
        <v>11</v>
      </c>
      <c r="P154" s="967">
        <v>15700</v>
      </c>
      <c r="Q154" s="967">
        <v>15700</v>
      </c>
      <c r="R154" s="985">
        <f t="shared" si="3"/>
        <v>31400</v>
      </c>
      <c r="S154" s="987">
        <v>31400</v>
      </c>
      <c r="T154" s="988">
        <v>31400</v>
      </c>
      <c r="U154" s="988">
        <v>31400</v>
      </c>
      <c r="V154" s="988">
        <v>31400</v>
      </c>
    </row>
    <row r="155" spans="1:22" x14ac:dyDescent="0.25">
      <c r="A155" s="962">
        <v>4</v>
      </c>
      <c r="B155" s="963">
        <v>2</v>
      </c>
      <c r="C155" s="963">
        <v>5</v>
      </c>
      <c r="D155" s="964" t="s">
        <v>1709</v>
      </c>
      <c r="E155" s="963" t="s">
        <v>1710</v>
      </c>
      <c r="F155" s="965">
        <v>287</v>
      </c>
      <c r="G155" s="965" t="s">
        <v>1711</v>
      </c>
      <c r="H155" s="965">
        <v>2</v>
      </c>
      <c r="I155" s="962" t="s">
        <v>1628</v>
      </c>
      <c r="J155" s="965">
        <v>1</v>
      </c>
      <c r="K155" s="965">
        <v>2019</v>
      </c>
      <c r="L155" s="962">
        <v>1</v>
      </c>
      <c r="M155" s="962">
        <v>4</v>
      </c>
      <c r="N155" s="965" t="s">
        <v>1713</v>
      </c>
      <c r="O155" s="965">
        <v>11</v>
      </c>
      <c r="P155" s="967"/>
      <c r="Q155" s="967">
        <v>74</v>
      </c>
      <c r="R155" s="985">
        <f t="shared" si="3"/>
        <v>74</v>
      </c>
      <c r="S155" s="987">
        <v>74</v>
      </c>
      <c r="T155" s="988">
        <v>74</v>
      </c>
      <c r="U155" s="988">
        <v>74</v>
      </c>
      <c r="V155" s="988">
        <v>74</v>
      </c>
    </row>
    <row r="156" spans="1:22" x14ac:dyDescent="0.25">
      <c r="A156" s="962">
        <v>4</v>
      </c>
      <c r="B156" s="963">
        <v>2</v>
      </c>
      <c r="C156" s="963">
        <v>5</v>
      </c>
      <c r="D156" s="964" t="s">
        <v>1709</v>
      </c>
      <c r="E156" s="963" t="s">
        <v>1710</v>
      </c>
      <c r="F156" s="965">
        <v>287</v>
      </c>
      <c r="G156" s="965" t="s">
        <v>1711</v>
      </c>
      <c r="H156" s="965">
        <v>2</v>
      </c>
      <c r="I156" s="962" t="s">
        <v>1629</v>
      </c>
      <c r="J156" s="965">
        <v>1</v>
      </c>
      <c r="K156" s="965">
        <v>2019</v>
      </c>
      <c r="L156" s="962">
        <v>1</v>
      </c>
      <c r="M156" s="962">
        <v>4</v>
      </c>
      <c r="N156" s="965" t="s">
        <v>1713</v>
      </c>
      <c r="O156" s="965">
        <v>11</v>
      </c>
      <c r="P156" s="967">
        <v>10621.3</v>
      </c>
      <c r="Q156" s="967">
        <v>8990</v>
      </c>
      <c r="R156" s="985">
        <f t="shared" si="3"/>
        <v>19611.3</v>
      </c>
      <c r="S156" s="987">
        <v>19611.3</v>
      </c>
      <c r="T156" s="988">
        <v>19611.3</v>
      </c>
      <c r="U156" s="988">
        <f>19611.3-278</f>
        <v>19333.3</v>
      </c>
      <c r="V156" s="988">
        <f>19611.3-278</f>
        <v>19333.3</v>
      </c>
    </row>
    <row r="157" spans="1:22" x14ac:dyDescent="0.25">
      <c r="A157" s="962">
        <v>4</v>
      </c>
      <c r="B157" s="963">
        <v>2</v>
      </c>
      <c r="C157" s="963">
        <v>5</v>
      </c>
      <c r="D157" s="964" t="s">
        <v>1709</v>
      </c>
      <c r="E157" s="963" t="s">
        <v>1710</v>
      </c>
      <c r="F157" s="965">
        <v>287</v>
      </c>
      <c r="G157" s="965" t="s">
        <v>1711</v>
      </c>
      <c r="H157" s="965">
        <v>2</v>
      </c>
      <c r="I157" s="962" t="s">
        <v>1638</v>
      </c>
      <c r="J157" s="965">
        <v>1</v>
      </c>
      <c r="K157" s="965">
        <v>2019</v>
      </c>
      <c r="L157" s="962">
        <v>1</v>
      </c>
      <c r="M157" s="962">
        <v>4</v>
      </c>
      <c r="N157" s="965" t="s">
        <v>1713</v>
      </c>
      <c r="O157" s="965">
        <v>11</v>
      </c>
      <c r="P157" s="967">
        <v>2436</v>
      </c>
      <c r="Q157" s="967"/>
      <c r="R157" s="985">
        <f t="shared" si="3"/>
        <v>2436</v>
      </c>
      <c r="S157" s="987">
        <v>2436</v>
      </c>
      <c r="T157" s="988">
        <v>2436</v>
      </c>
      <c r="U157" s="988">
        <v>2436</v>
      </c>
      <c r="V157" s="988">
        <v>2436</v>
      </c>
    </row>
    <row r="158" spans="1:22" x14ac:dyDescent="0.25">
      <c r="A158" s="962">
        <v>4</v>
      </c>
      <c r="B158" s="963">
        <v>2</v>
      </c>
      <c r="C158" s="963">
        <v>5</v>
      </c>
      <c r="D158" s="964" t="s">
        <v>1709</v>
      </c>
      <c r="E158" s="963" t="s">
        <v>1710</v>
      </c>
      <c r="F158" s="965">
        <v>287</v>
      </c>
      <c r="G158" s="965" t="s">
        <v>1711</v>
      </c>
      <c r="H158" s="965">
        <v>2</v>
      </c>
      <c r="I158" s="962" t="s">
        <v>1696</v>
      </c>
      <c r="J158" s="965">
        <v>1</v>
      </c>
      <c r="K158" s="965">
        <v>2019</v>
      </c>
      <c r="L158" s="962">
        <v>1</v>
      </c>
      <c r="M158" s="962">
        <v>4</v>
      </c>
      <c r="N158" s="965" t="s">
        <v>1713</v>
      </c>
      <c r="O158" s="965">
        <v>11</v>
      </c>
      <c r="P158" s="967"/>
      <c r="Q158" s="967">
        <v>5843</v>
      </c>
      <c r="R158" s="985">
        <f t="shared" si="3"/>
        <v>5843</v>
      </c>
      <c r="S158" s="987">
        <v>5843</v>
      </c>
      <c r="T158" s="988">
        <v>5843</v>
      </c>
      <c r="U158" s="988">
        <v>5843</v>
      </c>
      <c r="V158" s="988">
        <v>5843</v>
      </c>
    </row>
    <row r="159" spans="1:22" x14ac:dyDescent="0.25">
      <c r="A159" s="962">
        <v>4</v>
      </c>
      <c r="B159" s="963">
        <v>2</v>
      </c>
      <c r="C159" s="963">
        <v>5</v>
      </c>
      <c r="D159" s="964" t="s">
        <v>1709</v>
      </c>
      <c r="E159" s="963" t="s">
        <v>1710</v>
      </c>
      <c r="F159" s="965">
        <v>287</v>
      </c>
      <c r="G159" s="965" t="s">
        <v>1711</v>
      </c>
      <c r="H159" s="965">
        <v>2</v>
      </c>
      <c r="I159" s="962">
        <v>43901</v>
      </c>
      <c r="J159" s="965">
        <v>1</v>
      </c>
      <c r="K159" s="965">
        <v>2019</v>
      </c>
      <c r="L159" s="962">
        <v>1</v>
      </c>
      <c r="M159" s="962">
        <v>4</v>
      </c>
      <c r="N159" s="965" t="s">
        <v>1713</v>
      </c>
      <c r="O159" s="965">
        <v>11</v>
      </c>
      <c r="P159" s="967">
        <v>4237.1499999999996</v>
      </c>
      <c r="Q159" s="967"/>
      <c r="R159" s="985">
        <f t="shared" si="3"/>
        <v>4237.1499999999996</v>
      </c>
      <c r="S159" s="967"/>
      <c r="T159" s="967"/>
      <c r="U159" s="967"/>
      <c r="V159" s="967"/>
    </row>
    <row r="160" spans="1:22" x14ac:dyDescent="0.25">
      <c r="A160" s="962">
        <v>4</v>
      </c>
      <c r="B160" s="963">
        <v>2</v>
      </c>
      <c r="C160" s="963">
        <v>5</v>
      </c>
      <c r="D160" s="964" t="s">
        <v>1709</v>
      </c>
      <c r="E160" s="963" t="s">
        <v>1710</v>
      </c>
      <c r="F160" s="965">
        <v>287</v>
      </c>
      <c r="G160" s="965" t="s">
        <v>1711</v>
      </c>
      <c r="H160" s="965">
        <v>2</v>
      </c>
      <c r="I160" s="962" t="s">
        <v>1697</v>
      </c>
      <c r="J160" s="965">
        <v>2</v>
      </c>
      <c r="K160" s="965">
        <v>2019</v>
      </c>
      <c r="L160" s="962">
        <v>1</v>
      </c>
      <c r="M160" s="962">
        <v>4</v>
      </c>
      <c r="N160" s="965" t="s">
        <v>1713</v>
      </c>
      <c r="O160" s="965">
        <v>11</v>
      </c>
      <c r="P160" s="967">
        <v>113773.06</v>
      </c>
      <c r="Q160" s="967"/>
      <c r="R160" s="985">
        <f t="shared" si="3"/>
        <v>113773.06</v>
      </c>
      <c r="S160" s="970">
        <v>43940.800000000003</v>
      </c>
      <c r="T160" s="986">
        <v>43940.800000000003</v>
      </c>
      <c r="U160" s="967">
        <v>43940.800000000003</v>
      </c>
      <c r="V160" s="967">
        <v>43940.800000000003</v>
      </c>
    </row>
    <row r="161" spans="1:22" x14ac:dyDescent="0.25">
      <c r="A161" s="962">
        <v>4</v>
      </c>
      <c r="B161" s="963">
        <v>2</v>
      </c>
      <c r="C161" s="963">
        <v>5</v>
      </c>
      <c r="D161" s="964" t="s">
        <v>1709</v>
      </c>
      <c r="E161" s="963" t="s">
        <v>1710</v>
      </c>
      <c r="F161" s="965">
        <v>287</v>
      </c>
      <c r="G161" s="965" t="s">
        <v>1711</v>
      </c>
      <c r="H161" s="965">
        <v>2</v>
      </c>
      <c r="I161" s="962">
        <v>51501</v>
      </c>
      <c r="J161" s="965">
        <v>2</v>
      </c>
      <c r="K161" s="965">
        <v>2019</v>
      </c>
      <c r="L161" s="962">
        <v>1</v>
      </c>
      <c r="M161" s="962">
        <v>4</v>
      </c>
      <c r="N161" s="965" t="s">
        <v>1713</v>
      </c>
      <c r="O161" s="965">
        <v>11</v>
      </c>
      <c r="P161" s="967">
        <v>713170.91</v>
      </c>
      <c r="Q161" s="967"/>
      <c r="R161" s="985">
        <f t="shared" si="3"/>
        <v>713170.91</v>
      </c>
      <c r="S161" s="970">
        <v>24339.119999999999</v>
      </c>
      <c r="T161" s="986">
        <v>24339.119999999999</v>
      </c>
      <c r="U161" s="967">
        <v>24339.119999999999</v>
      </c>
      <c r="V161" s="967">
        <v>24339.119999999999</v>
      </c>
    </row>
    <row r="162" spans="1:22" x14ac:dyDescent="0.25">
      <c r="A162" s="962">
        <v>4</v>
      </c>
      <c r="B162" s="963">
        <v>2</v>
      </c>
      <c r="C162" s="963">
        <v>5</v>
      </c>
      <c r="D162" s="964" t="s">
        <v>1709</v>
      </c>
      <c r="E162" s="963" t="s">
        <v>1710</v>
      </c>
      <c r="F162" s="965">
        <v>287</v>
      </c>
      <c r="G162" s="965" t="s">
        <v>1711</v>
      </c>
      <c r="H162" s="965">
        <v>2</v>
      </c>
      <c r="I162" s="962">
        <v>51901</v>
      </c>
      <c r="J162" s="965">
        <v>2</v>
      </c>
      <c r="K162" s="965">
        <v>2019</v>
      </c>
      <c r="L162" s="962">
        <v>1</v>
      </c>
      <c r="M162" s="962">
        <v>4</v>
      </c>
      <c r="N162" s="965" t="s">
        <v>1713</v>
      </c>
      <c r="O162" s="965">
        <v>11</v>
      </c>
      <c r="P162" s="967">
        <v>12885.02</v>
      </c>
      <c r="Q162" s="967"/>
      <c r="R162" s="985">
        <f t="shared" si="3"/>
        <v>12885.02</v>
      </c>
      <c r="S162" s="970">
        <v>5397</v>
      </c>
      <c r="T162" s="986">
        <v>5397</v>
      </c>
      <c r="U162" s="967">
        <v>5397</v>
      </c>
      <c r="V162" s="967">
        <v>5397</v>
      </c>
    </row>
    <row r="163" spans="1:22" x14ac:dyDescent="0.25">
      <c r="A163" s="962">
        <v>4</v>
      </c>
      <c r="B163" s="963">
        <v>2</v>
      </c>
      <c r="C163" s="963">
        <v>5</v>
      </c>
      <c r="D163" s="964" t="s">
        <v>1709</v>
      </c>
      <c r="E163" s="963" t="s">
        <v>1710</v>
      </c>
      <c r="F163" s="965">
        <v>287</v>
      </c>
      <c r="G163" s="965" t="s">
        <v>1711</v>
      </c>
      <c r="H163" s="965">
        <v>2</v>
      </c>
      <c r="I163" s="962" t="s">
        <v>1698</v>
      </c>
      <c r="J163" s="965">
        <v>2</v>
      </c>
      <c r="K163" s="965">
        <v>2019</v>
      </c>
      <c r="L163" s="962">
        <v>1</v>
      </c>
      <c r="M163" s="962">
        <v>4</v>
      </c>
      <c r="N163" s="965" t="s">
        <v>1713</v>
      </c>
      <c r="O163" s="965">
        <v>11</v>
      </c>
      <c r="P163" s="967">
        <v>154858.54</v>
      </c>
      <c r="Q163" s="967">
        <v>-44855.17</v>
      </c>
      <c r="R163" s="985">
        <f t="shared" si="3"/>
        <v>110003.37000000001</v>
      </c>
      <c r="S163" s="970">
        <v>30171.599999999999</v>
      </c>
      <c r="T163" s="986">
        <v>30171.599999999999</v>
      </c>
      <c r="U163" s="967">
        <v>30171.599999999999</v>
      </c>
      <c r="V163" s="967">
        <v>30171.599999999999</v>
      </c>
    </row>
    <row r="164" spans="1:22" x14ac:dyDescent="0.25">
      <c r="A164" s="962">
        <v>4</v>
      </c>
      <c r="B164" s="963">
        <v>2</v>
      </c>
      <c r="C164" s="963">
        <v>5</v>
      </c>
      <c r="D164" s="964" t="s">
        <v>1709</v>
      </c>
      <c r="E164" s="963" t="s">
        <v>1710</v>
      </c>
      <c r="F164" s="965">
        <v>287</v>
      </c>
      <c r="G164" s="965" t="s">
        <v>1711</v>
      </c>
      <c r="H164" s="965">
        <v>2</v>
      </c>
      <c r="I164" s="962" t="s">
        <v>1699</v>
      </c>
      <c r="J164" s="965">
        <v>2</v>
      </c>
      <c r="K164" s="965">
        <v>2019</v>
      </c>
      <c r="L164" s="962">
        <v>1</v>
      </c>
      <c r="M164" s="962">
        <v>4</v>
      </c>
      <c r="N164" s="965" t="s">
        <v>1713</v>
      </c>
      <c r="O164" s="965">
        <v>11</v>
      </c>
      <c r="P164" s="967">
        <v>59861.8</v>
      </c>
      <c r="Q164" s="967">
        <v>44855.17</v>
      </c>
      <c r="R164" s="985">
        <f t="shared" si="3"/>
        <v>104716.97</v>
      </c>
      <c r="S164" s="970">
        <v>104716.97</v>
      </c>
      <c r="T164" s="986">
        <v>104716.97</v>
      </c>
      <c r="U164" s="967">
        <v>104716.97</v>
      </c>
      <c r="V164" s="967">
        <v>104716.97</v>
      </c>
    </row>
    <row r="165" spans="1:22" x14ac:dyDescent="0.25">
      <c r="A165" s="962">
        <v>4</v>
      </c>
      <c r="B165" s="963">
        <v>2</v>
      </c>
      <c r="C165" s="963">
        <v>5</v>
      </c>
      <c r="D165" s="964" t="s">
        <v>1709</v>
      </c>
      <c r="E165" s="963" t="s">
        <v>1710</v>
      </c>
      <c r="F165" s="965">
        <v>287</v>
      </c>
      <c r="G165" s="965" t="s">
        <v>1711</v>
      </c>
      <c r="H165" s="965">
        <v>2</v>
      </c>
      <c r="I165" s="962">
        <v>56201</v>
      </c>
      <c r="J165" s="965">
        <v>2</v>
      </c>
      <c r="K165" s="965">
        <v>2019</v>
      </c>
      <c r="L165" s="962">
        <v>1</v>
      </c>
      <c r="M165" s="962">
        <v>4</v>
      </c>
      <c r="N165" s="965" t="s">
        <v>1713</v>
      </c>
      <c r="O165" s="965">
        <v>11</v>
      </c>
      <c r="P165" s="967">
        <v>10985.42</v>
      </c>
      <c r="Q165" s="967"/>
      <c r="R165" s="985">
        <f t="shared" si="3"/>
        <v>10985.42</v>
      </c>
      <c r="S165" s="967"/>
      <c r="T165" s="967"/>
      <c r="U165" s="967"/>
      <c r="V165" s="967"/>
    </row>
    <row r="166" spans="1:22" x14ac:dyDescent="0.25">
      <c r="A166" s="962">
        <v>4</v>
      </c>
      <c r="B166" s="963">
        <v>2</v>
      </c>
      <c r="C166" s="963">
        <v>5</v>
      </c>
      <c r="D166" s="964" t="s">
        <v>1709</v>
      </c>
      <c r="E166" s="963" t="s">
        <v>1710</v>
      </c>
      <c r="F166" s="965">
        <v>287</v>
      </c>
      <c r="G166" s="965" t="s">
        <v>1711</v>
      </c>
      <c r="H166" s="965">
        <v>2</v>
      </c>
      <c r="I166" s="962">
        <v>56401</v>
      </c>
      <c r="J166" s="965">
        <v>2</v>
      </c>
      <c r="K166" s="965">
        <v>2019</v>
      </c>
      <c r="L166" s="962">
        <v>1</v>
      </c>
      <c r="M166" s="962">
        <v>4</v>
      </c>
      <c r="N166" s="965" t="s">
        <v>1713</v>
      </c>
      <c r="O166" s="965">
        <v>11</v>
      </c>
      <c r="P166" s="967">
        <v>319278.40000000002</v>
      </c>
      <c r="Q166" s="967"/>
      <c r="R166" s="985">
        <f t="shared" si="3"/>
        <v>319278.40000000002</v>
      </c>
      <c r="S166" s="970">
        <v>64176</v>
      </c>
      <c r="T166" s="986">
        <v>64176</v>
      </c>
      <c r="U166" s="967">
        <v>64176</v>
      </c>
      <c r="V166" s="967">
        <v>64176</v>
      </c>
    </row>
    <row r="167" spans="1:22" x14ac:dyDescent="0.25">
      <c r="A167" s="962">
        <v>4</v>
      </c>
      <c r="B167" s="963">
        <v>2</v>
      </c>
      <c r="C167" s="963">
        <v>5</v>
      </c>
      <c r="D167" s="964" t="s">
        <v>1709</v>
      </c>
      <c r="E167" s="963" t="s">
        <v>1710</v>
      </c>
      <c r="F167" s="965">
        <v>287</v>
      </c>
      <c r="G167" s="965" t="s">
        <v>1711</v>
      </c>
      <c r="H167" s="965">
        <v>2</v>
      </c>
      <c r="I167" s="962">
        <v>56501</v>
      </c>
      <c r="J167" s="965">
        <v>2</v>
      </c>
      <c r="K167" s="965">
        <v>2019</v>
      </c>
      <c r="L167" s="962">
        <v>1</v>
      </c>
      <c r="M167" s="962">
        <v>4</v>
      </c>
      <c r="N167" s="965" t="s">
        <v>1713</v>
      </c>
      <c r="O167" s="965">
        <v>11</v>
      </c>
      <c r="P167" s="967">
        <v>27554.38</v>
      </c>
      <c r="Q167" s="967"/>
      <c r="R167" s="985">
        <f t="shared" si="3"/>
        <v>27554.38</v>
      </c>
      <c r="S167" s="967"/>
      <c r="T167" s="967"/>
      <c r="U167" s="967"/>
      <c r="V167" s="967"/>
    </row>
    <row r="168" spans="1:22" x14ac:dyDescent="0.25">
      <c r="A168" s="962">
        <v>4</v>
      </c>
      <c r="B168" s="963">
        <v>2</v>
      </c>
      <c r="C168" s="963">
        <v>5</v>
      </c>
      <c r="D168" s="964" t="s">
        <v>1709</v>
      </c>
      <c r="E168" s="963" t="s">
        <v>1710</v>
      </c>
      <c r="F168" s="965">
        <v>287</v>
      </c>
      <c r="G168" s="965" t="s">
        <v>1711</v>
      </c>
      <c r="H168" s="965">
        <v>2</v>
      </c>
      <c r="I168" s="962" t="s">
        <v>1700</v>
      </c>
      <c r="J168" s="965">
        <v>2</v>
      </c>
      <c r="K168" s="965">
        <v>2019</v>
      </c>
      <c r="L168" s="962">
        <v>1</v>
      </c>
      <c r="M168" s="962">
        <v>4</v>
      </c>
      <c r="N168" s="965" t="s">
        <v>1713</v>
      </c>
      <c r="O168" s="965">
        <v>11</v>
      </c>
      <c r="P168" s="967">
        <v>32002.879999999997</v>
      </c>
      <c r="Q168" s="967"/>
      <c r="R168" s="985">
        <f t="shared" si="3"/>
        <v>32002.879999999997</v>
      </c>
      <c r="S168" s="970">
        <v>13810.01</v>
      </c>
      <c r="T168" s="986">
        <v>13810.01</v>
      </c>
      <c r="U168" s="967">
        <v>13810.01</v>
      </c>
      <c r="V168" s="967">
        <v>13810.01</v>
      </c>
    </row>
    <row r="169" spans="1:22" x14ac:dyDescent="0.25">
      <c r="A169" s="962">
        <v>4</v>
      </c>
      <c r="B169" s="963">
        <v>2</v>
      </c>
      <c r="C169" s="963">
        <v>5</v>
      </c>
      <c r="D169" s="964" t="s">
        <v>1709</v>
      </c>
      <c r="E169" s="963" t="s">
        <v>1710</v>
      </c>
      <c r="F169" s="965">
        <v>287</v>
      </c>
      <c r="G169" s="965" t="s">
        <v>1711</v>
      </c>
      <c r="H169" s="965">
        <v>2</v>
      </c>
      <c r="I169" s="962">
        <v>59101</v>
      </c>
      <c r="J169" s="965">
        <v>2</v>
      </c>
      <c r="K169" s="965">
        <v>2019</v>
      </c>
      <c r="L169" s="962">
        <v>1</v>
      </c>
      <c r="M169" s="962">
        <v>4</v>
      </c>
      <c r="N169" s="965" t="s">
        <v>1713</v>
      </c>
      <c r="O169" s="965">
        <v>11</v>
      </c>
      <c r="P169" s="967">
        <v>24568.799999999999</v>
      </c>
      <c r="Q169" s="967"/>
      <c r="R169" s="985">
        <f t="shared" si="3"/>
        <v>24568.799999999999</v>
      </c>
      <c r="S169" s="967"/>
      <c r="T169" s="967"/>
      <c r="U169" s="967"/>
      <c r="V169" s="967"/>
    </row>
    <row r="170" spans="1:22" x14ac:dyDescent="0.25">
      <c r="A170" s="962">
        <v>4</v>
      </c>
      <c r="B170" s="963">
        <v>2</v>
      </c>
      <c r="C170" s="963">
        <v>5</v>
      </c>
      <c r="D170" s="964" t="s">
        <v>1709</v>
      </c>
      <c r="E170" s="963" t="s">
        <v>1710</v>
      </c>
      <c r="F170" s="965">
        <v>287</v>
      </c>
      <c r="G170" s="965" t="s">
        <v>1711</v>
      </c>
      <c r="H170" s="965">
        <v>2</v>
      </c>
      <c r="I170" s="962">
        <v>43901</v>
      </c>
      <c r="J170" s="965">
        <v>1</v>
      </c>
      <c r="K170" s="965">
        <v>2018</v>
      </c>
      <c r="L170" s="962">
        <v>2</v>
      </c>
      <c r="M170" s="962">
        <v>5</v>
      </c>
      <c r="N170" s="965" t="s">
        <v>1715</v>
      </c>
      <c r="O170" s="965">
        <v>11</v>
      </c>
      <c r="P170" s="967"/>
      <c r="Q170" s="967">
        <v>27000</v>
      </c>
      <c r="R170" s="985">
        <f t="shared" si="3"/>
        <v>27000</v>
      </c>
      <c r="S170" s="967"/>
      <c r="T170" s="967"/>
      <c r="U170" s="967"/>
      <c r="V170" s="967"/>
    </row>
    <row r="171" spans="1:22" x14ac:dyDescent="0.25">
      <c r="A171" s="962">
        <v>4</v>
      </c>
      <c r="B171" s="963">
        <v>2</v>
      </c>
      <c r="C171" s="963">
        <v>5</v>
      </c>
      <c r="D171" s="964" t="s">
        <v>1709</v>
      </c>
      <c r="E171" s="963" t="s">
        <v>1710</v>
      </c>
      <c r="F171" s="965">
        <v>287</v>
      </c>
      <c r="G171" s="965" t="s">
        <v>1711</v>
      </c>
      <c r="H171" s="965">
        <v>2</v>
      </c>
      <c r="I171" s="962" t="s">
        <v>1617</v>
      </c>
      <c r="J171" s="965">
        <v>1</v>
      </c>
      <c r="K171" s="965">
        <v>2019</v>
      </c>
      <c r="L171" s="962">
        <v>1</v>
      </c>
      <c r="M171" s="962">
        <v>4</v>
      </c>
      <c r="N171" s="965" t="s">
        <v>1713</v>
      </c>
      <c r="O171" s="965">
        <v>11</v>
      </c>
      <c r="P171" s="967"/>
      <c r="Q171" s="967">
        <v>9429.0099999999984</v>
      </c>
      <c r="R171" s="985">
        <f t="shared" si="3"/>
        <v>9429.0099999999984</v>
      </c>
      <c r="S171" s="987">
        <v>6257.6</v>
      </c>
      <c r="T171" s="988">
        <v>6257.6</v>
      </c>
      <c r="U171" s="988">
        <v>6257.6</v>
      </c>
      <c r="V171" s="988">
        <v>6257.6</v>
      </c>
    </row>
    <row r="172" spans="1:22" x14ac:dyDescent="0.25">
      <c r="A172" s="962">
        <v>4</v>
      </c>
      <c r="B172" s="963">
        <v>2</v>
      </c>
      <c r="C172" s="963">
        <v>5</v>
      </c>
      <c r="D172" s="964" t="s">
        <v>1709</v>
      </c>
      <c r="E172" s="963" t="s">
        <v>1710</v>
      </c>
      <c r="F172" s="965">
        <v>287</v>
      </c>
      <c r="G172" s="965" t="s">
        <v>1711</v>
      </c>
      <c r="H172" s="965">
        <v>2</v>
      </c>
      <c r="I172" s="962">
        <v>21502</v>
      </c>
      <c r="J172" s="965">
        <v>1</v>
      </c>
      <c r="K172" s="965">
        <v>2019</v>
      </c>
      <c r="L172" s="962">
        <v>1</v>
      </c>
      <c r="M172" s="962">
        <v>4</v>
      </c>
      <c r="N172" s="965" t="s">
        <v>1713</v>
      </c>
      <c r="O172" s="965">
        <v>11</v>
      </c>
      <c r="P172" s="967"/>
      <c r="Q172" s="967">
        <v>10000</v>
      </c>
      <c r="R172" s="985">
        <f t="shared" si="3"/>
        <v>10000</v>
      </c>
      <c r="S172" s="987">
        <v>9713.84</v>
      </c>
      <c r="T172" s="988">
        <v>9713.84</v>
      </c>
      <c r="U172" s="987">
        <v>0</v>
      </c>
      <c r="V172" s="987">
        <v>0</v>
      </c>
    </row>
    <row r="173" spans="1:22" x14ac:dyDescent="0.25">
      <c r="A173" s="962">
        <v>4</v>
      </c>
      <c r="B173" s="963">
        <v>2</v>
      </c>
      <c r="C173" s="963">
        <v>5</v>
      </c>
      <c r="D173" s="964" t="s">
        <v>1709</v>
      </c>
      <c r="E173" s="963" t="s">
        <v>1710</v>
      </c>
      <c r="F173" s="965">
        <v>287</v>
      </c>
      <c r="G173" s="965" t="s">
        <v>1711</v>
      </c>
      <c r="H173" s="965">
        <v>2</v>
      </c>
      <c r="I173" s="962">
        <v>21702</v>
      </c>
      <c r="J173" s="965">
        <v>1</v>
      </c>
      <c r="K173" s="965">
        <v>2019</v>
      </c>
      <c r="L173" s="962">
        <v>1</v>
      </c>
      <c r="M173" s="962">
        <v>4</v>
      </c>
      <c r="N173" s="965" t="s">
        <v>1713</v>
      </c>
      <c r="O173" s="965">
        <v>11</v>
      </c>
      <c r="P173" s="967"/>
      <c r="Q173" s="967">
        <v>6085.49</v>
      </c>
      <c r="R173" s="985">
        <f t="shared" si="3"/>
        <v>6085.49</v>
      </c>
      <c r="S173" s="987">
        <v>6085.49</v>
      </c>
      <c r="T173" s="988">
        <v>6085.49</v>
      </c>
      <c r="U173" s="988">
        <v>6085.49</v>
      </c>
      <c r="V173" s="988">
        <v>6085.49</v>
      </c>
    </row>
    <row r="174" spans="1:22" x14ac:dyDescent="0.25">
      <c r="A174" s="962">
        <v>4</v>
      </c>
      <c r="B174" s="963">
        <v>2</v>
      </c>
      <c r="C174" s="963">
        <v>5</v>
      </c>
      <c r="D174" s="964" t="s">
        <v>1709</v>
      </c>
      <c r="E174" s="963" t="s">
        <v>1710</v>
      </c>
      <c r="F174" s="965">
        <v>287</v>
      </c>
      <c r="G174" s="965" t="s">
        <v>1711</v>
      </c>
      <c r="H174" s="965">
        <v>2</v>
      </c>
      <c r="I174" s="962" t="s">
        <v>1701</v>
      </c>
      <c r="J174" s="965">
        <v>1</v>
      </c>
      <c r="K174" s="965">
        <v>2019</v>
      </c>
      <c r="L174" s="962">
        <v>1</v>
      </c>
      <c r="M174" s="962">
        <v>4</v>
      </c>
      <c r="N174" s="965" t="s">
        <v>1713</v>
      </c>
      <c r="O174" s="965">
        <v>11</v>
      </c>
      <c r="P174" s="967"/>
      <c r="Q174" s="967">
        <v>15000</v>
      </c>
      <c r="R174" s="985">
        <f t="shared" si="3"/>
        <v>15000</v>
      </c>
      <c r="S174" s="987">
        <v>2958</v>
      </c>
      <c r="T174" s="988">
        <v>2958</v>
      </c>
      <c r="U174" s="967">
        <v>2958</v>
      </c>
      <c r="V174" s="967">
        <v>2958</v>
      </c>
    </row>
    <row r="175" spans="1:22" x14ac:dyDescent="0.25">
      <c r="A175" s="962">
        <v>4</v>
      </c>
      <c r="B175" s="963">
        <v>2</v>
      </c>
      <c r="C175" s="963">
        <v>5</v>
      </c>
      <c r="D175" s="964" t="s">
        <v>1709</v>
      </c>
      <c r="E175" s="963" t="s">
        <v>1710</v>
      </c>
      <c r="F175" s="965">
        <v>287</v>
      </c>
      <c r="G175" s="965" t="s">
        <v>1711</v>
      </c>
      <c r="H175" s="965">
        <v>2</v>
      </c>
      <c r="I175" s="962">
        <v>24201</v>
      </c>
      <c r="J175" s="965">
        <v>1</v>
      </c>
      <c r="K175" s="965">
        <v>2019</v>
      </c>
      <c r="L175" s="962">
        <v>1</v>
      </c>
      <c r="M175" s="962">
        <v>4</v>
      </c>
      <c r="N175" s="965" t="s">
        <v>1713</v>
      </c>
      <c r="O175" s="965">
        <v>11</v>
      </c>
      <c r="P175" s="967"/>
      <c r="Q175" s="967">
        <v>10000</v>
      </c>
      <c r="R175" s="985">
        <f t="shared" si="3"/>
        <v>10000</v>
      </c>
      <c r="S175" s="987">
        <v>2578.42</v>
      </c>
      <c r="T175" s="988">
        <v>2578.42</v>
      </c>
      <c r="U175" s="967">
        <v>2578.42</v>
      </c>
      <c r="V175" s="967">
        <v>2578.42</v>
      </c>
    </row>
    <row r="176" spans="1:22" x14ac:dyDescent="0.25">
      <c r="A176" s="962">
        <v>4</v>
      </c>
      <c r="B176" s="963">
        <v>2</v>
      </c>
      <c r="C176" s="963">
        <v>5</v>
      </c>
      <c r="D176" s="964" t="s">
        <v>1709</v>
      </c>
      <c r="E176" s="963" t="s">
        <v>1710</v>
      </c>
      <c r="F176" s="965">
        <v>287</v>
      </c>
      <c r="G176" s="965" t="s">
        <v>1711</v>
      </c>
      <c r="H176" s="965">
        <v>2</v>
      </c>
      <c r="I176" s="962">
        <v>24401</v>
      </c>
      <c r="J176" s="965">
        <v>1</v>
      </c>
      <c r="K176" s="965">
        <v>2019</v>
      </c>
      <c r="L176" s="962">
        <v>1</v>
      </c>
      <c r="M176" s="962">
        <v>4</v>
      </c>
      <c r="N176" s="965" t="s">
        <v>1713</v>
      </c>
      <c r="O176" s="965">
        <v>11</v>
      </c>
      <c r="P176" s="967"/>
      <c r="Q176" s="967">
        <v>3000</v>
      </c>
      <c r="R176" s="985">
        <f t="shared" si="3"/>
        <v>3000</v>
      </c>
      <c r="S176" s="987">
        <v>1511.99</v>
      </c>
      <c r="T176" s="988">
        <v>1511.99</v>
      </c>
      <c r="U176" s="967">
        <v>1511.99</v>
      </c>
      <c r="V176" s="967">
        <v>1511.99</v>
      </c>
    </row>
    <row r="177" spans="1:22" x14ac:dyDescent="0.25">
      <c r="A177" s="962">
        <v>4</v>
      </c>
      <c r="B177" s="963">
        <v>2</v>
      </c>
      <c r="C177" s="963">
        <v>5</v>
      </c>
      <c r="D177" s="964" t="s">
        <v>1709</v>
      </c>
      <c r="E177" s="963" t="s">
        <v>1710</v>
      </c>
      <c r="F177" s="965">
        <v>287</v>
      </c>
      <c r="G177" s="965" t="s">
        <v>1711</v>
      </c>
      <c r="H177" s="965">
        <v>2</v>
      </c>
      <c r="I177" s="962" t="s">
        <v>1620</v>
      </c>
      <c r="J177" s="965">
        <v>1</v>
      </c>
      <c r="K177" s="965">
        <v>2019</v>
      </c>
      <c r="L177" s="962">
        <v>1</v>
      </c>
      <c r="M177" s="962">
        <v>4</v>
      </c>
      <c r="N177" s="965" t="s">
        <v>1713</v>
      </c>
      <c r="O177" s="965">
        <v>11</v>
      </c>
      <c r="P177" s="967"/>
      <c r="Q177" s="967">
        <v>10000</v>
      </c>
      <c r="R177" s="985">
        <f t="shared" si="3"/>
        <v>10000</v>
      </c>
      <c r="S177" s="987">
        <v>2192.4</v>
      </c>
      <c r="T177" s="988">
        <v>2192.4</v>
      </c>
      <c r="U177" s="967">
        <v>2192.4</v>
      </c>
      <c r="V177" s="967">
        <v>2192.4</v>
      </c>
    </row>
    <row r="178" spans="1:22" x14ac:dyDescent="0.25">
      <c r="A178" s="962">
        <v>4</v>
      </c>
      <c r="B178" s="963">
        <v>2</v>
      </c>
      <c r="C178" s="963">
        <v>5</v>
      </c>
      <c r="D178" s="964" t="s">
        <v>1709</v>
      </c>
      <c r="E178" s="963" t="s">
        <v>1710</v>
      </c>
      <c r="F178" s="965">
        <v>287</v>
      </c>
      <c r="G178" s="965" t="s">
        <v>1711</v>
      </c>
      <c r="H178" s="965">
        <v>2</v>
      </c>
      <c r="I178" s="962">
        <v>24701</v>
      </c>
      <c r="J178" s="965">
        <v>1</v>
      </c>
      <c r="K178" s="965">
        <v>2019</v>
      </c>
      <c r="L178" s="962">
        <v>1</v>
      </c>
      <c r="M178" s="962">
        <v>4</v>
      </c>
      <c r="N178" s="965" t="s">
        <v>1713</v>
      </c>
      <c r="O178" s="965">
        <v>11</v>
      </c>
      <c r="P178" s="967"/>
      <c r="Q178" s="967">
        <v>6000</v>
      </c>
      <c r="R178" s="985">
        <f t="shared" si="3"/>
        <v>6000</v>
      </c>
      <c r="S178" s="987">
        <v>5427.34</v>
      </c>
      <c r="T178" s="988">
        <v>5427.34</v>
      </c>
      <c r="U178" s="967">
        <v>5427.34</v>
      </c>
      <c r="V178" s="967">
        <v>5427.34</v>
      </c>
    </row>
    <row r="179" spans="1:22" x14ac:dyDescent="0.25">
      <c r="A179" s="962">
        <v>4</v>
      </c>
      <c r="B179" s="963">
        <v>2</v>
      </c>
      <c r="C179" s="963">
        <v>5</v>
      </c>
      <c r="D179" s="964" t="s">
        <v>1709</v>
      </c>
      <c r="E179" s="963" t="s">
        <v>1710</v>
      </c>
      <c r="F179" s="965">
        <v>287</v>
      </c>
      <c r="G179" s="965" t="s">
        <v>1711</v>
      </c>
      <c r="H179" s="965">
        <v>2</v>
      </c>
      <c r="I179" s="962" t="s">
        <v>1669</v>
      </c>
      <c r="J179" s="965">
        <v>1</v>
      </c>
      <c r="K179" s="965">
        <v>2019</v>
      </c>
      <c r="L179" s="962">
        <v>1</v>
      </c>
      <c r="M179" s="962">
        <v>4</v>
      </c>
      <c r="N179" s="965" t="s">
        <v>1713</v>
      </c>
      <c r="O179" s="965">
        <v>11</v>
      </c>
      <c r="P179" s="967"/>
      <c r="Q179" s="967">
        <v>10000</v>
      </c>
      <c r="R179" s="985">
        <f t="shared" si="3"/>
        <v>10000</v>
      </c>
      <c r="S179" s="987">
        <v>2595.62</v>
      </c>
      <c r="T179" s="988">
        <v>2595.62</v>
      </c>
      <c r="U179" s="967">
        <v>2595.62</v>
      </c>
      <c r="V179" s="967">
        <v>2595.62</v>
      </c>
    </row>
    <row r="180" spans="1:22" x14ac:dyDescent="0.25">
      <c r="A180" s="962">
        <v>4</v>
      </c>
      <c r="B180" s="963">
        <v>2</v>
      </c>
      <c r="C180" s="963">
        <v>5</v>
      </c>
      <c r="D180" s="964" t="s">
        <v>1709</v>
      </c>
      <c r="E180" s="963" t="s">
        <v>1710</v>
      </c>
      <c r="F180" s="965">
        <v>287</v>
      </c>
      <c r="G180" s="965" t="s">
        <v>1711</v>
      </c>
      <c r="H180" s="965">
        <v>2</v>
      </c>
      <c r="I180" s="962">
        <v>25601</v>
      </c>
      <c r="J180" s="965">
        <v>1</v>
      </c>
      <c r="K180" s="965">
        <v>2019</v>
      </c>
      <c r="L180" s="962">
        <v>1</v>
      </c>
      <c r="M180" s="962">
        <v>4</v>
      </c>
      <c r="N180" s="965" t="s">
        <v>1713</v>
      </c>
      <c r="O180" s="965">
        <v>11</v>
      </c>
      <c r="P180" s="967"/>
      <c r="Q180" s="967">
        <v>10000</v>
      </c>
      <c r="R180" s="985">
        <f t="shared" si="3"/>
        <v>10000</v>
      </c>
      <c r="S180" s="987">
        <v>8956.89</v>
      </c>
      <c r="T180" s="988">
        <v>8956.89</v>
      </c>
      <c r="U180" s="967">
        <v>8956.89</v>
      </c>
      <c r="V180" s="967">
        <v>8956.89</v>
      </c>
    </row>
    <row r="181" spans="1:22" x14ac:dyDescent="0.25">
      <c r="A181" s="962">
        <v>4</v>
      </c>
      <c r="B181" s="963">
        <v>2</v>
      </c>
      <c r="C181" s="963">
        <v>5</v>
      </c>
      <c r="D181" s="964" t="s">
        <v>1709</v>
      </c>
      <c r="E181" s="963" t="s">
        <v>1710</v>
      </c>
      <c r="F181" s="965">
        <v>287</v>
      </c>
      <c r="G181" s="965" t="s">
        <v>1711</v>
      </c>
      <c r="H181" s="965">
        <v>2</v>
      </c>
      <c r="I181" s="962">
        <v>25901</v>
      </c>
      <c r="J181" s="965">
        <v>1</v>
      </c>
      <c r="K181" s="965">
        <v>2019</v>
      </c>
      <c r="L181" s="962">
        <v>1</v>
      </c>
      <c r="M181" s="962">
        <v>4</v>
      </c>
      <c r="N181" s="965" t="s">
        <v>1713</v>
      </c>
      <c r="O181" s="965">
        <v>11</v>
      </c>
      <c r="P181" s="967"/>
      <c r="Q181" s="967">
        <v>2000</v>
      </c>
      <c r="R181" s="985">
        <f t="shared" si="3"/>
        <v>2000</v>
      </c>
      <c r="S181" s="987">
        <v>338.72</v>
      </c>
      <c r="T181" s="988">
        <v>338.72</v>
      </c>
      <c r="U181" s="967">
        <v>338.72</v>
      </c>
      <c r="V181" s="967">
        <v>338.72</v>
      </c>
    </row>
    <row r="182" spans="1:22" x14ac:dyDescent="0.25">
      <c r="A182" s="962">
        <v>4</v>
      </c>
      <c r="B182" s="963">
        <v>2</v>
      </c>
      <c r="C182" s="963">
        <v>5</v>
      </c>
      <c r="D182" s="964" t="s">
        <v>1709</v>
      </c>
      <c r="E182" s="963" t="s">
        <v>1710</v>
      </c>
      <c r="F182" s="965">
        <v>287</v>
      </c>
      <c r="G182" s="965" t="s">
        <v>1711</v>
      </c>
      <c r="H182" s="965">
        <v>2</v>
      </c>
      <c r="I182" s="962">
        <v>29101</v>
      </c>
      <c r="J182" s="965">
        <v>1</v>
      </c>
      <c r="K182" s="965">
        <v>2019</v>
      </c>
      <c r="L182" s="962">
        <v>1</v>
      </c>
      <c r="M182" s="962">
        <v>4</v>
      </c>
      <c r="N182" s="965" t="s">
        <v>1713</v>
      </c>
      <c r="O182" s="965">
        <v>11</v>
      </c>
      <c r="P182" s="967"/>
      <c r="Q182" s="967">
        <v>13000</v>
      </c>
      <c r="R182" s="985">
        <f t="shared" si="3"/>
        <v>13000</v>
      </c>
      <c r="S182" s="987">
        <v>8312.6</v>
      </c>
      <c r="T182" s="988">
        <v>8312.6</v>
      </c>
      <c r="U182" s="967">
        <v>8312.6</v>
      </c>
      <c r="V182" s="967">
        <v>8312.6</v>
      </c>
    </row>
    <row r="183" spans="1:22" x14ac:dyDescent="0.25">
      <c r="A183" s="962">
        <v>4</v>
      </c>
      <c r="B183" s="963">
        <v>2</v>
      </c>
      <c r="C183" s="963">
        <v>5</v>
      </c>
      <c r="D183" s="964" t="s">
        <v>1709</v>
      </c>
      <c r="E183" s="963" t="s">
        <v>1710</v>
      </c>
      <c r="F183" s="965">
        <v>287</v>
      </c>
      <c r="G183" s="965" t="s">
        <v>1711</v>
      </c>
      <c r="H183" s="965">
        <v>2</v>
      </c>
      <c r="I183" s="962" t="s">
        <v>1673</v>
      </c>
      <c r="J183" s="965">
        <v>1</v>
      </c>
      <c r="K183" s="965">
        <v>2019</v>
      </c>
      <c r="L183" s="962">
        <v>1</v>
      </c>
      <c r="M183" s="962">
        <v>4</v>
      </c>
      <c r="N183" s="965" t="s">
        <v>1713</v>
      </c>
      <c r="O183" s="965">
        <v>11</v>
      </c>
      <c r="P183" s="967"/>
      <c r="Q183" s="967">
        <v>15000</v>
      </c>
      <c r="R183" s="985">
        <f t="shared" si="3"/>
        <v>15000</v>
      </c>
      <c r="S183" s="987">
        <v>12091.77</v>
      </c>
      <c r="T183" s="988">
        <v>12091.77</v>
      </c>
      <c r="U183" s="967">
        <v>12091.77</v>
      </c>
      <c r="V183" s="967">
        <v>12091.77</v>
      </c>
    </row>
    <row r="184" spans="1:22" x14ac:dyDescent="0.25">
      <c r="A184" s="962">
        <v>4</v>
      </c>
      <c r="B184" s="963">
        <v>2</v>
      </c>
      <c r="C184" s="963">
        <v>5</v>
      </c>
      <c r="D184" s="964" t="s">
        <v>1709</v>
      </c>
      <c r="E184" s="963" t="s">
        <v>1710</v>
      </c>
      <c r="F184" s="965">
        <v>287</v>
      </c>
      <c r="G184" s="965" t="s">
        <v>1711</v>
      </c>
      <c r="H184" s="965">
        <v>2</v>
      </c>
      <c r="I184" s="962" t="s">
        <v>1639</v>
      </c>
      <c r="J184" s="965">
        <v>1</v>
      </c>
      <c r="K184" s="965">
        <v>2019</v>
      </c>
      <c r="L184" s="962">
        <v>1</v>
      </c>
      <c r="M184" s="962">
        <v>4</v>
      </c>
      <c r="N184" s="965" t="s">
        <v>1713</v>
      </c>
      <c r="O184" s="965">
        <v>11</v>
      </c>
      <c r="P184" s="967"/>
      <c r="Q184" s="967">
        <v>12400</v>
      </c>
      <c r="R184" s="985">
        <f t="shared" si="3"/>
        <v>12400</v>
      </c>
      <c r="S184" s="987">
        <v>1047.97</v>
      </c>
      <c r="T184" s="988">
        <v>1047.97</v>
      </c>
      <c r="U184" s="988">
        <v>1047.97</v>
      </c>
      <c r="V184" s="988">
        <v>1047.97</v>
      </c>
    </row>
    <row r="185" spans="1:22" x14ac:dyDescent="0.25">
      <c r="A185" s="962">
        <v>4</v>
      </c>
      <c r="B185" s="963">
        <v>2</v>
      </c>
      <c r="C185" s="963">
        <v>5</v>
      </c>
      <c r="D185" s="964" t="s">
        <v>1709</v>
      </c>
      <c r="E185" s="963" t="s">
        <v>1710</v>
      </c>
      <c r="F185" s="965">
        <v>287</v>
      </c>
      <c r="G185" s="965" t="s">
        <v>1711</v>
      </c>
      <c r="H185" s="965">
        <v>2</v>
      </c>
      <c r="I185" s="962" t="s">
        <v>1674</v>
      </c>
      <c r="J185" s="965">
        <v>1</v>
      </c>
      <c r="K185" s="965">
        <v>2019</v>
      </c>
      <c r="L185" s="962">
        <v>1</v>
      </c>
      <c r="M185" s="962">
        <v>4</v>
      </c>
      <c r="N185" s="965" t="s">
        <v>1713</v>
      </c>
      <c r="O185" s="965">
        <v>11</v>
      </c>
      <c r="P185" s="967"/>
      <c r="Q185" s="967">
        <v>8725.16</v>
      </c>
      <c r="R185" s="985">
        <f t="shared" si="3"/>
        <v>8725.16</v>
      </c>
      <c r="S185" s="967"/>
      <c r="T185" s="967"/>
      <c r="U185" s="967"/>
      <c r="V185" s="967"/>
    </row>
    <row r="186" spans="1:22" x14ac:dyDescent="0.25">
      <c r="A186" s="962">
        <v>4</v>
      </c>
      <c r="B186" s="963">
        <v>2</v>
      </c>
      <c r="C186" s="963">
        <v>5</v>
      </c>
      <c r="D186" s="964" t="s">
        <v>1709</v>
      </c>
      <c r="E186" s="963" t="s">
        <v>1710</v>
      </c>
      <c r="F186" s="965">
        <v>287</v>
      </c>
      <c r="G186" s="965" t="s">
        <v>1711</v>
      </c>
      <c r="H186" s="965">
        <v>2</v>
      </c>
      <c r="I186" s="962">
        <v>29801</v>
      </c>
      <c r="J186" s="965">
        <v>1</v>
      </c>
      <c r="K186" s="965">
        <v>2019</v>
      </c>
      <c r="L186" s="962">
        <v>1</v>
      </c>
      <c r="M186" s="962">
        <v>4</v>
      </c>
      <c r="N186" s="965" t="s">
        <v>1713</v>
      </c>
      <c r="O186" s="965">
        <v>11</v>
      </c>
      <c r="P186" s="967"/>
      <c r="Q186" s="967">
        <v>15000</v>
      </c>
      <c r="R186" s="985">
        <f t="shared" si="3"/>
        <v>15000</v>
      </c>
      <c r="S186" s="987">
        <v>7734.68</v>
      </c>
      <c r="T186" s="988">
        <v>7734.68</v>
      </c>
      <c r="U186" s="967">
        <v>7734.68</v>
      </c>
      <c r="V186" s="967">
        <v>7734.68</v>
      </c>
    </row>
    <row r="187" spans="1:22" x14ac:dyDescent="0.25">
      <c r="A187" s="962">
        <v>4</v>
      </c>
      <c r="B187" s="963">
        <v>2</v>
      </c>
      <c r="C187" s="963">
        <v>5</v>
      </c>
      <c r="D187" s="964" t="s">
        <v>1709</v>
      </c>
      <c r="E187" s="963" t="s">
        <v>1710</v>
      </c>
      <c r="F187" s="965">
        <v>287</v>
      </c>
      <c r="G187" s="965" t="s">
        <v>1711</v>
      </c>
      <c r="H187" s="965">
        <v>2</v>
      </c>
      <c r="I187" s="962">
        <v>31201</v>
      </c>
      <c r="J187" s="965">
        <v>1</v>
      </c>
      <c r="K187" s="965">
        <v>2019</v>
      </c>
      <c r="L187" s="962">
        <v>1</v>
      </c>
      <c r="M187" s="962">
        <v>4</v>
      </c>
      <c r="N187" s="965" t="s">
        <v>1713</v>
      </c>
      <c r="O187" s="965">
        <v>11</v>
      </c>
      <c r="P187" s="967"/>
      <c r="Q187" s="967">
        <v>3000</v>
      </c>
      <c r="R187" s="985">
        <f t="shared" si="3"/>
        <v>3000</v>
      </c>
      <c r="S187" s="987">
        <v>599.91999999999996</v>
      </c>
      <c r="T187" s="988">
        <v>599.91999999999996</v>
      </c>
      <c r="U187" s="987">
        <v>599.91999999999996</v>
      </c>
      <c r="V187" s="987">
        <v>599.91999999999996</v>
      </c>
    </row>
    <row r="188" spans="1:22" x14ac:dyDescent="0.25">
      <c r="A188" s="962">
        <v>4</v>
      </c>
      <c r="B188" s="963">
        <v>2</v>
      </c>
      <c r="C188" s="963">
        <v>5</v>
      </c>
      <c r="D188" s="964" t="s">
        <v>1709</v>
      </c>
      <c r="E188" s="963" t="s">
        <v>1710</v>
      </c>
      <c r="F188" s="965">
        <v>287</v>
      </c>
      <c r="G188" s="965" t="s">
        <v>1711</v>
      </c>
      <c r="H188" s="965">
        <v>2</v>
      </c>
      <c r="I188" s="962">
        <v>33902</v>
      </c>
      <c r="J188" s="965">
        <v>1</v>
      </c>
      <c r="K188" s="965">
        <v>2019</v>
      </c>
      <c r="L188" s="962">
        <v>1</v>
      </c>
      <c r="M188" s="962">
        <v>4</v>
      </c>
      <c r="N188" s="965" t="s">
        <v>1713</v>
      </c>
      <c r="O188" s="965">
        <v>11</v>
      </c>
      <c r="P188" s="967"/>
      <c r="Q188" s="967">
        <v>128850</v>
      </c>
      <c r="R188" s="985">
        <f t="shared" si="3"/>
        <v>128850</v>
      </c>
      <c r="S188" s="987">
        <v>128850</v>
      </c>
      <c r="T188" s="988">
        <v>128850</v>
      </c>
      <c r="U188" s="967">
        <v>128850</v>
      </c>
      <c r="V188" s="967">
        <v>128850</v>
      </c>
    </row>
    <row r="189" spans="1:22" x14ac:dyDescent="0.25">
      <c r="A189" s="962">
        <v>4</v>
      </c>
      <c r="B189" s="963">
        <v>2</v>
      </c>
      <c r="C189" s="963">
        <v>5</v>
      </c>
      <c r="D189" s="964" t="s">
        <v>1709</v>
      </c>
      <c r="E189" s="963" t="s">
        <v>1710</v>
      </c>
      <c r="F189" s="965">
        <v>287</v>
      </c>
      <c r="G189" s="965" t="s">
        <v>1711</v>
      </c>
      <c r="H189" s="965">
        <v>2</v>
      </c>
      <c r="I189" s="962" t="s">
        <v>1702</v>
      </c>
      <c r="J189" s="965">
        <v>1</v>
      </c>
      <c r="K189" s="965">
        <v>2019</v>
      </c>
      <c r="L189" s="962">
        <v>1</v>
      </c>
      <c r="M189" s="962">
        <v>4</v>
      </c>
      <c r="N189" s="965" t="s">
        <v>1713</v>
      </c>
      <c r="O189" s="965">
        <v>11</v>
      </c>
      <c r="P189" s="967"/>
      <c r="Q189" s="967">
        <v>98000</v>
      </c>
      <c r="R189" s="985">
        <f t="shared" si="3"/>
        <v>98000</v>
      </c>
      <c r="S189" s="987">
        <v>92800</v>
      </c>
      <c r="T189" s="988">
        <v>92800</v>
      </c>
      <c r="U189" s="967">
        <v>92800</v>
      </c>
      <c r="V189" s="967">
        <v>92800</v>
      </c>
    </row>
    <row r="190" spans="1:22" x14ac:dyDescent="0.25">
      <c r="A190" s="962">
        <v>4</v>
      </c>
      <c r="B190" s="963">
        <v>2</v>
      </c>
      <c r="C190" s="963">
        <v>5</v>
      </c>
      <c r="D190" s="964" t="s">
        <v>1709</v>
      </c>
      <c r="E190" s="963" t="s">
        <v>1710</v>
      </c>
      <c r="F190" s="965">
        <v>287</v>
      </c>
      <c r="G190" s="965" t="s">
        <v>1711</v>
      </c>
      <c r="H190" s="965">
        <v>2</v>
      </c>
      <c r="I190" s="962">
        <v>21101</v>
      </c>
      <c r="J190" s="965">
        <v>1</v>
      </c>
      <c r="K190" s="965">
        <v>2016</v>
      </c>
      <c r="L190" s="962">
        <v>2</v>
      </c>
      <c r="M190" s="962">
        <v>5</v>
      </c>
      <c r="N190" s="965" t="s">
        <v>1715</v>
      </c>
      <c r="O190" s="965">
        <v>11</v>
      </c>
      <c r="P190" s="967"/>
      <c r="Q190" s="967">
        <v>25454</v>
      </c>
      <c r="R190" s="985">
        <f t="shared" si="3"/>
        <v>25454</v>
      </c>
      <c r="S190" s="967"/>
      <c r="T190" s="967"/>
      <c r="U190" s="967"/>
      <c r="V190" s="967"/>
    </row>
    <row r="191" spans="1:22" x14ac:dyDescent="0.25">
      <c r="A191" s="962">
        <v>4</v>
      </c>
      <c r="B191" s="963">
        <v>2</v>
      </c>
      <c r="C191" s="963">
        <v>5</v>
      </c>
      <c r="D191" s="964" t="s">
        <v>1709</v>
      </c>
      <c r="E191" s="963" t="s">
        <v>1710</v>
      </c>
      <c r="F191" s="965">
        <v>287</v>
      </c>
      <c r="G191" s="965" t="s">
        <v>1711</v>
      </c>
      <c r="H191" s="965">
        <v>2</v>
      </c>
      <c r="I191" s="962">
        <v>21201</v>
      </c>
      <c r="J191" s="965">
        <v>1</v>
      </c>
      <c r="K191" s="965">
        <v>2016</v>
      </c>
      <c r="L191" s="962">
        <v>2</v>
      </c>
      <c r="M191" s="962">
        <v>5</v>
      </c>
      <c r="N191" s="965" t="s">
        <v>1715</v>
      </c>
      <c r="O191" s="965">
        <v>11</v>
      </c>
      <c r="P191" s="967"/>
      <c r="Q191" s="967">
        <v>1891.27</v>
      </c>
      <c r="R191" s="985">
        <f t="shared" si="3"/>
        <v>1891.27</v>
      </c>
      <c r="S191" s="967"/>
      <c r="T191" s="967"/>
      <c r="U191" s="967"/>
      <c r="V191" s="967"/>
    </row>
    <row r="192" spans="1:22" x14ac:dyDescent="0.25">
      <c r="A192" s="962">
        <v>4</v>
      </c>
      <c r="B192" s="963">
        <v>2</v>
      </c>
      <c r="C192" s="963">
        <v>5</v>
      </c>
      <c r="D192" s="964" t="s">
        <v>1709</v>
      </c>
      <c r="E192" s="963" t="s">
        <v>1710</v>
      </c>
      <c r="F192" s="965">
        <v>287</v>
      </c>
      <c r="G192" s="965" t="s">
        <v>1711</v>
      </c>
      <c r="H192" s="965">
        <v>2</v>
      </c>
      <c r="I192" s="962">
        <v>21501</v>
      </c>
      <c r="J192" s="965">
        <v>1</v>
      </c>
      <c r="K192" s="965">
        <v>2016</v>
      </c>
      <c r="L192" s="962">
        <v>2</v>
      </c>
      <c r="M192" s="962">
        <v>5</v>
      </c>
      <c r="N192" s="965" t="s">
        <v>1715</v>
      </c>
      <c r="O192" s="965">
        <v>11</v>
      </c>
      <c r="P192" s="967"/>
      <c r="Q192" s="967">
        <v>13787.84</v>
      </c>
      <c r="R192" s="985">
        <f t="shared" si="3"/>
        <v>13787.84</v>
      </c>
      <c r="S192" s="967"/>
      <c r="T192" s="967"/>
      <c r="U192" s="967"/>
      <c r="V192" s="967"/>
    </row>
    <row r="193" spans="1:22" x14ac:dyDescent="0.25">
      <c r="A193" s="962">
        <v>4</v>
      </c>
      <c r="B193" s="963">
        <v>2</v>
      </c>
      <c r="C193" s="963">
        <v>5</v>
      </c>
      <c r="D193" s="964" t="s">
        <v>1709</v>
      </c>
      <c r="E193" s="963" t="s">
        <v>1710</v>
      </c>
      <c r="F193" s="965">
        <v>287</v>
      </c>
      <c r="G193" s="965" t="s">
        <v>1711</v>
      </c>
      <c r="H193" s="965">
        <v>2</v>
      </c>
      <c r="I193" s="962" t="s">
        <v>1662</v>
      </c>
      <c r="J193" s="965">
        <v>1</v>
      </c>
      <c r="K193" s="965">
        <v>2016</v>
      </c>
      <c r="L193" s="962">
        <v>2</v>
      </c>
      <c r="M193" s="962">
        <v>5</v>
      </c>
      <c r="N193" s="965" t="s">
        <v>1715</v>
      </c>
      <c r="O193" s="965">
        <v>11</v>
      </c>
      <c r="P193" s="967"/>
      <c r="Q193" s="967">
        <v>59.16</v>
      </c>
      <c r="R193" s="985">
        <f t="shared" si="3"/>
        <v>59.16</v>
      </c>
      <c r="S193" s="987">
        <v>59.16</v>
      </c>
      <c r="T193" s="988">
        <v>59.16</v>
      </c>
      <c r="U193" s="967">
        <v>59.16</v>
      </c>
      <c r="V193" s="967">
        <v>59.16</v>
      </c>
    </row>
    <row r="194" spans="1:22" x14ac:dyDescent="0.25">
      <c r="A194" s="962">
        <v>4</v>
      </c>
      <c r="B194" s="963">
        <v>2</v>
      </c>
      <c r="C194" s="963">
        <v>5</v>
      </c>
      <c r="D194" s="964" t="s">
        <v>1709</v>
      </c>
      <c r="E194" s="963" t="s">
        <v>1710</v>
      </c>
      <c r="F194" s="965">
        <v>287</v>
      </c>
      <c r="G194" s="965" t="s">
        <v>1711</v>
      </c>
      <c r="H194" s="965">
        <v>2</v>
      </c>
      <c r="I194" s="962" t="s">
        <v>1662</v>
      </c>
      <c r="J194" s="965">
        <v>1</v>
      </c>
      <c r="K194" s="965">
        <v>2016</v>
      </c>
      <c r="L194" s="962">
        <v>2</v>
      </c>
      <c r="M194" s="962">
        <v>5</v>
      </c>
      <c r="N194" s="965" t="s">
        <v>1715</v>
      </c>
      <c r="O194" s="965">
        <v>11</v>
      </c>
      <c r="P194" s="968"/>
      <c r="Q194" s="967">
        <v>2922.2</v>
      </c>
      <c r="R194" s="985">
        <f t="shared" si="3"/>
        <v>2922.2</v>
      </c>
      <c r="S194" s="987">
        <v>2922.2</v>
      </c>
      <c r="T194" s="988">
        <v>2922.2</v>
      </c>
      <c r="U194" s="967">
        <v>2922.2</v>
      </c>
      <c r="V194" s="967">
        <v>2922.2</v>
      </c>
    </row>
    <row r="195" spans="1:22" x14ac:dyDescent="0.25">
      <c r="A195" s="962">
        <v>4</v>
      </c>
      <c r="B195" s="963">
        <v>2</v>
      </c>
      <c r="C195" s="963">
        <v>5</v>
      </c>
      <c r="D195" s="964" t="s">
        <v>1709</v>
      </c>
      <c r="E195" s="963" t="s">
        <v>1710</v>
      </c>
      <c r="F195" s="965">
        <v>287</v>
      </c>
      <c r="G195" s="965" t="s">
        <v>1711</v>
      </c>
      <c r="H195" s="965">
        <v>2</v>
      </c>
      <c r="I195" s="962" t="s">
        <v>1662</v>
      </c>
      <c r="J195" s="965">
        <v>1</v>
      </c>
      <c r="K195" s="965">
        <v>2016</v>
      </c>
      <c r="L195" s="962">
        <v>2</v>
      </c>
      <c r="M195" s="962">
        <v>5</v>
      </c>
      <c r="N195" s="965" t="s">
        <v>1715</v>
      </c>
      <c r="O195" s="965">
        <v>11</v>
      </c>
      <c r="P195" s="968"/>
      <c r="Q195" s="967">
        <v>730.8</v>
      </c>
      <c r="R195" s="985">
        <f t="shared" si="3"/>
        <v>730.8</v>
      </c>
      <c r="S195" s="987">
        <v>730.8</v>
      </c>
      <c r="T195" s="988">
        <v>730.8</v>
      </c>
      <c r="U195" s="988">
        <v>730.8</v>
      </c>
      <c r="V195" s="988">
        <v>730.8</v>
      </c>
    </row>
    <row r="196" spans="1:22" x14ac:dyDescent="0.25">
      <c r="A196" s="962">
        <v>4</v>
      </c>
      <c r="B196" s="963">
        <v>2</v>
      </c>
      <c r="C196" s="963">
        <v>5</v>
      </c>
      <c r="D196" s="964" t="s">
        <v>1709</v>
      </c>
      <c r="E196" s="963" t="s">
        <v>1710</v>
      </c>
      <c r="F196" s="965">
        <v>287</v>
      </c>
      <c r="G196" s="965" t="s">
        <v>1711</v>
      </c>
      <c r="H196" s="965">
        <v>2</v>
      </c>
      <c r="I196" s="962">
        <v>51501</v>
      </c>
      <c r="J196" s="965">
        <v>2</v>
      </c>
      <c r="K196" s="965">
        <v>2016</v>
      </c>
      <c r="L196" s="962">
        <v>2</v>
      </c>
      <c r="M196" s="962">
        <v>5</v>
      </c>
      <c r="N196" s="965" t="s">
        <v>1715</v>
      </c>
      <c r="O196" s="965">
        <v>11</v>
      </c>
      <c r="P196" s="967"/>
      <c r="Q196" s="967">
        <v>383</v>
      </c>
      <c r="R196" s="985">
        <f t="shared" ref="R196:R259" si="4">SUM(P196:Q196)</f>
        <v>383</v>
      </c>
      <c r="S196" s="967"/>
      <c r="T196" s="967"/>
      <c r="U196" s="967"/>
      <c r="V196" s="967"/>
    </row>
    <row r="197" spans="1:22" x14ac:dyDescent="0.25">
      <c r="A197" s="962">
        <v>4</v>
      </c>
      <c r="B197" s="963">
        <v>2</v>
      </c>
      <c r="C197" s="963">
        <v>5</v>
      </c>
      <c r="D197" s="964" t="s">
        <v>1709</v>
      </c>
      <c r="E197" s="963" t="s">
        <v>1710</v>
      </c>
      <c r="F197" s="965">
        <v>287</v>
      </c>
      <c r="G197" s="965" t="s">
        <v>1711</v>
      </c>
      <c r="H197" s="965">
        <v>2</v>
      </c>
      <c r="I197" s="962">
        <v>51501</v>
      </c>
      <c r="J197" s="965">
        <v>2</v>
      </c>
      <c r="K197" s="965">
        <v>2018</v>
      </c>
      <c r="L197" s="962">
        <v>2</v>
      </c>
      <c r="M197" s="962">
        <v>5</v>
      </c>
      <c r="N197" s="965" t="s">
        <v>1715</v>
      </c>
      <c r="O197" s="965">
        <v>11</v>
      </c>
      <c r="P197" s="967"/>
      <c r="Q197" s="967">
        <v>747862.43</v>
      </c>
      <c r="R197" s="985">
        <f t="shared" si="4"/>
        <v>747862.43</v>
      </c>
      <c r="S197" s="967"/>
      <c r="T197" s="967"/>
      <c r="U197" s="967"/>
      <c r="V197" s="967"/>
    </row>
    <row r="198" spans="1:22" x14ac:dyDescent="0.25">
      <c r="A198" s="962">
        <v>4</v>
      </c>
      <c r="B198" s="963">
        <v>2</v>
      </c>
      <c r="C198" s="963">
        <v>5</v>
      </c>
      <c r="D198" s="964" t="s">
        <v>1709</v>
      </c>
      <c r="E198" s="963" t="s">
        <v>1710</v>
      </c>
      <c r="F198" s="965">
        <v>287</v>
      </c>
      <c r="G198" s="965" t="s">
        <v>1711</v>
      </c>
      <c r="H198" s="965">
        <v>2</v>
      </c>
      <c r="I198" s="962">
        <v>21501</v>
      </c>
      <c r="J198" s="965">
        <v>1</v>
      </c>
      <c r="K198" s="965">
        <v>2018</v>
      </c>
      <c r="L198" s="962">
        <v>2</v>
      </c>
      <c r="M198" s="962">
        <v>5</v>
      </c>
      <c r="N198" s="965" t="s">
        <v>1715</v>
      </c>
      <c r="O198" s="965">
        <v>11</v>
      </c>
      <c r="P198" s="969"/>
      <c r="Q198" s="969">
        <v>2630.7900000000009</v>
      </c>
      <c r="R198" s="985">
        <f t="shared" si="4"/>
        <v>2630.7900000000009</v>
      </c>
      <c r="S198" s="967"/>
      <c r="T198" s="967"/>
      <c r="U198" s="967"/>
      <c r="V198" s="967"/>
    </row>
    <row r="199" spans="1:22" x14ac:dyDescent="0.25">
      <c r="A199" s="962">
        <v>4</v>
      </c>
      <c r="B199" s="963">
        <v>2</v>
      </c>
      <c r="C199" s="963">
        <v>5</v>
      </c>
      <c r="D199" s="964" t="s">
        <v>1709</v>
      </c>
      <c r="E199" s="963" t="s">
        <v>1710</v>
      </c>
      <c r="F199" s="965">
        <v>287</v>
      </c>
      <c r="G199" s="965" t="s">
        <v>1711</v>
      </c>
      <c r="H199" s="965">
        <v>2</v>
      </c>
      <c r="I199" s="962">
        <v>26101</v>
      </c>
      <c r="J199" s="965">
        <v>1</v>
      </c>
      <c r="K199" s="965">
        <v>2018</v>
      </c>
      <c r="L199" s="962">
        <v>2</v>
      </c>
      <c r="M199" s="962">
        <v>5</v>
      </c>
      <c r="N199" s="965" t="s">
        <v>1715</v>
      </c>
      <c r="O199" s="965">
        <v>11</v>
      </c>
      <c r="P199" s="967"/>
      <c r="Q199" s="967">
        <v>602.51000000000204</v>
      </c>
      <c r="R199" s="985">
        <f t="shared" si="4"/>
        <v>602.51000000000204</v>
      </c>
      <c r="S199" s="967"/>
      <c r="T199" s="967"/>
      <c r="U199" s="967"/>
      <c r="V199" s="967"/>
    </row>
    <row r="200" spans="1:22" x14ac:dyDescent="0.25">
      <c r="A200" s="962">
        <v>4</v>
      </c>
      <c r="B200" s="963">
        <v>2</v>
      </c>
      <c r="C200" s="963">
        <v>5</v>
      </c>
      <c r="D200" s="964" t="s">
        <v>1709</v>
      </c>
      <c r="E200" s="963" t="s">
        <v>1710</v>
      </c>
      <c r="F200" s="965">
        <v>287</v>
      </c>
      <c r="G200" s="965" t="s">
        <v>1711</v>
      </c>
      <c r="H200" s="965">
        <v>2</v>
      </c>
      <c r="I200" s="962">
        <v>29401</v>
      </c>
      <c r="J200" s="965">
        <v>1</v>
      </c>
      <c r="K200" s="965">
        <v>2018</v>
      </c>
      <c r="L200" s="962">
        <v>2</v>
      </c>
      <c r="M200" s="962">
        <v>5</v>
      </c>
      <c r="N200" s="965" t="s">
        <v>1715</v>
      </c>
      <c r="O200" s="965">
        <v>11</v>
      </c>
      <c r="P200" s="967"/>
      <c r="Q200" s="967">
        <v>8789.59</v>
      </c>
      <c r="R200" s="985">
        <f t="shared" si="4"/>
        <v>8789.59</v>
      </c>
      <c r="S200" s="967"/>
      <c r="T200" s="967"/>
      <c r="U200" s="967"/>
      <c r="V200" s="967"/>
    </row>
    <row r="201" spans="1:22" x14ac:dyDescent="0.25">
      <c r="A201" s="962">
        <v>4</v>
      </c>
      <c r="B201" s="963">
        <v>2</v>
      </c>
      <c r="C201" s="963">
        <v>5</v>
      </c>
      <c r="D201" s="964" t="s">
        <v>1709</v>
      </c>
      <c r="E201" s="963" t="s">
        <v>1710</v>
      </c>
      <c r="F201" s="965">
        <v>287</v>
      </c>
      <c r="G201" s="965" t="s">
        <v>1711</v>
      </c>
      <c r="H201" s="965">
        <v>2</v>
      </c>
      <c r="I201" s="962">
        <v>37501</v>
      </c>
      <c r="J201" s="965">
        <v>1</v>
      </c>
      <c r="K201" s="965">
        <v>2018</v>
      </c>
      <c r="L201" s="962">
        <v>2</v>
      </c>
      <c r="M201" s="962">
        <v>5</v>
      </c>
      <c r="N201" s="965" t="s">
        <v>1715</v>
      </c>
      <c r="O201" s="965">
        <v>11</v>
      </c>
      <c r="P201" s="967"/>
      <c r="Q201" s="967">
        <v>10736</v>
      </c>
      <c r="R201" s="985">
        <f t="shared" si="4"/>
        <v>10736</v>
      </c>
      <c r="S201" s="967"/>
      <c r="T201" s="967"/>
      <c r="U201" s="967"/>
      <c r="V201" s="967"/>
    </row>
    <row r="202" spans="1:22" x14ac:dyDescent="0.25">
      <c r="A202" s="962">
        <v>4</v>
      </c>
      <c r="B202" s="963">
        <v>2</v>
      </c>
      <c r="C202" s="963">
        <v>5</v>
      </c>
      <c r="D202" s="964" t="s">
        <v>1709</v>
      </c>
      <c r="E202" s="963" t="s">
        <v>1710</v>
      </c>
      <c r="F202" s="965">
        <v>287</v>
      </c>
      <c r="G202" s="965" t="s">
        <v>1711</v>
      </c>
      <c r="H202" s="965">
        <v>2</v>
      </c>
      <c r="I202" s="962">
        <v>38301</v>
      </c>
      <c r="J202" s="965">
        <v>1</v>
      </c>
      <c r="K202" s="965">
        <v>2018</v>
      </c>
      <c r="L202" s="962">
        <v>2</v>
      </c>
      <c r="M202" s="962">
        <v>5</v>
      </c>
      <c r="N202" s="965" t="s">
        <v>1715</v>
      </c>
      <c r="O202" s="965">
        <v>11</v>
      </c>
      <c r="P202" s="967"/>
      <c r="Q202" s="967">
        <v>86063.679999999993</v>
      </c>
      <c r="R202" s="985">
        <f t="shared" si="4"/>
        <v>86063.679999999993</v>
      </c>
      <c r="S202" s="967"/>
      <c r="T202" s="967"/>
      <c r="U202" s="967"/>
      <c r="V202" s="967"/>
    </row>
    <row r="203" spans="1:22" x14ac:dyDescent="0.25">
      <c r="A203" s="962">
        <v>4</v>
      </c>
      <c r="B203" s="963">
        <v>2</v>
      </c>
      <c r="C203" s="963">
        <v>5</v>
      </c>
      <c r="D203" s="964" t="s">
        <v>1709</v>
      </c>
      <c r="E203" s="963" t="s">
        <v>1710</v>
      </c>
      <c r="F203" s="965">
        <v>287</v>
      </c>
      <c r="G203" s="965" t="s">
        <v>1711</v>
      </c>
      <c r="H203" s="965">
        <v>2</v>
      </c>
      <c r="I203" s="962">
        <v>43901</v>
      </c>
      <c r="J203" s="965">
        <v>1</v>
      </c>
      <c r="K203" s="965">
        <v>2018</v>
      </c>
      <c r="L203" s="962">
        <v>2</v>
      </c>
      <c r="M203" s="962">
        <v>5</v>
      </c>
      <c r="N203" s="965" t="s">
        <v>1715</v>
      </c>
      <c r="O203" s="965">
        <v>11</v>
      </c>
      <c r="P203" s="967"/>
      <c r="Q203" s="967">
        <v>31415</v>
      </c>
      <c r="R203" s="985">
        <f t="shared" si="4"/>
        <v>31415</v>
      </c>
      <c r="S203" s="967"/>
      <c r="T203" s="967"/>
      <c r="U203" s="967"/>
      <c r="V203" s="967"/>
    </row>
    <row r="204" spans="1:22" x14ac:dyDescent="0.25">
      <c r="A204" s="962">
        <v>4</v>
      </c>
      <c r="B204" s="963">
        <v>2</v>
      </c>
      <c r="C204" s="963">
        <v>5</v>
      </c>
      <c r="D204" s="964" t="s">
        <v>1709</v>
      </c>
      <c r="E204" s="963" t="s">
        <v>1710</v>
      </c>
      <c r="F204" s="965">
        <v>287</v>
      </c>
      <c r="G204" s="965" t="s">
        <v>1711</v>
      </c>
      <c r="H204" s="965">
        <v>2</v>
      </c>
      <c r="I204" s="962">
        <v>51501</v>
      </c>
      <c r="J204" s="965">
        <v>2</v>
      </c>
      <c r="K204" s="965">
        <v>2018</v>
      </c>
      <c r="L204" s="962">
        <v>2</v>
      </c>
      <c r="M204" s="962">
        <v>5</v>
      </c>
      <c r="N204" s="965" t="s">
        <v>1715</v>
      </c>
      <c r="O204" s="965">
        <v>11</v>
      </c>
      <c r="P204" s="967"/>
      <c r="Q204" s="967">
        <v>19571.080000000002</v>
      </c>
      <c r="R204" s="985">
        <f t="shared" si="4"/>
        <v>19571.080000000002</v>
      </c>
      <c r="S204" s="970">
        <v>19571.080000000002</v>
      </c>
      <c r="T204" s="986">
        <v>19571.080000000002</v>
      </c>
      <c r="U204" s="986">
        <v>19571.080000000002</v>
      </c>
      <c r="V204" s="986">
        <v>19571.080000000002</v>
      </c>
    </row>
    <row r="205" spans="1:22" x14ac:dyDescent="0.25">
      <c r="A205" s="962">
        <v>4</v>
      </c>
      <c r="B205" s="963">
        <v>2</v>
      </c>
      <c r="C205" s="963">
        <v>5</v>
      </c>
      <c r="D205" s="964" t="s">
        <v>1709</v>
      </c>
      <c r="E205" s="963" t="s">
        <v>1710</v>
      </c>
      <c r="F205" s="965">
        <v>287</v>
      </c>
      <c r="G205" s="965" t="s">
        <v>1711</v>
      </c>
      <c r="H205" s="965">
        <v>2</v>
      </c>
      <c r="I205" s="962">
        <v>51902</v>
      </c>
      <c r="J205" s="965">
        <v>2</v>
      </c>
      <c r="K205" s="965">
        <v>2018</v>
      </c>
      <c r="L205" s="962">
        <v>2</v>
      </c>
      <c r="M205" s="962">
        <v>5</v>
      </c>
      <c r="N205" s="965" t="s">
        <v>1715</v>
      </c>
      <c r="O205" s="965">
        <v>11</v>
      </c>
      <c r="P205" s="967"/>
      <c r="Q205" s="967">
        <v>11444.04</v>
      </c>
      <c r="R205" s="985">
        <f t="shared" si="4"/>
        <v>11444.04</v>
      </c>
      <c r="S205" s="967"/>
      <c r="T205" s="967"/>
      <c r="U205" s="967"/>
      <c r="V205" s="967"/>
    </row>
    <row r="206" spans="1:22" x14ac:dyDescent="0.25">
      <c r="A206" s="962">
        <v>4</v>
      </c>
      <c r="B206" s="963">
        <v>2</v>
      </c>
      <c r="C206" s="963">
        <v>5</v>
      </c>
      <c r="D206" s="964" t="s">
        <v>1709</v>
      </c>
      <c r="E206" s="963" t="s">
        <v>1710</v>
      </c>
      <c r="F206" s="965">
        <v>287</v>
      </c>
      <c r="G206" s="965" t="s">
        <v>1711</v>
      </c>
      <c r="H206" s="965">
        <v>2</v>
      </c>
      <c r="I206" s="962">
        <v>59101</v>
      </c>
      <c r="J206" s="965">
        <v>2</v>
      </c>
      <c r="K206" s="965">
        <v>2018</v>
      </c>
      <c r="L206" s="962">
        <v>2</v>
      </c>
      <c r="M206" s="962">
        <v>5</v>
      </c>
      <c r="N206" s="965" t="s">
        <v>1715</v>
      </c>
      <c r="O206" s="965">
        <v>11</v>
      </c>
      <c r="P206" s="967"/>
      <c r="Q206" s="967">
        <v>33947.4</v>
      </c>
      <c r="R206" s="985">
        <f t="shared" si="4"/>
        <v>33947.4</v>
      </c>
      <c r="S206" s="970">
        <v>33947.4</v>
      </c>
      <c r="T206" s="986">
        <v>33947.4</v>
      </c>
      <c r="U206" s="986">
        <v>33947.4</v>
      </c>
      <c r="V206" s="986">
        <v>33947.4</v>
      </c>
    </row>
    <row r="207" spans="1:22" x14ac:dyDescent="0.25">
      <c r="A207" s="962">
        <v>4</v>
      </c>
      <c r="B207" s="963">
        <v>2</v>
      </c>
      <c r="C207" s="963">
        <v>5</v>
      </c>
      <c r="D207" s="964" t="s">
        <v>1709</v>
      </c>
      <c r="E207" s="963" t="s">
        <v>1710</v>
      </c>
      <c r="F207" s="965">
        <v>287</v>
      </c>
      <c r="G207" s="965" t="s">
        <v>1711</v>
      </c>
      <c r="H207" s="965">
        <v>2</v>
      </c>
      <c r="I207" s="962" t="s">
        <v>1644</v>
      </c>
      <c r="J207" s="965">
        <v>1</v>
      </c>
      <c r="K207" s="965">
        <v>2019</v>
      </c>
      <c r="L207" s="962">
        <v>2</v>
      </c>
      <c r="M207" s="962">
        <v>5</v>
      </c>
      <c r="N207" s="965" t="s">
        <v>1714</v>
      </c>
      <c r="O207" s="965">
        <v>11</v>
      </c>
      <c r="P207" s="967"/>
      <c r="Q207" s="967">
        <v>3728531.13</v>
      </c>
      <c r="R207" s="985">
        <f t="shared" si="4"/>
        <v>3728531.13</v>
      </c>
      <c r="S207" s="987">
        <v>1118727.1299999999</v>
      </c>
      <c r="T207" s="988">
        <v>1118727.1299999999</v>
      </c>
      <c r="U207" s="967">
        <v>1118727.1299999999</v>
      </c>
      <c r="V207" s="967">
        <v>1118727.1299999999</v>
      </c>
    </row>
    <row r="208" spans="1:22" x14ac:dyDescent="0.25">
      <c r="A208" s="962">
        <v>4</v>
      </c>
      <c r="B208" s="963">
        <v>2</v>
      </c>
      <c r="C208" s="963">
        <v>5</v>
      </c>
      <c r="D208" s="964" t="s">
        <v>1709</v>
      </c>
      <c r="E208" s="963" t="s">
        <v>1710</v>
      </c>
      <c r="F208" s="965">
        <v>287</v>
      </c>
      <c r="G208" s="965" t="s">
        <v>1711</v>
      </c>
      <c r="H208" s="965">
        <v>2</v>
      </c>
      <c r="I208" s="962" t="s">
        <v>1645</v>
      </c>
      <c r="J208" s="965">
        <v>1</v>
      </c>
      <c r="K208" s="965">
        <v>2019</v>
      </c>
      <c r="L208" s="962">
        <v>2</v>
      </c>
      <c r="M208" s="962">
        <v>5</v>
      </c>
      <c r="N208" s="965" t="s">
        <v>1714</v>
      </c>
      <c r="O208" s="965">
        <v>11</v>
      </c>
      <c r="P208" s="967"/>
      <c r="Q208" s="967">
        <v>13018535.199999999</v>
      </c>
      <c r="R208" s="985">
        <f t="shared" si="4"/>
        <v>13018535.199999999</v>
      </c>
      <c r="S208" s="987">
        <v>8836011.5999999996</v>
      </c>
      <c r="T208" s="988">
        <v>8836011.5999999996</v>
      </c>
      <c r="U208" s="967">
        <v>8836011.5999999996</v>
      </c>
      <c r="V208" s="967">
        <v>8836011.5999999996</v>
      </c>
    </row>
    <row r="209" spans="1:22" x14ac:dyDescent="0.25">
      <c r="A209" s="962">
        <v>4</v>
      </c>
      <c r="B209" s="963">
        <v>2</v>
      </c>
      <c r="C209" s="963">
        <v>5</v>
      </c>
      <c r="D209" s="964" t="s">
        <v>1709</v>
      </c>
      <c r="E209" s="963" t="s">
        <v>1710</v>
      </c>
      <c r="F209" s="965">
        <v>287</v>
      </c>
      <c r="G209" s="965" t="s">
        <v>1711</v>
      </c>
      <c r="H209" s="965">
        <v>2</v>
      </c>
      <c r="I209" s="962" t="s">
        <v>1646</v>
      </c>
      <c r="J209" s="965">
        <v>1</v>
      </c>
      <c r="K209" s="965">
        <v>2019</v>
      </c>
      <c r="L209" s="962">
        <v>2</v>
      </c>
      <c r="M209" s="962">
        <v>5</v>
      </c>
      <c r="N209" s="965" t="s">
        <v>1714</v>
      </c>
      <c r="O209" s="965">
        <v>11</v>
      </c>
      <c r="P209" s="967"/>
      <c r="Q209" s="967">
        <v>5819083.7400000002</v>
      </c>
      <c r="R209" s="985">
        <f t="shared" si="4"/>
        <v>5819083.7400000002</v>
      </c>
      <c r="S209" s="987">
        <v>2589407.89</v>
      </c>
      <c r="T209" s="988">
        <v>2589407.89</v>
      </c>
      <c r="U209" s="967">
        <v>2589407.89</v>
      </c>
      <c r="V209" s="967">
        <v>2589407.89</v>
      </c>
    </row>
    <row r="210" spans="1:22" x14ac:dyDescent="0.25">
      <c r="A210" s="962">
        <v>4</v>
      </c>
      <c r="B210" s="963">
        <v>2</v>
      </c>
      <c r="C210" s="963">
        <v>5</v>
      </c>
      <c r="D210" s="964" t="s">
        <v>1709</v>
      </c>
      <c r="E210" s="963" t="s">
        <v>1710</v>
      </c>
      <c r="F210" s="965">
        <v>287</v>
      </c>
      <c r="G210" s="965" t="s">
        <v>1711</v>
      </c>
      <c r="H210" s="965">
        <v>2</v>
      </c>
      <c r="I210" s="962" t="s">
        <v>1647</v>
      </c>
      <c r="J210" s="965">
        <v>1</v>
      </c>
      <c r="K210" s="965">
        <v>2019</v>
      </c>
      <c r="L210" s="962">
        <v>2</v>
      </c>
      <c r="M210" s="962">
        <v>5</v>
      </c>
      <c r="N210" s="965" t="s">
        <v>1714</v>
      </c>
      <c r="O210" s="965">
        <v>11</v>
      </c>
      <c r="P210" s="967"/>
      <c r="Q210" s="967">
        <v>1050549.3799999999</v>
      </c>
      <c r="R210" s="985">
        <f t="shared" si="4"/>
        <v>1050549.3799999999</v>
      </c>
      <c r="S210" s="987">
        <v>523746.16</v>
      </c>
      <c r="T210" s="988">
        <v>523746.16</v>
      </c>
      <c r="U210" s="967">
        <v>523746.16</v>
      </c>
      <c r="V210" s="967">
        <v>523746.16</v>
      </c>
    </row>
    <row r="211" spans="1:22" x14ac:dyDescent="0.25">
      <c r="A211" s="962">
        <v>4</v>
      </c>
      <c r="B211" s="963">
        <v>2</v>
      </c>
      <c r="C211" s="963">
        <v>5</v>
      </c>
      <c r="D211" s="964" t="s">
        <v>1709</v>
      </c>
      <c r="E211" s="963" t="s">
        <v>1710</v>
      </c>
      <c r="F211" s="965">
        <v>287</v>
      </c>
      <c r="G211" s="965" t="s">
        <v>1711</v>
      </c>
      <c r="H211" s="965">
        <v>2</v>
      </c>
      <c r="I211" s="962" t="s">
        <v>1648</v>
      </c>
      <c r="J211" s="965">
        <v>1</v>
      </c>
      <c r="K211" s="965">
        <v>2019</v>
      </c>
      <c r="L211" s="962">
        <v>2</v>
      </c>
      <c r="M211" s="962">
        <v>5</v>
      </c>
      <c r="N211" s="965" t="s">
        <v>1714</v>
      </c>
      <c r="O211" s="965">
        <v>11</v>
      </c>
      <c r="P211" s="967"/>
      <c r="Q211" s="967">
        <v>3517004.59</v>
      </c>
      <c r="R211" s="985">
        <f t="shared" si="4"/>
        <v>3517004.59</v>
      </c>
      <c r="S211" s="987">
        <v>1686225.1</v>
      </c>
      <c r="T211" s="988">
        <v>1686225.1</v>
      </c>
      <c r="U211" s="967">
        <v>1686225.1</v>
      </c>
      <c r="V211" s="967">
        <v>1686225.1</v>
      </c>
    </row>
    <row r="212" spans="1:22" x14ac:dyDescent="0.25">
      <c r="A212" s="962">
        <v>4</v>
      </c>
      <c r="B212" s="963">
        <v>2</v>
      </c>
      <c r="C212" s="963">
        <v>5</v>
      </c>
      <c r="D212" s="964" t="s">
        <v>1709</v>
      </c>
      <c r="E212" s="963" t="s">
        <v>1710</v>
      </c>
      <c r="F212" s="965">
        <v>287</v>
      </c>
      <c r="G212" s="965" t="s">
        <v>1711</v>
      </c>
      <c r="H212" s="965">
        <v>2</v>
      </c>
      <c r="I212" s="962" t="s">
        <v>1649</v>
      </c>
      <c r="J212" s="965">
        <v>1</v>
      </c>
      <c r="K212" s="965">
        <v>2019</v>
      </c>
      <c r="L212" s="962">
        <v>2</v>
      </c>
      <c r="M212" s="962">
        <v>5</v>
      </c>
      <c r="N212" s="965" t="s">
        <v>1714</v>
      </c>
      <c r="O212" s="965">
        <v>11</v>
      </c>
      <c r="P212" s="967"/>
      <c r="Q212" s="967">
        <v>991414.13</v>
      </c>
      <c r="R212" s="985">
        <f t="shared" si="4"/>
        <v>991414.13</v>
      </c>
      <c r="S212" s="987">
        <v>352332.45</v>
      </c>
      <c r="T212" s="988">
        <v>352332.45</v>
      </c>
      <c r="U212" s="967">
        <v>352332.45</v>
      </c>
      <c r="V212" s="967">
        <v>352332.45</v>
      </c>
    </row>
    <row r="213" spans="1:22" x14ac:dyDescent="0.25">
      <c r="A213" s="962">
        <v>4</v>
      </c>
      <c r="B213" s="963">
        <v>2</v>
      </c>
      <c r="C213" s="963">
        <v>5</v>
      </c>
      <c r="D213" s="964" t="s">
        <v>1709</v>
      </c>
      <c r="E213" s="963" t="s">
        <v>1710</v>
      </c>
      <c r="F213" s="965">
        <v>287</v>
      </c>
      <c r="G213" s="965" t="s">
        <v>1711</v>
      </c>
      <c r="H213" s="965">
        <v>2</v>
      </c>
      <c r="I213" s="962" t="s">
        <v>1650</v>
      </c>
      <c r="J213" s="965">
        <v>1</v>
      </c>
      <c r="K213" s="965">
        <v>2019</v>
      </c>
      <c r="L213" s="962">
        <v>2</v>
      </c>
      <c r="M213" s="962">
        <v>5</v>
      </c>
      <c r="N213" s="965" t="s">
        <v>1714</v>
      </c>
      <c r="O213" s="965">
        <v>11</v>
      </c>
      <c r="P213" s="967"/>
      <c r="Q213" s="967">
        <v>280527.19</v>
      </c>
      <c r="R213" s="985">
        <f t="shared" si="4"/>
        <v>280527.19</v>
      </c>
      <c r="S213" s="987">
        <v>233839.25</v>
      </c>
      <c r="T213" s="988">
        <v>233839.25</v>
      </c>
      <c r="U213" s="967">
        <v>233839.25</v>
      </c>
      <c r="V213" s="967">
        <v>233839.25</v>
      </c>
    </row>
    <row r="214" spans="1:22" x14ac:dyDescent="0.25">
      <c r="A214" s="962">
        <v>4</v>
      </c>
      <c r="B214" s="963">
        <v>2</v>
      </c>
      <c r="C214" s="963">
        <v>5</v>
      </c>
      <c r="D214" s="964" t="s">
        <v>1709</v>
      </c>
      <c r="E214" s="963" t="s">
        <v>1710</v>
      </c>
      <c r="F214" s="965">
        <v>287</v>
      </c>
      <c r="G214" s="965" t="s">
        <v>1711</v>
      </c>
      <c r="H214" s="965">
        <v>2</v>
      </c>
      <c r="I214" s="962" t="s">
        <v>1651</v>
      </c>
      <c r="J214" s="965">
        <v>1</v>
      </c>
      <c r="K214" s="965">
        <v>2019</v>
      </c>
      <c r="L214" s="962">
        <v>2</v>
      </c>
      <c r="M214" s="962">
        <v>5</v>
      </c>
      <c r="N214" s="965" t="s">
        <v>1714</v>
      </c>
      <c r="O214" s="965">
        <v>11</v>
      </c>
      <c r="P214" s="967"/>
      <c r="Q214" s="967">
        <v>1528063.64</v>
      </c>
      <c r="R214" s="985">
        <f t="shared" si="4"/>
        <v>1528063.64</v>
      </c>
      <c r="S214" s="987">
        <v>25185.84</v>
      </c>
      <c r="T214" s="988">
        <v>25185.84</v>
      </c>
      <c r="U214" s="967">
        <v>25185.84</v>
      </c>
      <c r="V214" s="967">
        <v>25185.84</v>
      </c>
    </row>
    <row r="215" spans="1:22" x14ac:dyDescent="0.25">
      <c r="A215" s="962">
        <v>4</v>
      </c>
      <c r="B215" s="963">
        <v>2</v>
      </c>
      <c r="C215" s="963">
        <v>5</v>
      </c>
      <c r="D215" s="964" t="s">
        <v>1709</v>
      </c>
      <c r="E215" s="963" t="s">
        <v>1710</v>
      </c>
      <c r="F215" s="965">
        <v>287</v>
      </c>
      <c r="G215" s="965" t="s">
        <v>1711</v>
      </c>
      <c r="H215" s="965">
        <v>2</v>
      </c>
      <c r="I215" s="962" t="s">
        <v>1652</v>
      </c>
      <c r="J215" s="965">
        <v>1</v>
      </c>
      <c r="K215" s="965">
        <v>2019</v>
      </c>
      <c r="L215" s="962">
        <v>2</v>
      </c>
      <c r="M215" s="962">
        <v>5</v>
      </c>
      <c r="N215" s="965" t="s">
        <v>1714</v>
      </c>
      <c r="O215" s="965">
        <v>11</v>
      </c>
      <c r="P215" s="967"/>
      <c r="Q215" s="967">
        <v>124067.74</v>
      </c>
      <c r="R215" s="985">
        <f t="shared" si="4"/>
        <v>124067.74</v>
      </c>
      <c r="S215" s="987">
        <v>60010.6</v>
      </c>
      <c r="T215" s="988">
        <v>60010.6</v>
      </c>
      <c r="U215" s="967">
        <v>60010.6</v>
      </c>
      <c r="V215" s="967">
        <v>60010.6</v>
      </c>
    </row>
    <row r="216" spans="1:22" x14ac:dyDescent="0.25">
      <c r="A216" s="962">
        <v>4</v>
      </c>
      <c r="B216" s="963">
        <v>2</v>
      </c>
      <c r="C216" s="963">
        <v>5</v>
      </c>
      <c r="D216" s="964" t="s">
        <v>1709</v>
      </c>
      <c r="E216" s="963" t="s">
        <v>1710</v>
      </c>
      <c r="F216" s="965">
        <v>287</v>
      </c>
      <c r="G216" s="965" t="s">
        <v>1711</v>
      </c>
      <c r="H216" s="965">
        <v>2</v>
      </c>
      <c r="I216" s="962" t="s">
        <v>1653</v>
      </c>
      <c r="J216" s="965">
        <v>1</v>
      </c>
      <c r="K216" s="965">
        <v>2019</v>
      </c>
      <c r="L216" s="962">
        <v>2</v>
      </c>
      <c r="M216" s="962">
        <v>5</v>
      </c>
      <c r="N216" s="965" t="s">
        <v>1714</v>
      </c>
      <c r="O216" s="965">
        <v>11</v>
      </c>
      <c r="P216" s="967"/>
      <c r="Q216" s="967">
        <v>1387972.61</v>
      </c>
      <c r="R216" s="985">
        <f t="shared" si="4"/>
        <v>1387972.61</v>
      </c>
      <c r="S216" s="987">
        <v>608145.44999999995</v>
      </c>
      <c r="T216" s="988">
        <v>608145.44999999995</v>
      </c>
      <c r="U216" s="967">
        <v>608145.44999999995</v>
      </c>
      <c r="V216" s="967">
        <v>608145.44999999995</v>
      </c>
    </row>
    <row r="217" spans="1:22" x14ac:dyDescent="0.25">
      <c r="A217" s="962">
        <v>4</v>
      </c>
      <c r="B217" s="963">
        <v>2</v>
      </c>
      <c r="C217" s="963">
        <v>5</v>
      </c>
      <c r="D217" s="964" t="s">
        <v>1709</v>
      </c>
      <c r="E217" s="963" t="s">
        <v>1710</v>
      </c>
      <c r="F217" s="965">
        <v>287</v>
      </c>
      <c r="G217" s="965" t="s">
        <v>1711</v>
      </c>
      <c r="H217" s="965">
        <v>2</v>
      </c>
      <c r="I217" s="962" t="s">
        <v>1654</v>
      </c>
      <c r="J217" s="965">
        <v>1</v>
      </c>
      <c r="K217" s="965">
        <v>2019</v>
      </c>
      <c r="L217" s="962">
        <v>2</v>
      </c>
      <c r="M217" s="962">
        <v>5</v>
      </c>
      <c r="N217" s="965" t="s">
        <v>1714</v>
      </c>
      <c r="O217" s="965">
        <v>11</v>
      </c>
      <c r="P217" s="967"/>
      <c r="Q217" s="967">
        <v>1225873.6499999999</v>
      </c>
      <c r="R217" s="985">
        <f t="shared" si="4"/>
        <v>1225873.6499999999</v>
      </c>
      <c r="S217" s="987">
        <v>743234.8</v>
      </c>
      <c r="T217" s="988">
        <v>743234.8</v>
      </c>
      <c r="U217" s="967">
        <v>370164.47</v>
      </c>
      <c r="V217" s="967">
        <v>370164.47</v>
      </c>
    </row>
    <row r="218" spans="1:22" x14ac:dyDescent="0.25">
      <c r="A218" s="962">
        <v>4</v>
      </c>
      <c r="B218" s="963">
        <v>2</v>
      </c>
      <c r="C218" s="963">
        <v>5</v>
      </c>
      <c r="D218" s="964" t="s">
        <v>1709</v>
      </c>
      <c r="E218" s="963" t="s">
        <v>1710</v>
      </c>
      <c r="F218" s="965">
        <v>287</v>
      </c>
      <c r="G218" s="965" t="s">
        <v>1711</v>
      </c>
      <c r="H218" s="965">
        <v>2</v>
      </c>
      <c r="I218" s="962" t="s">
        <v>1655</v>
      </c>
      <c r="J218" s="965">
        <v>1</v>
      </c>
      <c r="K218" s="965">
        <v>2019</v>
      </c>
      <c r="L218" s="962">
        <v>2</v>
      </c>
      <c r="M218" s="962">
        <v>5</v>
      </c>
      <c r="N218" s="965" t="s">
        <v>1714</v>
      </c>
      <c r="O218" s="965">
        <v>11</v>
      </c>
      <c r="P218" s="967"/>
      <c r="Q218" s="967">
        <v>4737.1099999999997</v>
      </c>
      <c r="R218" s="985">
        <f t="shared" si="4"/>
        <v>4737.1099999999997</v>
      </c>
      <c r="S218" s="987">
        <v>3395.48</v>
      </c>
      <c r="T218" s="988">
        <v>3395.48</v>
      </c>
      <c r="U218" s="967">
        <v>1675.58</v>
      </c>
      <c r="V218" s="967">
        <v>1675.58</v>
      </c>
    </row>
    <row r="219" spans="1:22" x14ac:dyDescent="0.25">
      <c r="A219" s="962">
        <v>4</v>
      </c>
      <c r="B219" s="963">
        <v>2</v>
      </c>
      <c r="C219" s="963">
        <v>5</v>
      </c>
      <c r="D219" s="964" t="s">
        <v>1709</v>
      </c>
      <c r="E219" s="963" t="s">
        <v>1710</v>
      </c>
      <c r="F219" s="965">
        <v>287</v>
      </c>
      <c r="G219" s="965" t="s">
        <v>1711</v>
      </c>
      <c r="H219" s="965">
        <v>2</v>
      </c>
      <c r="I219" s="962" t="s">
        <v>1656</v>
      </c>
      <c r="J219" s="965">
        <v>1</v>
      </c>
      <c r="K219" s="965">
        <v>2019</v>
      </c>
      <c r="L219" s="962">
        <v>2</v>
      </c>
      <c r="M219" s="962">
        <v>5</v>
      </c>
      <c r="N219" s="965" t="s">
        <v>1714</v>
      </c>
      <c r="O219" s="965">
        <v>11</v>
      </c>
      <c r="P219" s="967"/>
      <c r="Q219" s="967">
        <v>490684.18</v>
      </c>
      <c r="R219" s="985">
        <f t="shared" si="4"/>
        <v>490684.18</v>
      </c>
      <c r="S219" s="987">
        <v>284757.65999999997</v>
      </c>
      <c r="T219" s="988">
        <v>284757.65999999997</v>
      </c>
      <c r="U219" s="967">
        <v>131211.64000000001</v>
      </c>
      <c r="V219" s="967">
        <v>131211.64000000001</v>
      </c>
    </row>
    <row r="220" spans="1:22" x14ac:dyDescent="0.25">
      <c r="A220" s="962">
        <v>4</v>
      </c>
      <c r="B220" s="963">
        <v>2</v>
      </c>
      <c r="C220" s="963">
        <v>5</v>
      </c>
      <c r="D220" s="964" t="s">
        <v>1709</v>
      </c>
      <c r="E220" s="963" t="s">
        <v>1710</v>
      </c>
      <c r="F220" s="965">
        <v>287</v>
      </c>
      <c r="G220" s="965" t="s">
        <v>1711</v>
      </c>
      <c r="H220" s="965">
        <v>2</v>
      </c>
      <c r="I220" s="962" t="s">
        <v>1657</v>
      </c>
      <c r="J220" s="965">
        <v>1</v>
      </c>
      <c r="K220" s="965">
        <v>2019</v>
      </c>
      <c r="L220" s="962">
        <v>2</v>
      </c>
      <c r="M220" s="962">
        <v>5</v>
      </c>
      <c r="N220" s="965" t="s">
        <v>1714</v>
      </c>
      <c r="O220" s="965">
        <v>11</v>
      </c>
      <c r="P220" s="967"/>
      <c r="Q220" s="967">
        <v>87561.1</v>
      </c>
      <c r="R220" s="985">
        <f t="shared" si="4"/>
        <v>87561.1</v>
      </c>
      <c r="S220" s="987">
        <v>52154.53</v>
      </c>
      <c r="T220" s="988">
        <v>52154.53</v>
      </c>
      <c r="U220" s="967">
        <v>26133.67</v>
      </c>
      <c r="V220" s="967">
        <v>26133.67</v>
      </c>
    </row>
    <row r="221" spans="1:22" x14ac:dyDescent="0.25">
      <c r="A221" s="962">
        <v>4</v>
      </c>
      <c r="B221" s="963">
        <v>2</v>
      </c>
      <c r="C221" s="963">
        <v>5</v>
      </c>
      <c r="D221" s="964" t="s">
        <v>1709</v>
      </c>
      <c r="E221" s="963" t="s">
        <v>1710</v>
      </c>
      <c r="F221" s="965">
        <v>287</v>
      </c>
      <c r="G221" s="965" t="s">
        <v>1711</v>
      </c>
      <c r="H221" s="965">
        <v>2</v>
      </c>
      <c r="I221" s="962" t="s">
        <v>1658</v>
      </c>
      <c r="J221" s="965">
        <v>1</v>
      </c>
      <c r="K221" s="965">
        <v>2019</v>
      </c>
      <c r="L221" s="962">
        <v>2</v>
      </c>
      <c r="M221" s="962">
        <v>5</v>
      </c>
      <c r="N221" s="965" t="s">
        <v>1714</v>
      </c>
      <c r="O221" s="965">
        <v>11</v>
      </c>
      <c r="P221" s="967"/>
      <c r="Q221" s="967">
        <v>1497533.93</v>
      </c>
      <c r="R221" s="985">
        <f t="shared" si="4"/>
        <v>1497533.93</v>
      </c>
      <c r="S221" s="987">
        <v>891898.48</v>
      </c>
      <c r="T221" s="988">
        <v>891898.48</v>
      </c>
      <c r="U221" s="967">
        <v>446957.09</v>
      </c>
      <c r="V221" s="967">
        <v>446957.09</v>
      </c>
    </row>
    <row r="222" spans="1:22" x14ac:dyDescent="0.25">
      <c r="A222" s="962">
        <v>4</v>
      </c>
      <c r="B222" s="963">
        <v>2</v>
      </c>
      <c r="C222" s="963">
        <v>5</v>
      </c>
      <c r="D222" s="964" t="s">
        <v>1709</v>
      </c>
      <c r="E222" s="963" t="s">
        <v>1710</v>
      </c>
      <c r="F222" s="965">
        <v>287</v>
      </c>
      <c r="G222" s="965" t="s">
        <v>1711</v>
      </c>
      <c r="H222" s="965">
        <v>2</v>
      </c>
      <c r="I222" s="962" t="s">
        <v>1659</v>
      </c>
      <c r="J222" s="965">
        <v>1</v>
      </c>
      <c r="K222" s="965">
        <v>2019</v>
      </c>
      <c r="L222" s="962">
        <v>2</v>
      </c>
      <c r="M222" s="962">
        <v>5</v>
      </c>
      <c r="N222" s="965" t="s">
        <v>1714</v>
      </c>
      <c r="O222" s="965">
        <v>11</v>
      </c>
      <c r="P222" s="967"/>
      <c r="Q222" s="967">
        <v>224174.34</v>
      </c>
      <c r="R222" s="985">
        <f t="shared" si="4"/>
        <v>224174.34</v>
      </c>
      <c r="S222" s="987">
        <v>218582.1</v>
      </c>
      <c r="T222" s="988">
        <v>218582.1</v>
      </c>
      <c r="U222" s="967">
        <v>218582.1</v>
      </c>
      <c r="V222" s="967">
        <v>218582.1</v>
      </c>
    </row>
    <row r="223" spans="1:22" x14ac:dyDescent="0.25">
      <c r="A223" s="962">
        <v>4</v>
      </c>
      <c r="B223" s="963">
        <v>2</v>
      </c>
      <c r="C223" s="963">
        <v>5</v>
      </c>
      <c r="D223" s="964" t="s">
        <v>1709</v>
      </c>
      <c r="E223" s="963" t="s">
        <v>1710</v>
      </c>
      <c r="F223" s="965">
        <v>287</v>
      </c>
      <c r="G223" s="965" t="s">
        <v>1711</v>
      </c>
      <c r="H223" s="965">
        <v>2</v>
      </c>
      <c r="I223" s="962">
        <v>15202</v>
      </c>
      <c r="J223" s="965">
        <v>1</v>
      </c>
      <c r="K223" s="965">
        <v>2019</v>
      </c>
      <c r="L223" s="962">
        <v>2</v>
      </c>
      <c r="M223" s="962">
        <v>5</v>
      </c>
      <c r="N223" s="965" t="s">
        <v>1714</v>
      </c>
      <c r="O223" s="965">
        <v>11</v>
      </c>
      <c r="P223" s="967"/>
      <c r="Q223" s="967">
        <v>49766.13</v>
      </c>
      <c r="R223" s="985">
        <f t="shared" si="4"/>
        <v>49766.13</v>
      </c>
      <c r="S223" s="967"/>
      <c r="T223" s="967"/>
      <c r="U223" s="967"/>
      <c r="V223" s="967"/>
    </row>
    <row r="224" spans="1:22" x14ac:dyDescent="0.25">
      <c r="A224" s="962">
        <v>4</v>
      </c>
      <c r="B224" s="963">
        <v>2</v>
      </c>
      <c r="C224" s="963">
        <v>5</v>
      </c>
      <c r="D224" s="964" t="s">
        <v>1709</v>
      </c>
      <c r="E224" s="963" t="s">
        <v>1710</v>
      </c>
      <c r="F224" s="965">
        <v>287</v>
      </c>
      <c r="G224" s="965" t="s">
        <v>1711</v>
      </c>
      <c r="H224" s="965">
        <v>2</v>
      </c>
      <c r="I224" s="962" t="s">
        <v>1660</v>
      </c>
      <c r="J224" s="965">
        <v>1</v>
      </c>
      <c r="K224" s="965">
        <v>2019</v>
      </c>
      <c r="L224" s="962">
        <v>2</v>
      </c>
      <c r="M224" s="962">
        <v>5</v>
      </c>
      <c r="N224" s="965" t="s">
        <v>1714</v>
      </c>
      <c r="O224" s="965">
        <v>11</v>
      </c>
      <c r="P224" s="967"/>
      <c r="Q224" s="967">
        <v>2620880.0099999998</v>
      </c>
      <c r="R224" s="985">
        <f t="shared" si="4"/>
        <v>2620880.0099999998</v>
      </c>
      <c r="S224" s="987">
        <v>1277925.3899999999</v>
      </c>
      <c r="T224" s="988">
        <v>1277925.3899999999</v>
      </c>
      <c r="U224" s="967">
        <v>1277925.3899999999</v>
      </c>
      <c r="V224" s="967">
        <v>1277925.3899999999</v>
      </c>
    </row>
    <row r="225" spans="1:22" x14ac:dyDescent="0.25">
      <c r="A225" s="962">
        <v>4</v>
      </c>
      <c r="B225" s="963">
        <v>2</v>
      </c>
      <c r="C225" s="963">
        <v>5</v>
      </c>
      <c r="D225" s="964" t="s">
        <v>1709</v>
      </c>
      <c r="E225" s="963" t="s">
        <v>1710</v>
      </c>
      <c r="F225" s="965">
        <v>287</v>
      </c>
      <c r="G225" s="965" t="s">
        <v>1711</v>
      </c>
      <c r="H225" s="965">
        <v>2</v>
      </c>
      <c r="I225" s="962" t="s">
        <v>1661</v>
      </c>
      <c r="J225" s="965">
        <v>1</v>
      </c>
      <c r="K225" s="965">
        <v>2019</v>
      </c>
      <c r="L225" s="962">
        <v>2</v>
      </c>
      <c r="M225" s="962">
        <v>5</v>
      </c>
      <c r="N225" s="965" t="s">
        <v>1714</v>
      </c>
      <c r="O225" s="965">
        <v>11</v>
      </c>
      <c r="P225" s="967"/>
      <c r="Q225" s="967">
        <v>1138452.2</v>
      </c>
      <c r="R225" s="985">
        <f t="shared" si="4"/>
        <v>1138452.2</v>
      </c>
      <c r="S225" s="987">
        <v>354175.2</v>
      </c>
      <c r="T225" s="988">
        <v>354175.2</v>
      </c>
      <c r="U225" s="967">
        <v>354175.2</v>
      </c>
      <c r="V225" s="967">
        <v>354175.2</v>
      </c>
    </row>
    <row r="226" spans="1:22" x14ac:dyDescent="0.25">
      <c r="A226" s="962">
        <v>4</v>
      </c>
      <c r="B226" s="963">
        <v>2</v>
      </c>
      <c r="C226" s="963">
        <v>5</v>
      </c>
      <c r="D226" s="964" t="s">
        <v>1709</v>
      </c>
      <c r="E226" s="963" t="s">
        <v>1710</v>
      </c>
      <c r="F226" s="965">
        <v>287</v>
      </c>
      <c r="G226" s="965" t="s">
        <v>1711</v>
      </c>
      <c r="H226" s="965">
        <v>2</v>
      </c>
      <c r="I226" s="962" t="s">
        <v>1617</v>
      </c>
      <c r="J226" s="965">
        <v>1</v>
      </c>
      <c r="K226" s="965">
        <v>2019</v>
      </c>
      <c r="L226" s="962">
        <v>2</v>
      </c>
      <c r="M226" s="962">
        <v>5</v>
      </c>
      <c r="N226" s="965" t="s">
        <v>1714</v>
      </c>
      <c r="O226" s="965">
        <v>11</v>
      </c>
      <c r="P226" s="967"/>
      <c r="Q226" s="967">
        <v>48817.780000000006</v>
      </c>
      <c r="R226" s="985">
        <f t="shared" si="4"/>
        <v>48817.780000000006</v>
      </c>
      <c r="S226" s="987">
        <v>33541.03</v>
      </c>
      <c r="T226" s="988">
        <v>33541.03</v>
      </c>
      <c r="U226" s="988">
        <v>33541.03</v>
      </c>
      <c r="V226" s="988">
        <v>33541.03</v>
      </c>
    </row>
    <row r="227" spans="1:22" x14ac:dyDescent="0.25">
      <c r="A227" s="962">
        <v>4</v>
      </c>
      <c r="B227" s="963">
        <v>2</v>
      </c>
      <c r="C227" s="963">
        <v>5</v>
      </c>
      <c r="D227" s="964" t="s">
        <v>1709</v>
      </c>
      <c r="E227" s="963" t="s">
        <v>1710</v>
      </c>
      <c r="F227" s="965">
        <v>287</v>
      </c>
      <c r="G227" s="965" t="s">
        <v>1711</v>
      </c>
      <c r="H227" s="965">
        <v>2</v>
      </c>
      <c r="I227" s="962">
        <v>21201</v>
      </c>
      <c r="J227" s="965">
        <v>1</v>
      </c>
      <c r="K227" s="965">
        <v>2019</v>
      </c>
      <c r="L227" s="962">
        <v>2</v>
      </c>
      <c r="M227" s="962">
        <v>5</v>
      </c>
      <c r="N227" s="965" t="s">
        <v>1714</v>
      </c>
      <c r="O227" s="965">
        <v>11</v>
      </c>
      <c r="P227" s="967"/>
      <c r="Q227" s="967">
        <v>17771.88</v>
      </c>
      <c r="R227" s="985">
        <f t="shared" si="4"/>
        <v>17771.88</v>
      </c>
      <c r="S227" s="987">
        <v>17771.88</v>
      </c>
      <c r="T227" s="988">
        <v>17771.88</v>
      </c>
      <c r="U227" s="967">
        <v>17771.88</v>
      </c>
      <c r="V227" s="967">
        <v>17771.88</v>
      </c>
    </row>
    <row r="228" spans="1:22" x14ac:dyDescent="0.25">
      <c r="A228" s="962">
        <v>4</v>
      </c>
      <c r="B228" s="963">
        <v>2</v>
      </c>
      <c r="C228" s="963">
        <v>5</v>
      </c>
      <c r="D228" s="964" t="s">
        <v>1709</v>
      </c>
      <c r="E228" s="963" t="s">
        <v>1710</v>
      </c>
      <c r="F228" s="965">
        <v>287</v>
      </c>
      <c r="G228" s="965" t="s">
        <v>1711</v>
      </c>
      <c r="H228" s="965">
        <v>2</v>
      </c>
      <c r="I228" s="962" t="s">
        <v>1631</v>
      </c>
      <c r="J228" s="965">
        <v>1</v>
      </c>
      <c r="K228" s="965">
        <v>2019</v>
      </c>
      <c r="L228" s="962">
        <v>2</v>
      </c>
      <c r="M228" s="962">
        <v>5</v>
      </c>
      <c r="N228" s="965" t="s">
        <v>1714</v>
      </c>
      <c r="O228" s="965">
        <v>11</v>
      </c>
      <c r="P228" s="967"/>
      <c r="Q228" s="967">
        <v>226913.29</v>
      </c>
      <c r="R228" s="985">
        <f t="shared" si="4"/>
        <v>226913.29</v>
      </c>
      <c r="S228" s="987">
        <v>45746.02</v>
      </c>
      <c r="T228" s="988">
        <v>45746.02</v>
      </c>
      <c r="U228" s="988">
        <v>45746.02</v>
      </c>
      <c r="V228" s="988">
        <v>45746.02</v>
      </c>
    </row>
    <row r="229" spans="1:22" x14ac:dyDescent="0.25">
      <c r="A229" s="962">
        <v>4</v>
      </c>
      <c r="B229" s="963">
        <v>2</v>
      </c>
      <c r="C229" s="963">
        <v>5</v>
      </c>
      <c r="D229" s="964" t="s">
        <v>1709</v>
      </c>
      <c r="E229" s="963" t="s">
        <v>1710</v>
      </c>
      <c r="F229" s="965">
        <v>287</v>
      </c>
      <c r="G229" s="965" t="s">
        <v>1711</v>
      </c>
      <c r="H229" s="965">
        <v>2</v>
      </c>
      <c r="I229" s="962">
        <v>21601</v>
      </c>
      <c r="J229" s="965">
        <v>1</v>
      </c>
      <c r="K229" s="965">
        <v>2019</v>
      </c>
      <c r="L229" s="962">
        <v>2</v>
      </c>
      <c r="M229" s="962">
        <v>5</v>
      </c>
      <c r="N229" s="965" t="s">
        <v>1714</v>
      </c>
      <c r="O229" s="965">
        <v>11</v>
      </c>
      <c r="P229" s="967"/>
      <c r="Q229" s="967">
        <v>20291.3</v>
      </c>
      <c r="R229" s="985">
        <f t="shared" si="4"/>
        <v>20291.3</v>
      </c>
      <c r="S229" s="987">
        <v>20291.3</v>
      </c>
      <c r="T229" s="988">
        <v>20291.3</v>
      </c>
      <c r="U229" s="967">
        <v>20291.3</v>
      </c>
      <c r="V229" s="967">
        <v>20291.3</v>
      </c>
    </row>
    <row r="230" spans="1:22" x14ac:dyDescent="0.25">
      <c r="A230" s="962">
        <v>4</v>
      </c>
      <c r="B230" s="963">
        <v>2</v>
      </c>
      <c r="C230" s="963">
        <v>5</v>
      </c>
      <c r="D230" s="964" t="s">
        <v>1709</v>
      </c>
      <c r="E230" s="963" t="s">
        <v>1710</v>
      </c>
      <c r="F230" s="965">
        <v>287</v>
      </c>
      <c r="G230" s="965" t="s">
        <v>1711</v>
      </c>
      <c r="H230" s="965">
        <v>2</v>
      </c>
      <c r="I230" s="962">
        <v>21701</v>
      </c>
      <c r="J230" s="965">
        <v>1</v>
      </c>
      <c r="K230" s="965">
        <v>2019</v>
      </c>
      <c r="L230" s="962">
        <v>2</v>
      </c>
      <c r="M230" s="962">
        <v>5</v>
      </c>
      <c r="N230" s="965" t="s">
        <v>1714</v>
      </c>
      <c r="O230" s="965">
        <v>11</v>
      </c>
      <c r="P230" s="967"/>
      <c r="Q230" s="967">
        <v>4564.12</v>
      </c>
      <c r="R230" s="985">
        <f t="shared" si="4"/>
        <v>4564.12</v>
      </c>
      <c r="S230" s="987">
        <v>4564.12</v>
      </c>
      <c r="T230" s="988">
        <v>4564.12</v>
      </c>
      <c r="U230" s="988">
        <v>4564.12</v>
      </c>
      <c r="V230" s="988">
        <v>4564.12</v>
      </c>
    </row>
    <row r="231" spans="1:22" x14ac:dyDescent="0.25">
      <c r="A231" s="962">
        <v>4</v>
      </c>
      <c r="B231" s="963">
        <v>2</v>
      </c>
      <c r="C231" s="963">
        <v>5</v>
      </c>
      <c r="D231" s="964" t="s">
        <v>1709</v>
      </c>
      <c r="E231" s="963" t="s">
        <v>1710</v>
      </c>
      <c r="F231" s="965">
        <v>287</v>
      </c>
      <c r="G231" s="965" t="s">
        <v>1711</v>
      </c>
      <c r="H231" s="965">
        <v>2</v>
      </c>
      <c r="I231" s="962" t="s">
        <v>1620</v>
      </c>
      <c r="J231" s="965">
        <v>1</v>
      </c>
      <c r="K231" s="965">
        <v>2019</v>
      </c>
      <c r="L231" s="962">
        <v>2</v>
      </c>
      <c r="M231" s="962">
        <v>5</v>
      </c>
      <c r="N231" s="965" t="s">
        <v>1714</v>
      </c>
      <c r="O231" s="965">
        <v>11</v>
      </c>
      <c r="P231" s="967"/>
      <c r="Q231" s="967">
        <v>180059.56000000003</v>
      </c>
      <c r="R231" s="985">
        <f t="shared" si="4"/>
        <v>180059.56000000003</v>
      </c>
      <c r="S231" s="987">
        <v>102310.67</v>
      </c>
      <c r="T231" s="988">
        <v>102310.67</v>
      </c>
      <c r="U231" s="988">
        <v>102310.67</v>
      </c>
      <c r="V231" s="988">
        <v>102310.67</v>
      </c>
    </row>
    <row r="232" spans="1:22" x14ac:dyDescent="0.25">
      <c r="A232" s="962">
        <v>4</v>
      </c>
      <c r="B232" s="963">
        <v>2</v>
      </c>
      <c r="C232" s="963">
        <v>5</v>
      </c>
      <c r="D232" s="964" t="s">
        <v>1709</v>
      </c>
      <c r="E232" s="963" t="s">
        <v>1710</v>
      </c>
      <c r="F232" s="965">
        <v>287</v>
      </c>
      <c r="G232" s="965" t="s">
        <v>1711</v>
      </c>
      <c r="H232" s="965">
        <v>2</v>
      </c>
      <c r="I232" s="962">
        <v>24901</v>
      </c>
      <c r="J232" s="965">
        <v>1</v>
      </c>
      <c r="K232" s="965">
        <v>2019</v>
      </c>
      <c r="L232" s="962">
        <v>2</v>
      </c>
      <c r="M232" s="962">
        <v>5</v>
      </c>
      <c r="N232" s="965" t="s">
        <v>1714</v>
      </c>
      <c r="O232" s="965">
        <v>11</v>
      </c>
      <c r="P232" s="967"/>
      <c r="Q232" s="967">
        <v>811.65</v>
      </c>
      <c r="R232" s="985">
        <f t="shared" si="4"/>
        <v>811.65</v>
      </c>
      <c r="S232" s="987">
        <v>811.65</v>
      </c>
      <c r="T232" s="988">
        <v>811.65</v>
      </c>
      <c r="U232" s="967">
        <v>811.65</v>
      </c>
      <c r="V232" s="967">
        <v>811.65</v>
      </c>
    </row>
    <row r="233" spans="1:22" x14ac:dyDescent="0.25">
      <c r="A233" s="962">
        <v>4</v>
      </c>
      <c r="B233" s="963">
        <v>2</v>
      </c>
      <c r="C233" s="963">
        <v>5</v>
      </c>
      <c r="D233" s="964" t="s">
        <v>1709</v>
      </c>
      <c r="E233" s="963" t="s">
        <v>1710</v>
      </c>
      <c r="F233" s="965">
        <v>287</v>
      </c>
      <c r="G233" s="965" t="s">
        <v>1711</v>
      </c>
      <c r="H233" s="965">
        <v>2</v>
      </c>
      <c r="I233" s="962" t="s">
        <v>1673</v>
      </c>
      <c r="J233" s="965">
        <v>1</v>
      </c>
      <c r="K233" s="965">
        <v>2019</v>
      </c>
      <c r="L233" s="962">
        <v>2</v>
      </c>
      <c r="M233" s="962">
        <v>5</v>
      </c>
      <c r="N233" s="965" t="s">
        <v>1714</v>
      </c>
      <c r="O233" s="965">
        <v>11</v>
      </c>
      <c r="P233" s="967"/>
      <c r="Q233" s="967">
        <v>113177.17</v>
      </c>
      <c r="R233" s="985">
        <f t="shared" si="4"/>
        <v>113177.17</v>
      </c>
      <c r="S233" s="987">
        <v>52103.63</v>
      </c>
      <c r="T233" s="988">
        <v>52103.63</v>
      </c>
      <c r="U233" s="967">
        <v>52103.63</v>
      </c>
      <c r="V233" s="967">
        <v>52103.63</v>
      </c>
    </row>
    <row r="234" spans="1:22" x14ac:dyDescent="0.25">
      <c r="A234" s="962">
        <v>4</v>
      </c>
      <c r="B234" s="963">
        <v>2</v>
      </c>
      <c r="C234" s="963">
        <v>5</v>
      </c>
      <c r="D234" s="964" t="s">
        <v>1709</v>
      </c>
      <c r="E234" s="963" t="s">
        <v>1710</v>
      </c>
      <c r="F234" s="965">
        <v>287</v>
      </c>
      <c r="G234" s="965" t="s">
        <v>1711</v>
      </c>
      <c r="H234" s="965">
        <v>2</v>
      </c>
      <c r="I234" s="962" t="s">
        <v>1639</v>
      </c>
      <c r="J234" s="965">
        <v>1</v>
      </c>
      <c r="K234" s="965">
        <v>2019</v>
      </c>
      <c r="L234" s="962">
        <v>2</v>
      </c>
      <c r="M234" s="962">
        <v>5</v>
      </c>
      <c r="N234" s="965" t="s">
        <v>1714</v>
      </c>
      <c r="O234" s="965">
        <v>11</v>
      </c>
      <c r="P234" s="967"/>
      <c r="Q234" s="967">
        <v>206359.87</v>
      </c>
      <c r="R234" s="985">
        <f t="shared" si="4"/>
        <v>206359.87</v>
      </c>
      <c r="S234" s="987">
        <v>37148.82</v>
      </c>
      <c r="T234" s="988">
        <v>37148.82</v>
      </c>
      <c r="U234" s="988">
        <v>37148.82</v>
      </c>
      <c r="V234" s="988">
        <v>37148.82</v>
      </c>
    </row>
    <row r="235" spans="1:22" x14ac:dyDescent="0.25">
      <c r="A235" s="962">
        <v>4</v>
      </c>
      <c r="B235" s="963">
        <v>2</v>
      </c>
      <c r="C235" s="963">
        <v>5</v>
      </c>
      <c r="D235" s="964" t="s">
        <v>1709</v>
      </c>
      <c r="E235" s="963" t="s">
        <v>1710</v>
      </c>
      <c r="F235" s="965">
        <v>287</v>
      </c>
      <c r="G235" s="965" t="s">
        <v>1711</v>
      </c>
      <c r="H235" s="965">
        <v>2</v>
      </c>
      <c r="I235" s="962" t="s">
        <v>1674</v>
      </c>
      <c r="J235" s="965">
        <v>1</v>
      </c>
      <c r="K235" s="965">
        <v>2019</v>
      </c>
      <c r="L235" s="962">
        <v>2</v>
      </c>
      <c r="M235" s="962">
        <v>5</v>
      </c>
      <c r="N235" s="965" t="s">
        <v>1714</v>
      </c>
      <c r="O235" s="965">
        <v>11</v>
      </c>
      <c r="P235" s="967"/>
      <c r="Q235" s="967">
        <v>138451.41</v>
      </c>
      <c r="R235" s="985">
        <f t="shared" si="4"/>
        <v>138451.41</v>
      </c>
      <c r="S235" s="987">
        <v>34000.76</v>
      </c>
      <c r="T235" s="988">
        <v>34000.76</v>
      </c>
      <c r="U235" s="988">
        <v>34000.76</v>
      </c>
      <c r="V235" s="988">
        <v>34000.76</v>
      </c>
    </row>
    <row r="236" spans="1:22" x14ac:dyDescent="0.25">
      <c r="A236" s="962">
        <v>4</v>
      </c>
      <c r="B236" s="963">
        <v>2</v>
      </c>
      <c r="C236" s="963">
        <v>5</v>
      </c>
      <c r="D236" s="964" t="s">
        <v>1709</v>
      </c>
      <c r="E236" s="963" t="s">
        <v>1710</v>
      </c>
      <c r="F236" s="965">
        <v>287</v>
      </c>
      <c r="G236" s="965" t="s">
        <v>1711</v>
      </c>
      <c r="H236" s="965">
        <v>2</v>
      </c>
      <c r="I236" s="962" t="s">
        <v>1640</v>
      </c>
      <c r="J236" s="965">
        <v>1</v>
      </c>
      <c r="K236" s="965">
        <v>2019</v>
      </c>
      <c r="L236" s="962">
        <v>2</v>
      </c>
      <c r="M236" s="962">
        <v>5</v>
      </c>
      <c r="N236" s="965" t="s">
        <v>1714</v>
      </c>
      <c r="O236" s="965">
        <v>11</v>
      </c>
      <c r="P236" s="967"/>
      <c r="Q236" s="967">
        <v>540276</v>
      </c>
      <c r="R236" s="985">
        <f t="shared" si="4"/>
        <v>540276</v>
      </c>
      <c r="S236" s="987">
        <v>540276</v>
      </c>
      <c r="T236" s="988">
        <v>540276</v>
      </c>
      <c r="U236" s="988">
        <v>540276</v>
      </c>
      <c r="V236" s="988">
        <v>540276</v>
      </c>
    </row>
    <row r="237" spans="1:22" x14ac:dyDescent="0.25">
      <c r="A237" s="962">
        <v>4</v>
      </c>
      <c r="B237" s="963">
        <v>2</v>
      </c>
      <c r="C237" s="963">
        <v>5</v>
      </c>
      <c r="D237" s="964" t="s">
        <v>1709</v>
      </c>
      <c r="E237" s="963" t="s">
        <v>1710</v>
      </c>
      <c r="F237" s="965">
        <v>287</v>
      </c>
      <c r="G237" s="965" t="s">
        <v>1711</v>
      </c>
      <c r="H237" s="965">
        <v>2</v>
      </c>
      <c r="I237" s="962" t="s">
        <v>1677</v>
      </c>
      <c r="J237" s="965">
        <v>1</v>
      </c>
      <c r="K237" s="965">
        <v>2019</v>
      </c>
      <c r="L237" s="962">
        <v>2</v>
      </c>
      <c r="M237" s="962">
        <v>5</v>
      </c>
      <c r="N237" s="965" t="s">
        <v>1714</v>
      </c>
      <c r="O237" s="965">
        <v>11</v>
      </c>
      <c r="P237" s="967"/>
      <c r="Q237" s="967">
        <v>118206.13</v>
      </c>
      <c r="R237" s="985">
        <f t="shared" si="4"/>
        <v>118206.13</v>
      </c>
      <c r="S237" s="987">
        <v>41817.15</v>
      </c>
      <c r="T237" s="988">
        <v>41817.15</v>
      </c>
      <c r="U237" s="968">
        <f>41817.15-10396.65</f>
        <v>31420.5</v>
      </c>
      <c r="V237" s="968">
        <f>41817.15-10396.65</f>
        <v>31420.5</v>
      </c>
    </row>
    <row r="238" spans="1:22" x14ac:dyDescent="0.25">
      <c r="A238" s="962">
        <v>4</v>
      </c>
      <c r="B238" s="963">
        <v>2</v>
      </c>
      <c r="C238" s="963">
        <v>5</v>
      </c>
      <c r="D238" s="964" t="s">
        <v>1709</v>
      </c>
      <c r="E238" s="963" t="s">
        <v>1710</v>
      </c>
      <c r="F238" s="965">
        <v>287</v>
      </c>
      <c r="G238" s="965" t="s">
        <v>1711</v>
      </c>
      <c r="H238" s="965">
        <v>2</v>
      </c>
      <c r="I238" s="962" t="s">
        <v>1679</v>
      </c>
      <c r="J238" s="965">
        <v>1</v>
      </c>
      <c r="K238" s="965">
        <v>2019</v>
      </c>
      <c r="L238" s="962">
        <v>2</v>
      </c>
      <c r="M238" s="962">
        <v>5</v>
      </c>
      <c r="N238" s="965" t="s">
        <v>1714</v>
      </c>
      <c r="O238" s="965">
        <v>11</v>
      </c>
      <c r="P238" s="967"/>
      <c r="Q238" s="967">
        <v>430323.25</v>
      </c>
      <c r="R238" s="985">
        <f t="shared" si="4"/>
        <v>430323.25</v>
      </c>
      <c r="S238" s="987">
        <v>172123.12</v>
      </c>
      <c r="T238" s="988">
        <v>172123.12</v>
      </c>
      <c r="U238" s="967">
        <v>129092.34</v>
      </c>
      <c r="V238" s="967">
        <v>129092.34</v>
      </c>
    </row>
    <row r="239" spans="1:22" x14ac:dyDescent="0.25">
      <c r="A239" s="962">
        <v>4</v>
      </c>
      <c r="B239" s="963">
        <v>2</v>
      </c>
      <c r="C239" s="963">
        <v>5</v>
      </c>
      <c r="D239" s="964" t="s">
        <v>1709</v>
      </c>
      <c r="E239" s="963" t="s">
        <v>1710</v>
      </c>
      <c r="F239" s="965">
        <v>287</v>
      </c>
      <c r="G239" s="965" t="s">
        <v>1711</v>
      </c>
      <c r="H239" s="965">
        <v>2</v>
      </c>
      <c r="I239" s="962">
        <v>32302</v>
      </c>
      <c r="J239" s="965">
        <v>1</v>
      </c>
      <c r="K239" s="965">
        <v>2019</v>
      </c>
      <c r="L239" s="962">
        <v>2</v>
      </c>
      <c r="M239" s="962">
        <v>5</v>
      </c>
      <c r="N239" s="965" t="s">
        <v>1714</v>
      </c>
      <c r="O239" s="965">
        <v>11</v>
      </c>
      <c r="P239" s="967"/>
      <c r="Q239" s="967">
        <v>15000.05</v>
      </c>
      <c r="R239" s="985">
        <f t="shared" si="4"/>
        <v>15000.05</v>
      </c>
      <c r="S239" s="987">
        <v>15000.05</v>
      </c>
      <c r="T239" s="988">
        <v>15000.05</v>
      </c>
      <c r="U239" s="967">
        <v>15000.05</v>
      </c>
      <c r="V239" s="967">
        <v>15000.05</v>
      </c>
    </row>
    <row r="240" spans="1:22" x14ac:dyDescent="0.25">
      <c r="A240" s="962">
        <v>4</v>
      </c>
      <c r="B240" s="963">
        <v>2</v>
      </c>
      <c r="C240" s="963">
        <v>5</v>
      </c>
      <c r="D240" s="964" t="s">
        <v>1709</v>
      </c>
      <c r="E240" s="963" t="s">
        <v>1710</v>
      </c>
      <c r="F240" s="965">
        <v>287</v>
      </c>
      <c r="G240" s="965" t="s">
        <v>1711</v>
      </c>
      <c r="H240" s="965">
        <v>2</v>
      </c>
      <c r="I240" s="962">
        <v>32701</v>
      </c>
      <c r="J240" s="965">
        <v>1</v>
      </c>
      <c r="K240" s="965">
        <v>2019</v>
      </c>
      <c r="L240" s="962">
        <v>2</v>
      </c>
      <c r="M240" s="962">
        <v>5</v>
      </c>
      <c r="N240" s="965" t="s">
        <v>1714</v>
      </c>
      <c r="O240" s="965">
        <v>11</v>
      </c>
      <c r="P240" s="967"/>
      <c r="Q240" s="967">
        <v>63200</v>
      </c>
      <c r="R240" s="985">
        <f t="shared" si="4"/>
        <v>63200</v>
      </c>
      <c r="S240" s="987">
        <v>5892.8</v>
      </c>
      <c r="T240" s="988">
        <v>5892.8</v>
      </c>
      <c r="U240" s="988">
        <v>5892.8</v>
      </c>
      <c r="V240" s="988">
        <v>5892.8</v>
      </c>
    </row>
    <row r="241" spans="1:22" x14ac:dyDescent="0.25">
      <c r="A241" s="962">
        <v>4</v>
      </c>
      <c r="B241" s="963">
        <v>2</v>
      </c>
      <c r="C241" s="963">
        <v>5</v>
      </c>
      <c r="D241" s="964" t="s">
        <v>1709</v>
      </c>
      <c r="E241" s="963" t="s">
        <v>1710</v>
      </c>
      <c r="F241" s="965">
        <v>287</v>
      </c>
      <c r="G241" s="965" t="s">
        <v>1711</v>
      </c>
      <c r="H241" s="965">
        <v>2</v>
      </c>
      <c r="I241" s="962" t="s">
        <v>1688</v>
      </c>
      <c r="J241" s="965">
        <v>1</v>
      </c>
      <c r="K241" s="965">
        <v>2019</v>
      </c>
      <c r="L241" s="962">
        <v>2</v>
      </c>
      <c r="M241" s="962">
        <v>5</v>
      </c>
      <c r="N241" s="965" t="s">
        <v>1714</v>
      </c>
      <c r="O241" s="965">
        <v>11</v>
      </c>
      <c r="P241" s="967"/>
      <c r="Q241" s="967">
        <v>446206.58999999997</v>
      </c>
      <c r="R241" s="985">
        <f t="shared" si="4"/>
        <v>446206.58999999997</v>
      </c>
      <c r="S241" s="987">
        <v>103184.98</v>
      </c>
      <c r="T241" s="988">
        <v>103184.98</v>
      </c>
      <c r="U241" s="967">
        <v>103184.98</v>
      </c>
      <c r="V241" s="967">
        <v>103184.98</v>
      </c>
    </row>
    <row r="242" spans="1:22" x14ac:dyDescent="0.25">
      <c r="A242" s="962">
        <v>4</v>
      </c>
      <c r="B242" s="963">
        <v>2</v>
      </c>
      <c r="C242" s="963">
        <v>5</v>
      </c>
      <c r="D242" s="964" t="s">
        <v>1709</v>
      </c>
      <c r="E242" s="963" t="s">
        <v>1710</v>
      </c>
      <c r="F242" s="965">
        <v>287</v>
      </c>
      <c r="G242" s="965" t="s">
        <v>1711</v>
      </c>
      <c r="H242" s="965">
        <v>2</v>
      </c>
      <c r="I242" s="962" t="s">
        <v>1693</v>
      </c>
      <c r="J242" s="965">
        <v>1</v>
      </c>
      <c r="K242" s="965">
        <v>2019</v>
      </c>
      <c r="L242" s="962">
        <v>2</v>
      </c>
      <c r="M242" s="962">
        <v>5</v>
      </c>
      <c r="N242" s="965" t="s">
        <v>1714</v>
      </c>
      <c r="O242" s="965">
        <v>11</v>
      </c>
      <c r="P242" s="967"/>
      <c r="Q242" s="967">
        <v>250718</v>
      </c>
      <c r="R242" s="985">
        <f t="shared" si="4"/>
        <v>250718</v>
      </c>
      <c r="S242" s="987">
        <v>60000.03</v>
      </c>
      <c r="T242" s="988">
        <v>60000.03</v>
      </c>
      <c r="U242" s="967">
        <v>60000.03</v>
      </c>
      <c r="V242" s="967">
        <v>60000.03</v>
      </c>
    </row>
    <row r="243" spans="1:22" x14ac:dyDescent="0.25">
      <c r="A243" s="962">
        <v>4</v>
      </c>
      <c r="B243" s="963">
        <v>2</v>
      </c>
      <c r="C243" s="963">
        <v>5</v>
      </c>
      <c r="D243" s="964" t="s">
        <v>1709</v>
      </c>
      <c r="E243" s="963" t="s">
        <v>1710</v>
      </c>
      <c r="F243" s="965">
        <v>287</v>
      </c>
      <c r="G243" s="965" t="s">
        <v>1711</v>
      </c>
      <c r="H243" s="965">
        <v>2</v>
      </c>
      <c r="I243" s="962">
        <v>35901</v>
      </c>
      <c r="J243" s="965">
        <v>1</v>
      </c>
      <c r="K243" s="965">
        <v>2019</v>
      </c>
      <c r="L243" s="962">
        <v>2</v>
      </c>
      <c r="M243" s="962">
        <v>5</v>
      </c>
      <c r="N243" s="965" t="s">
        <v>1714</v>
      </c>
      <c r="O243" s="965">
        <v>11</v>
      </c>
      <c r="P243" s="967"/>
      <c r="Q243" s="967">
        <v>133125.06</v>
      </c>
      <c r="R243" s="985">
        <f t="shared" si="4"/>
        <v>133125.06</v>
      </c>
      <c r="S243" s="987">
        <v>18660</v>
      </c>
      <c r="T243" s="988">
        <v>18660</v>
      </c>
      <c r="U243" s="988">
        <v>18660</v>
      </c>
      <c r="V243" s="988">
        <v>18660</v>
      </c>
    </row>
    <row r="244" spans="1:22" x14ac:dyDescent="0.25">
      <c r="A244" s="962">
        <v>4</v>
      </c>
      <c r="B244" s="963">
        <v>2</v>
      </c>
      <c r="C244" s="963">
        <v>5</v>
      </c>
      <c r="D244" s="964" t="s">
        <v>1709</v>
      </c>
      <c r="E244" s="963" t="s">
        <v>1710</v>
      </c>
      <c r="F244" s="965">
        <v>287</v>
      </c>
      <c r="G244" s="965" t="s">
        <v>1711</v>
      </c>
      <c r="H244" s="965">
        <v>2</v>
      </c>
      <c r="I244" s="965">
        <v>29401</v>
      </c>
      <c r="J244" s="965">
        <v>1</v>
      </c>
      <c r="K244" s="965">
        <v>2019</v>
      </c>
      <c r="L244" s="962">
        <v>2</v>
      </c>
      <c r="M244" s="962">
        <v>5</v>
      </c>
      <c r="N244" s="965" t="s">
        <v>1715</v>
      </c>
      <c r="O244" s="965">
        <v>11</v>
      </c>
      <c r="P244" s="968"/>
      <c r="Q244" s="967">
        <v>7656</v>
      </c>
      <c r="R244" s="985">
        <f t="shared" si="4"/>
        <v>7656</v>
      </c>
      <c r="S244" s="987">
        <v>7656</v>
      </c>
      <c r="T244" s="988">
        <v>7656</v>
      </c>
      <c r="U244" s="967">
        <v>7656</v>
      </c>
      <c r="V244" s="967">
        <v>7656</v>
      </c>
    </row>
    <row r="245" spans="1:22" x14ac:dyDescent="0.25">
      <c r="A245" s="962">
        <v>4</v>
      </c>
      <c r="B245" s="963">
        <v>2</v>
      </c>
      <c r="C245" s="963">
        <v>5</v>
      </c>
      <c r="D245" s="964" t="s">
        <v>1709</v>
      </c>
      <c r="E245" s="963" t="s">
        <v>1710</v>
      </c>
      <c r="F245" s="965">
        <v>287</v>
      </c>
      <c r="G245" s="965" t="s">
        <v>1711</v>
      </c>
      <c r="H245" s="965">
        <v>2</v>
      </c>
      <c r="I245" s="962" t="s">
        <v>1662</v>
      </c>
      <c r="J245" s="965">
        <v>1</v>
      </c>
      <c r="K245" s="965">
        <v>2019</v>
      </c>
      <c r="L245" s="962">
        <v>2</v>
      </c>
      <c r="M245" s="962">
        <v>5</v>
      </c>
      <c r="N245" s="965" t="s">
        <v>1715</v>
      </c>
      <c r="O245" s="965">
        <v>11</v>
      </c>
      <c r="P245" s="968"/>
      <c r="Q245" s="967">
        <v>1948.8</v>
      </c>
      <c r="R245" s="985">
        <f t="shared" si="4"/>
        <v>1948.8</v>
      </c>
      <c r="S245" s="987">
        <v>1948.8</v>
      </c>
      <c r="T245" s="988">
        <v>1948.8</v>
      </c>
      <c r="U245" s="967">
        <v>1948.8</v>
      </c>
      <c r="V245" s="967">
        <v>1948.8</v>
      </c>
    </row>
    <row r="246" spans="1:22" x14ac:dyDescent="0.25">
      <c r="A246" s="962">
        <v>4</v>
      </c>
      <c r="B246" s="963">
        <v>2</v>
      </c>
      <c r="C246" s="963">
        <v>5</v>
      </c>
      <c r="D246" s="964" t="s">
        <v>1709</v>
      </c>
      <c r="E246" s="963" t="s">
        <v>1710</v>
      </c>
      <c r="F246" s="965">
        <v>287</v>
      </c>
      <c r="G246" s="965" t="s">
        <v>1711</v>
      </c>
      <c r="H246" s="965">
        <v>2</v>
      </c>
      <c r="I246" s="962">
        <v>51501</v>
      </c>
      <c r="J246" s="965">
        <v>2</v>
      </c>
      <c r="K246" s="965">
        <v>2019</v>
      </c>
      <c r="L246" s="962">
        <v>2</v>
      </c>
      <c r="M246" s="962">
        <v>5</v>
      </c>
      <c r="N246" s="965" t="s">
        <v>1715</v>
      </c>
      <c r="O246" s="965">
        <v>11</v>
      </c>
      <c r="P246" s="968"/>
      <c r="Q246" s="967">
        <v>37075.389999999985</v>
      </c>
      <c r="R246" s="985">
        <f t="shared" si="4"/>
        <v>37075.389999999985</v>
      </c>
      <c r="S246" s="970">
        <v>26100</v>
      </c>
      <c r="T246" s="986">
        <v>26100</v>
      </c>
      <c r="U246" s="967">
        <v>26100</v>
      </c>
      <c r="V246" s="967">
        <v>26100</v>
      </c>
    </row>
    <row r="247" spans="1:22" x14ac:dyDescent="0.25">
      <c r="A247" s="962">
        <v>4</v>
      </c>
      <c r="B247" s="963">
        <v>2</v>
      </c>
      <c r="C247" s="963">
        <v>5</v>
      </c>
      <c r="D247" s="964" t="s">
        <v>1709</v>
      </c>
      <c r="E247" s="963" t="s">
        <v>1710</v>
      </c>
      <c r="F247" s="965">
        <v>287</v>
      </c>
      <c r="G247" s="965" t="s">
        <v>1711</v>
      </c>
      <c r="H247" s="965">
        <v>2</v>
      </c>
      <c r="I247" s="966" t="s">
        <v>1703</v>
      </c>
      <c r="J247" s="965">
        <v>2</v>
      </c>
      <c r="K247" s="965">
        <v>2019</v>
      </c>
      <c r="L247" s="962">
        <v>2</v>
      </c>
      <c r="M247" s="962">
        <v>5</v>
      </c>
      <c r="N247" s="965" t="s">
        <v>1715</v>
      </c>
      <c r="O247" s="965">
        <v>11</v>
      </c>
      <c r="P247" s="968"/>
      <c r="Q247" s="967">
        <v>17782.8</v>
      </c>
      <c r="R247" s="985">
        <f t="shared" si="4"/>
        <v>17782.8</v>
      </c>
      <c r="S247" s="970">
        <v>17782.8</v>
      </c>
      <c r="T247" s="986">
        <v>17782.8</v>
      </c>
      <c r="U247" s="967">
        <v>17782.8</v>
      </c>
      <c r="V247" s="967">
        <v>17782.8</v>
      </c>
    </row>
    <row r="248" spans="1:22" x14ac:dyDescent="0.25">
      <c r="A248" s="962">
        <v>4</v>
      </c>
      <c r="B248" s="963">
        <v>2</v>
      </c>
      <c r="C248" s="963">
        <v>5</v>
      </c>
      <c r="D248" s="964" t="s">
        <v>1709</v>
      </c>
      <c r="E248" s="963" t="s">
        <v>1710</v>
      </c>
      <c r="F248" s="965">
        <v>287</v>
      </c>
      <c r="G248" s="965" t="s">
        <v>1711</v>
      </c>
      <c r="H248" s="965">
        <v>2</v>
      </c>
      <c r="I248" s="966" t="s">
        <v>1699</v>
      </c>
      <c r="J248" s="965">
        <v>2</v>
      </c>
      <c r="K248" s="965">
        <v>2019</v>
      </c>
      <c r="L248" s="962">
        <v>2</v>
      </c>
      <c r="M248" s="962">
        <v>5</v>
      </c>
      <c r="N248" s="965" t="s">
        <v>1715</v>
      </c>
      <c r="O248" s="965">
        <v>11</v>
      </c>
      <c r="P248" s="968"/>
      <c r="Q248" s="967">
        <v>60122.8</v>
      </c>
      <c r="R248" s="985">
        <f t="shared" si="4"/>
        <v>60122.8</v>
      </c>
      <c r="S248" s="970">
        <v>60122.8</v>
      </c>
      <c r="T248" s="986">
        <v>60122.8</v>
      </c>
      <c r="U248" s="967">
        <v>60122.8</v>
      </c>
      <c r="V248" s="967">
        <v>60122.8</v>
      </c>
    </row>
    <row r="249" spans="1:22" x14ac:dyDescent="0.25">
      <c r="A249" s="962">
        <v>4</v>
      </c>
      <c r="B249" s="963">
        <v>2</v>
      </c>
      <c r="C249" s="963">
        <v>5</v>
      </c>
      <c r="D249" s="964" t="s">
        <v>1709</v>
      </c>
      <c r="E249" s="963" t="s">
        <v>1710</v>
      </c>
      <c r="F249" s="965">
        <v>287</v>
      </c>
      <c r="G249" s="965" t="s">
        <v>1711</v>
      </c>
      <c r="H249" s="965">
        <v>2</v>
      </c>
      <c r="I249" s="966" t="s">
        <v>1704</v>
      </c>
      <c r="J249" s="965">
        <v>2</v>
      </c>
      <c r="K249" s="965">
        <v>2019</v>
      </c>
      <c r="L249" s="962">
        <v>2</v>
      </c>
      <c r="M249" s="962">
        <v>5</v>
      </c>
      <c r="N249" s="965" t="s">
        <v>1715</v>
      </c>
      <c r="O249" s="965">
        <v>11</v>
      </c>
      <c r="P249" s="968"/>
      <c r="Q249" s="967">
        <v>5557.56</v>
      </c>
      <c r="R249" s="985">
        <f t="shared" si="4"/>
        <v>5557.56</v>
      </c>
      <c r="S249" s="970">
        <v>5557.56</v>
      </c>
      <c r="T249" s="986">
        <v>5557.56</v>
      </c>
      <c r="U249" s="967">
        <v>5557.56</v>
      </c>
      <c r="V249" s="967">
        <v>5557.56</v>
      </c>
    </row>
    <row r="250" spans="1:22" x14ac:dyDescent="0.25">
      <c r="A250" s="962">
        <v>4</v>
      </c>
      <c r="B250" s="963">
        <v>2</v>
      </c>
      <c r="C250" s="963">
        <v>5</v>
      </c>
      <c r="D250" s="964" t="s">
        <v>1709</v>
      </c>
      <c r="E250" s="963" t="s">
        <v>1710</v>
      </c>
      <c r="F250" s="965">
        <v>287</v>
      </c>
      <c r="G250" s="965" t="s">
        <v>1711</v>
      </c>
      <c r="H250" s="965">
        <v>2</v>
      </c>
      <c r="I250" s="966" t="s">
        <v>1705</v>
      </c>
      <c r="J250" s="965">
        <v>2</v>
      </c>
      <c r="K250" s="965">
        <v>2019</v>
      </c>
      <c r="L250" s="962">
        <v>2</v>
      </c>
      <c r="M250" s="962">
        <v>5</v>
      </c>
      <c r="N250" s="965" t="s">
        <v>1715</v>
      </c>
      <c r="O250" s="965">
        <v>11</v>
      </c>
      <c r="P250" s="968"/>
      <c r="Q250" s="967">
        <v>26912</v>
      </c>
      <c r="R250" s="985">
        <f t="shared" si="4"/>
        <v>26912</v>
      </c>
      <c r="S250" s="970">
        <v>26912</v>
      </c>
      <c r="T250" s="986">
        <v>26912</v>
      </c>
      <c r="U250" s="967">
        <v>26912</v>
      </c>
      <c r="V250" s="967">
        <v>26912</v>
      </c>
    </row>
    <row r="251" spans="1:22" x14ac:dyDescent="0.25">
      <c r="A251" s="962">
        <v>4</v>
      </c>
      <c r="B251" s="963">
        <v>2</v>
      </c>
      <c r="C251" s="963">
        <v>5</v>
      </c>
      <c r="D251" s="964" t="s">
        <v>1709</v>
      </c>
      <c r="E251" s="963" t="s">
        <v>1710</v>
      </c>
      <c r="F251" s="965">
        <v>287</v>
      </c>
      <c r="G251" s="965" t="s">
        <v>1711</v>
      </c>
      <c r="H251" s="965">
        <v>2</v>
      </c>
      <c r="I251" s="966" t="s">
        <v>1706</v>
      </c>
      <c r="J251" s="965">
        <v>2</v>
      </c>
      <c r="K251" s="965">
        <v>2019</v>
      </c>
      <c r="L251" s="962">
        <v>2</v>
      </c>
      <c r="M251" s="962">
        <v>5</v>
      </c>
      <c r="N251" s="965" t="s">
        <v>1715</v>
      </c>
      <c r="O251" s="965">
        <v>11</v>
      </c>
      <c r="P251" s="968"/>
      <c r="Q251" s="967">
        <v>30566</v>
      </c>
      <c r="R251" s="985">
        <f t="shared" si="4"/>
        <v>30566</v>
      </c>
      <c r="S251" s="970">
        <v>30566</v>
      </c>
      <c r="T251" s="986">
        <v>30566</v>
      </c>
      <c r="U251" s="967">
        <v>30566</v>
      </c>
      <c r="V251" s="967">
        <v>30566</v>
      </c>
    </row>
    <row r="252" spans="1:22" x14ac:dyDescent="0.25">
      <c r="A252" s="962">
        <v>4</v>
      </c>
      <c r="B252" s="963">
        <v>2</v>
      </c>
      <c r="C252" s="963">
        <v>5</v>
      </c>
      <c r="D252" s="964" t="s">
        <v>1709</v>
      </c>
      <c r="E252" s="963" t="s">
        <v>1710</v>
      </c>
      <c r="F252" s="965">
        <v>287</v>
      </c>
      <c r="G252" s="965" t="s">
        <v>1711</v>
      </c>
      <c r="H252" s="965">
        <v>2</v>
      </c>
      <c r="I252" s="962" t="s">
        <v>1697</v>
      </c>
      <c r="J252" s="965">
        <v>2</v>
      </c>
      <c r="K252" s="965">
        <v>2019</v>
      </c>
      <c r="L252" s="962">
        <v>2</v>
      </c>
      <c r="M252" s="962">
        <v>5</v>
      </c>
      <c r="N252" s="965" t="s">
        <v>1715</v>
      </c>
      <c r="O252" s="965">
        <v>11</v>
      </c>
      <c r="P252" s="968"/>
      <c r="Q252" s="967">
        <v>23086.400000000001</v>
      </c>
      <c r="R252" s="985">
        <f t="shared" si="4"/>
        <v>23086.400000000001</v>
      </c>
      <c r="S252" s="970">
        <v>23086.400000000001</v>
      </c>
      <c r="T252" s="986">
        <v>23086.400000000001</v>
      </c>
      <c r="U252" s="967">
        <v>23086.400000000001</v>
      </c>
      <c r="V252" s="967">
        <v>23086.400000000001</v>
      </c>
    </row>
    <row r="253" spans="1:22" x14ac:dyDescent="0.25">
      <c r="A253" s="962">
        <v>4</v>
      </c>
      <c r="B253" s="963">
        <v>2</v>
      </c>
      <c r="C253" s="963">
        <v>5</v>
      </c>
      <c r="D253" s="964" t="s">
        <v>1709</v>
      </c>
      <c r="E253" s="963" t="s">
        <v>1710</v>
      </c>
      <c r="F253" s="965">
        <v>287</v>
      </c>
      <c r="G253" s="965" t="s">
        <v>1711</v>
      </c>
      <c r="H253" s="965">
        <v>2</v>
      </c>
      <c r="I253" s="962" t="s">
        <v>1707</v>
      </c>
      <c r="J253" s="965">
        <v>2</v>
      </c>
      <c r="K253" s="965">
        <v>2019</v>
      </c>
      <c r="L253" s="962">
        <v>2</v>
      </c>
      <c r="M253" s="962">
        <v>5</v>
      </c>
      <c r="N253" s="965" t="s">
        <v>1715</v>
      </c>
      <c r="O253" s="965">
        <v>11</v>
      </c>
      <c r="P253" s="968"/>
      <c r="Q253" s="967">
        <v>359396.89</v>
      </c>
      <c r="R253" s="985">
        <f t="shared" si="4"/>
        <v>359396.89</v>
      </c>
      <c r="S253" s="970">
        <v>358411.86</v>
      </c>
      <c r="T253" s="986">
        <v>358411.86</v>
      </c>
      <c r="U253" s="967">
        <v>358411.86</v>
      </c>
      <c r="V253" s="967">
        <v>358411.86</v>
      </c>
    </row>
    <row r="254" spans="1:22" x14ac:dyDescent="0.25">
      <c r="A254" s="962">
        <v>4</v>
      </c>
      <c r="B254" s="963">
        <v>2</v>
      </c>
      <c r="C254" s="963">
        <v>5</v>
      </c>
      <c r="D254" s="964" t="s">
        <v>1709</v>
      </c>
      <c r="E254" s="963" t="s">
        <v>1710</v>
      </c>
      <c r="F254" s="965">
        <v>287</v>
      </c>
      <c r="G254" s="965" t="s">
        <v>1711</v>
      </c>
      <c r="H254" s="965">
        <v>2</v>
      </c>
      <c r="I254" s="962" t="s">
        <v>1699</v>
      </c>
      <c r="J254" s="965">
        <v>2</v>
      </c>
      <c r="K254" s="965">
        <v>2019</v>
      </c>
      <c r="L254" s="962">
        <v>2</v>
      </c>
      <c r="M254" s="962">
        <v>5</v>
      </c>
      <c r="N254" s="965" t="s">
        <v>1715</v>
      </c>
      <c r="O254" s="965">
        <v>11</v>
      </c>
      <c r="P254" s="968"/>
      <c r="Q254" s="967">
        <v>26517.71</v>
      </c>
      <c r="R254" s="985">
        <f t="shared" si="4"/>
        <v>26517.71</v>
      </c>
      <c r="S254" s="970">
        <v>26517.71</v>
      </c>
      <c r="T254" s="986">
        <v>26517.71</v>
      </c>
      <c r="U254" s="990">
        <v>26517.71</v>
      </c>
      <c r="V254" s="990">
        <v>26517.71</v>
      </c>
    </row>
    <row r="255" spans="1:22" x14ac:dyDescent="0.25">
      <c r="A255" s="962">
        <v>5</v>
      </c>
      <c r="B255" s="963">
        <v>2</v>
      </c>
      <c r="C255" s="963">
        <v>5</v>
      </c>
      <c r="D255" s="964" t="s">
        <v>1709</v>
      </c>
      <c r="E255" s="963" t="s">
        <v>1710</v>
      </c>
      <c r="F255" s="965">
        <v>459</v>
      </c>
      <c r="G255" s="965" t="s">
        <v>1711</v>
      </c>
      <c r="H255" s="965">
        <v>2</v>
      </c>
      <c r="I255" s="962" t="s">
        <v>1617</v>
      </c>
      <c r="J255" s="965">
        <v>1</v>
      </c>
      <c r="K255" s="965">
        <v>2019</v>
      </c>
      <c r="L255" s="962">
        <v>1</v>
      </c>
      <c r="M255" s="962">
        <v>4</v>
      </c>
      <c r="N255" s="965" t="s">
        <v>1713</v>
      </c>
      <c r="O255" s="965">
        <v>11</v>
      </c>
      <c r="P255" s="967">
        <v>9870.35</v>
      </c>
      <c r="Q255" s="967"/>
      <c r="R255" s="985">
        <f t="shared" si="4"/>
        <v>9870.35</v>
      </c>
      <c r="S255" s="986">
        <v>9870.3499999999985</v>
      </c>
      <c r="T255" s="986">
        <v>9870.3499999999985</v>
      </c>
      <c r="U255" s="986">
        <v>9870.3499999999985</v>
      </c>
      <c r="V255" s="986">
        <v>9870.3499999999985</v>
      </c>
    </row>
    <row r="256" spans="1:22" x14ac:dyDescent="0.25">
      <c r="A256" s="962">
        <v>5</v>
      </c>
      <c r="B256" s="963">
        <v>2</v>
      </c>
      <c r="C256" s="963">
        <v>5</v>
      </c>
      <c r="D256" s="964" t="s">
        <v>1709</v>
      </c>
      <c r="E256" s="963" t="s">
        <v>1710</v>
      </c>
      <c r="F256" s="965">
        <v>459</v>
      </c>
      <c r="G256" s="965" t="s">
        <v>1711</v>
      </c>
      <c r="H256" s="965">
        <v>2</v>
      </c>
      <c r="I256" s="962" t="s">
        <v>1641</v>
      </c>
      <c r="J256" s="965">
        <v>1</v>
      </c>
      <c r="K256" s="965">
        <v>2019</v>
      </c>
      <c r="L256" s="962">
        <v>1</v>
      </c>
      <c r="M256" s="962">
        <v>4</v>
      </c>
      <c r="N256" s="965" t="s">
        <v>1713</v>
      </c>
      <c r="O256" s="965">
        <v>11</v>
      </c>
      <c r="P256" s="967">
        <v>115881.04</v>
      </c>
      <c r="Q256" s="967">
        <v>-9215.56</v>
      </c>
      <c r="R256" s="985">
        <f t="shared" si="4"/>
        <v>106665.48</v>
      </c>
      <c r="S256" s="986">
        <v>104354.76</v>
      </c>
      <c r="T256" s="986">
        <v>104354.76</v>
      </c>
      <c r="U256" s="986">
        <v>104354.76</v>
      </c>
      <c r="V256" s="986">
        <v>104354.76</v>
      </c>
    </row>
    <row r="257" spans="1:22" x14ac:dyDescent="0.25">
      <c r="A257" s="962">
        <v>5</v>
      </c>
      <c r="B257" s="963">
        <v>2</v>
      </c>
      <c r="C257" s="963">
        <v>5</v>
      </c>
      <c r="D257" s="964" t="s">
        <v>1709</v>
      </c>
      <c r="E257" s="963" t="s">
        <v>1710</v>
      </c>
      <c r="F257" s="965">
        <v>459</v>
      </c>
      <c r="G257" s="965" t="s">
        <v>1711</v>
      </c>
      <c r="H257" s="965">
        <v>2</v>
      </c>
      <c r="I257" s="962" t="s">
        <v>1664</v>
      </c>
      <c r="J257" s="965">
        <v>1</v>
      </c>
      <c r="K257" s="965">
        <v>2019</v>
      </c>
      <c r="L257" s="962">
        <v>1</v>
      </c>
      <c r="M257" s="962">
        <v>4</v>
      </c>
      <c r="N257" s="965" t="s">
        <v>1713</v>
      </c>
      <c r="O257" s="965">
        <v>11</v>
      </c>
      <c r="P257" s="967"/>
      <c r="Q257" s="967">
        <v>116.89</v>
      </c>
      <c r="R257" s="985">
        <f t="shared" si="4"/>
        <v>116.89</v>
      </c>
      <c r="S257" s="986">
        <v>116.89</v>
      </c>
      <c r="T257" s="986">
        <v>116.89</v>
      </c>
      <c r="U257" s="986">
        <v>116.89</v>
      </c>
      <c r="V257" s="986">
        <v>116.89</v>
      </c>
    </row>
    <row r="258" spans="1:22" x14ac:dyDescent="0.25">
      <c r="A258" s="962">
        <v>5</v>
      </c>
      <c r="B258" s="963">
        <v>2</v>
      </c>
      <c r="C258" s="963">
        <v>5</v>
      </c>
      <c r="D258" s="964" t="s">
        <v>1709</v>
      </c>
      <c r="E258" s="963" t="s">
        <v>1710</v>
      </c>
      <c r="F258" s="965">
        <v>459</v>
      </c>
      <c r="G258" s="965" t="s">
        <v>1711</v>
      </c>
      <c r="H258" s="965">
        <v>2</v>
      </c>
      <c r="I258" s="962" t="s">
        <v>1618</v>
      </c>
      <c r="J258" s="965">
        <v>1</v>
      </c>
      <c r="K258" s="965">
        <v>2019</v>
      </c>
      <c r="L258" s="962">
        <v>1</v>
      </c>
      <c r="M258" s="962">
        <v>4</v>
      </c>
      <c r="N258" s="965" t="s">
        <v>1713</v>
      </c>
      <c r="O258" s="965">
        <v>11</v>
      </c>
      <c r="P258" s="967"/>
      <c r="Q258" s="967">
        <v>281</v>
      </c>
      <c r="R258" s="985">
        <f t="shared" si="4"/>
        <v>281</v>
      </c>
      <c r="S258" s="986">
        <v>281</v>
      </c>
      <c r="T258" s="986">
        <v>281</v>
      </c>
      <c r="U258" s="986">
        <v>281</v>
      </c>
      <c r="V258" s="986">
        <v>281</v>
      </c>
    </row>
    <row r="259" spans="1:22" x14ac:dyDescent="0.25">
      <c r="A259" s="962">
        <v>5</v>
      </c>
      <c r="B259" s="963">
        <v>2</v>
      </c>
      <c r="C259" s="963">
        <v>5</v>
      </c>
      <c r="D259" s="964" t="s">
        <v>1709</v>
      </c>
      <c r="E259" s="963" t="s">
        <v>1710</v>
      </c>
      <c r="F259" s="965">
        <v>459</v>
      </c>
      <c r="G259" s="965" t="s">
        <v>1711</v>
      </c>
      <c r="H259" s="965">
        <v>2</v>
      </c>
      <c r="I259" s="962" t="s">
        <v>1619</v>
      </c>
      <c r="J259" s="965">
        <v>1</v>
      </c>
      <c r="K259" s="965">
        <v>2019</v>
      </c>
      <c r="L259" s="962">
        <v>1</v>
      </c>
      <c r="M259" s="962">
        <v>4</v>
      </c>
      <c r="N259" s="965" t="s">
        <v>1713</v>
      </c>
      <c r="O259" s="965">
        <v>11</v>
      </c>
      <c r="P259" s="967"/>
      <c r="Q259" s="967">
        <v>481.9</v>
      </c>
      <c r="R259" s="985">
        <f t="shared" si="4"/>
        <v>481.9</v>
      </c>
      <c r="S259" s="986">
        <v>481.9</v>
      </c>
      <c r="T259" s="986">
        <v>481.9</v>
      </c>
      <c r="U259" s="986">
        <v>481.9</v>
      </c>
      <c r="V259" s="986">
        <v>481.9</v>
      </c>
    </row>
    <row r="260" spans="1:22" x14ac:dyDescent="0.25">
      <c r="A260" s="962">
        <v>5</v>
      </c>
      <c r="B260" s="963">
        <v>2</v>
      </c>
      <c r="C260" s="963">
        <v>5</v>
      </c>
      <c r="D260" s="964" t="s">
        <v>1709</v>
      </c>
      <c r="E260" s="963" t="s">
        <v>1710</v>
      </c>
      <c r="F260" s="965">
        <v>459</v>
      </c>
      <c r="G260" s="965" t="s">
        <v>1711</v>
      </c>
      <c r="H260" s="965">
        <v>2</v>
      </c>
      <c r="I260" s="962" t="s">
        <v>1668</v>
      </c>
      <c r="J260" s="965">
        <v>1</v>
      </c>
      <c r="K260" s="965">
        <v>2019</v>
      </c>
      <c r="L260" s="962">
        <v>1</v>
      </c>
      <c r="M260" s="962">
        <v>4</v>
      </c>
      <c r="N260" s="965" t="s">
        <v>1713</v>
      </c>
      <c r="O260" s="965">
        <v>11</v>
      </c>
      <c r="P260" s="967">
        <v>1173</v>
      </c>
      <c r="Q260" s="967">
        <v>812</v>
      </c>
      <c r="R260" s="985">
        <f t="shared" ref="R260:R322" si="5">SUM(P260:Q260)</f>
        <v>1985</v>
      </c>
      <c r="S260" s="986">
        <v>1985</v>
      </c>
      <c r="T260" s="986">
        <v>1985</v>
      </c>
      <c r="U260" s="986">
        <v>1985</v>
      </c>
      <c r="V260" s="986">
        <v>1985</v>
      </c>
    </row>
    <row r="261" spans="1:22" x14ac:dyDescent="0.25">
      <c r="A261" s="962">
        <v>5</v>
      </c>
      <c r="B261" s="963">
        <v>2</v>
      </c>
      <c r="C261" s="963">
        <v>5</v>
      </c>
      <c r="D261" s="964" t="s">
        <v>1709</v>
      </c>
      <c r="E261" s="963" t="s">
        <v>1710</v>
      </c>
      <c r="F261" s="965">
        <v>459</v>
      </c>
      <c r="G261" s="965" t="s">
        <v>1711</v>
      </c>
      <c r="H261" s="965">
        <v>2</v>
      </c>
      <c r="I261" s="962" t="s">
        <v>1623</v>
      </c>
      <c r="J261" s="965">
        <v>1</v>
      </c>
      <c r="K261" s="965">
        <v>2019</v>
      </c>
      <c r="L261" s="962">
        <v>1</v>
      </c>
      <c r="M261" s="962">
        <v>4</v>
      </c>
      <c r="N261" s="965" t="s">
        <v>1713</v>
      </c>
      <c r="O261" s="965">
        <v>11</v>
      </c>
      <c r="P261" s="967">
        <v>116952.64</v>
      </c>
      <c r="Q261" s="967"/>
      <c r="R261" s="985">
        <f t="shared" si="5"/>
        <v>116952.64</v>
      </c>
      <c r="S261" s="986">
        <v>27397.77</v>
      </c>
      <c r="T261" s="986">
        <v>27397.77</v>
      </c>
      <c r="U261" s="986">
        <v>27397.77</v>
      </c>
      <c r="V261" s="986">
        <v>27397.77</v>
      </c>
    </row>
    <row r="262" spans="1:22" x14ac:dyDescent="0.25">
      <c r="A262" s="962">
        <v>5</v>
      </c>
      <c r="B262" s="963">
        <v>2</v>
      </c>
      <c r="C262" s="963">
        <v>5</v>
      </c>
      <c r="D262" s="964" t="s">
        <v>1709</v>
      </c>
      <c r="E262" s="963" t="s">
        <v>1710</v>
      </c>
      <c r="F262" s="965">
        <v>459</v>
      </c>
      <c r="G262" s="965" t="s">
        <v>1711</v>
      </c>
      <c r="H262" s="965">
        <v>2</v>
      </c>
      <c r="I262" s="962" t="s">
        <v>1674</v>
      </c>
      <c r="J262" s="965">
        <v>1</v>
      </c>
      <c r="K262" s="965">
        <v>2019</v>
      </c>
      <c r="L262" s="962">
        <v>1</v>
      </c>
      <c r="M262" s="962">
        <v>4</v>
      </c>
      <c r="N262" s="965" t="s">
        <v>1713</v>
      </c>
      <c r="O262" s="965">
        <v>11</v>
      </c>
      <c r="P262" s="967">
        <v>22051.599999999999</v>
      </c>
      <c r="Q262" s="967"/>
      <c r="R262" s="985">
        <f t="shared" si="5"/>
        <v>22051.599999999999</v>
      </c>
      <c r="S262" s="986">
        <v>22051.599999999999</v>
      </c>
      <c r="T262" s="986">
        <v>22051.599999999999</v>
      </c>
      <c r="U262" s="986">
        <v>22051.599999999999</v>
      </c>
      <c r="V262" s="986">
        <v>22051.599999999999</v>
      </c>
    </row>
    <row r="263" spans="1:22" x14ac:dyDescent="0.25">
      <c r="A263" s="962">
        <v>5</v>
      </c>
      <c r="B263" s="963">
        <v>2</v>
      </c>
      <c r="C263" s="963">
        <v>5</v>
      </c>
      <c r="D263" s="964" t="s">
        <v>1709</v>
      </c>
      <c r="E263" s="963" t="s">
        <v>1710</v>
      </c>
      <c r="F263" s="965">
        <v>459</v>
      </c>
      <c r="G263" s="965" t="s">
        <v>1711</v>
      </c>
      <c r="H263" s="965">
        <v>2</v>
      </c>
      <c r="I263" s="962" t="s">
        <v>1680</v>
      </c>
      <c r="J263" s="965">
        <v>1</v>
      </c>
      <c r="K263" s="965">
        <v>2019</v>
      </c>
      <c r="L263" s="962">
        <v>1</v>
      </c>
      <c r="M263" s="962">
        <v>4</v>
      </c>
      <c r="N263" s="965" t="s">
        <v>1713</v>
      </c>
      <c r="O263" s="965">
        <v>11</v>
      </c>
      <c r="P263" s="967">
        <v>127204.02</v>
      </c>
      <c r="Q263" s="967">
        <v>-34048.080000000002</v>
      </c>
      <c r="R263" s="985">
        <f t="shared" si="5"/>
        <v>93155.94</v>
      </c>
      <c r="S263" s="986">
        <v>1369.57</v>
      </c>
      <c r="T263" s="986">
        <v>1369.57</v>
      </c>
      <c r="U263" s="970">
        <v>1369.57</v>
      </c>
      <c r="V263" s="970">
        <v>1369.57</v>
      </c>
    </row>
    <row r="264" spans="1:22" x14ac:dyDescent="0.25">
      <c r="A264" s="962">
        <v>5</v>
      </c>
      <c r="B264" s="963">
        <v>2</v>
      </c>
      <c r="C264" s="963">
        <v>5</v>
      </c>
      <c r="D264" s="964" t="s">
        <v>1709</v>
      </c>
      <c r="E264" s="963" t="s">
        <v>1710</v>
      </c>
      <c r="F264" s="965">
        <v>459</v>
      </c>
      <c r="G264" s="965" t="s">
        <v>1711</v>
      </c>
      <c r="H264" s="965">
        <v>2</v>
      </c>
      <c r="I264" s="962" t="s">
        <v>1681</v>
      </c>
      <c r="J264" s="965">
        <v>1</v>
      </c>
      <c r="K264" s="965">
        <v>2019</v>
      </c>
      <c r="L264" s="962">
        <v>1</v>
      </c>
      <c r="M264" s="962">
        <v>4</v>
      </c>
      <c r="N264" s="965" t="s">
        <v>1713</v>
      </c>
      <c r="O264" s="965">
        <v>11</v>
      </c>
      <c r="P264" s="967"/>
      <c r="Q264" s="967">
        <v>29000</v>
      </c>
      <c r="R264" s="985">
        <f t="shared" si="5"/>
        <v>29000</v>
      </c>
      <c r="S264" s="986">
        <v>29000</v>
      </c>
      <c r="T264" s="986">
        <v>29000</v>
      </c>
      <c r="U264" s="970">
        <v>29000</v>
      </c>
      <c r="V264" s="970">
        <v>29000</v>
      </c>
    </row>
    <row r="265" spans="1:22" x14ac:dyDescent="0.25">
      <c r="A265" s="962">
        <v>5</v>
      </c>
      <c r="B265" s="963">
        <v>2</v>
      </c>
      <c r="C265" s="963">
        <v>5</v>
      </c>
      <c r="D265" s="964" t="s">
        <v>1709</v>
      </c>
      <c r="E265" s="963" t="s">
        <v>1710</v>
      </c>
      <c r="F265" s="965">
        <v>459</v>
      </c>
      <c r="G265" s="965" t="s">
        <v>1711</v>
      </c>
      <c r="H265" s="965">
        <v>2</v>
      </c>
      <c r="I265" s="962" t="s">
        <v>1683</v>
      </c>
      <c r="J265" s="965">
        <v>1</v>
      </c>
      <c r="K265" s="965">
        <v>2019</v>
      </c>
      <c r="L265" s="962">
        <v>1</v>
      </c>
      <c r="M265" s="962">
        <v>4</v>
      </c>
      <c r="N265" s="965" t="s">
        <v>1713</v>
      </c>
      <c r="O265" s="965">
        <v>11</v>
      </c>
      <c r="P265" s="967">
        <v>70764.95</v>
      </c>
      <c r="Q265" s="967"/>
      <c r="R265" s="985">
        <f t="shared" si="5"/>
        <v>70764.95</v>
      </c>
      <c r="S265" s="986">
        <v>7560</v>
      </c>
      <c r="T265" s="986">
        <v>7560</v>
      </c>
      <c r="U265" s="986">
        <v>7560</v>
      </c>
      <c r="V265" s="986">
        <v>7560</v>
      </c>
    </row>
    <row r="266" spans="1:22" x14ac:dyDescent="0.25">
      <c r="A266" s="962">
        <v>5</v>
      </c>
      <c r="B266" s="963">
        <v>2</v>
      </c>
      <c r="C266" s="963">
        <v>5</v>
      </c>
      <c r="D266" s="964" t="s">
        <v>1709</v>
      </c>
      <c r="E266" s="963" t="s">
        <v>1710</v>
      </c>
      <c r="F266" s="965">
        <v>459</v>
      </c>
      <c r="G266" s="965" t="s">
        <v>1711</v>
      </c>
      <c r="H266" s="965">
        <v>2</v>
      </c>
      <c r="I266" s="962" t="s">
        <v>1684</v>
      </c>
      <c r="J266" s="965">
        <v>1</v>
      </c>
      <c r="K266" s="965">
        <v>2019</v>
      </c>
      <c r="L266" s="962">
        <v>1</v>
      </c>
      <c r="M266" s="962">
        <v>4</v>
      </c>
      <c r="N266" s="965" t="s">
        <v>1713</v>
      </c>
      <c r="O266" s="965">
        <v>11</v>
      </c>
      <c r="P266" s="967"/>
      <c r="Q266" s="967">
        <v>7400.1</v>
      </c>
      <c r="R266" s="985">
        <f t="shared" si="5"/>
        <v>7400.1</v>
      </c>
      <c r="S266" s="986">
        <v>7400.1</v>
      </c>
      <c r="T266" s="986">
        <v>7400.1</v>
      </c>
      <c r="U266" s="986">
        <v>7400.1</v>
      </c>
      <c r="V266" s="986">
        <v>7400.1</v>
      </c>
    </row>
    <row r="267" spans="1:22" x14ac:dyDescent="0.25">
      <c r="A267" s="962">
        <v>5</v>
      </c>
      <c r="B267" s="963">
        <v>2</v>
      </c>
      <c r="C267" s="963">
        <v>5</v>
      </c>
      <c r="D267" s="964" t="s">
        <v>1709</v>
      </c>
      <c r="E267" s="963" t="s">
        <v>1710</v>
      </c>
      <c r="F267" s="965">
        <v>459</v>
      </c>
      <c r="G267" s="965" t="s">
        <v>1711</v>
      </c>
      <c r="H267" s="965">
        <v>2</v>
      </c>
      <c r="I267" s="962" t="s">
        <v>1624</v>
      </c>
      <c r="J267" s="965">
        <v>1</v>
      </c>
      <c r="K267" s="965">
        <v>2019</v>
      </c>
      <c r="L267" s="962">
        <v>1</v>
      </c>
      <c r="M267" s="962">
        <v>4</v>
      </c>
      <c r="N267" s="965" t="s">
        <v>1713</v>
      </c>
      <c r="O267" s="965">
        <v>11</v>
      </c>
      <c r="P267" s="967">
        <v>207782.89</v>
      </c>
      <c r="Q267" s="967">
        <v>-16621.010000000002</v>
      </c>
      <c r="R267" s="985">
        <f t="shared" si="5"/>
        <v>191161.88</v>
      </c>
      <c r="S267" s="986">
        <v>35510</v>
      </c>
      <c r="T267" s="986">
        <v>35510</v>
      </c>
      <c r="U267" s="986">
        <v>35510</v>
      </c>
      <c r="V267" s="986">
        <v>35510</v>
      </c>
    </row>
    <row r="268" spans="1:22" x14ac:dyDescent="0.25">
      <c r="A268" s="962">
        <v>5</v>
      </c>
      <c r="B268" s="963">
        <v>2</v>
      </c>
      <c r="C268" s="963">
        <v>5</v>
      </c>
      <c r="D268" s="964" t="s">
        <v>1709</v>
      </c>
      <c r="E268" s="963" t="s">
        <v>1710</v>
      </c>
      <c r="F268" s="965">
        <v>459</v>
      </c>
      <c r="G268" s="965" t="s">
        <v>1711</v>
      </c>
      <c r="H268" s="965">
        <v>2</v>
      </c>
      <c r="I268" s="962" t="s">
        <v>1625</v>
      </c>
      <c r="J268" s="965">
        <v>1</v>
      </c>
      <c r="K268" s="965">
        <v>2019</v>
      </c>
      <c r="L268" s="962">
        <v>1</v>
      </c>
      <c r="M268" s="962">
        <v>4</v>
      </c>
      <c r="N268" s="965" t="s">
        <v>1713</v>
      </c>
      <c r="O268" s="965">
        <v>11</v>
      </c>
      <c r="P268" s="967">
        <v>1210.81</v>
      </c>
      <c r="Q268" s="967"/>
      <c r="R268" s="985">
        <f t="shared" si="5"/>
        <v>1210.81</v>
      </c>
      <c r="S268" s="986">
        <v>1210.81</v>
      </c>
      <c r="T268" s="986">
        <v>1210.81</v>
      </c>
      <c r="U268" s="986">
        <v>1210.81</v>
      </c>
      <c r="V268" s="986">
        <v>1210.81</v>
      </c>
    </row>
    <row r="269" spans="1:22" x14ac:dyDescent="0.25">
      <c r="A269" s="962">
        <v>5</v>
      </c>
      <c r="B269" s="963">
        <v>2</v>
      </c>
      <c r="C269" s="963">
        <v>5</v>
      </c>
      <c r="D269" s="964" t="s">
        <v>1709</v>
      </c>
      <c r="E269" s="963" t="s">
        <v>1710</v>
      </c>
      <c r="F269" s="965">
        <v>459</v>
      </c>
      <c r="G269" s="965" t="s">
        <v>1711</v>
      </c>
      <c r="H269" s="965">
        <v>2</v>
      </c>
      <c r="I269" s="962" t="s">
        <v>1626</v>
      </c>
      <c r="J269" s="965">
        <v>1</v>
      </c>
      <c r="K269" s="965">
        <v>2019</v>
      </c>
      <c r="L269" s="962">
        <v>1</v>
      </c>
      <c r="M269" s="962">
        <v>4</v>
      </c>
      <c r="N269" s="965" t="s">
        <v>1713</v>
      </c>
      <c r="O269" s="965">
        <v>11</v>
      </c>
      <c r="P269" s="967">
        <v>89950.51</v>
      </c>
      <c r="Q269" s="967"/>
      <c r="R269" s="985">
        <f t="shared" si="5"/>
        <v>89950.51</v>
      </c>
      <c r="S269" s="986">
        <v>25950</v>
      </c>
      <c r="T269" s="986">
        <v>25950</v>
      </c>
      <c r="U269" s="986">
        <v>25950</v>
      </c>
      <c r="V269" s="986">
        <v>25950</v>
      </c>
    </row>
    <row r="270" spans="1:22" x14ac:dyDescent="0.25">
      <c r="A270" s="962">
        <v>5</v>
      </c>
      <c r="B270" s="963">
        <v>2</v>
      </c>
      <c r="C270" s="963">
        <v>5</v>
      </c>
      <c r="D270" s="964" t="s">
        <v>1709</v>
      </c>
      <c r="E270" s="963" t="s">
        <v>1710</v>
      </c>
      <c r="F270" s="965">
        <v>459</v>
      </c>
      <c r="G270" s="965" t="s">
        <v>1711</v>
      </c>
      <c r="H270" s="965">
        <v>2</v>
      </c>
      <c r="I270" s="962" t="s">
        <v>1627</v>
      </c>
      <c r="J270" s="965">
        <v>1</v>
      </c>
      <c r="K270" s="965">
        <v>2019</v>
      </c>
      <c r="L270" s="962">
        <v>1</v>
      </c>
      <c r="M270" s="962">
        <v>4</v>
      </c>
      <c r="N270" s="965" t="s">
        <v>1713</v>
      </c>
      <c r="O270" s="965">
        <v>11</v>
      </c>
      <c r="P270" s="967">
        <v>9200</v>
      </c>
      <c r="Q270" s="967">
        <v>7300</v>
      </c>
      <c r="R270" s="985">
        <f t="shared" si="5"/>
        <v>16500</v>
      </c>
      <c r="S270" s="986">
        <v>16500</v>
      </c>
      <c r="T270" s="986">
        <v>16500</v>
      </c>
      <c r="U270" s="986">
        <v>16500</v>
      </c>
      <c r="V270" s="986">
        <v>16500</v>
      </c>
    </row>
    <row r="271" spans="1:22" x14ac:dyDescent="0.25">
      <c r="A271" s="962">
        <v>5</v>
      </c>
      <c r="B271" s="963">
        <v>2</v>
      </c>
      <c r="C271" s="963">
        <v>5</v>
      </c>
      <c r="D271" s="964" t="s">
        <v>1709</v>
      </c>
      <c r="E271" s="963" t="s">
        <v>1710</v>
      </c>
      <c r="F271" s="965">
        <v>459</v>
      </c>
      <c r="G271" s="965" t="s">
        <v>1711</v>
      </c>
      <c r="H271" s="965">
        <v>2</v>
      </c>
      <c r="I271" s="962" t="s">
        <v>1628</v>
      </c>
      <c r="J271" s="965">
        <v>1</v>
      </c>
      <c r="K271" s="965">
        <v>2019</v>
      </c>
      <c r="L271" s="962">
        <v>1</v>
      </c>
      <c r="M271" s="962">
        <v>4</v>
      </c>
      <c r="N271" s="965" t="s">
        <v>1713</v>
      </c>
      <c r="O271" s="965">
        <v>11</v>
      </c>
      <c r="P271" s="967"/>
      <c r="Q271" s="967">
        <v>74</v>
      </c>
      <c r="R271" s="985">
        <f t="shared" si="5"/>
        <v>74</v>
      </c>
      <c r="S271" s="986">
        <v>74</v>
      </c>
      <c r="T271" s="986">
        <v>74</v>
      </c>
      <c r="U271" s="986">
        <v>74</v>
      </c>
      <c r="V271" s="986">
        <v>74</v>
      </c>
    </row>
    <row r="272" spans="1:22" x14ac:dyDescent="0.25">
      <c r="A272" s="962">
        <v>5</v>
      </c>
      <c r="B272" s="963">
        <v>2</v>
      </c>
      <c r="C272" s="963">
        <v>5</v>
      </c>
      <c r="D272" s="964" t="s">
        <v>1709</v>
      </c>
      <c r="E272" s="963" t="s">
        <v>1710</v>
      </c>
      <c r="F272" s="965">
        <v>459</v>
      </c>
      <c r="G272" s="965" t="s">
        <v>1711</v>
      </c>
      <c r="H272" s="965">
        <v>2</v>
      </c>
      <c r="I272" s="962" t="s">
        <v>1629</v>
      </c>
      <c r="J272" s="965">
        <v>1</v>
      </c>
      <c r="K272" s="965">
        <v>2019</v>
      </c>
      <c r="L272" s="962">
        <v>1</v>
      </c>
      <c r="M272" s="962">
        <v>4</v>
      </c>
      <c r="N272" s="965" t="s">
        <v>1713</v>
      </c>
      <c r="O272" s="965">
        <v>11</v>
      </c>
      <c r="P272" s="967">
        <v>10552</v>
      </c>
      <c r="Q272" s="967"/>
      <c r="R272" s="985">
        <f t="shared" si="5"/>
        <v>10552</v>
      </c>
      <c r="S272" s="986">
        <v>5212.49</v>
      </c>
      <c r="T272" s="986">
        <v>5212.49</v>
      </c>
      <c r="U272" s="986">
        <v>5212.49</v>
      </c>
      <c r="V272" s="986">
        <v>5212.49</v>
      </c>
    </row>
    <row r="273" spans="1:22" x14ac:dyDescent="0.25">
      <c r="A273" s="962">
        <v>5</v>
      </c>
      <c r="B273" s="963">
        <v>2</v>
      </c>
      <c r="C273" s="963">
        <v>5</v>
      </c>
      <c r="D273" s="964" t="s">
        <v>1709</v>
      </c>
      <c r="E273" s="963" t="s">
        <v>1710</v>
      </c>
      <c r="F273" s="965">
        <v>459</v>
      </c>
      <c r="G273" s="965" t="s">
        <v>1711</v>
      </c>
      <c r="H273" s="965">
        <v>2</v>
      </c>
      <c r="I273" s="962" t="s">
        <v>1638</v>
      </c>
      <c r="J273" s="965">
        <v>1</v>
      </c>
      <c r="K273" s="965">
        <v>2019</v>
      </c>
      <c r="L273" s="962">
        <v>1</v>
      </c>
      <c r="M273" s="962">
        <v>4</v>
      </c>
      <c r="N273" s="965" t="s">
        <v>1713</v>
      </c>
      <c r="O273" s="965">
        <v>11</v>
      </c>
      <c r="P273" s="967">
        <v>1961</v>
      </c>
      <c r="Q273" s="967">
        <v>1045.01</v>
      </c>
      <c r="R273" s="985">
        <f t="shared" si="5"/>
        <v>3006.01</v>
      </c>
      <c r="S273" s="986">
        <v>3006.01</v>
      </c>
      <c r="T273" s="986">
        <v>3006.01</v>
      </c>
      <c r="U273" s="986">
        <f>3006.01-15</f>
        <v>2991.01</v>
      </c>
      <c r="V273" s="986">
        <f>3006.01-15</f>
        <v>2991.01</v>
      </c>
    </row>
    <row r="274" spans="1:22" x14ac:dyDescent="0.25">
      <c r="A274" s="962">
        <v>5</v>
      </c>
      <c r="B274" s="963">
        <v>2</v>
      </c>
      <c r="C274" s="963">
        <v>5</v>
      </c>
      <c r="D274" s="964" t="s">
        <v>1709</v>
      </c>
      <c r="E274" s="963" t="s">
        <v>1710</v>
      </c>
      <c r="F274" s="965">
        <v>459</v>
      </c>
      <c r="G274" s="965" t="s">
        <v>1711</v>
      </c>
      <c r="H274" s="965">
        <v>2</v>
      </c>
      <c r="I274" s="962" t="s">
        <v>1663</v>
      </c>
      <c r="J274" s="965">
        <v>1</v>
      </c>
      <c r="K274" s="965">
        <v>2019</v>
      </c>
      <c r="L274" s="962">
        <v>1</v>
      </c>
      <c r="M274" s="962">
        <v>4</v>
      </c>
      <c r="N274" s="965" t="s">
        <v>1713</v>
      </c>
      <c r="O274" s="965">
        <v>11</v>
      </c>
      <c r="P274" s="967">
        <v>335094</v>
      </c>
      <c r="Q274" s="967">
        <v>56773</v>
      </c>
      <c r="R274" s="985">
        <f t="shared" si="5"/>
        <v>391867</v>
      </c>
      <c r="S274" s="986">
        <v>385407</v>
      </c>
      <c r="T274" s="986">
        <v>385407</v>
      </c>
      <c r="U274" s="986">
        <v>385407</v>
      </c>
      <c r="V274" s="986">
        <v>385407</v>
      </c>
    </row>
    <row r="275" spans="1:22" x14ac:dyDescent="0.25">
      <c r="A275" s="962">
        <v>5</v>
      </c>
      <c r="B275" s="963">
        <v>2</v>
      </c>
      <c r="C275" s="963">
        <v>5</v>
      </c>
      <c r="D275" s="964" t="s">
        <v>1709</v>
      </c>
      <c r="E275" s="963" t="s">
        <v>1710</v>
      </c>
      <c r="F275" s="965">
        <v>459</v>
      </c>
      <c r="G275" s="965" t="s">
        <v>1711</v>
      </c>
      <c r="H275" s="965">
        <v>2</v>
      </c>
      <c r="I275" s="962">
        <v>51501</v>
      </c>
      <c r="J275" s="965">
        <v>2</v>
      </c>
      <c r="K275" s="965">
        <v>2019</v>
      </c>
      <c r="L275" s="962">
        <v>1</v>
      </c>
      <c r="M275" s="962">
        <v>4</v>
      </c>
      <c r="N275" s="965" t="s">
        <v>1713</v>
      </c>
      <c r="O275" s="965">
        <v>11</v>
      </c>
      <c r="P275" s="967">
        <v>418769.53</v>
      </c>
      <c r="Q275" s="967"/>
      <c r="R275" s="985">
        <f t="shared" si="5"/>
        <v>418769.53</v>
      </c>
      <c r="S275" s="967"/>
      <c r="T275" s="967"/>
      <c r="U275" s="967"/>
      <c r="V275" s="967"/>
    </row>
    <row r="276" spans="1:22" x14ac:dyDescent="0.25">
      <c r="A276" s="962">
        <v>5</v>
      </c>
      <c r="B276" s="963">
        <v>2</v>
      </c>
      <c r="C276" s="963">
        <v>5</v>
      </c>
      <c r="D276" s="964" t="s">
        <v>1709</v>
      </c>
      <c r="E276" s="963" t="s">
        <v>1710</v>
      </c>
      <c r="F276" s="965">
        <v>459</v>
      </c>
      <c r="G276" s="965" t="s">
        <v>1711</v>
      </c>
      <c r="H276" s="965">
        <v>2</v>
      </c>
      <c r="I276" s="962" t="s">
        <v>1617</v>
      </c>
      <c r="J276" s="965">
        <v>1</v>
      </c>
      <c r="K276" s="965">
        <v>2019</v>
      </c>
      <c r="L276" s="962">
        <v>1</v>
      </c>
      <c r="M276" s="962">
        <v>4</v>
      </c>
      <c r="N276" s="965" t="s">
        <v>1713</v>
      </c>
      <c r="O276" s="965">
        <v>11</v>
      </c>
      <c r="P276" s="967"/>
      <c r="Q276" s="967">
        <v>498.04</v>
      </c>
      <c r="R276" s="985">
        <f t="shared" si="5"/>
        <v>498.04</v>
      </c>
      <c r="S276" s="986">
        <v>498.04</v>
      </c>
      <c r="T276" s="986">
        <v>498.04</v>
      </c>
      <c r="U276" s="986">
        <v>498.04</v>
      </c>
      <c r="V276" s="986">
        <v>498.04</v>
      </c>
    </row>
    <row r="277" spans="1:22" x14ac:dyDescent="0.25">
      <c r="A277" s="962">
        <v>5</v>
      </c>
      <c r="B277" s="963">
        <v>2</v>
      </c>
      <c r="C277" s="963">
        <v>5</v>
      </c>
      <c r="D277" s="964" t="s">
        <v>1709</v>
      </c>
      <c r="E277" s="963" t="s">
        <v>1710</v>
      </c>
      <c r="F277" s="965">
        <v>459</v>
      </c>
      <c r="G277" s="965" t="s">
        <v>1711</v>
      </c>
      <c r="H277" s="965">
        <v>2</v>
      </c>
      <c r="I277" s="962" t="s">
        <v>1639</v>
      </c>
      <c r="J277" s="965">
        <v>1</v>
      </c>
      <c r="K277" s="965">
        <v>2019</v>
      </c>
      <c r="L277" s="962">
        <v>1</v>
      </c>
      <c r="M277" s="962">
        <v>4</v>
      </c>
      <c r="N277" s="965" t="s">
        <v>1713</v>
      </c>
      <c r="O277" s="965">
        <v>11</v>
      </c>
      <c r="P277" s="967"/>
      <c r="Q277" s="967">
        <v>4000</v>
      </c>
      <c r="R277" s="985">
        <f t="shared" si="5"/>
        <v>4000</v>
      </c>
      <c r="S277" s="986">
        <v>4000</v>
      </c>
      <c r="T277" s="986">
        <v>4000</v>
      </c>
      <c r="U277" s="986">
        <v>4000</v>
      </c>
      <c r="V277" s="986">
        <v>4000</v>
      </c>
    </row>
    <row r="278" spans="1:22" x14ac:dyDescent="0.25">
      <c r="A278" s="962">
        <v>5</v>
      </c>
      <c r="B278" s="963">
        <v>2</v>
      </c>
      <c r="C278" s="963">
        <v>5</v>
      </c>
      <c r="D278" s="964" t="s">
        <v>1709</v>
      </c>
      <c r="E278" s="963" t="s">
        <v>1710</v>
      </c>
      <c r="F278" s="965">
        <v>459</v>
      </c>
      <c r="G278" s="965" t="s">
        <v>1711</v>
      </c>
      <c r="H278" s="965">
        <v>2</v>
      </c>
      <c r="I278" s="962" t="s">
        <v>1674</v>
      </c>
      <c r="J278" s="965">
        <v>1</v>
      </c>
      <c r="K278" s="965">
        <v>2019</v>
      </c>
      <c r="L278" s="962">
        <v>1</v>
      </c>
      <c r="M278" s="962">
        <v>4</v>
      </c>
      <c r="N278" s="965" t="s">
        <v>1713</v>
      </c>
      <c r="O278" s="965">
        <v>11</v>
      </c>
      <c r="P278" s="967"/>
      <c r="Q278" s="967">
        <v>1274.8399999999999</v>
      </c>
      <c r="R278" s="985">
        <f t="shared" si="5"/>
        <v>1274.8399999999999</v>
      </c>
      <c r="S278" s="986">
        <v>1274.8399999999999</v>
      </c>
      <c r="T278" s="986">
        <v>1274.8399999999999</v>
      </c>
      <c r="U278" s="967">
        <v>1274.8399999999999</v>
      </c>
      <c r="V278" s="967">
        <v>1274.8399999999999</v>
      </c>
    </row>
    <row r="279" spans="1:22" x14ac:dyDescent="0.25">
      <c r="A279" s="962">
        <v>5</v>
      </c>
      <c r="B279" s="963">
        <v>2</v>
      </c>
      <c r="C279" s="963">
        <v>5</v>
      </c>
      <c r="D279" s="964" t="s">
        <v>1709</v>
      </c>
      <c r="E279" s="963" t="s">
        <v>1710</v>
      </c>
      <c r="F279" s="965">
        <v>459</v>
      </c>
      <c r="G279" s="965" t="s">
        <v>1711</v>
      </c>
      <c r="H279" s="965">
        <v>2</v>
      </c>
      <c r="I279" s="962" t="s">
        <v>1617</v>
      </c>
      <c r="J279" s="965">
        <v>1</v>
      </c>
      <c r="K279" s="965">
        <v>2019</v>
      </c>
      <c r="L279" s="962">
        <v>2</v>
      </c>
      <c r="M279" s="962">
        <v>5</v>
      </c>
      <c r="N279" s="965" t="s">
        <v>1714</v>
      </c>
      <c r="O279" s="965">
        <v>11</v>
      </c>
      <c r="P279" s="967"/>
      <c r="Q279" s="967">
        <v>112526.33</v>
      </c>
      <c r="R279" s="985">
        <f t="shared" si="5"/>
        <v>112526.33</v>
      </c>
      <c r="S279" s="986">
        <v>13478.55</v>
      </c>
      <c r="T279" s="986">
        <v>13478.55</v>
      </c>
      <c r="U279" s="986">
        <v>13478.55</v>
      </c>
      <c r="V279" s="986">
        <v>13478.55</v>
      </c>
    </row>
    <row r="280" spans="1:22" x14ac:dyDescent="0.25">
      <c r="A280" s="962">
        <v>5</v>
      </c>
      <c r="B280" s="963">
        <v>2</v>
      </c>
      <c r="C280" s="963">
        <v>5</v>
      </c>
      <c r="D280" s="964" t="s">
        <v>1709</v>
      </c>
      <c r="E280" s="963" t="s">
        <v>1710</v>
      </c>
      <c r="F280" s="965">
        <v>459</v>
      </c>
      <c r="G280" s="965" t="s">
        <v>1711</v>
      </c>
      <c r="H280" s="965">
        <v>2</v>
      </c>
      <c r="I280" s="962" t="s">
        <v>1674</v>
      </c>
      <c r="J280" s="965">
        <v>1</v>
      </c>
      <c r="K280" s="965">
        <v>2019</v>
      </c>
      <c r="L280" s="962">
        <v>2</v>
      </c>
      <c r="M280" s="962">
        <v>5</v>
      </c>
      <c r="N280" s="965" t="s">
        <v>1714</v>
      </c>
      <c r="O280" s="965">
        <v>11</v>
      </c>
      <c r="P280" s="967"/>
      <c r="Q280" s="967">
        <v>11100.04</v>
      </c>
      <c r="R280" s="985">
        <f t="shared" si="5"/>
        <v>11100.04</v>
      </c>
      <c r="S280" s="986">
        <v>11100.039999999999</v>
      </c>
      <c r="T280" s="986">
        <v>11100.039999999999</v>
      </c>
      <c r="U280" s="986">
        <v>11100.039999999999</v>
      </c>
      <c r="V280" s="986">
        <v>11100.039999999999</v>
      </c>
    </row>
    <row r="281" spans="1:22" x14ac:dyDescent="0.25">
      <c r="A281" s="962">
        <v>5</v>
      </c>
      <c r="B281" s="963">
        <v>2</v>
      </c>
      <c r="C281" s="963">
        <v>5</v>
      </c>
      <c r="D281" s="964" t="s">
        <v>1709</v>
      </c>
      <c r="E281" s="963" t="s">
        <v>1710</v>
      </c>
      <c r="F281" s="965">
        <v>459</v>
      </c>
      <c r="G281" s="965" t="s">
        <v>1711</v>
      </c>
      <c r="H281" s="965">
        <v>2</v>
      </c>
      <c r="I281" s="962" t="s">
        <v>1640</v>
      </c>
      <c r="J281" s="965">
        <v>1</v>
      </c>
      <c r="K281" s="965">
        <v>2019</v>
      </c>
      <c r="L281" s="962">
        <v>2</v>
      </c>
      <c r="M281" s="962">
        <v>5</v>
      </c>
      <c r="N281" s="965" t="s">
        <v>1714</v>
      </c>
      <c r="O281" s="965">
        <v>11</v>
      </c>
      <c r="P281" s="967"/>
      <c r="Q281" s="967">
        <v>951028.55</v>
      </c>
      <c r="R281" s="985">
        <f t="shared" si="5"/>
        <v>951028.55</v>
      </c>
      <c r="S281" s="967"/>
      <c r="T281" s="967"/>
      <c r="U281" s="967"/>
      <c r="V281" s="967"/>
    </row>
    <row r="282" spans="1:22" x14ac:dyDescent="0.25">
      <c r="A282" s="962">
        <v>5</v>
      </c>
      <c r="B282" s="963">
        <v>2</v>
      </c>
      <c r="C282" s="963">
        <v>5</v>
      </c>
      <c r="D282" s="964" t="s">
        <v>1709</v>
      </c>
      <c r="E282" s="963" t="s">
        <v>1710</v>
      </c>
      <c r="F282" s="965">
        <v>459</v>
      </c>
      <c r="G282" s="965" t="s">
        <v>1711</v>
      </c>
      <c r="H282" s="965">
        <v>2</v>
      </c>
      <c r="I282" s="962">
        <v>32701</v>
      </c>
      <c r="J282" s="965">
        <v>1</v>
      </c>
      <c r="K282" s="965">
        <v>2019</v>
      </c>
      <c r="L282" s="962">
        <v>2</v>
      </c>
      <c r="M282" s="962">
        <v>5</v>
      </c>
      <c r="N282" s="965" t="s">
        <v>1714</v>
      </c>
      <c r="O282" s="965">
        <v>11</v>
      </c>
      <c r="P282" s="967"/>
      <c r="Q282" s="967">
        <v>7540</v>
      </c>
      <c r="R282" s="985">
        <f t="shared" si="5"/>
        <v>7540</v>
      </c>
      <c r="S282" s="986">
        <v>7540</v>
      </c>
      <c r="T282" s="986">
        <v>7540</v>
      </c>
      <c r="U282" s="986">
        <v>7540</v>
      </c>
      <c r="V282" s="986">
        <v>7540</v>
      </c>
    </row>
    <row r="283" spans="1:22" x14ac:dyDescent="0.25">
      <c r="A283" s="962">
        <v>6</v>
      </c>
      <c r="B283" s="963">
        <v>2</v>
      </c>
      <c r="C283" s="963">
        <v>5</v>
      </c>
      <c r="D283" s="964" t="s">
        <v>1709</v>
      </c>
      <c r="E283" s="963" t="s">
        <v>1710</v>
      </c>
      <c r="F283" s="965">
        <v>459</v>
      </c>
      <c r="G283" s="965" t="s">
        <v>1711</v>
      </c>
      <c r="H283" s="965">
        <v>2</v>
      </c>
      <c r="I283" s="962" t="s">
        <v>1617</v>
      </c>
      <c r="J283" s="965">
        <v>1</v>
      </c>
      <c r="K283" s="965">
        <v>2019</v>
      </c>
      <c r="L283" s="962">
        <v>1</v>
      </c>
      <c r="M283" s="962">
        <v>4</v>
      </c>
      <c r="N283" s="965" t="s">
        <v>1713</v>
      </c>
      <c r="O283" s="965">
        <v>11</v>
      </c>
      <c r="P283" s="967">
        <v>3977.71</v>
      </c>
      <c r="Q283" s="967"/>
      <c r="R283" s="985">
        <f t="shared" si="5"/>
        <v>3977.71</v>
      </c>
      <c r="S283" s="970">
        <v>3977.41</v>
      </c>
      <c r="T283" s="986">
        <v>3977.41</v>
      </c>
      <c r="U283" s="986">
        <v>3977.41</v>
      </c>
      <c r="V283" s="986">
        <v>3977.41</v>
      </c>
    </row>
    <row r="284" spans="1:22" x14ac:dyDescent="0.25">
      <c r="A284" s="962">
        <v>6</v>
      </c>
      <c r="B284" s="963">
        <v>2</v>
      </c>
      <c r="C284" s="963">
        <v>5</v>
      </c>
      <c r="D284" s="964" t="s">
        <v>1709</v>
      </c>
      <c r="E284" s="963" t="s">
        <v>1710</v>
      </c>
      <c r="F284" s="965">
        <v>459</v>
      </c>
      <c r="G284" s="965" t="s">
        <v>1711</v>
      </c>
      <c r="H284" s="965">
        <v>2</v>
      </c>
      <c r="I284" s="962" t="s">
        <v>1664</v>
      </c>
      <c r="J284" s="965">
        <v>1</v>
      </c>
      <c r="K284" s="965">
        <v>2019</v>
      </c>
      <c r="L284" s="962">
        <v>1</v>
      </c>
      <c r="M284" s="962">
        <v>4</v>
      </c>
      <c r="N284" s="965" t="s">
        <v>1713</v>
      </c>
      <c r="O284" s="965">
        <v>11</v>
      </c>
      <c r="P284" s="967">
        <v>1002.11</v>
      </c>
      <c r="Q284" s="967">
        <v>1711.9</v>
      </c>
      <c r="R284" s="985">
        <f t="shared" si="5"/>
        <v>2714.01</v>
      </c>
      <c r="S284" s="970">
        <v>2714.01</v>
      </c>
      <c r="T284" s="986">
        <v>2714.01</v>
      </c>
      <c r="U284" s="970">
        <v>2714.01</v>
      </c>
      <c r="V284" s="970">
        <v>2714.01</v>
      </c>
    </row>
    <row r="285" spans="1:22" x14ac:dyDescent="0.25">
      <c r="A285" s="962">
        <v>6</v>
      </c>
      <c r="B285" s="963">
        <v>2</v>
      </c>
      <c r="C285" s="963">
        <v>5</v>
      </c>
      <c r="D285" s="964" t="s">
        <v>1709</v>
      </c>
      <c r="E285" s="963" t="s">
        <v>1710</v>
      </c>
      <c r="F285" s="965">
        <v>459</v>
      </c>
      <c r="G285" s="965" t="s">
        <v>1711</v>
      </c>
      <c r="H285" s="965">
        <v>2</v>
      </c>
      <c r="I285" s="962" t="s">
        <v>1618</v>
      </c>
      <c r="J285" s="965">
        <v>1</v>
      </c>
      <c r="K285" s="965">
        <v>2019</v>
      </c>
      <c r="L285" s="962">
        <v>1</v>
      </c>
      <c r="M285" s="962">
        <v>4</v>
      </c>
      <c r="N285" s="965" t="s">
        <v>1713</v>
      </c>
      <c r="O285" s="965">
        <v>11</v>
      </c>
      <c r="P285" s="967"/>
      <c r="Q285" s="967">
        <v>236</v>
      </c>
      <c r="R285" s="985">
        <f t="shared" si="5"/>
        <v>236</v>
      </c>
      <c r="S285" s="970">
        <v>236</v>
      </c>
      <c r="T285" s="986">
        <v>236</v>
      </c>
      <c r="U285" s="986">
        <v>236</v>
      </c>
      <c r="V285" s="986">
        <v>236</v>
      </c>
    </row>
    <row r="286" spans="1:22" x14ac:dyDescent="0.25">
      <c r="A286" s="962">
        <v>6</v>
      </c>
      <c r="B286" s="963">
        <v>2</v>
      </c>
      <c r="C286" s="963">
        <v>5</v>
      </c>
      <c r="D286" s="964" t="s">
        <v>1709</v>
      </c>
      <c r="E286" s="963" t="s">
        <v>1710</v>
      </c>
      <c r="F286" s="965">
        <v>459</v>
      </c>
      <c r="G286" s="965" t="s">
        <v>1711</v>
      </c>
      <c r="H286" s="965">
        <v>2</v>
      </c>
      <c r="I286" s="962" t="s">
        <v>1619</v>
      </c>
      <c r="J286" s="965">
        <v>1</v>
      </c>
      <c r="K286" s="965">
        <v>2019</v>
      </c>
      <c r="L286" s="962">
        <v>1</v>
      </c>
      <c r="M286" s="962">
        <v>4</v>
      </c>
      <c r="N286" s="965" t="s">
        <v>1713</v>
      </c>
      <c r="O286" s="965">
        <v>11</v>
      </c>
      <c r="P286" s="967">
        <v>891</v>
      </c>
      <c r="Q286" s="967"/>
      <c r="R286" s="985">
        <f t="shared" si="5"/>
        <v>891</v>
      </c>
      <c r="S286" s="970">
        <v>891</v>
      </c>
      <c r="T286" s="986">
        <v>891</v>
      </c>
      <c r="U286" s="986">
        <v>891</v>
      </c>
      <c r="V286" s="986">
        <v>891</v>
      </c>
    </row>
    <row r="287" spans="1:22" x14ac:dyDescent="0.25">
      <c r="A287" s="962">
        <v>6</v>
      </c>
      <c r="B287" s="963">
        <v>2</v>
      </c>
      <c r="C287" s="963">
        <v>5</v>
      </c>
      <c r="D287" s="964" t="s">
        <v>1709</v>
      </c>
      <c r="E287" s="963" t="s">
        <v>1710</v>
      </c>
      <c r="F287" s="965">
        <v>459</v>
      </c>
      <c r="G287" s="965" t="s">
        <v>1711</v>
      </c>
      <c r="H287" s="965">
        <v>2</v>
      </c>
      <c r="I287" s="962" t="s">
        <v>1620</v>
      </c>
      <c r="J287" s="965">
        <v>1</v>
      </c>
      <c r="K287" s="965">
        <v>2019</v>
      </c>
      <c r="L287" s="962">
        <v>1</v>
      </c>
      <c r="M287" s="962">
        <v>4</v>
      </c>
      <c r="N287" s="965" t="s">
        <v>1713</v>
      </c>
      <c r="O287" s="965">
        <v>11</v>
      </c>
      <c r="P287" s="967">
        <v>905.81</v>
      </c>
      <c r="Q287" s="967">
        <v>-395.78</v>
      </c>
      <c r="R287" s="985">
        <f t="shared" si="5"/>
        <v>510.03</v>
      </c>
      <c r="S287" s="970">
        <v>510.03</v>
      </c>
      <c r="T287" s="986">
        <v>510.03</v>
      </c>
      <c r="U287" s="986">
        <v>510.03</v>
      </c>
      <c r="V287" s="986">
        <v>510.03</v>
      </c>
    </row>
    <row r="288" spans="1:22" x14ac:dyDescent="0.25">
      <c r="A288" s="962">
        <v>6</v>
      </c>
      <c r="B288" s="963">
        <v>2</v>
      </c>
      <c r="C288" s="963">
        <v>5</v>
      </c>
      <c r="D288" s="964" t="s">
        <v>1709</v>
      </c>
      <c r="E288" s="963" t="s">
        <v>1710</v>
      </c>
      <c r="F288" s="965">
        <v>459</v>
      </c>
      <c r="G288" s="965" t="s">
        <v>1711</v>
      </c>
      <c r="H288" s="965">
        <v>2</v>
      </c>
      <c r="I288" s="962" t="s">
        <v>1623</v>
      </c>
      <c r="J288" s="965">
        <v>1</v>
      </c>
      <c r="K288" s="965">
        <v>2019</v>
      </c>
      <c r="L288" s="962">
        <v>1</v>
      </c>
      <c r="M288" s="962">
        <v>4</v>
      </c>
      <c r="N288" s="965" t="s">
        <v>1713</v>
      </c>
      <c r="O288" s="965">
        <v>11</v>
      </c>
      <c r="P288" s="967">
        <v>91711.8</v>
      </c>
      <c r="Q288" s="967"/>
      <c r="R288" s="985">
        <f t="shared" si="5"/>
        <v>91711.8</v>
      </c>
      <c r="S288" s="970">
        <v>39124.79</v>
      </c>
      <c r="T288" s="986">
        <v>39124.79</v>
      </c>
      <c r="U288" s="986">
        <f>39124.79-200</f>
        <v>38924.79</v>
      </c>
      <c r="V288" s="986">
        <f>39124.79-200</f>
        <v>38924.79</v>
      </c>
    </row>
    <row r="289" spans="1:22" x14ac:dyDescent="0.25">
      <c r="A289" s="962">
        <v>6</v>
      </c>
      <c r="B289" s="963">
        <v>2</v>
      </c>
      <c r="C289" s="963">
        <v>5</v>
      </c>
      <c r="D289" s="964" t="s">
        <v>1709</v>
      </c>
      <c r="E289" s="963" t="s">
        <v>1710</v>
      </c>
      <c r="F289" s="965">
        <v>459</v>
      </c>
      <c r="G289" s="965" t="s">
        <v>1711</v>
      </c>
      <c r="H289" s="965">
        <v>2</v>
      </c>
      <c r="I289" s="962" t="s">
        <v>1674</v>
      </c>
      <c r="J289" s="965">
        <v>1</v>
      </c>
      <c r="K289" s="965">
        <v>2019</v>
      </c>
      <c r="L289" s="962">
        <v>1</v>
      </c>
      <c r="M289" s="962">
        <v>4</v>
      </c>
      <c r="N289" s="965" t="s">
        <v>1713</v>
      </c>
      <c r="O289" s="965">
        <v>11</v>
      </c>
      <c r="P289" s="967">
        <v>950.96</v>
      </c>
      <c r="Q289" s="967"/>
      <c r="R289" s="985">
        <f t="shared" si="5"/>
        <v>950.96</v>
      </c>
      <c r="S289" s="970">
        <v>950.96</v>
      </c>
      <c r="T289" s="986">
        <v>950.96</v>
      </c>
      <c r="U289" s="986">
        <v>950.96</v>
      </c>
      <c r="V289" s="986">
        <v>950.96</v>
      </c>
    </row>
    <row r="290" spans="1:22" x14ac:dyDescent="0.25">
      <c r="A290" s="962">
        <v>6</v>
      </c>
      <c r="B290" s="963">
        <v>2</v>
      </c>
      <c r="C290" s="963">
        <v>5</v>
      </c>
      <c r="D290" s="964" t="s">
        <v>1709</v>
      </c>
      <c r="E290" s="963" t="s">
        <v>1710</v>
      </c>
      <c r="F290" s="965">
        <v>459</v>
      </c>
      <c r="G290" s="965" t="s">
        <v>1711</v>
      </c>
      <c r="H290" s="965">
        <v>2</v>
      </c>
      <c r="I290" s="962" t="s">
        <v>1640</v>
      </c>
      <c r="J290" s="965">
        <v>1</v>
      </c>
      <c r="K290" s="965">
        <v>2019</v>
      </c>
      <c r="L290" s="962">
        <v>1</v>
      </c>
      <c r="M290" s="962">
        <v>4</v>
      </c>
      <c r="N290" s="965" t="s">
        <v>1713</v>
      </c>
      <c r="O290" s="965">
        <v>11</v>
      </c>
      <c r="P290" s="967">
        <v>14902</v>
      </c>
      <c r="Q290" s="967"/>
      <c r="R290" s="985">
        <f t="shared" si="5"/>
        <v>14902</v>
      </c>
      <c r="S290" s="970">
        <v>14902</v>
      </c>
      <c r="T290" s="986">
        <v>14902</v>
      </c>
      <c r="U290" s="986">
        <v>14902</v>
      </c>
      <c r="V290" s="986">
        <v>14902</v>
      </c>
    </row>
    <row r="291" spans="1:22" x14ac:dyDescent="0.25">
      <c r="A291" s="962">
        <v>6</v>
      </c>
      <c r="B291" s="963">
        <v>2</v>
      </c>
      <c r="C291" s="963">
        <v>5</v>
      </c>
      <c r="D291" s="964" t="s">
        <v>1709</v>
      </c>
      <c r="E291" s="963" t="s">
        <v>1710</v>
      </c>
      <c r="F291" s="965">
        <v>459</v>
      </c>
      <c r="G291" s="965" t="s">
        <v>1711</v>
      </c>
      <c r="H291" s="965">
        <v>2</v>
      </c>
      <c r="I291" s="962" t="s">
        <v>1677</v>
      </c>
      <c r="J291" s="965">
        <v>1</v>
      </c>
      <c r="K291" s="965">
        <v>2019</v>
      </c>
      <c r="L291" s="962">
        <v>1</v>
      </c>
      <c r="M291" s="962">
        <v>4</v>
      </c>
      <c r="N291" s="965" t="s">
        <v>1713</v>
      </c>
      <c r="O291" s="965">
        <v>11</v>
      </c>
      <c r="P291" s="967">
        <v>1935</v>
      </c>
      <c r="Q291" s="967"/>
      <c r="R291" s="985">
        <f t="shared" si="5"/>
        <v>1935</v>
      </c>
      <c r="S291" s="970">
        <v>1935</v>
      </c>
      <c r="T291" s="986">
        <v>1935</v>
      </c>
      <c r="U291" s="986">
        <v>1935</v>
      </c>
      <c r="V291" s="986">
        <v>1935</v>
      </c>
    </row>
    <row r="292" spans="1:22" x14ac:dyDescent="0.25">
      <c r="A292" s="962">
        <v>6</v>
      </c>
      <c r="B292" s="963">
        <v>2</v>
      </c>
      <c r="C292" s="963">
        <v>5</v>
      </c>
      <c r="D292" s="964" t="s">
        <v>1709</v>
      </c>
      <c r="E292" s="963" t="s">
        <v>1710</v>
      </c>
      <c r="F292" s="965">
        <v>459</v>
      </c>
      <c r="G292" s="965" t="s">
        <v>1711</v>
      </c>
      <c r="H292" s="965">
        <v>2</v>
      </c>
      <c r="I292" s="962" t="s">
        <v>1684</v>
      </c>
      <c r="J292" s="965">
        <v>1</v>
      </c>
      <c r="K292" s="965">
        <v>2019</v>
      </c>
      <c r="L292" s="962">
        <v>1</v>
      </c>
      <c r="M292" s="962">
        <v>4</v>
      </c>
      <c r="N292" s="965" t="s">
        <v>1713</v>
      </c>
      <c r="O292" s="965">
        <v>11</v>
      </c>
      <c r="P292" s="967">
        <v>46413.64</v>
      </c>
      <c r="Q292" s="967">
        <v>-18748.800000000003</v>
      </c>
      <c r="R292" s="985">
        <f t="shared" si="5"/>
        <v>27664.839999999997</v>
      </c>
      <c r="S292" s="970">
        <v>2320</v>
      </c>
      <c r="T292" s="986">
        <v>2320</v>
      </c>
      <c r="U292" s="986">
        <v>2320</v>
      </c>
      <c r="V292" s="986">
        <v>2320</v>
      </c>
    </row>
    <row r="293" spans="1:22" x14ac:dyDescent="0.25">
      <c r="A293" s="962">
        <v>6</v>
      </c>
      <c r="B293" s="963">
        <v>2</v>
      </c>
      <c r="C293" s="963">
        <v>5</v>
      </c>
      <c r="D293" s="964" t="s">
        <v>1709</v>
      </c>
      <c r="E293" s="963" t="s">
        <v>1710</v>
      </c>
      <c r="F293" s="965">
        <v>459</v>
      </c>
      <c r="G293" s="965" t="s">
        <v>1711</v>
      </c>
      <c r="H293" s="965">
        <v>2</v>
      </c>
      <c r="I293" s="962" t="s">
        <v>1694</v>
      </c>
      <c r="J293" s="965">
        <v>1</v>
      </c>
      <c r="K293" s="965">
        <v>2019</v>
      </c>
      <c r="L293" s="962">
        <v>1</v>
      </c>
      <c r="M293" s="962">
        <v>4</v>
      </c>
      <c r="N293" s="965" t="s">
        <v>1713</v>
      </c>
      <c r="O293" s="965">
        <v>11</v>
      </c>
      <c r="P293" s="967">
        <v>37060</v>
      </c>
      <c r="Q293" s="967"/>
      <c r="R293" s="985">
        <f t="shared" si="5"/>
        <v>37060</v>
      </c>
      <c r="S293" s="970">
        <v>37060</v>
      </c>
      <c r="T293" s="986">
        <v>37060</v>
      </c>
      <c r="U293" s="986">
        <v>37060</v>
      </c>
      <c r="V293" s="986">
        <v>37060</v>
      </c>
    </row>
    <row r="294" spans="1:22" x14ac:dyDescent="0.25">
      <c r="A294" s="962">
        <v>6</v>
      </c>
      <c r="B294" s="963">
        <v>2</v>
      </c>
      <c r="C294" s="963">
        <v>5</v>
      </c>
      <c r="D294" s="964" t="s">
        <v>1709</v>
      </c>
      <c r="E294" s="963" t="s">
        <v>1710</v>
      </c>
      <c r="F294" s="965">
        <v>459</v>
      </c>
      <c r="G294" s="965" t="s">
        <v>1711</v>
      </c>
      <c r="H294" s="965">
        <v>2</v>
      </c>
      <c r="I294" s="962" t="s">
        <v>1695</v>
      </c>
      <c r="J294" s="965">
        <v>1</v>
      </c>
      <c r="K294" s="965">
        <v>2019</v>
      </c>
      <c r="L294" s="962">
        <v>1</v>
      </c>
      <c r="M294" s="962">
        <v>4</v>
      </c>
      <c r="N294" s="965" t="s">
        <v>1713</v>
      </c>
      <c r="O294" s="965">
        <v>11</v>
      </c>
      <c r="P294" s="967">
        <v>73494.7</v>
      </c>
      <c r="Q294" s="967">
        <v>-33524</v>
      </c>
      <c r="R294" s="985">
        <f t="shared" si="5"/>
        <v>39970.699999999997</v>
      </c>
      <c r="S294" s="970">
        <v>3150</v>
      </c>
      <c r="T294" s="986">
        <v>3150</v>
      </c>
      <c r="U294" s="986">
        <v>3150</v>
      </c>
      <c r="V294" s="986">
        <v>3150</v>
      </c>
    </row>
    <row r="295" spans="1:22" x14ac:dyDescent="0.25">
      <c r="A295" s="962">
        <v>6</v>
      </c>
      <c r="B295" s="963">
        <v>2</v>
      </c>
      <c r="C295" s="963">
        <v>5</v>
      </c>
      <c r="D295" s="964" t="s">
        <v>1709</v>
      </c>
      <c r="E295" s="963" t="s">
        <v>1710</v>
      </c>
      <c r="F295" s="965">
        <v>459</v>
      </c>
      <c r="G295" s="965" t="s">
        <v>1711</v>
      </c>
      <c r="H295" s="965">
        <v>2</v>
      </c>
      <c r="I295" s="962" t="s">
        <v>1625</v>
      </c>
      <c r="J295" s="965">
        <v>1</v>
      </c>
      <c r="K295" s="965">
        <v>2019</v>
      </c>
      <c r="L295" s="962">
        <v>1</v>
      </c>
      <c r="M295" s="962">
        <v>4</v>
      </c>
      <c r="N295" s="965" t="s">
        <v>1713</v>
      </c>
      <c r="O295" s="965">
        <v>11</v>
      </c>
      <c r="P295" s="967">
        <v>5800</v>
      </c>
      <c r="Q295" s="967"/>
      <c r="R295" s="985">
        <f t="shared" si="5"/>
        <v>5800</v>
      </c>
      <c r="S295" s="970">
        <v>5800</v>
      </c>
      <c r="T295" s="986">
        <v>5800</v>
      </c>
      <c r="U295" s="986">
        <v>5800</v>
      </c>
      <c r="V295" s="986">
        <v>5800</v>
      </c>
    </row>
    <row r="296" spans="1:22" x14ac:dyDescent="0.25">
      <c r="A296" s="962">
        <v>6</v>
      </c>
      <c r="B296" s="963">
        <v>2</v>
      </c>
      <c r="C296" s="963">
        <v>5</v>
      </c>
      <c r="D296" s="964" t="s">
        <v>1709</v>
      </c>
      <c r="E296" s="963" t="s">
        <v>1710</v>
      </c>
      <c r="F296" s="965">
        <v>459</v>
      </c>
      <c r="G296" s="965" t="s">
        <v>1711</v>
      </c>
      <c r="H296" s="965">
        <v>2</v>
      </c>
      <c r="I296" s="962" t="s">
        <v>1626</v>
      </c>
      <c r="J296" s="965">
        <v>1</v>
      </c>
      <c r="K296" s="965">
        <v>2019</v>
      </c>
      <c r="L296" s="962">
        <v>1</v>
      </c>
      <c r="M296" s="962">
        <v>4</v>
      </c>
      <c r="N296" s="965" t="s">
        <v>1713</v>
      </c>
      <c r="O296" s="965">
        <v>11</v>
      </c>
      <c r="P296" s="967">
        <v>9250</v>
      </c>
      <c r="Q296" s="967">
        <v>6250</v>
      </c>
      <c r="R296" s="985">
        <f t="shared" si="5"/>
        <v>15500</v>
      </c>
      <c r="S296" s="970">
        <v>15500</v>
      </c>
      <c r="T296" s="986">
        <v>15500</v>
      </c>
      <c r="U296" s="986">
        <v>15500</v>
      </c>
      <c r="V296" s="986">
        <v>15500</v>
      </c>
    </row>
    <row r="297" spans="1:22" x14ac:dyDescent="0.25">
      <c r="A297" s="962">
        <v>6</v>
      </c>
      <c r="B297" s="963">
        <v>2</v>
      </c>
      <c r="C297" s="963">
        <v>5</v>
      </c>
      <c r="D297" s="964" t="s">
        <v>1709</v>
      </c>
      <c r="E297" s="963" t="s">
        <v>1710</v>
      </c>
      <c r="F297" s="965">
        <v>459</v>
      </c>
      <c r="G297" s="965" t="s">
        <v>1711</v>
      </c>
      <c r="H297" s="965">
        <v>2</v>
      </c>
      <c r="I297" s="962" t="s">
        <v>1627</v>
      </c>
      <c r="J297" s="965">
        <v>1</v>
      </c>
      <c r="K297" s="965">
        <v>2019</v>
      </c>
      <c r="L297" s="962">
        <v>1</v>
      </c>
      <c r="M297" s="962">
        <v>4</v>
      </c>
      <c r="N297" s="965" t="s">
        <v>1713</v>
      </c>
      <c r="O297" s="965">
        <v>11</v>
      </c>
      <c r="P297" s="967">
        <v>7600</v>
      </c>
      <c r="Q297" s="967">
        <v>4100</v>
      </c>
      <c r="R297" s="985">
        <f t="shared" si="5"/>
        <v>11700</v>
      </c>
      <c r="S297" s="970">
        <v>11700</v>
      </c>
      <c r="T297" s="986">
        <v>11700</v>
      </c>
      <c r="U297" s="986">
        <v>11700</v>
      </c>
      <c r="V297" s="986">
        <v>11700</v>
      </c>
    </row>
    <row r="298" spans="1:22" x14ac:dyDescent="0.25">
      <c r="A298" s="962">
        <v>6</v>
      </c>
      <c r="B298" s="963">
        <v>2</v>
      </c>
      <c r="C298" s="963">
        <v>5</v>
      </c>
      <c r="D298" s="964" t="s">
        <v>1709</v>
      </c>
      <c r="E298" s="963" t="s">
        <v>1710</v>
      </c>
      <c r="F298" s="965">
        <v>459</v>
      </c>
      <c r="G298" s="965" t="s">
        <v>1711</v>
      </c>
      <c r="H298" s="965">
        <v>2</v>
      </c>
      <c r="I298" s="962" t="s">
        <v>1628</v>
      </c>
      <c r="J298" s="965">
        <v>1</v>
      </c>
      <c r="K298" s="965">
        <v>2019</v>
      </c>
      <c r="L298" s="962">
        <v>1</v>
      </c>
      <c r="M298" s="962">
        <v>4</v>
      </c>
      <c r="N298" s="965" t="s">
        <v>1713</v>
      </c>
      <c r="O298" s="965">
        <v>11</v>
      </c>
      <c r="P298" s="967"/>
      <c r="Q298" s="967">
        <v>230</v>
      </c>
      <c r="R298" s="985">
        <f t="shared" si="5"/>
        <v>230</v>
      </c>
      <c r="S298" s="970">
        <v>230</v>
      </c>
      <c r="T298" s="986">
        <v>230</v>
      </c>
      <c r="U298" s="986">
        <v>230</v>
      </c>
      <c r="V298" s="986">
        <v>230</v>
      </c>
    </row>
    <row r="299" spans="1:22" x14ac:dyDescent="0.25">
      <c r="A299" s="962">
        <v>6</v>
      </c>
      <c r="B299" s="963">
        <v>2</v>
      </c>
      <c r="C299" s="963">
        <v>5</v>
      </c>
      <c r="D299" s="964" t="s">
        <v>1709</v>
      </c>
      <c r="E299" s="963" t="s">
        <v>1710</v>
      </c>
      <c r="F299" s="965">
        <v>459</v>
      </c>
      <c r="G299" s="965" t="s">
        <v>1711</v>
      </c>
      <c r="H299" s="965">
        <v>2</v>
      </c>
      <c r="I299" s="962" t="s">
        <v>1629</v>
      </c>
      <c r="J299" s="965">
        <v>1</v>
      </c>
      <c r="K299" s="965">
        <v>2019</v>
      </c>
      <c r="L299" s="962">
        <v>1</v>
      </c>
      <c r="M299" s="962">
        <v>4</v>
      </c>
      <c r="N299" s="965" t="s">
        <v>1713</v>
      </c>
      <c r="O299" s="965">
        <v>11</v>
      </c>
      <c r="P299" s="967">
        <v>11721.119999999999</v>
      </c>
      <c r="Q299" s="967"/>
      <c r="R299" s="985">
        <f t="shared" si="5"/>
        <v>11721.119999999999</v>
      </c>
      <c r="S299" s="970">
        <v>7885.5199999999995</v>
      </c>
      <c r="T299" s="986">
        <v>7885.5199999999995</v>
      </c>
      <c r="U299" s="986">
        <v>7885.5199999999995</v>
      </c>
      <c r="V299" s="986">
        <v>7885.5199999999995</v>
      </c>
    </row>
    <row r="300" spans="1:22" x14ac:dyDescent="0.25">
      <c r="A300" s="962">
        <v>6</v>
      </c>
      <c r="B300" s="963">
        <v>2</v>
      </c>
      <c r="C300" s="963">
        <v>5</v>
      </c>
      <c r="D300" s="964" t="s">
        <v>1709</v>
      </c>
      <c r="E300" s="963" t="s">
        <v>1710</v>
      </c>
      <c r="F300" s="965">
        <v>459</v>
      </c>
      <c r="G300" s="965" t="s">
        <v>1711</v>
      </c>
      <c r="H300" s="965">
        <v>2</v>
      </c>
      <c r="I300" s="962" t="s">
        <v>1638</v>
      </c>
      <c r="J300" s="965">
        <v>1</v>
      </c>
      <c r="K300" s="965">
        <v>2019</v>
      </c>
      <c r="L300" s="962">
        <v>1</v>
      </c>
      <c r="M300" s="962">
        <v>4</v>
      </c>
      <c r="N300" s="965" t="s">
        <v>1713</v>
      </c>
      <c r="O300" s="965">
        <v>11</v>
      </c>
      <c r="P300" s="967">
        <v>4359.16</v>
      </c>
      <c r="Q300" s="967">
        <v>2000</v>
      </c>
      <c r="R300" s="985">
        <f t="shared" si="5"/>
        <v>6359.16</v>
      </c>
      <c r="S300" s="970">
        <v>6359.16</v>
      </c>
      <c r="T300" s="986">
        <v>6359.16</v>
      </c>
      <c r="U300" s="986">
        <v>6359.16</v>
      </c>
      <c r="V300" s="986">
        <v>6359.16</v>
      </c>
    </row>
    <row r="301" spans="1:22" x14ac:dyDescent="0.25">
      <c r="A301" s="962">
        <v>6</v>
      </c>
      <c r="B301" s="963">
        <v>2</v>
      </c>
      <c r="C301" s="963">
        <v>5</v>
      </c>
      <c r="D301" s="964" t="s">
        <v>1709</v>
      </c>
      <c r="E301" s="963" t="s">
        <v>1710</v>
      </c>
      <c r="F301" s="965">
        <v>459</v>
      </c>
      <c r="G301" s="965" t="s">
        <v>1711</v>
      </c>
      <c r="H301" s="965">
        <v>2</v>
      </c>
      <c r="I301" s="962">
        <v>44107</v>
      </c>
      <c r="J301" s="965">
        <v>1</v>
      </c>
      <c r="K301" s="965">
        <v>2019</v>
      </c>
      <c r="L301" s="962">
        <v>1</v>
      </c>
      <c r="M301" s="962">
        <v>4</v>
      </c>
      <c r="N301" s="965" t="s">
        <v>1713</v>
      </c>
      <c r="O301" s="965">
        <v>11</v>
      </c>
      <c r="P301" s="967">
        <v>27279.89</v>
      </c>
      <c r="Q301" s="967"/>
      <c r="R301" s="985">
        <f t="shared" si="5"/>
        <v>27279.89</v>
      </c>
      <c r="S301" s="967"/>
      <c r="T301" s="967"/>
      <c r="U301" s="967"/>
      <c r="V301" s="967"/>
    </row>
    <row r="302" spans="1:22" x14ac:dyDescent="0.25">
      <c r="A302" s="962">
        <v>6</v>
      </c>
      <c r="B302" s="963">
        <v>2</v>
      </c>
      <c r="C302" s="963">
        <v>5</v>
      </c>
      <c r="D302" s="964" t="s">
        <v>1709</v>
      </c>
      <c r="E302" s="963" t="s">
        <v>1710</v>
      </c>
      <c r="F302" s="965">
        <v>459</v>
      </c>
      <c r="G302" s="965" t="s">
        <v>1711</v>
      </c>
      <c r="H302" s="965">
        <v>2</v>
      </c>
      <c r="I302" s="962">
        <v>51501</v>
      </c>
      <c r="J302" s="965">
        <v>2</v>
      </c>
      <c r="K302" s="965">
        <v>2019</v>
      </c>
      <c r="L302" s="962">
        <v>1</v>
      </c>
      <c r="M302" s="962">
        <v>4</v>
      </c>
      <c r="N302" s="965" t="s">
        <v>1713</v>
      </c>
      <c r="O302" s="965">
        <v>11</v>
      </c>
      <c r="P302" s="967">
        <v>286145.71000000002</v>
      </c>
      <c r="Q302" s="967"/>
      <c r="R302" s="985">
        <f t="shared" si="5"/>
        <v>286145.71000000002</v>
      </c>
      <c r="S302" s="967"/>
      <c r="T302" s="967"/>
      <c r="U302" s="967"/>
      <c r="V302" s="967"/>
    </row>
    <row r="303" spans="1:22" x14ac:dyDescent="0.25">
      <c r="A303" s="962">
        <v>6</v>
      </c>
      <c r="B303" s="963">
        <v>2</v>
      </c>
      <c r="C303" s="963">
        <v>5</v>
      </c>
      <c r="D303" s="964" t="s">
        <v>1709</v>
      </c>
      <c r="E303" s="963" t="s">
        <v>1710</v>
      </c>
      <c r="F303" s="965">
        <v>459</v>
      </c>
      <c r="G303" s="965" t="s">
        <v>1711</v>
      </c>
      <c r="H303" s="965">
        <v>2</v>
      </c>
      <c r="I303" s="962" t="s">
        <v>1617</v>
      </c>
      <c r="J303" s="965">
        <v>1</v>
      </c>
      <c r="K303" s="965">
        <v>2019</v>
      </c>
      <c r="L303" s="962">
        <v>2</v>
      </c>
      <c r="M303" s="962">
        <v>5</v>
      </c>
      <c r="N303" s="965" t="s">
        <v>1714</v>
      </c>
      <c r="O303" s="965">
        <v>11</v>
      </c>
      <c r="P303" s="967"/>
      <c r="Q303" s="967">
        <v>3958.19</v>
      </c>
      <c r="R303" s="985">
        <f t="shared" si="5"/>
        <v>3958.19</v>
      </c>
      <c r="S303" s="970">
        <v>3958.19</v>
      </c>
      <c r="T303" s="986">
        <v>3958.19</v>
      </c>
      <c r="U303" s="986">
        <v>3958.19</v>
      </c>
      <c r="V303" s="986">
        <v>3958.19</v>
      </c>
    </row>
    <row r="304" spans="1:22" x14ac:dyDescent="0.25">
      <c r="A304" s="962">
        <v>6</v>
      </c>
      <c r="B304" s="963">
        <v>2</v>
      </c>
      <c r="C304" s="963">
        <v>5</v>
      </c>
      <c r="D304" s="964" t="s">
        <v>1709</v>
      </c>
      <c r="E304" s="963" t="s">
        <v>1710</v>
      </c>
      <c r="F304" s="965">
        <v>459</v>
      </c>
      <c r="G304" s="965" t="s">
        <v>1711</v>
      </c>
      <c r="H304" s="965">
        <v>2</v>
      </c>
      <c r="I304" s="962">
        <v>21201</v>
      </c>
      <c r="J304" s="965">
        <v>1</v>
      </c>
      <c r="K304" s="965">
        <v>2019</v>
      </c>
      <c r="L304" s="962">
        <v>2</v>
      </c>
      <c r="M304" s="962">
        <v>5</v>
      </c>
      <c r="N304" s="965" t="s">
        <v>1714</v>
      </c>
      <c r="O304" s="965">
        <v>11</v>
      </c>
      <c r="P304" s="967"/>
      <c r="Q304" s="967">
        <v>100114.55</v>
      </c>
      <c r="R304" s="985">
        <f t="shared" si="5"/>
        <v>100114.55</v>
      </c>
      <c r="S304" s="967"/>
      <c r="T304" s="967"/>
      <c r="U304" s="967"/>
      <c r="V304" s="967"/>
    </row>
    <row r="305" spans="1:22" x14ac:dyDescent="0.25">
      <c r="A305" s="962">
        <v>6</v>
      </c>
      <c r="B305" s="963">
        <v>2</v>
      </c>
      <c r="C305" s="963">
        <v>5</v>
      </c>
      <c r="D305" s="964" t="s">
        <v>1709</v>
      </c>
      <c r="E305" s="963" t="s">
        <v>1710</v>
      </c>
      <c r="F305" s="965">
        <v>459</v>
      </c>
      <c r="G305" s="965" t="s">
        <v>1711</v>
      </c>
      <c r="H305" s="965">
        <v>2</v>
      </c>
      <c r="I305" s="962" t="s">
        <v>1674</v>
      </c>
      <c r="J305" s="965">
        <v>1</v>
      </c>
      <c r="K305" s="965">
        <v>2019</v>
      </c>
      <c r="L305" s="962">
        <v>2</v>
      </c>
      <c r="M305" s="962">
        <v>5</v>
      </c>
      <c r="N305" s="965" t="s">
        <v>1714</v>
      </c>
      <c r="O305" s="965">
        <v>11</v>
      </c>
      <c r="P305" s="967"/>
      <c r="Q305" s="967">
        <v>1229.5999999999999</v>
      </c>
      <c r="R305" s="985">
        <f t="shared" si="5"/>
        <v>1229.5999999999999</v>
      </c>
      <c r="S305" s="970">
        <v>1229.5999999999999</v>
      </c>
      <c r="T305" s="986">
        <v>1229.5999999999999</v>
      </c>
      <c r="U305" s="986">
        <v>1229.5999999999999</v>
      </c>
      <c r="V305" s="986">
        <v>1229.5999999999999</v>
      </c>
    </row>
    <row r="306" spans="1:22" x14ac:dyDescent="0.25">
      <c r="A306" s="962">
        <v>6</v>
      </c>
      <c r="B306" s="963">
        <v>2</v>
      </c>
      <c r="C306" s="963">
        <v>5</v>
      </c>
      <c r="D306" s="964" t="s">
        <v>1709</v>
      </c>
      <c r="E306" s="963" t="s">
        <v>1710</v>
      </c>
      <c r="F306" s="965">
        <v>459</v>
      </c>
      <c r="G306" s="965" t="s">
        <v>1711</v>
      </c>
      <c r="H306" s="965">
        <v>2</v>
      </c>
      <c r="I306" s="962" t="s">
        <v>1640</v>
      </c>
      <c r="J306" s="965">
        <v>1</v>
      </c>
      <c r="K306" s="965">
        <v>2019</v>
      </c>
      <c r="L306" s="962">
        <v>2</v>
      </c>
      <c r="M306" s="962">
        <v>5</v>
      </c>
      <c r="N306" s="965" t="s">
        <v>1714</v>
      </c>
      <c r="O306" s="965">
        <v>11</v>
      </c>
      <c r="P306" s="967"/>
      <c r="Q306" s="967">
        <v>331158.71000000002</v>
      </c>
      <c r="R306" s="985">
        <f t="shared" si="5"/>
        <v>331158.71000000002</v>
      </c>
      <c r="S306" s="970">
        <v>29919</v>
      </c>
      <c r="T306" s="986">
        <v>29919</v>
      </c>
      <c r="U306" s="986">
        <v>29919</v>
      </c>
      <c r="V306" s="986">
        <v>29919</v>
      </c>
    </row>
    <row r="307" spans="1:22" x14ac:dyDescent="0.25">
      <c r="A307" s="962">
        <v>6</v>
      </c>
      <c r="B307" s="963">
        <v>2</v>
      </c>
      <c r="C307" s="963">
        <v>5</v>
      </c>
      <c r="D307" s="964" t="s">
        <v>1709</v>
      </c>
      <c r="E307" s="963" t="s">
        <v>1710</v>
      </c>
      <c r="F307" s="965">
        <v>459</v>
      </c>
      <c r="G307" s="965" t="s">
        <v>1711</v>
      </c>
      <c r="H307" s="965">
        <v>2</v>
      </c>
      <c r="I307" s="962" t="s">
        <v>1677</v>
      </c>
      <c r="J307" s="965">
        <v>1</v>
      </c>
      <c r="K307" s="965">
        <v>2019</v>
      </c>
      <c r="L307" s="962">
        <v>2</v>
      </c>
      <c r="M307" s="962">
        <v>5</v>
      </c>
      <c r="N307" s="965" t="s">
        <v>1714</v>
      </c>
      <c r="O307" s="965">
        <v>11</v>
      </c>
      <c r="P307" s="967"/>
      <c r="Q307" s="967">
        <v>4318</v>
      </c>
      <c r="R307" s="985">
        <f t="shared" si="5"/>
        <v>4318</v>
      </c>
      <c r="S307" s="970">
        <v>4318</v>
      </c>
      <c r="T307" s="986">
        <v>4318</v>
      </c>
      <c r="U307" s="970">
        <v>4318</v>
      </c>
      <c r="V307" s="970">
        <v>4318</v>
      </c>
    </row>
    <row r="308" spans="1:22" x14ac:dyDescent="0.25">
      <c r="A308" s="962">
        <v>6</v>
      </c>
      <c r="B308" s="963">
        <v>2</v>
      </c>
      <c r="C308" s="963">
        <v>5</v>
      </c>
      <c r="D308" s="964" t="s">
        <v>1709</v>
      </c>
      <c r="E308" s="963" t="s">
        <v>1710</v>
      </c>
      <c r="F308" s="965">
        <v>459</v>
      </c>
      <c r="G308" s="965" t="s">
        <v>1711</v>
      </c>
      <c r="H308" s="965">
        <v>2</v>
      </c>
      <c r="I308" s="962">
        <v>32701</v>
      </c>
      <c r="J308" s="965">
        <v>1</v>
      </c>
      <c r="K308" s="965">
        <v>2019</v>
      </c>
      <c r="L308" s="962">
        <v>2</v>
      </c>
      <c r="M308" s="962">
        <v>5</v>
      </c>
      <c r="N308" s="965" t="s">
        <v>1714</v>
      </c>
      <c r="O308" s="965">
        <v>11</v>
      </c>
      <c r="P308" s="967"/>
      <c r="Q308" s="967">
        <v>7540</v>
      </c>
      <c r="R308" s="985">
        <f t="shared" si="5"/>
        <v>7540</v>
      </c>
      <c r="S308" s="970">
        <v>7540</v>
      </c>
      <c r="T308" s="986">
        <v>7540</v>
      </c>
      <c r="U308" s="986">
        <v>7540</v>
      </c>
      <c r="V308" s="986">
        <v>7540</v>
      </c>
    </row>
    <row r="309" spans="1:22" x14ac:dyDescent="0.25">
      <c r="A309" s="962">
        <v>6</v>
      </c>
      <c r="B309" s="963">
        <v>2</v>
      </c>
      <c r="C309" s="963">
        <v>5</v>
      </c>
      <c r="D309" s="964" t="s">
        <v>1709</v>
      </c>
      <c r="E309" s="963" t="s">
        <v>1710</v>
      </c>
      <c r="F309" s="965">
        <v>459</v>
      </c>
      <c r="G309" s="965" t="s">
        <v>1711</v>
      </c>
      <c r="H309" s="965">
        <v>2</v>
      </c>
      <c r="I309" s="962">
        <v>35901</v>
      </c>
      <c r="J309" s="965">
        <v>1</v>
      </c>
      <c r="K309" s="965">
        <v>2019</v>
      </c>
      <c r="L309" s="962">
        <v>2</v>
      </c>
      <c r="M309" s="962">
        <v>5</v>
      </c>
      <c r="N309" s="965" t="s">
        <v>1714</v>
      </c>
      <c r="O309" s="965">
        <v>11</v>
      </c>
      <c r="P309" s="967"/>
      <c r="Q309" s="967">
        <v>30840</v>
      </c>
      <c r="R309" s="985">
        <f t="shared" si="5"/>
        <v>30840</v>
      </c>
      <c r="S309" s="970">
        <v>30840</v>
      </c>
      <c r="T309" s="986">
        <v>30840</v>
      </c>
      <c r="U309" s="986">
        <v>30840</v>
      </c>
      <c r="V309" s="986">
        <v>30840</v>
      </c>
    </row>
    <row r="310" spans="1:22" x14ac:dyDescent="0.25">
      <c r="A310" s="962">
        <v>7</v>
      </c>
      <c r="B310" s="963">
        <v>2</v>
      </c>
      <c r="C310" s="963">
        <v>5</v>
      </c>
      <c r="D310" s="964" t="s">
        <v>1709</v>
      </c>
      <c r="E310" s="963" t="s">
        <v>1710</v>
      </c>
      <c r="F310" s="965">
        <v>459</v>
      </c>
      <c r="G310" s="965" t="s">
        <v>1711</v>
      </c>
      <c r="H310" s="965">
        <v>2</v>
      </c>
      <c r="I310" s="962" t="s">
        <v>1668</v>
      </c>
      <c r="J310" s="965">
        <v>1</v>
      </c>
      <c r="K310" s="965">
        <v>2019</v>
      </c>
      <c r="L310" s="962">
        <v>1</v>
      </c>
      <c r="M310" s="962">
        <v>4</v>
      </c>
      <c r="N310" s="965" t="s">
        <v>1713</v>
      </c>
      <c r="O310" s="965">
        <v>11</v>
      </c>
      <c r="P310" s="967"/>
      <c r="Q310" s="967">
        <v>1104.32</v>
      </c>
      <c r="R310" s="985">
        <f t="shared" si="5"/>
        <v>1104.32</v>
      </c>
      <c r="S310" s="986">
        <v>1104.32</v>
      </c>
      <c r="T310" s="986">
        <v>1104.32</v>
      </c>
      <c r="U310" s="986">
        <v>1104.32</v>
      </c>
      <c r="V310" s="986">
        <v>1104.32</v>
      </c>
    </row>
    <row r="311" spans="1:22" x14ac:dyDescent="0.25">
      <c r="A311" s="962">
        <v>7</v>
      </c>
      <c r="B311" s="963">
        <v>2</v>
      </c>
      <c r="C311" s="963">
        <v>5</v>
      </c>
      <c r="D311" s="964" t="s">
        <v>1709</v>
      </c>
      <c r="E311" s="963" t="s">
        <v>1710</v>
      </c>
      <c r="F311" s="965">
        <v>459</v>
      </c>
      <c r="G311" s="965" t="s">
        <v>1711</v>
      </c>
      <c r="H311" s="965">
        <v>2</v>
      </c>
      <c r="I311" s="962" t="s">
        <v>1623</v>
      </c>
      <c r="J311" s="965">
        <v>1</v>
      </c>
      <c r="K311" s="965">
        <v>2019</v>
      </c>
      <c r="L311" s="962">
        <v>1</v>
      </c>
      <c r="M311" s="962">
        <v>4</v>
      </c>
      <c r="N311" s="965" t="s">
        <v>1713</v>
      </c>
      <c r="O311" s="965">
        <v>11</v>
      </c>
      <c r="P311" s="967">
        <v>103860.69</v>
      </c>
      <c r="Q311" s="967"/>
      <c r="R311" s="985">
        <f t="shared" si="5"/>
        <v>103860.69</v>
      </c>
      <c r="S311" s="986">
        <v>7976</v>
      </c>
      <c r="T311" s="986">
        <v>7976</v>
      </c>
      <c r="U311" s="986">
        <v>7976</v>
      </c>
      <c r="V311" s="986">
        <v>7976</v>
      </c>
    </row>
    <row r="312" spans="1:22" x14ac:dyDescent="0.25">
      <c r="A312" s="962">
        <v>7</v>
      </c>
      <c r="B312" s="963">
        <v>2</v>
      </c>
      <c r="C312" s="963">
        <v>5</v>
      </c>
      <c r="D312" s="964" t="s">
        <v>1709</v>
      </c>
      <c r="E312" s="963" t="s">
        <v>1710</v>
      </c>
      <c r="F312" s="965">
        <v>459</v>
      </c>
      <c r="G312" s="965" t="s">
        <v>1711</v>
      </c>
      <c r="H312" s="965">
        <v>2</v>
      </c>
      <c r="I312" s="962" t="s">
        <v>1624</v>
      </c>
      <c r="J312" s="965">
        <v>1</v>
      </c>
      <c r="K312" s="965">
        <v>2019</v>
      </c>
      <c r="L312" s="962">
        <v>1</v>
      </c>
      <c r="M312" s="962">
        <v>4</v>
      </c>
      <c r="N312" s="965" t="s">
        <v>1713</v>
      </c>
      <c r="O312" s="965">
        <v>11</v>
      </c>
      <c r="P312" s="967">
        <v>17489</v>
      </c>
      <c r="Q312" s="967">
        <v>5391</v>
      </c>
      <c r="R312" s="985">
        <f t="shared" si="5"/>
        <v>22880</v>
      </c>
      <c r="S312" s="986">
        <v>22880</v>
      </c>
      <c r="T312" s="986">
        <v>22880</v>
      </c>
      <c r="U312" s="986">
        <v>22880</v>
      </c>
      <c r="V312" s="986">
        <v>22880</v>
      </c>
    </row>
    <row r="313" spans="1:22" x14ac:dyDescent="0.25">
      <c r="A313" s="962">
        <v>7</v>
      </c>
      <c r="B313" s="963">
        <v>2</v>
      </c>
      <c r="C313" s="963">
        <v>5</v>
      </c>
      <c r="D313" s="964" t="s">
        <v>1709</v>
      </c>
      <c r="E313" s="963" t="s">
        <v>1710</v>
      </c>
      <c r="F313" s="965">
        <v>459</v>
      </c>
      <c r="G313" s="965" t="s">
        <v>1711</v>
      </c>
      <c r="H313" s="965">
        <v>2</v>
      </c>
      <c r="I313" s="962" t="s">
        <v>1625</v>
      </c>
      <c r="J313" s="965">
        <v>1</v>
      </c>
      <c r="K313" s="965">
        <v>2019</v>
      </c>
      <c r="L313" s="962">
        <v>1</v>
      </c>
      <c r="M313" s="962">
        <v>4</v>
      </c>
      <c r="N313" s="965" t="s">
        <v>1713</v>
      </c>
      <c r="O313" s="965">
        <v>11</v>
      </c>
      <c r="P313" s="967">
        <v>2104.34</v>
      </c>
      <c r="Q313" s="967">
        <v>1201.24</v>
      </c>
      <c r="R313" s="985">
        <f t="shared" si="5"/>
        <v>3305.58</v>
      </c>
      <c r="S313" s="986">
        <v>3305.58</v>
      </c>
      <c r="T313" s="986">
        <v>3305.58</v>
      </c>
      <c r="U313" s="986">
        <f>3305.58-201.24</f>
        <v>3104.34</v>
      </c>
      <c r="V313" s="986">
        <f>3305.58-201.24</f>
        <v>3104.34</v>
      </c>
    </row>
    <row r="314" spans="1:22" x14ac:dyDescent="0.25">
      <c r="A314" s="962">
        <v>7</v>
      </c>
      <c r="B314" s="963">
        <v>2</v>
      </c>
      <c r="C314" s="963">
        <v>5</v>
      </c>
      <c r="D314" s="964" t="s">
        <v>1709</v>
      </c>
      <c r="E314" s="963" t="s">
        <v>1710</v>
      </c>
      <c r="F314" s="965">
        <v>459</v>
      </c>
      <c r="G314" s="965" t="s">
        <v>1711</v>
      </c>
      <c r="H314" s="965">
        <v>2</v>
      </c>
      <c r="I314" s="962" t="s">
        <v>1626</v>
      </c>
      <c r="J314" s="965">
        <v>1</v>
      </c>
      <c r="K314" s="965">
        <v>2019</v>
      </c>
      <c r="L314" s="962">
        <v>1</v>
      </c>
      <c r="M314" s="962">
        <v>4</v>
      </c>
      <c r="N314" s="965" t="s">
        <v>1713</v>
      </c>
      <c r="O314" s="965">
        <v>11</v>
      </c>
      <c r="P314" s="967">
        <v>13200</v>
      </c>
      <c r="Q314" s="967">
        <v>6700</v>
      </c>
      <c r="R314" s="985">
        <f t="shared" si="5"/>
        <v>19900</v>
      </c>
      <c r="S314" s="986">
        <v>19900</v>
      </c>
      <c r="T314" s="986">
        <v>19900</v>
      </c>
      <c r="U314" s="986">
        <v>19900</v>
      </c>
      <c r="V314" s="986">
        <v>19900</v>
      </c>
    </row>
    <row r="315" spans="1:22" x14ac:dyDescent="0.25">
      <c r="A315" s="962">
        <v>7</v>
      </c>
      <c r="B315" s="963">
        <v>2</v>
      </c>
      <c r="C315" s="963">
        <v>5</v>
      </c>
      <c r="D315" s="964" t="s">
        <v>1709</v>
      </c>
      <c r="E315" s="963" t="s">
        <v>1710</v>
      </c>
      <c r="F315" s="965">
        <v>459</v>
      </c>
      <c r="G315" s="965" t="s">
        <v>1711</v>
      </c>
      <c r="H315" s="965">
        <v>2</v>
      </c>
      <c r="I315" s="962" t="s">
        <v>1627</v>
      </c>
      <c r="J315" s="965">
        <v>1</v>
      </c>
      <c r="K315" s="965">
        <v>2019</v>
      </c>
      <c r="L315" s="962">
        <v>1</v>
      </c>
      <c r="M315" s="962">
        <v>4</v>
      </c>
      <c r="N315" s="965" t="s">
        <v>1713</v>
      </c>
      <c r="O315" s="965">
        <v>11</v>
      </c>
      <c r="P315" s="967">
        <v>170900</v>
      </c>
      <c r="Q315" s="967">
        <v>-44700</v>
      </c>
      <c r="R315" s="985">
        <f t="shared" si="5"/>
        <v>126200</v>
      </c>
      <c r="S315" s="986">
        <v>4600</v>
      </c>
      <c r="T315" s="986">
        <v>4600</v>
      </c>
      <c r="U315" s="986">
        <v>4600</v>
      </c>
      <c r="V315" s="986">
        <v>4600</v>
      </c>
    </row>
    <row r="316" spans="1:22" x14ac:dyDescent="0.25">
      <c r="A316" s="962">
        <v>7</v>
      </c>
      <c r="B316" s="963">
        <v>2</v>
      </c>
      <c r="C316" s="963">
        <v>5</v>
      </c>
      <c r="D316" s="964" t="s">
        <v>1709</v>
      </c>
      <c r="E316" s="963" t="s">
        <v>1710</v>
      </c>
      <c r="F316" s="965">
        <v>459</v>
      </c>
      <c r="G316" s="965" t="s">
        <v>1711</v>
      </c>
      <c r="H316" s="965">
        <v>2</v>
      </c>
      <c r="I316" s="962" t="s">
        <v>1628</v>
      </c>
      <c r="J316" s="965">
        <v>1</v>
      </c>
      <c r="K316" s="965">
        <v>2019</v>
      </c>
      <c r="L316" s="962">
        <v>1</v>
      </c>
      <c r="M316" s="962">
        <v>4</v>
      </c>
      <c r="N316" s="965" t="s">
        <v>1713</v>
      </c>
      <c r="O316" s="965">
        <v>11</v>
      </c>
      <c r="P316" s="967">
        <v>15710</v>
      </c>
      <c r="Q316" s="967">
        <v>-1554</v>
      </c>
      <c r="R316" s="985">
        <f t="shared" si="5"/>
        <v>14156</v>
      </c>
      <c r="S316" s="986">
        <v>230</v>
      </c>
      <c r="T316" s="986">
        <v>230</v>
      </c>
      <c r="U316" s="986">
        <v>230</v>
      </c>
      <c r="V316" s="986">
        <v>230</v>
      </c>
    </row>
    <row r="317" spans="1:22" x14ac:dyDescent="0.25">
      <c r="A317" s="962">
        <v>7</v>
      </c>
      <c r="B317" s="963">
        <v>2</v>
      </c>
      <c r="C317" s="963">
        <v>5</v>
      </c>
      <c r="D317" s="964" t="s">
        <v>1709</v>
      </c>
      <c r="E317" s="963" t="s">
        <v>1710</v>
      </c>
      <c r="F317" s="965">
        <v>459</v>
      </c>
      <c r="G317" s="965" t="s">
        <v>1711</v>
      </c>
      <c r="H317" s="965">
        <v>2</v>
      </c>
      <c r="I317" s="962" t="s">
        <v>1629</v>
      </c>
      <c r="J317" s="965">
        <v>1</v>
      </c>
      <c r="K317" s="965">
        <v>2019</v>
      </c>
      <c r="L317" s="962">
        <v>1</v>
      </c>
      <c r="M317" s="962">
        <v>4</v>
      </c>
      <c r="N317" s="965" t="s">
        <v>1713</v>
      </c>
      <c r="O317" s="965">
        <v>11</v>
      </c>
      <c r="P317" s="967">
        <v>4094.22</v>
      </c>
      <c r="Q317" s="967">
        <v>2234.6</v>
      </c>
      <c r="R317" s="985">
        <f t="shared" si="5"/>
        <v>6328.82</v>
      </c>
      <c r="S317" s="986">
        <v>6328.8200000000006</v>
      </c>
      <c r="T317" s="986">
        <v>6328.8200000000006</v>
      </c>
      <c r="U317" s="986">
        <v>6328.8200000000006</v>
      </c>
      <c r="V317" s="986">
        <v>6328.8200000000006</v>
      </c>
    </row>
    <row r="318" spans="1:22" x14ac:dyDescent="0.25">
      <c r="A318" s="962">
        <v>7</v>
      </c>
      <c r="B318" s="963">
        <v>2</v>
      </c>
      <c r="C318" s="963">
        <v>5</v>
      </c>
      <c r="D318" s="964" t="s">
        <v>1709</v>
      </c>
      <c r="E318" s="963" t="s">
        <v>1710</v>
      </c>
      <c r="F318" s="965">
        <v>459</v>
      </c>
      <c r="G318" s="965" t="s">
        <v>1711</v>
      </c>
      <c r="H318" s="965">
        <v>2</v>
      </c>
      <c r="I318" s="962">
        <v>43901</v>
      </c>
      <c r="J318" s="965">
        <v>1</v>
      </c>
      <c r="K318" s="965">
        <v>2019</v>
      </c>
      <c r="L318" s="962">
        <v>1</v>
      </c>
      <c r="M318" s="962">
        <v>4</v>
      </c>
      <c r="N318" s="965" t="s">
        <v>1713</v>
      </c>
      <c r="O318" s="965">
        <v>11</v>
      </c>
      <c r="P318" s="967">
        <v>39790.720000000001</v>
      </c>
      <c r="Q318" s="967">
        <v>-6000</v>
      </c>
      <c r="R318" s="985">
        <f t="shared" si="5"/>
        <v>33790.720000000001</v>
      </c>
      <c r="S318" s="967"/>
      <c r="T318" s="967"/>
      <c r="U318" s="967"/>
      <c r="V318" s="967"/>
    </row>
    <row r="319" spans="1:22" x14ac:dyDescent="0.25">
      <c r="A319" s="962">
        <v>7</v>
      </c>
      <c r="B319" s="963">
        <v>2</v>
      </c>
      <c r="C319" s="963">
        <v>5</v>
      </c>
      <c r="D319" s="964" t="s">
        <v>1709</v>
      </c>
      <c r="E319" s="963" t="s">
        <v>1710</v>
      </c>
      <c r="F319" s="965">
        <v>459</v>
      </c>
      <c r="G319" s="965" t="s">
        <v>1711</v>
      </c>
      <c r="H319" s="965">
        <v>2</v>
      </c>
      <c r="I319" s="962" t="s">
        <v>1641</v>
      </c>
      <c r="J319" s="965">
        <v>1</v>
      </c>
      <c r="K319" s="965">
        <v>2018</v>
      </c>
      <c r="L319" s="962">
        <v>2</v>
      </c>
      <c r="M319" s="962">
        <v>5</v>
      </c>
      <c r="N319" s="965" t="s">
        <v>1715</v>
      </c>
      <c r="O319" s="965">
        <v>11</v>
      </c>
      <c r="P319" s="967"/>
      <c r="Q319" s="967">
        <v>10560.34</v>
      </c>
      <c r="R319" s="985">
        <f t="shared" si="5"/>
        <v>10560.34</v>
      </c>
      <c r="S319" s="986">
        <v>10560.34</v>
      </c>
      <c r="T319" s="986">
        <v>10560.34</v>
      </c>
      <c r="U319" s="986">
        <v>10560.34</v>
      </c>
      <c r="V319" s="986">
        <v>10560.34</v>
      </c>
    </row>
    <row r="320" spans="1:22" x14ac:dyDescent="0.25">
      <c r="A320" s="962">
        <v>7</v>
      </c>
      <c r="B320" s="963">
        <v>2</v>
      </c>
      <c r="C320" s="963">
        <v>5</v>
      </c>
      <c r="D320" s="964" t="s">
        <v>1709</v>
      </c>
      <c r="E320" s="963" t="s">
        <v>1710</v>
      </c>
      <c r="F320" s="965">
        <v>459</v>
      </c>
      <c r="G320" s="965" t="s">
        <v>1711</v>
      </c>
      <c r="H320" s="965">
        <v>2</v>
      </c>
      <c r="I320" s="962">
        <v>21401</v>
      </c>
      <c r="J320" s="965">
        <v>1</v>
      </c>
      <c r="K320" s="965">
        <v>2018</v>
      </c>
      <c r="L320" s="962">
        <v>2</v>
      </c>
      <c r="M320" s="962">
        <v>5</v>
      </c>
      <c r="N320" s="965" t="s">
        <v>1715</v>
      </c>
      <c r="O320" s="965">
        <v>11</v>
      </c>
      <c r="P320" s="969"/>
      <c r="Q320" s="967">
        <v>3624.77</v>
      </c>
      <c r="R320" s="985">
        <f t="shared" si="5"/>
        <v>3624.77</v>
      </c>
      <c r="S320" s="986">
        <v>3624.77</v>
      </c>
      <c r="T320" s="986">
        <v>3624.77</v>
      </c>
      <c r="U320" s="986">
        <v>3624.77</v>
      </c>
      <c r="V320" s="986">
        <v>3624.77</v>
      </c>
    </row>
    <row r="321" spans="1:22" x14ac:dyDescent="0.25">
      <c r="A321" s="962">
        <v>7</v>
      </c>
      <c r="B321" s="963">
        <v>2</v>
      </c>
      <c r="C321" s="963">
        <v>5</v>
      </c>
      <c r="D321" s="964" t="s">
        <v>1709</v>
      </c>
      <c r="E321" s="963" t="s">
        <v>1710</v>
      </c>
      <c r="F321" s="965">
        <v>459</v>
      </c>
      <c r="G321" s="965" t="s">
        <v>1711</v>
      </c>
      <c r="H321" s="965">
        <v>2</v>
      </c>
      <c r="I321" s="962">
        <v>21701</v>
      </c>
      <c r="J321" s="965">
        <v>1</v>
      </c>
      <c r="K321" s="965">
        <v>2018</v>
      </c>
      <c r="L321" s="962">
        <v>2</v>
      </c>
      <c r="M321" s="962">
        <v>5</v>
      </c>
      <c r="N321" s="965" t="s">
        <v>1715</v>
      </c>
      <c r="O321" s="965">
        <v>11</v>
      </c>
      <c r="P321" s="967"/>
      <c r="Q321" s="967">
        <v>44131.4</v>
      </c>
      <c r="R321" s="985">
        <f t="shared" si="5"/>
        <v>44131.4</v>
      </c>
      <c r="S321" s="986">
        <v>44131.4</v>
      </c>
      <c r="T321" s="986">
        <v>44131.4</v>
      </c>
      <c r="U321" s="986">
        <v>44131.4</v>
      </c>
      <c r="V321" s="986">
        <v>44131.4</v>
      </c>
    </row>
    <row r="322" spans="1:22" x14ac:dyDescent="0.25">
      <c r="A322" s="962">
        <v>7</v>
      </c>
      <c r="B322" s="963">
        <v>2</v>
      </c>
      <c r="C322" s="963">
        <v>5</v>
      </c>
      <c r="D322" s="964" t="s">
        <v>1709</v>
      </c>
      <c r="E322" s="963" t="s">
        <v>1710</v>
      </c>
      <c r="F322" s="965">
        <v>459</v>
      </c>
      <c r="G322" s="965" t="s">
        <v>1711</v>
      </c>
      <c r="H322" s="965">
        <v>2</v>
      </c>
      <c r="I322" s="962" t="s">
        <v>1623</v>
      </c>
      <c r="J322" s="965">
        <v>1</v>
      </c>
      <c r="K322" s="965">
        <v>2018</v>
      </c>
      <c r="L322" s="962">
        <v>2</v>
      </c>
      <c r="M322" s="962">
        <v>5</v>
      </c>
      <c r="N322" s="965" t="s">
        <v>1715</v>
      </c>
      <c r="O322" s="965">
        <v>11</v>
      </c>
      <c r="P322" s="967"/>
      <c r="Q322" s="967">
        <v>1000.09</v>
      </c>
      <c r="R322" s="985">
        <f t="shared" si="5"/>
        <v>1000.09</v>
      </c>
      <c r="S322" s="967">
        <v>1000.09</v>
      </c>
      <c r="T322" s="967">
        <v>1000.09</v>
      </c>
      <c r="U322" s="967">
        <v>1000.09</v>
      </c>
      <c r="V322" s="967">
        <v>1000.09</v>
      </c>
    </row>
    <row r="323" spans="1:22" x14ac:dyDescent="0.25">
      <c r="A323" s="962">
        <v>7</v>
      </c>
      <c r="B323" s="963">
        <v>2</v>
      </c>
      <c r="C323" s="963">
        <v>5</v>
      </c>
      <c r="D323" s="964" t="s">
        <v>1709</v>
      </c>
      <c r="E323" s="963" t="s">
        <v>1710</v>
      </c>
      <c r="F323" s="965">
        <v>459</v>
      </c>
      <c r="G323" s="965" t="s">
        <v>1711</v>
      </c>
      <c r="H323" s="965">
        <v>2</v>
      </c>
      <c r="I323" s="962" t="s">
        <v>1685</v>
      </c>
      <c r="J323" s="965">
        <v>1</v>
      </c>
      <c r="K323" s="965">
        <v>2018</v>
      </c>
      <c r="L323" s="962">
        <v>2</v>
      </c>
      <c r="M323" s="962">
        <v>5</v>
      </c>
      <c r="N323" s="965" t="s">
        <v>1715</v>
      </c>
      <c r="O323" s="965">
        <v>11</v>
      </c>
      <c r="P323" s="967"/>
      <c r="Q323" s="967">
        <v>1500</v>
      </c>
      <c r="R323" s="985">
        <f t="shared" ref="R323:R347" si="6">SUM(P323:Q323)</f>
        <v>1500</v>
      </c>
      <c r="S323" s="967">
        <v>1500</v>
      </c>
      <c r="T323" s="967">
        <v>1500</v>
      </c>
      <c r="U323" s="967">
        <v>1500</v>
      </c>
      <c r="V323" s="967">
        <v>1500</v>
      </c>
    </row>
    <row r="324" spans="1:22" x14ac:dyDescent="0.25">
      <c r="A324" s="962">
        <v>7</v>
      </c>
      <c r="B324" s="963">
        <v>2</v>
      </c>
      <c r="C324" s="963">
        <v>5</v>
      </c>
      <c r="D324" s="964" t="s">
        <v>1709</v>
      </c>
      <c r="E324" s="963" t="s">
        <v>1710</v>
      </c>
      <c r="F324" s="965">
        <v>459</v>
      </c>
      <c r="G324" s="965" t="s">
        <v>1711</v>
      </c>
      <c r="H324" s="965">
        <v>2</v>
      </c>
      <c r="I324" s="962" t="s">
        <v>1638</v>
      </c>
      <c r="J324" s="965">
        <v>1</v>
      </c>
      <c r="K324" s="965">
        <v>2018</v>
      </c>
      <c r="L324" s="962">
        <v>2</v>
      </c>
      <c r="M324" s="962">
        <v>5</v>
      </c>
      <c r="N324" s="965" t="s">
        <v>1715</v>
      </c>
      <c r="O324" s="965">
        <v>11</v>
      </c>
      <c r="P324" s="967"/>
      <c r="Q324" s="967">
        <v>3163.9</v>
      </c>
      <c r="R324" s="985">
        <f t="shared" si="6"/>
        <v>3163.9</v>
      </c>
      <c r="S324" s="967">
        <v>3163.9</v>
      </c>
      <c r="T324" s="967">
        <v>3163.9</v>
      </c>
      <c r="U324" s="967">
        <v>3163.9</v>
      </c>
      <c r="V324" s="967">
        <v>3163.9</v>
      </c>
    </row>
    <row r="325" spans="1:22" x14ac:dyDescent="0.25">
      <c r="A325" s="962">
        <v>7</v>
      </c>
      <c r="B325" s="963">
        <v>2</v>
      </c>
      <c r="C325" s="963">
        <v>5</v>
      </c>
      <c r="D325" s="964" t="s">
        <v>1709</v>
      </c>
      <c r="E325" s="963" t="s">
        <v>1710</v>
      </c>
      <c r="F325" s="965">
        <v>459</v>
      </c>
      <c r="G325" s="965" t="s">
        <v>1711</v>
      </c>
      <c r="H325" s="965">
        <v>2</v>
      </c>
      <c r="I325" s="962" t="s">
        <v>1617</v>
      </c>
      <c r="J325" s="965">
        <v>1</v>
      </c>
      <c r="K325" s="965">
        <v>2019</v>
      </c>
      <c r="L325" s="962">
        <v>2</v>
      </c>
      <c r="M325" s="962">
        <v>5</v>
      </c>
      <c r="N325" s="965" t="s">
        <v>1714</v>
      </c>
      <c r="O325" s="965">
        <v>11</v>
      </c>
      <c r="P325" s="967"/>
      <c r="Q325" s="967">
        <v>86453.41</v>
      </c>
      <c r="R325" s="985">
        <f t="shared" si="6"/>
        <v>86453.41</v>
      </c>
      <c r="S325" s="986">
        <v>889.53</v>
      </c>
      <c r="T325" s="986">
        <v>889.53</v>
      </c>
      <c r="U325" s="986">
        <v>889.53</v>
      </c>
      <c r="V325" s="986">
        <v>889.53</v>
      </c>
    </row>
    <row r="326" spans="1:22" x14ac:dyDescent="0.25">
      <c r="A326" s="962">
        <v>7</v>
      </c>
      <c r="B326" s="963">
        <v>2</v>
      </c>
      <c r="C326" s="963">
        <v>5</v>
      </c>
      <c r="D326" s="964" t="s">
        <v>1709</v>
      </c>
      <c r="E326" s="963" t="s">
        <v>1710</v>
      </c>
      <c r="F326" s="965">
        <v>459</v>
      </c>
      <c r="G326" s="965" t="s">
        <v>1711</v>
      </c>
      <c r="H326" s="965">
        <v>2</v>
      </c>
      <c r="I326" s="962">
        <v>21201</v>
      </c>
      <c r="J326" s="965">
        <v>1</v>
      </c>
      <c r="K326" s="965">
        <v>2019</v>
      </c>
      <c r="L326" s="962">
        <v>2</v>
      </c>
      <c r="M326" s="962">
        <v>5</v>
      </c>
      <c r="N326" s="965" t="s">
        <v>1714</v>
      </c>
      <c r="O326" s="965">
        <v>11</v>
      </c>
      <c r="P326" s="967"/>
      <c r="Q326" s="967">
        <v>151932.6</v>
      </c>
      <c r="R326" s="985">
        <f t="shared" si="6"/>
        <v>151932.6</v>
      </c>
      <c r="S326" s="967"/>
      <c r="T326" s="967"/>
      <c r="U326" s="967"/>
      <c r="V326" s="967"/>
    </row>
    <row r="327" spans="1:22" x14ac:dyDescent="0.25">
      <c r="A327" s="962">
        <v>7</v>
      </c>
      <c r="B327" s="963">
        <v>2</v>
      </c>
      <c r="C327" s="963">
        <v>5</v>
      </c>
      <c r="D327" s="964" t="s">
        <v>1709</v>
      </c>
      <c r="E327" s="963" t="s">
        <v>1710</v>
      </c>
      <c r="F327" s="965">
        <v>459</v>
      </c>
      <c r="G327" s="965" t="s">
        <v>1711</v>
      </c>
      <c r="H327" s="965">
        <v>2</v>
      </c>
      <c r="I327" s="962" t="s">
        <v>1631</v>
      </c>
      <c r="J327" s="965">
        <v>1</v>
      </c>
      <c r="K327" s="965">
        <v>2019</v>
      </c>
      <c r="L327" s="962">
        <v>2</v>
      </c>
      <c r="M327" s="962">
        <v>5</v>
      </c>
      <c r="N327" s="965" t="s">
        <v>1714</v>
      </c>
      <c r="O327" s="965">
        <v>11</v>
      </c>
      <c r="P327" s="967"/>
      <c r="Q327" s="967">
        <v>2795.6</v>
      </c>
      <c r="R327" s="985">
        <f t="shared" si="6"/>
        <v>2795.6</v>
      </c>
      <c r="S327" s="986">
        <v>2795.6</v>
      </c>
      <c r="T327" s="986">
        <v>2795.6</v>
      </c>
      <c r="U327" s="986">
        <v>2795.6</v>
      </c>
      <c r="V327" s="986">
        <v>2795.6</v>
      </c>
    </row>
    <row r="328" spans="1:22" x14ac:dyDescent="0.25">
      <c r="A328" s="962">
        <v>7</v>
      </c>
      <c r="B328" s="963">
        <v>2</v>
      </c>
      <c r="C328" s="963">
        <v>5</v>
      </c>
      <c r="D328" s="964" t="s">
        <v>1709</v>
      </c>
      <c r="E328" s="963" t="s">
        <v>1710</v>
      </c>
      <c r="F328" s="965">
        <v>459</v>
      </c>
      <c r="G328" s="965" t="s">
        <v>1711</v>
      </c>
      <c r="H328" s="965">
        <v>2</v>
      </c>
      <c r="I328" s="962" t="s">
        <v>1674</v>
      </c>
      <c r="J328" s="965">
        <v>1</v>
      </c>
      <c r="K328" s="965">
        <v>2019</v>
      </c>
      <c r="L328" s="962">
        <v>2</v>
      </c>
      <c r="M328" s="962">
        <v>5</v>
      </c>
      <c r="N328" s="965" t="s">
        <v>1715</v>
      </c>
      <c r="O328" s="965">
        <v>11</v>
      </c>
      <c r="P328" s="968"/>
      <c r="Q328" s="967">
        <v>999</v>
      </c>
      <c r="R328" s="985">
        <f t="shared" si="6"/>
        <v>999</v>
      </c>
      <c r="S328" s="986">
        <v>999</v>
      </c>
      <c r="T328" s="986">
        <v>999</v>
      </c>
      <c r="U328" s="967">
        <v>999</v>
      </c>
      <c r="V328" s="967">
        <v>999</v>
      </c>
    </row>
    <row r="329" spans="1:22" x14ac:dyDescent="0.25">
      <c r="A329" s="962">
        <v>7</v>
      </c>
      <c r="B329" s="963">
        <v>2</v>
      </c>
      <c r="C329" s="963">
        <v>5</v>
      </c>
      <c r="D329" s="964" t="s">
        <v>1709</v>
      </c>
      <c r="E329" s="963" t="s">
        <v>1710</v>
      </c>
      <c r="F329" s="965">
        <v>459</v>
      </c>
      <c r="G329" s="965" t="s">
        <v>1711</v>
      </c>
      <c r="H329" s="965">
        <v>2</v>
      </c>
      <c r="I329" s="962">
        <v>29401</v>
      </c>
      <c r="J329" s="965">
        <v>1</v>
      </c>
      <c r="K329" s="965">
        <v>2019</v>
      </c>
      <c r="L329" s="962">
        <v>2</v>
      </c>
      <c r="M329" s="962">
        <v>5</v>
      </c>
      <c r="N329" s="965" t="s">
        <v>1715</v>
      </c>
      <c r="O329" s="965">
        <v>11</v>
      </c>
      <c r="P329" s="968"/>
      <c r="Q329" s="967">
        <v>20000</v>
      </c>
      <c r="R329" s="985">
        <f t="shared" si="6"/>
        <v>20000</v>
      </c>
      <c r="S329" s="970"/>
      <c r="T329" s="986"/>
      <c r="U329" s="990"/>
      <c r="V329" s="990"/>
    </row>
    <row r="330" spans="1:22" x14ac:dyDescent="0.25">
      <c r="A330" s="962">
        <v>7</v>
      </c>
      <c r="B330" s="963">
        <v>2</v>
      </c>
      <c r="C330" s="963">
        <v>5</v>
      </c>
      <c r="D330" s="964" t="s">
        <v>1709</v>
      </c>
      <c r="E330" s="963" t="s">
        <v>1710</v>
      </c>
      <c r="F330" s="965">
        <v>459</v>
      </c>
      <c r="G330" s="965" t="s">
        <v>1711</v>
      </c>
      <c r="H330" s="965">
        <v>2</v>
      </c>
      <c r="I330" s="962">
        <v>51902</v>
      </c>
      <c r="J330" s="965">
        <v>2</v>
      </c>
      <c r="K330" s="965">
        <v>2019</v>
      </c>
      <c r="L330" s="962">
        <v>2</v>
      </c>
      <c r="M330" s="962">
        <v>5</v>
      </c>
      <c r="N330" s="965" t="s">
        <v>1715</v>
      </c>
      <c r="O330" s="965">
        <v>11</v>
      </c>
      <c r="P330" s="968"/>
      <c r="Q330" s="967">
        <v>30000</v>
      </c>
      <c r="R330" s="985">
        <f t="shared" si="6"/>
        <v>30000</v>
      </c>
      <c r="S330" s="970"/>
      <c r="T330" s="986"/>
      <c r="U330" s="990"/>
      <c r="V330" s="990"/>
    </row>
    <row r="331" spans="1:22" x14ac:dyDescent="0.25">
      <c r="A331" s="962">
        <v>8</v>
      </c>
      <c r="B331" s="963">
        <v>2</v>
      </c>
      <c r="C331" s="963">
        <v>5</v>
      </c>
      <c r="D331" s="964" t="s">
        <v>1709</v>
      </c>
      <c r="E331" s="963" t="s">
        <v>1710</v>
      </c>
      <c r="F331" s="965">
        <v>112</v>
      </c>
      <c r="G331" s="965" t="s">
        <v>1711</v>
      </c>
      <c r="H331" s="965">
        <v>2</v>
      </c>
      <c r="I331" s="962" t="s">
        <v>1617</v>
      </c>
      <c r="J331" s="965">
        <v>1</v>
      </c>
      <c r="K331" s="965">
        <v>2019</v>
      </c>
      <c r="L331" s="962">
        <v>1</v>
      </c>
      <c r="M331" s="962">
        <v>4</v>
      </c>
      <c r="N331" s="965" t="s">
        <v>1713</v>
      </c>
      <c r="O331" s="965">
        <v>11</v>
      </c>
      <c r="P331" s="967">
        <v>4215.5199999999995</v>
      </c>
      <c r="Q331" s="967"/>
      <c r="R331" s="985">
        <f t="shared" si="6"/>
        <v>4215.5199999999995</v>
      </c>
      <c r="S331" s="986">
        <v>4215.5199999999995</v>
      </c>
      <c r="T331" s="986">
        <v>4215.5199999999995</v>
      </c>
      <c r="U331" s="986">
        <v>4215.5199999999995</v>
      </c>
      <c r="V331" s="986">
        <v>4215.5199999999995</v>
      </c>
    </row>
    <row r="332" spans="1:22" x14ac:dyDescent="0.25">
      <c r="A332" s="962">
        <v>8</v>
      </c>
      <c r="B332" s="963">
        <v>2</v>
      </c>
      <c r="C332" s="963">
        <v>5</v>
      </c>
      <c r="D332" s="964" t="s">
        <v>1709</v>
      </c>
      <c r="E332" s="963" t="s">
        <v>1710</v>
      </c>
      <c r="F332" s="965">
        <v>112</v>
      </c>
      <c r="G332" s="965" t="s">
        <v>1711</v>
      </c>
      <c r="H332" s="965">
        <v>2</v>
      </c>
      <c r="I332" s="962" t="s">
        <v>1619</v>
      </c>
      <c r="J332" s="965">
        <v>1</v>
      </c>
      <c r="K332" s="965">
        <v>2019</v>
      </c>
      <c r="L332" s="962">
        <v>1</v>
      </c>
      <c r="M332" s="962">
        <v>4</v>
      </c>
      <c r="N332" s="965" t="s">
        <v>1713</v>
      </c>
      <c r="O332" s="965">
        <v>11</v>
      </c>
      <c r="P332" s="967">
        <v>632</v>
      </c>
      <c r="Q332" s="967"/>
      <c r="R332" s="985">
        <f t="shared" si="6"/>
        <v>632</v>
      </c>
      <c r="S332" s="986">
        <v>632</v>
      </c>
      <c r="T332" s="986">
        <v>632</v>
      </c>
      <c r="U332" s="986">
        <v>632</v>
      </c>
      <c r="V332" s="986">
        <v>632</v>
      </c>
    </row>
    <row r="333" spans="1:22" x14ac:dyDescent="0.25">
      <c r="A333" s="962">
        <v>8</v>
      </c>
      <c r="B333" s="963">
        <v>2</v>
      </c>
      <c r="C333" s="963">
        <v>5</v>
      </c>
      <c r="D333" s="964" t="s">
        <v>1709</v>
      </c>
      <c r="E333" s="963" t="s">
        <v>1710</v>
      </c>
      <c r="F333" s="965">
        <v>112</v>
      </c>
      <c r="G333" s="965" t="s">
        <v>1711</v>
      </c>
      <c r="H333" s="965">
        <v>2</v>
      </c>
      <c r="I333" s="962" t="s">
        <v>1623</v>
      </c>
      <c r="J333" s="965">
        <v>1</v>
      </c>
      <c r="K333" s="965">
        <v>2019</v>
      </c>
      <c r="L333" s="962">
        <v>1</v>
      </c>
      <c r="M333" s="962">
        <v>4</v>
      </c>
      <c r="N333" s="965" t="s">
        <v>1713</v>
      </c>
      <c r="O333" s="965">
        <v>11</v>
      </c>
      <c r="P333" s="967">
        <v>50807.69</v>
      </c>
      <c r="Q333" s="967"/>
      <c r="R333" s="985">
        <f t="shared" si="6"/>
        <v>50807.69</v>
      </c>
      <c r="S333" s="986">
        <v>6846.1100000000006</v>
      </c>
      <c r="T333" s="986">
        <v>6846.1100000000006</v>
      </c>
      <c r="U333" s="986">
        <f>6846.11-150.08</f>
        <v>6696.03</v>
      </c>
      <c r="V333" s="986">
        <f>6846.11-150.08</f>
        <v>6696.03</v>
      </c>
    </row>
    <row r="334" spans="1:22" x14ac:dyDescent="0.25">
      <c r="A334" s="962">
        <v>8</v>
      </c>
      <c r="B334" s="963">
        <v>2</v>
      </c>
      <c r="C334" s="963">
        <v>5</v>
      </c>
      <c r="D334" s="964" t="s">
        <v>1709</v>
      </c>
      <c r="E334" s="963" t="s">
        <v>1710</v>
      </c>
      <c r="F334" s="965">
        <v>112</v>
      </c>
      <c r="G334" s="965" t="s">
        <v>1711</v>
      </c>
      <c r="H334" s="965">
        <v>2</v>
      </c>
      <c r="I334" s="962" t="s">
        <v>1708</v>
      </c>
      <c r="J334" s="965">
        <v>1</v>
      </c>
      <c r="K334" s="965">
        <v>2019</v>
      </c>
      <c r="L334" s="962">
        <v>1</v>
      </c>
      <c r="M334" s="962">
        <v>4</v>
      </c>
      <c r="N334" s="965" t="s">
        <v>1713</v>
      </c>
      <c r="O334" s="965">
        <v>11</v>
      </c>
      <c r="P334" s="967">
        <v>28830.959999999999</v>
      </c>
      <c r="Q334" s="967">
        <v>3374</v>
      </c>
      <c r="R334" s="985">
        <f t="shared" si="6"/>
        <v>32204.959999999999</v>
      </c>
      <c r="S334" s="967">
        <v>32204.959999999999</v>
      </c>
      <c r="T334" s="967">
        <v>32204.959999999999</v>
      </c>
      <c r="U334" s="967">
        <v>32204.959999999999</v>
      </c>
      <c r="V334" s="967">
        <v>32204.959999999999</v>
      </c>
    </row>
    <row r="335" spans="1:22" x14ac:dyDescent="0.25">
      <c r="A335" s="962">
        <v>8</v>
      </c>
      <c r="B335" s="963">
        <v>2</v>
      </c>
      <c r="C335" s="963">
        <v>5</v>
      </c>
      <c r="D335" s="964" t="s">
        <v>1709</v>
      </c>
      <c r="E335" s="963" t="s">
        <v>1710</v>
      </c>
      <c r="F335" s="965">
        <v>112</v>
      </c>
      <c r="G335" s="965" t="s">
        <v>1711</v>
      </c>
      <c r="H335" s="965">
        <v>2</v>
      </c>
      <c r="I335" s="962" t="s">
        <v>1639</v>
      </c>
      <c r="J335" s="965">
        <v>1</v>
      </c>
      <c r="K335" s="965">
        <v>2019</v>
      </c>
      <c r="L335" s="962">
        <v>1</v>
      </c>
      <c r="M335" s="962">
        <v>4</v>
      </c>
      <c r="N335" s="965" t="s">
        <v>1713</v>
      </c>
      <c r="O335" s="965">
        <v>11</v>
      </c>
      <c r="P335" s="967">
        <v>1330</v>
      </c>
      <c r="Q335" s="967"/>
      <c r="R335" s="985">
        <f t="shared" si="6"/>
        <v>1330</v>
      </c>
      <c r="S335" s="986">
        <v>1330</v>
      </c>
      <c r="T335" s="986">
        <v>1330</v>
      </c>
      <c r="U335" s="986">
        <v>1330</v>
      </c>
      <c r="V335" s="986">
        <v>1330</v>
      </c>
    </row>
    <row r="336" spans="1:22" x14ac:dyDescent="0.25">
      <c r="A336" s="962">
        <v>8</v>
      </c>
      <c r="B336" s="963">
        <v>2</v>
      </c>
      <c r="C336" s="963">
        <v>5</v>
      </c>
      <c r="D336" s="964" t="s">
        <v>1709</v>
      </c>
      <c r="E336" s="963" t="s">
        <v>1710</v>
      </c>
      <c r="F336" s="965">
        <v>112</v>
      </c>
      <c r="G336" s="965" t="s">
        <v>1711</v>
      </c>
      <c r="H336" s="965">
        <v>2</v>
      </c>
      <c r="I336" s="962" t="s">
        <v>1642</v>
      </c>
      <c r="J336" s="965">
        <v>1</v>
      </c>
      <c r="K336" s="965">
        <v>2019</v>
      </c>
      <c r="L336" s="962">
        <v>1</v>
      </c>
      <c r="M336" s="962">
        <v>4</v>
      </c>
      <c r="N336" s="965" t="s">
        <v>1713</v>
      </c>
      <c r="O336" s="965">
        <v>11</v>
      </c>
      <c r="P336" s="967"/>
      <c r="Q336" s="967">
        <v>14790</v>
      </c>
      <c r="R336" s="985">
        <f t="shared" si="6"/>
        <v>14790</v>
      </c>
      <c r="S336" s="986">
        <v>14790</v>
      </c>
      <c r="T336" s="986">
        <v>14790</v>
      </c>
      <c r="U336" s="970">
        <v>14790</v>
      </c>
      <c r="V336" s="970">
        <v>14790</v>
      </c>
    </row>
    <row r="337" spans="1:22" x14ac:dyDescent="0.25">
      <c r="A337" s="962">
        <v>8</v>
      </c>
      <c r="B337" s="963">
        <v>2</v>
      </c>
      <c r="C337" s="963">
        <v>5</v>
      </c>
      <c r="D337" s="964" t="s">
        <v>1709</v>
      </c>
      <c r="E337" s="963" t="s">
        <v>1710</v>
      </c>
      <c r="F337" s="965">
        <v>112</v>
      </c>
      <c r="G337" s="965" t="s">
        <v>1711</v>
      </c>
      <c r="H337" s="965">
        <v>2</v>
      </c>
      <c r="I337" s="962" t="s">
        <v>1693</v>
      </c>
      <c r="J337" s="965">
        <v>1</v>
      </c>
      <c r="K337" s="965">
        <v>2019</v>
      </c>
      <c r="L337" s="962">
        <v>1</v>
      </c>
      <c r="M337" s="962">
        <v>4</v>
      </c>
      <c r="N337" s="965" t="s">
        <v>1713</v>
      </c>
      <c r="O337" s="965">
        <v>11</v>
      </c>
      <c r="P337" s="967">
        <v>928</v>
      </c>
      <c r="Q337" s="967"/>
      <c r="R337" s="985">
        <f t="shared" si="6"/>
        <v>928</v>
      </c>
      <c r="S337" s="986">
        <v>928</v>
      </c>
      <c r="T337" s="986">
        <v>928</v>
      </c>
      <c r="U337" s="970">
        <v>800</v>
      </c>
      <c r="V337" s="970">
        <v>800</v>
      </c>
    </row>
    <row r="338" spans="1:22" x14ac:dyDescent="0.25">
      <c r="A338" s="962">
        <v>8</v>
      </c>
      <c r="B338" s="963">
        <v>2</v>
      </c>
      <c r="C338" s="963">
        <v>5</v>
      </c>
      <c r="D338" s="964" t="s">
        <v>1709</v>
      </c>
      <c r="E338" s="963" t="s">
        <v>1710</v>
      </c>
      <c r="F338" s="965">
        <v>112</v>
      </c>
      <c r="G338" s="965" t="s">
        <v>1711</v>
      </c>
      <c r="H338" s="965">
        <v>2</v>
      </c>
      <c r="I338" s="962" t="s">
        <v>1695</v>
      </c>
      <c r="J338" s="965">
        <v>1</v>
      </c>
      <c r="K338" s="965">
        <v>2019</v>
      </c>
      <c r="L338" s="962">
        <v>1</v>
      </c>
      <c r="M338" s="962">
        <v>4</v>
      </c>
      <c r="N338" s="965" t="s">
        <v>1713</v>
      </c>
      <c r="O338" s="965">
        <v>11</v>
      </c>
      <c r="P338" s="967">
        <v>21622.400000000001</v>
      </c>
      <c r="Q338" s="967"/>
      <c r="R338" s="985">
        <f t="shared" si="6"/>
        <v>21622.400000000001</v>
      </c>
      <c r="S338" s="986">
        <v>21622.400000000001</v>
      </c>
      <c r="T338" s="986">
        <v>21622.400000000001</v>
      </c>
      <c r="U338" s="986">
        <v>21622.400000000001</v>
      </c>
      <c r="V338" s="986">
        <v>21622.400000000001</v>
      </c>
    </row>
    <row r="339" spans="1:22" x14ac:dyDescent="0.25">
      <c r="A339" s="962">
        <v>8</v>
      </c>
      <c r="B339" s="963">
        <v>2</v>
      </c>
      <c r="C339" s="963">
        <v>5</v>
      </c>
      <c r="D339" s="964" t="s">
        <v>1709</v>
      </c>
      <c r="E339" s="963" t="s">
        <v>1710</v>
      </c>
      <c r="F339" s="965">
        <v>112</v>
      </c>
      <c r="G339" s="965" t="s">
        <v>1711</v>
      </c>
      <c r="H339" s="965">
        <v>2</v>
      </c>
      <c r="I339" s="962" t="s">
        <v>1625</v>
      </c>
      <c r="J339" s="965">
        <v>1</v>
      </c>
      <c r="K339" s="965">
        <v>2019</v>
      </c>
      <c r="L339" s="962">
        <v>1</v>
      </c>
      <c r="M339" s="962">
        <v>4</v>
      </c>
      <c r="N339" s="965" t="s">
        <v>1713</v>
      </c>
      <c r="O339" s="965">
        <v>11</v>
      </c>
      <c r="P339" s="967"/>
      <c r="Q339" s="967">
        <v>9860</v>
      </c>
      <c r="R339" s="985">
        <f t="shared" si="6"/>
        <v>9860</v>
      </c>
      <c r="S339" s="986">
        <v>9860</v>
      </c>
      <c r="T339" s="986">
        <v>9860</v>
      </c>
      <c r="U339" s="986">
        <v>9860</v>
      </c>
      <c r="V339" s="986">
        <v>9860</v>
      </c>
    </row>
    <row r="340" spans="1:22" x14ac:dyDescent="0.25">
      <c r="A340" s="962">
        <v>8</v>
      </c>
      <c r="B340" s="963">
        <v>2</v>
      </c>
      <c r="C340" s="963">
        <v>5</v>
      </c>
      <c r="D340" s="964" t="s">
        <v>1709</v>
      </c>
      <c r="E340" s="963" t="s">
        <v>1710</v>
      </c>
      <c r="F340" s="965">
        <v>112</v>
      </c>
      <c r="G340" s="965" t="s">
        <v>1711</v>
      </c>
      <c r="H340" s="965">
        <v>2</v>
      </c>
      <c r="I340" s="962" t="s">
        <v>1626</v>
      </c>
      <c r="J340" s="965">
        <v>1</v>
      </c>
      <c r="K340" s="965">
        <v>2019</v>
      </c>
      <c r="L340" s="962">
        <v>1</v>
      </c>
      <c r="M340" s="962">
        <v>4</v>
      </c>
      <c r="N340" s="965" t="s">
        <v>1713</v>
      </c>
      <c r="O340" s="965">
        <v>11</v>
      </c>
      <c r="P340" s="967"/>
      <c r="Q340" s="967">
        <v>700</v>
      </c>
      <c r="R340" s="985">
        <f t="shared" si="6"/>
        <v>700</v>
      </c>
      <c r="S340" s="986">
        <v>700</v>
      </c>
      <c r="T340" s="986">
        <v>700</v>
      </c>
      <c r="U340" s="986">
        <v>700</v>
      </c>
      <c r="V340" s="986">
        <v>700</v>
      </c>
    </row>
    <row r="341" spans="1:22" x14ac:dyDescent="0.25">
      <c r="A341" s="962">
        <v>8</v>
      </c>
      <c r="B341" s="963">
        <v>2</v>
      </c>
      <c r="C341" s="963">
        <v>5</v>
      </c>
      <c r="D341" s="964" t="s">
        <v>1709</v>
      </c>
      <c r="E341" s="963" t="s">
        <v>1710</v>
      </c>
      <c r="F341" s="965">
        <v>112</v>
      </c>
      <c r="G341" s="965" t="s">
        <v>1711</v>
      </c>
      <c r="H341" s="965">
        <v>2</v>
      </c>
      <c r="I341" s="962" t="s">
        <v>1627</v>
      </c>
      <c r="J341" s="965">
        <v>1</v>
      </c>
      <c r="K341" s="965">
        <v>2019</v>
      </c>
      <c r="L341" s="962">
        <v>1</v>
      </c>
      <c r="M341" s="962">
        <v>4</v>
      </c>
      <c r="N341" s="965" t="s">
        <v>1713</v>
      </c>
      <c r="O341" s="965">
        <v>11</v>
      </c>
      <c r="P341" s="967"/>
      <c r="Q341" s="967">
        <v>300</v>
      </c>
      <c r="R341" s="985">
        <f t="shared" si="6"/>
        <v>300</v>
      </c>
      <c r="S341" s="986">
        <v>300</v>
      </c>
      <c r="T341" s="986">
        <v>300</v>
      </c>
      <c r="U341" s="986">
        <v>300</v>
      </c>
      <c r="V341" s="986">
        <v>300</v>
      </c>
    </row>
    <row r="342" spans="1:22" x14ac:dyDescent="0.25">
      <c r="A342" s="962">
        <v>8</v>
      </c>
      <c r="B342" s="963">
        <v>2</v>
      </c>
      <c r="C342" s="963">
        <v>5</v>
      </c>
      <c r="D342" s="964" t="s">
        <v>1709</v>
      </c>
      <c r="E342" s="963" t="s">
        <v>1710</v>
      </c>
      <c r="F342" s="965">
        <v>112</v>
      </c>
      <c r="G342" s="965" t="s">
        <v>1711</v>
      </c>
      <c r="H342" s="965">
        <v>2</v>
      </c>
      <c r="I342" s="962" t="s">
        <v>1629</v>
      </c>
      <c r="J342" s="965">
        <v>1</v>
      </c>
      <c r="K342" s="965">
        <v>2019</v>
      </c>
      <c r="L342" s="962">
        <v>1</v>
      </c>
      <c r="M342" s="962">
        <v>4</v>
      </c>
      <c r="N342" s="965" t="s">
        <v>1713</v>
      </c>
      <c r="O342" s="965">
        <v>11</v>
      </c>
      <c r="P342" s="967">
        <v>57689.37</v>
      </c>
      <c r="Q342" s="967"/>
      <c r="R342" s="985">
        <f t="shared" si="6"/>
        <v>57689.37</v>
      </c>
      <c r="S342" s="986">
        <v>7925.43</v>
      </c>
      <c r="T342" s="986">
        <v>7925.43</v>
      </c>
      <c r="U342" s="986">
        <v>7925.43</v>
      </c>
      <c r="V342" s="986">
        <v>7925.43</v>
      </c>
    </row>
    <row r="343" spans="1:22" x14ac:dyDescent="0.25">
      <c r="A343" s="962">
        <v>8</v>
      </c>
      <c r="B343" s="963">
        <v>2</v>
      </c>
      <c r="C343" s="963">
        <v>5</v>
      </c>
      <c r="D343" s="964" t="s">
        <v>1709</v>
      </c>
      <c r="E343" s="963" t="s">
        <v>1710</v>
      </c>
      <c r="F343" s="965">
        <v>112</v>
      </c>
      <c r="G343" s="965" t="s">
        <v>1711</v>
      </c>
      <c r="H343" s="965">
        <v>2</v>
      </c>
      <c r="I343" s="962">
        <v>43901</v>
      </c>
      <c r="J343" s="965">
        <v>1</v>
      </c>
      <c r="K343" s="965">
        <v>2019</v>
      </c>
      <c r="L343" s="962">
        <v>1</v>
      </c>
      <c r="M343" s="962">
        <v>4</v>
      </c>
      <c r="N343" s="965" t="s">
        <v>1713</v>
      </c>
      <c r="O343" s="965">
        <v>11</v>
      </c>
      <c r="P343" s="967"/>
      <c r="Q343" s="967">
        <v>6000</v>
      </c>
      <c r="R343" s="985">
        <f t="shared" si="6"/>
        <v>6000</v>
      </c>
      <c r="S343" s="986">
        <v>6000</v>
      </c>
      <c r="T343" s="986">
        <v>6000</v>
      </c>
      <c r="U343" s="986">
        <v>6000</v>
      </c>
      <c r="V343" s="986">
        <v>6000</v>
      </c>
    </row>
    <row r="344" spans="1:22" x14ac:dyDescent="0.25">
      <c r="A344" s="962">
        <v>8</v>
      </c>
      <c r="B344" s="963">
        <v>2</v>
      </c>
      <c r="C344" s="963">
        <v>5</v>
      </c>
      <c r="D344" s="964" t="s">
        <v>1709</v>
      </c>
      <c r="E344" s="963" t="s">
        <v>1710</v>
      </c>
      <c r="F344" s="965">
        <v>112</v>
      </c>
      <c r="G344" s="965" t="s">
        <v>1711</v>
      </c>
      <c r="H344" s="965">
        <v>2</v>
      </c>
      <c r="I344" s="962">
        <v>21702</v>
      </c>
      <c r="J344" s="965">
        <v>1</v>
      </c>
      <c r="K344" s="965">
        <v>2019</v>
      </c>
      <c r="L344" s="962">
        <v>1</v>
      </c>
      <c r="M344" s="962">
        <v>4</v>
      </c>
      <c r="N344" s="965" t="s">
        <v>1713</v>
      </c>
      <c r="O344" s="965">
        <v>11</v>
      </c>
      <c r="P344" s="967"/>
      <c r="Q344" s="967">
        <v>19350.39</v>
      </c>
      <c r="R344" s="985">
        <f t="shared" si="6"/>
        <v>19350.39</v>
      </c>
      <c r="S344" s="986">
        <v>17770</v>
      </c>
      <c r="T344" s="986">
        <v>17770</v>
      </c>
      <c r="U344" s="986">
        <v>17770</v>
      </c>
      <c r="V344" s="986">
        <v>17770</v>
      </c>
    </row>
    <row r="345" spans="1:22" x14ac:dyDescent="0.25">
      <c r="A345" s="962">
        <v>8</v>
      </c>
      <c r="B345" s="963">
        <v>2</v>
      </c>
      <c r="C345" s="963">
        <v>5</v>
      </c>
      <c r="D345" s="964" t="s">
        <v>1709</v>
      </c>
      <c r="E345" s="963" t="s">
        <v>1710</v>
      </c>
      <c r="F345" s="965">
        <v>112</v>
      </c>
      <c r="G345" s="965" t="s">
        <v>1711</v>
      </c>
      <c r="H345" s="965">
        <v>2</v>
      </c>
      <c r="I345" s="962" t="s">
        <v>1617</v>
      </c>
      <c r="J345" s="965">
        <v>1</v>
      </c>
      <c r="K345" s="965">
        <v>2019</v>
      </c>
      <c r="L345" s="962">
        <v>2</v>
      </c>
      <c r="M345" s="962">
        <v>5</v>
      </c>
      <c r="N345" s="965" t="s">
        <v>1714</v>
      </c>
      <c r="O345" s="965">
        <v>11</v>
      </c>
      <c r="P345" s="967"/>
      <c r="Q345" s="967">
        <v>2954.23</v>
      </c>
      <c r="R345" s="985">
        <f t="shared" si="6"/>
        <v>2954.23</v>
      </c>
      <c r="S345" s="986">
        <v>2954.23</v>
      </c>
      <c r="T345" s="986">
        <v>2954.23</v>
      </c>
      <c r="U345" s="986">
        <v>2954.23</v>
      </c>
      <c r="V345" s="986">
        <v>2954.23</v>
      </c>
    </row>
    <row r="346" spans="1:22" x14ac:dyDescent="0.25">
      <c r="A346" s="962">
        <v>8</v>
      </c>
      <c r="B346" s="963">
        <v>2</v>
      </c>
      <c r="C346" s="963">
        <v>5</v>
      </c>
      <c r="D346" s="964" t="s">
        <v>1709</v>
      </c>
      <c r="E346" s="963" t="s">
        <v>1710</v>
      </c>
      <c r="F346" s="965">
        <v>112</v>
      </c>
      <c r="G346" s="965" t="s">
        <v>1711</v>
      </c>
      <c r="H346" s="965">
        <v>2</v>
      </c>
      <c r="I346" s="962">
        <v>21201</v>
      </c>
      <c r="J346" s="965">
        <v>1</v>
      </c>
      <c r="K346" s="965">
        <v>2019</v>
      </c>
      <c r="L346" s="962">
        <v>2</v>
      </c>
      <c r="M346" s="962">
        <v>5</v>
      </c>
      <c r="N346" s="965" t="s">
        <v>1714</v>
      </c>
      <c r="O346" s="965">
        <v>11</v>
      </c>
      <c r="P346" s="967"/>
      <c r="Q346" s="967">
        <v>114799.46</v>
      </c>
      <c r="R346" s="985">
        <f t="shared" si="6"/>
        <v>114799.46</v>
      </c>
      <c r="S346" s="967"/>
      <c r="T346" s="967"/>
      <c r="U346" s="967"/>
      <c r="V346" s="967"/>
    </row>
    <row r="347" spans="1:22" x14ac:dyDescent="0.25">
      <c r="A347" s="962">
        <v>8</v>
      </c>
      <c r="B347" s="963">
        <v>2</v>
      </c>
      <c r="C347" s="963">
        <v>5</v>
      </c>
      <c r="D347" s="964" t="s">
        <v>1709</v>
      </c>
      <c r="E347" s="963" t="s">
        <v>1710</v>
      </c>
      <c r="F347" s="965">
        <v>112</v>
      </c>
      <c r="G347" s="965" t="s">
        <v>1711</v>
      </c>
      <c r="H347" s="965">
        <v>2</v>
      </c>
      <c r="I347" s="962" t="s">
        <v>1639</v>
      </c>
      <c r="J347" s="965">
        <v>1</v>
      </c>
      <c r="K347" s="965">
        <v>2019</v>
      </c>
      <c r="L347" s="962">
        <v>2</v>
      </c>
      <c r="M347" s="962">
        <v>5</v>
      </c>
      <c r="N347" s="965" t="s">
        <v>1714</v>
      </c>
      <c r="O347" s="965">
        <v>11</v>
      </c>
      <c r="P347" s="967"/>
      <c r="Q347" s="967">
        <v>1970</v>
      </c>
      <c r="R347" s="985">
        <f t="shared" si="6"/>
        <v>1970</v>
      </c>
      <c r="S347" s="986">
        <v>1970</v>
      </c>
      <c r="T347" s="986">
        <v>1970</v>
      </c>
      <c r="U347" s="986">
        <v>1970</v>
      </c>
      <c r="V347" s="986">
        <v>1970</v>
      </c>
    </row>
    <row r="348" spans="1:22" x14ac:dyDescent="0.25">
      <c r="P348" s="938">
        <f t="shared" ref="P348:V348" si="7">SUM(P4:P347)</f>
        <v>66184900.999999993</v>
      </c>
      <c r="Q348" s="938">
        <f t="shared" si="7"/>
        <v>46828409.050000004</v>
      </c>
      <c r="R348" s="938">
        <f t="shared" si="7"/>
        <v>113013310.04999995</v>
      </c>
      <c r="S348" s="938">
        <f t="shared" si="7"/>
        <v>50758777.639999993</v>
      </c>
      <c r="T348" s="938">
        <f t="shared" si="7"/>
        <v>50758777.639999993</v>
      </c>
      <c r="U348" s="938">
        <f t="shared" si="7"/>
        <v>48570710.470000029</v>
      </c>
      <c r="V348" s="938">
        <f t="shared" si="7"/>
        <v>48570710.470000029</v>
      </c>
    </row>
    <row r="349" spans="1:22" x14ac:dyDescent="0.25">
      <c r="P349" s="971"/>
      <c r="Q349" s="971"/>
      <c r="R349" s="971"/>
      <c r="T349" s="971"/>
      <c r="U349" s="971"/>
    </row>
  </sheetData>
  <sortState ref="A4:V348">
    <sortCondition ref="A4:A348"/>
  </sortState>
  <mergeCells count="4">
    <mergeCell ref="B1:H1"/>
    <mergeCell ref="I1:J1"/>
    <mergeCell ref="K1:O1"/>
    <mergeCell ref="P1:V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G71"/>
  <sheetViews>
    <sheetView view="pageBreakPreview" topLeftCell="A57" zoomScale="110" zoomScaleNormal="100" zoomScaleSheetLayoutView="110" workbookViewId="0">
      <selection sqref="A1:D70"/>
    </sheetView>
  </sheetViews>
  <sheetFormatPr baseColWidth="10" defaultColWidth="11.28515625" defaultRowHeight="16.5" x14ac:dyDescent="0.3"/>
  <cols>
    <col min="1" max="1" width="1.7109375" style="96" customWidth="1"/>
    <col min="2" max="2" width="101.7109375" style="96" bestFit="1" customWidth="1"/>
    <col min="3" max="3" width="18.28515625" style="96" customWidth="1"/>
    <col min="4" max="4" width="18" style="422" customWidth="1"/>
    <col min="5" max="5" width="59.28515625" style="95" customWidth="1"/>
    <col min="6" max="6" width="22.7109375" style="95" customWidth="1"/>
    <col min="7" max="16384" width="11.28515625" style="95"/>
  </cols>
  <sheetData>
    <row r="1" spans="1:7" s="94" customFormat="1" ht="20.25" x14ac:dyDescent="0.3">
      <c r="A1" s="1001" t="s">
        <v>23</v>
      </c>
      <c r="B1" s="1001"/>
      <c r="C1" s="1001"/>
      <c r="D1" s="1001"/>
      <c r="E1" s="410"/>
      <c r="G1" s="39"/>
    </row>
    <row r="2" spans="1:7" ht="15.75" x14ac:dyDescent="0.25">
      <c r="A2" s="1002" t="s">
        <v>1</v>
      </c>
      <c r="B2" s="1002"/>
      <c r="C2" s="1002"/>
      <c r="D2" s="1002"/>
    </row>
    <row r="3" spans="1:7" ht="15.75" x14ac:dyDescent="0.25">
      <c r="A3" s="1011" t="str">
        <f>'ETCA-I-01'!A3</f>
        <v>Instituto Tecnológico Superior de Cajeme</v>
      </c>
      <c r="B3" s="1011"/>
      <c r="C3" s="1011"/>
      <c r="D3" s="1011"/>
    </row>
    <row r="4" spans="1:7" x14ac:dyDescent="0.25">
      <c r="A4" s="1003" t="s">
        <v>1037</v>
      </c>
      <c r="B4" s="1003"/>
      <c r="C4" s="1003"/>
      <c r="D4" s="1003"/>
    </row>
    <row r="5" spans="1:7" s="96" customFormat="1" ht="17.25" thickBot="1" x14ac:dyDescent="0.35">
      <c r="A5" s="1006" t="s">
        <v>200</v>
      </c>
      <c r="B5" s="1006"/>
      <c r="C5" s="39"/>
      <c r="D5" s="418"/>
    </row>
    <row r="6" spans="1:7" ht="27.75" customHeight="1" thickBot="1" x14ac:dyDescent="0.3">
      <c r="A6" s="1009"/>
      <c r="B6" s="1010"/>
      <c r="C6" s="826">
        <v>2019</v>
      </c>
      <c r="D6" s="826">
        <v>2018</v>
      </c>
    </row>
    <row r="7" spans="1:7" ht="17.25" thickTop="1" x14ac:dyDescent="0.25">
      <c r="A7" s="97" t="s">
        <v>201</v>
      </c>
      <c r="B7" s="98"/>
      <c r="C7" s="99"/>
      <c r="D7" s="575"/>
    </row>
    <row r="8" spans="1:7" x14ac:dyDescent="0.25">
      <c r="A8" s="100" t="s">
        <v>967</v>
      </c>
      <c r="B8" s="101"/>
      <c r="C8" s="520">
        <f>SUM(C9:C15)</f>
        <v>10141931.640000001</v>
      </c>
      <c r="D8" s="521">
        <f>SUM(D9:D15)</f>
        <v>10447335</v>
      </c>
    </row>
    <row r="9" spans="1:7" x14ac:dyDescent="0.25">
      <c r="A9" s="102"/>
      <c r="B9" s="103" t="s">
        <v>202</v>
      </c>
      <c r="C9" s="522">
        <v>0</v>
      </c>
      <c r="D9" s="523">
        <v>0</v>
      </c>
    </row>
    <row r="10" spans="1:7" x14ac:dyDescent="0.25">
      <c r="A10" s="102"/>
      <c r="B10" s="103" t="s">
        <v>203</v>
      </c>
      <c r="C10" s="522">
        <v>0</v>
      </c>
      <c r="D10" s="523">
        <v>0</v>
      </c>
    </row>
    <row r="11" spans="1:7" x14ac:dyDescent="0.25">
      <c r="A11" s="102"/>
      <c r="B11" s="103" t="s">
        <v>204</v>
      </c>
      <c r="C11" s="522">
        <v>0</v>
      </c>
      <c r="D11" s="523">
        <v>0</v>
      </c>
    </row>
    <row r="12" spans="1:7" x14ac:dyDescent="0.25">
      <c r="A12" s="102"/>
      <c r="B12" s="103" t="s">
        <v>205</v>
      </c>
      <c r="C12" s="522">
        <v>0</v>
      </c>
      <c r="D12" s="523">
        <v>0</v>
      </c>
    </row>
    <row r="13" spans="1:7" x14ac:dyDescent="0.25">
      <c r="A13" s="102"/>
      <c r="B13" s="103" t="s">
        <v>951</v>
      </c>
      <c r="C13" s="522">
        <v>0</v>
      </c>
      <c r="D13" s="523">
        <v>0</v>
      </c>
    </row>
    <row r="14" spans="1:7" x14ac:dyDescent="0.25">
      <c r="A14" s="102"/>
      <c r="B14" s="103" t="s">
        <v>952</v>
      </c>
      <c r="C14" s="522">
        <v>0</v>
      </c>
      <c r="D14" s="523">
        <v>0</v>
      </c>
    </row>
    <row r="15" spans="1:7" x14ac:dyDescent="0.25">
      <c r="A15" s="102"/>
      <c r="B15" s="103" t="s">
        <v>968</v>
      </c>
      <c r="C15" s="522">
        <v>10141931.640000001</v>
      </c>
      <c r="D15" s="523">
        <v>10447335</v>
      </c>
    </row>
    <row r="16" spans="1:7" ht="33" customHeight="1" x14ac:dyDescent="0.25">
      <c r="A16" s="1007" t="s">
        <v>953</v>
      </c>
      <c r="B16" s="1008"/>
      <c r="C16" s="520">
        <f>SUM(C17:C18)</f>
        <v>40441746.350000001</v>
      </c>
      <c r="D16" s="521">
        <f>SUM(D17:D18)</f>
        <v>35654863</v>
      </c>
    </row>
    <row r="17" spans="1:4" x14ac:dyDescent="0.25">
      <c r="A17" s="102"/>
      <c r="B17" s="103" t="s">
        <v>970</v>
      </c>
      <c r="C17" s="522">
        <v>0</v>
      </c>
      <c r="D17" s="523">
        <v>0</v>
      </c>
    </row>
    <row r="18" spans="1:4" x14ac:dyDescent="0.25">
      <c r="A18" s="102"/>
      <c r="B18" s="103" t="s">
        <v>969</v>
      </c>
      <c r="C18" s="522">
        <v>40441746.350000001</v>
      </c>
      <c r="D18" s="523">
        <v>35654863</v>
      </c>
    </row>
    <row r="19" spans="1:4" x14ac:dyDescent="0.25">
      <c r="A19" s="100" t="s">
        <v>207</v>
      </c>
      <c r="B19" s="101"/>
      <c r="C19" s="520">
        <f>SUM(C20:C24)</f>
        <v>53762.93</v>
      </c>
      <c r="D19" s="521">
        <f>SUM(D20:D24)</f>
        <v>39673.230000000003</v>
      </c>
    </row>
    <row r="20" spans="1:4" x14ac:dyDescent="0.25">
      <c r="A20" s="102"/>
      <c r="B20" s="103" t="s">
        <v>208</v>
      </c>
      <c r="C20" s="522">
        <v>0</v>
      </c>
      <c r="D20" s="523">
        <v>0</v>
      </c>
    </row>
    <row r="21" spans="1:4" x14ac:dyDescent="0.25">
      <c r="A21" s="102"/>
      <c r="B21" s="103" t="s">
        <v>209</v>
      </c>
      <c r="C21" s="522">
        <v>0</v>
      </c>
      <c r="D21" s="523">
        <v>0</v>
      </c>
    </row>
    <row r="22" spans="1:4" x14ac:dyDescent="0.25">
      <c r="A22" s="102"/>
      <c r="B22" s="103" t="s">
        <v>210</v>
      </c>
      <c r="C22" s="522">
        <v>0</v>
      </c>
      <c r="D22" s="523">
        <v>0</v>
      </c>
    </row>
    <row r="23" spans="1:4" x14ac:dyDescent="0.25">
      <c r="A23" s="102"/>
      <c r="B23" s="103" t="s">
        <v>211</v>
      </c>
      <c r="C23" s="522">
        <v>0</v>
      </c>
      <c r="D23" s="523">
        <v>0</v>
      </c>
    </row>
    <row r="24" spans="1:4" x14ac:dyDescent="0.25">
      <c r="A24" s="102"/>
      <c r="B24" s="103" t="s">
        <v>212</v>
      </c>
      <c r="C24" s="522">
        <v>53762.93</v>
      </c>
      <c r="D24" s="523">
        <v>39673.230000000003</v>
      </c>
    </row>
    <row r="25" spans="1:4" x14ac:dyDescent="0.25">
      <c r="A25" s="104" t="s">
        <v>213</v>
      </c>
      <c r="B25" s="105"/>
      <c r="C25" s="524">
        <f>C19+C16+C8</f>
        <v>50637440.920000002</v>
      </c>
      <c r="D25" s="525">
        <f>D19+D16+D8</f>
        <v>46141871.229999997</v>
      </c>
    </row>
    <row r="26" spans="1:4" x14ac:dyDescent="0.25">
      <c r="A26" s="102"/>
      <c r="B26" s="99"/>
      <c r="C26" s="522"/>
      <c r="D26" s="523"/>
    </row>
    <row r="27" spans="1:4" x14ac:dyDescent="0.25">
      <c r="A27" s="97" t="s">
        <v>214</v>
      </c>
      <c r="B27" s="98"/>
      <c r="C27" s="522"/>
      <c r="D27" s="523"/>
    </row>
    <row r="28" spans="1:4" x14ac:dyDescent="0.25">
      <c r="A28" s="100" t="s">
        <v>215</v>
      </c>
      <c r="B28" s="101"/>
      <c r="C28" s="520">
        <f>SUM(C29:C31)</f>
        <v>49829500.530000001</v>
      </c>
      <c r="D28" s="521">
        <f>SUM(D29:D31)</f>
        <v>51127886.489999995</v>
      </c>
    </row>
    <row r="29" spans="1:4" x14ac:dyDescent="0.25">
      <c r="A29" s="102"/>
      <c r="B29" s="103" t="s">
        <v>216</v>
      </c>
      <c r="C29" s="522">
        <v>39990449.57</v>
      </c>
      <c r="D29" s="523">
        <v>41364223</v>
      </c>
    </row>
    <row r="30" spans="1:4" x14ac:dyDescent="0.25">
      <c r="A30" s="102"/>
      <c r="B30" s="103" t="s">
        <v>217</v>
      </c>
      <c r="C30" s="522">
        <v>1909176.46</v>
      </c>
      <c r="D30" s="523">
        <v>2235787.4</v>
      </c>
    </row>
    <row r="31" spans="1:4" x14ac:dyDescent="0.25">
      <c r="A31" s="102"/>
      <c r="B31" s="103" t="s">
        <v>218</v>
      </c>
      <c r="C31" s="522">
        <v>7929874.5</v>
      </c>
      <c r="D31" s="523">
        <v>7527876.0899999999</v>
      </c>
    </row>
    <row r="32" spans="1:4" x14ac:dyDescent="0.25">
      <c r="A32" s="100" t="s">
        <v>390</v>
      </c>
      <c r="B32" s="101"/>
      <c r="C32" s="520">
        <f>SUM(C33:C41)</f>
        <v>14150</v>
      </c>
      <c r="D32" s="521">
        <f>SUM(D33:D41)</f>
        <v>158308</v>
      </c>
    </row>
    <row r="33" spans="1:4" x14ac:dyDescent="0.25">
      <c r="A33" s="102"/>
      <c r="B33" s="103" t="s">
        <v>219</v>
      </c>
      <c r="C33" s="522">
        <v>0</v>
      </c>
      <c r="D33" s="523">
        <v>0</v>
      </c>
    </row>
    <row r="34" spans="1:4" x14ac:dyDescent="0.25">
      <c r="A34" s="102"/>
      <c r="B34" s="103" t="s">
        <v>220</v>
      </c>
      <c r="C34" s="522">
        <v>0</v>
      </c>
      <c r="D34" s="523">
        <v>0</v>
      </c>
    </row>
    <row r="35" spans="1:4" x14ac:dyDescent="0.25">
      <c r="A35" s="102"/>
      <c r="B35" s="103" t="s">
        <v>221</v>
      </c>
      <c r="C35" s="522">
        <v>6000</v>
      </c>
      <c r="D35" s="523">
        <v>69000</v>
      </c>
    </row>
    <row r="36" spans="1:4" x14ac:dyDescent="0.25">
      <c r="A36" s="102"/>
      <c r="B36" s="103" t="s">
        <v>222</v>
      </c>
      <c r="C36" s="522">
        <v>0</v>
      </c>
      <c r="D36" s="523">
        <v>89308</v>
      </c>
    </row>
    <row r="37" spans="1:4" x14ac:dyDescent="0.25">
      <c r="A37" s="102"/>
      <c r="B37" s="103" t="s">
        <v>223</v>
      </c>
      <c r="C37" s="522">
        <v>0</v>
      </c>
      <c r="D37" s="523">
        <v>0</v>
      </c>
    </row>
    <row r="38" spans="1:4" x14ac:dyDescent="0.25">
      <c r="A38" s="102"/>
      <c r="B38" s="103" t="s">
        <v>224</v>
      </c>
      <c r="C38" s="522">
        <v>0</v>
      </c>
      <c r="D38" s="523">
        <v>0</v>
      </c>
    </row>
    <row r="39" spans="1:4" x14ac:dyDescent="0.25">
      <c r="A39" s="102"/>
      <c r="B39" s="103" t="s">
        <v>225</v>
      </c>
      <c r="C39" s="522">
        <v>0</v>
      </c>
      <c r="D39" s="523">
        <v>0</v>
      </c>
    </row>
    <row r="40" spans="1:4" x14ac:dyDescent="0.25">
      <c r="A40" s="102"/>
      <c r="B40" s="103" t="s">
        <v>226</v>
      </c>
      <c r="C40" s="522">
        <v>8150</v>
      </c>
      <c r="D40" s="523">
        <v>0</v>
      </c>
    </row>
    <row r="41" spans="1:4" x14ac:dyDescent="0.25">
      <c r="A41" s="102"/>
      <c r="B41" s="103" t="s">
        <v>227</v>
      </c>
      <c r="C41" s="522">
        <v>0</v>
      </c>
      <c r="D41" s="523">
        <v>0</v>
      </c>
    </row>
    <row r="42" spans="1:4" x14ac:dyDescent="0.25">
      <c r="A42" s="100" t="s">
        <v>228</v>
      </c>
      <c r="B42" s="101"/>
      <c r="C42" s="520">
        <f>SUM(C43:C45)</f>
        <v>0</v>
      </c>
      <c r="D42" s="521">
        <f>SUM(D43:D45)</f>
        <v>0</v>
      </c>
    </row>
    <row r="43" spans="1:4" x14ac:dyDescent="0.25">
      <c r="A43" s="102"/>
      <c r="B43" s="103" t="s">
        <v>229</v>
      </c>
      <c r="C43" s="522">
        <v>0</v>
      </c>
      <c r="D43" s="523">
        <v>0</v>
      </c>
    </row>
    <row r="44" spans="1:4" x14ac:dyDescent="0.25">
      <c r="A44" s="102"/>
      <c r="B44" s="103" t="s">
        <v>70</v>
      </c>
      <c r="C44" s="522">
        <v>0</v>
      </c>
      <c r="D44" s="523">
        <v>0</v>
      </c>
    </row>
    <row r="45" spans="1:4" x14ac:dyDescent="0.25">
      <c r="A45" s="102"/>
      <c r="B45" s="103" t="s">
        <v>230</v>
      </c>
      <c r="C45" s="522">
        <v>0</v>
      </c>
      <c r="D45" s="523">
        <v>0</v>
      </c>
    </row>
    <row r="46" spans="1:4" x14ac:dyDescent="0.25">
      <c r="A46" s="100" t="s">
        <v>231</v>
      </c>
      <c r="B46" s="101"/>
      <c r="C46" s="520">
        <f>SUM(C47:C51)</f>
        <v>0</v>
      </c>
      <c r="D46" s="521">
        <f>SUM(D47:D51)</f>
        <v>0</v>
      </c>
    </row>
    <row r="47" spans="1:4" x14ac:dyDescent="0.25">
      <c r="A47" s="102"/>
      <c r="B47" s="103" t="s">
        <v>232</v>
      </c>
      <c r="C47" s="522">
        <v>0</v>
      </c>
      <c r="D47" s="523">
        <v>0</v>
      </c>
    </row>
    <row r="48" spans="1:4" x14ac:dyDescent="0.25">
      <c r="A48" s="102"/>
      <c r="B48" s="103" t="s">
        <v>233</v>
      </c>
      <c r="C48" s="522">
        <v>0</v>
      </c>
      <c r="D48" s="523">
        <v>0</v>
      </c>
    </row>
    <row r="49" spans="1:5" x14ac:dyDescent="0.25">
      <c r="A49" s="102"/>
      <c r="B49" s="103" t="s">
        <v>234</v>
      </c>
      <c r="C49" s="522">
        <v>0</v>
      </c>
      <c r="D49" s="523">
        <v>0</v>
      </c>
    </row>
    <row r="50" spans="1:5" x14ac:dyDescent="0.25">
      <c r="A50" s="102"/>
      <c r="B50" s="103" t="s">
        <v>235</v>
      </c>
      <c r="C50" s="522">
        <v>0</v>
      </c>
      <c r="D50" s="523">
        <v>0</v>
      </c>
    </row>
    <row r="51" spans="1:5" x14ac:dyDescent="0.25">
      <c r="A51" s="102"/>
      <c r="B51" s="103" t="s">
        <v>236</v>
      </c>
      <c r="C51" s="522">
        <v>0</v>
      </c>
      <c r="D51" s="523">
        <v>0</v>
      </c>
    </row>
    <row r="52" spans="1:5" x14ac:dyDescent="0.25">
      <c r="A52" s="100" t="s">
        <v>237</v>
      </c>
      <c r="B52" s="101"/>
      <c r="C52" s="524">
        <f>SUM(C53:C58)</f>
        <v>0</v>
      </c>
      <c r="D52" s="525">
        <f>SUM(D53:D58)</f>
        <v>0</v>
      </c>
    </row>
    <row r="53" spans="1:5" x14ac:dyDescent="0.25">
      <c r="A53" s="102"/>
      <c r="B53" s="103" t="s">
        <v>238</v>
      </c>
      <c r="C53" s="522">
        <v>0</v>
      </c>
      <c r="D53" s="523">
        <v>0</v>
      </c>
    </row>
    <row r="54" spans="1:5" x14ac:dyDescent="0.25">
      <c r="A54" s="102"/>
      <c r="B54" s="103" t="s">
        <v>239</v>
      </c>
      <c r="C54" s="522">
        <v>0</v>
      </c>
      <c r="D54" s="523">
        <v>0</v>
      </c>
    </row>
    <row r="55" spans="1:5" x14ac:dyDescent="0.25">
      <c r="A55" s="102"/>
      <c r="B55" s="103" t="s">
        <v>240</v>
      </c>
      <c r="C55" s="522">
        <v>0</v>
      </c>
      <c r="D55" s="523">
        <v>0</v>
      </c>
    </row>
    <row r="56" spans="1:5" x14ac:dyDescent="0.25">
      <c r="A56" s="102"/>
      <c r="B56" s="103" t="s">
        <v>971</v>
      </c>
      <c r="C56" s="522">
        <v>0</v>
      </c>
      <c r="D56" s="523">
        <v>0</v>
      </c>
    </row>
    <row r="57" spans="1:5" x14ac:dyDescent="0.25">
      <c r="A57" s="102"/>
      <c r="B57" s="103" t="s">
        <v>241</v>
      </c>
      <c r="C57" s="522">
        <v>0</v>
      </c>
      <c r="D57" s="523">
        <v>0</v>
      </c>
    </row>
    <row r="58" spans="1:5" x14ac:dyDescent="0.25">
      <c r="A58" s="102"/>
      <c r="B58" s="103" t="s">
        <v>242</v>
      </c>
      <c r="C58" s="522">
        <v>0</v>
      </c>
      <c r="D58" s="523">
        <v>0</v>
      </c>
    </row>
    <row r="59" spans="1:5" x14ac:dyDescent="0.25">
      <c r="A59" s="100" t="s">
        <v>243</v>
      </c>
      <c r="B59" s="101"/>
      <c r="C59" s="524">
        <f>C60</f>
        <v>0</v>
      </c>
      <c r="D59" s="525">
        <f>D60</f>
        <v>0</v>
      </c>
    </row>
    <row r="60" spans="1:5" x14ac:dyDescent="0.25">
      <c r="A60" s="102"/>
      <c r="B60" s="103" t="s">
        <v>244</v>
      </c>
      <c r="C60" s="522">
        <v>0</v>
      </c>
      <c r="D60" s="523">
        <v>0</v>
      </c>
    </row>
    <row r="61" spans="1:5" x14ac:dyDescent="0.25">
      <c r="A61" s="102"/>
      <c r="B61" s="106"/>
      <c r="C61" s="522"/>
      <c r="D61" s="523"/>
    </row>
    <row r="62" spans="1:5" x14ac:dyDescent="0.25">
      <c r="A62" s="100" t="s">
        <v>245</v>
      </c>
      <c r="B62" s="101"/>
      <c r="C62" s="524">
        <f>C59+C52+C46+C32+C28+C42</f>
        <v>49843650.530000001</v>
      </c>
      <c r="D62" s="525">
        <f>D59+D52+D46+D32+D28+D42</f>
        <v>51286194.489999995</v>
      </c>
    </row>
    <row r="63" spans="1:5" x14ac:dyDescent="0.25">
      <c r="A63" s="102"/>
      <c r="B63" s="106"/>
      <c r="C63" s="522"/>
      <c r="D63" s="523"/>
    </row>
    <row r="64" spans="1:5" ht="20.25" x14ac:dyDescent="0.3">
      <c r="A64" s="100" t="s">
        <v>246</v>
      </c>
      <c r="B64" s="101"/>
      <c r="C64" s="524">
        <f>C25-C62</f>
        <v>793790.3900000006</v>
      </c>
      <c r="D64" s="525">
        <f>D25-D62</f>
        <v>-5144323.2599999979</v>
      </c>
      <c r="E64" s="423" t="str">
        <f>IF((C64-'ETCA-I-01'!F41)&gt;0.9,"ERROR!!!, NO COINCIDEN LOS MONTOS CON LO REPORTADO EN EL FORMATO ETCA-I-01","")</f>
        <v/>
      </c>
    </row>
    <row r="65" spans="1:5" ht="21" thickBot="1" x14ac:dyDescent="0.35">
      <c r="A65" s="107"/>
      <c r="B65" s="108"/>
      <c r="C65" s="108"/>
      <c r="D65" s="419"/>
      <c r="E65" s="423" t="str">
        <f>IF((D64-'ETCA-I-01'!G41)&gt;0.9,"ERROR!!!, NO COINCIDEN LOS MONTOS CON LO REPORTADO EN EL FORMATO ETCA-I-01","")</f>
        <v/>
      </c>
    </row>
    <row r="66" spans="1:5" s="412" customFormat="1" ht="16.5" customHeight="1" x14ac:dyDescent="0.25">
      <c r="A66" s="106"/>
      <c r="B66" s="478" t="s">
        <v>247</v>
      </c>
      <c r="C66" s="106"/>
      <c r="D66" s="479"/>
    </row>
    <row r="67" spans="1:5" s="412" customFormat="1" ht="16.5" customHeight="1" x14ac:dyDescent="0.25">
      <c r="A67" s="106"/>
      <c r="B67" s="106"/>
      <c r="C67" s="106" t="s">
        <v>248</v>
      </c>
      <c r="D67" s="479"/>
    </row>
    <row r="68" spans="1:5" s="412" customFormat="1" ht="16.5" customHeight="1" x14ac:dyDescent="0.25">
      <c r="A68" s="106"/>
      <c r="B68" s="106" t="s">
        <v>248</v>
      </c>
      <c r="C68" s="106" t="s">
        <v>248</v>
      </c>
      <c r="D68" s="479"/>
    </row>
    <row r="69" spans="1:5" s="412" customFormat="1" ht="16.5" customHeight="1" x14ac:dyDescent="0.25">
      <c r="A69" s="106"/>
      <c r="B69" s="106"/>
      <c r="C69" s="106"/>
      <c r="D69" s="479"/>
    </row>
    <row r="70" spans="1:5" s="412" customFormat="1" ht="16.5" customHeight="1" x14ac:dyDescent="0.3">
      <c r="A70" s="411"/>
      <c r="B70" s="38" t="s">
        <v>248</v>
      </c>
      <c r="C70" s="411"/>
      <c r="D70" s="420"/>
    </row>
    <row r="71" spans="1:5" x14ac:dyDescent="0.3">
      <c r="C71" s="88"/>
      <c r="D71" s="421" t="s">
        <v>85</v>
      </c>
    </row>
  </sheetData>
  <sheetProtection password="C115" sheet="1" scenarios="1" formatColumns="0" formatRows="0" insertHyperlinks="0"/>
  <mergeCells count="7">
    <mergeCell ref="A1:D1"/>
    <mergeCell ref="A5:B5"/>
    <mergeCell ref="A16:B16"/>
    <mergeCell ref="A6:B6"/>
    <mergeCell ref="A3:D3"/>
    <mergeCell ref="A2:D2"/>
    <mergeCell ref="A4:D4"/>
  </mergeCells>
  <printOptions horizontalCentered="1"/>
  <pageMargins left="0.47244094488188981" right="0.19685039370078741" top="0.39370078740157483" bottom="0.19685039370078741" header="0.31496062992125984" footer="0.19685039370078741"/>
  <pageSetup scale="61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topLeftCell="A28" zoomScaleNormal="100" zoomScaleSheetLayoutView="100" workbookViewId="0">
      <selection sqref="A1:F46"/>
    </sheetView>
  </sheetViews>
  <sheetFormatPr baseColWidth="10" defaultRowHeight="15" x14ac:dyDescent="0.25"/>
  <cols>
    <col min="1" max="1" width="41.5703125" customWidth="1"/>
    <col min="2" max="2" width="19.42578125" customWidth="1"/>
    <col min="3" max="3" width="17.140625" customWidth="1"/>
    <col min="4" max="4" width="15.140625" customWidth="1"/>
    <col min="5" max="5" width="19" customWidth="1"/>
    <col min="6" max="6" width="14.42578125" customWidth="1"/>
  </cols>
  <sheetData>
    <row r="1" spans="1:6" x14ac:dyDescent="0.25">
      <c r="A1" s="1012" t="str">
        <f>'ETCA-I-01'!$A$3:$G$3</f>
        <v>Instituto Tecnológico Superior de Cajeme</v>
      </c>
      <c r="B1" s="1013"/>
      <c r="C1" s="1013"/>
      <c r="D1" s="1013"/>
      <c r="E1" s="1013"/>
      <c r="F1" s="1014"/>
    </row>
    <row r="2" spans="1:6" x14ac:dyDescent="0.25">
      <c r="A2" s="1015" t="s">
        <v>249</v>
      </c>
      <c r="B2" s="1016"/>
      <c r="C2" s="1016"/>
      <c r="D2" s="1016"/>
      <c r="E2" s="1016"/>
      <c r="F2" s="1017"/>
    </row>
    <row r="3" spans="1:6" ht="15.75" thickBot="1" x14ac:dyDescent="0.3">
      <c r="A3" s="1018" t="str">
        <f>'ETCA-I-03'!A4:D4</f>
        <v>Del 01 de Enero al 30 de Junio de 2019</v>
      </c>
      <c r="B3" s="1019"/>
      <c r="C3" s="1019"/>
      <c r="D3" s="1019"/>
      <c r="E3" s="1019"/>
      <c r="F3" s="1020"/>
    </row>
    <row r="4" spans="1:6" ht="64.5" thickBot="1" x14ac:dyDescent="0.3">
      <c r="A4" s="837" t="s">
        <v>250</v>
      </c>
      <c r="B4" s="838" t="s">
        <v>251</v>
      </c>
      <c r="C4" s="838" t="s">
        <v>934</v>
      </c>
      <c r="D4" s="838" t="s">
        <v>252</v>
      </c>
      <c r="E4" s="838" t="s">
        <v>935</v>
      </c>
      <c r="F4" s="839" t="s">
        <v>253</v>
      </c>
    </row>
    <row r="5" spans="1:6" x14ac:dyDescent="0.25">
      <c r="A5" s="840"/>
      <c r="B5" s="841"/>
      <c r="C5" s="841"/>
      <c r="D5" s="841"/>
      <c r="E5" s="842"/>
      <c r="F5" s="842"/>
    </row>
    <row r="6" spans="1:6" ht="22.5" x14ac:dyDescent="0.25">
      <c r="A6" s="843" t="s">
        <v>1027</v>
      </c>
      <c r="B6" s="844">
        <f>B7+B8+B9</f>
        <v>101419813.63</v>
      </c>
      <c r="C6" s="845"/>
      <c r="D6" s="845"/>
      <c r="E6" s="846"/>
      <c r="F6" s="847">
        <f>SUM(B6:E6)</f>
        <v>101419813.63</v>
      </c>
    </row>
    <row r="7" spans="1:6" x14ac:dyDescent="0.25">
      <c r="A7" s="848" t="s">
        <v>70</v>
      </c>
      <c r="B7" s="849">
        <f>'ETCA-I-01'!G37</f>
        <v>20843363.77</v>
      </c>
      <c r="C7" s="850"/>
      <c r="D7" s="850"/>
      <c r="E7" s="851"/>
      <c r="F7" s="847">
        <f t="shared" ref="F7:F40" si="0">SUM(B7:E7)</f>
        <v>20843363.77</v>
      </c>
    </row>
    <row r="8" spans="1:6" x14ac:dyDescent="0.25">
      <c r="A8" s="848" t="s">
        <v>71</v>
      </c>
      <c r="B8" s="849">
        <f>'ETCA-I-01'!G38</f>
        <v>80576449.859999999</v>
      </c>
      <c r="C8" s="850"/>
      <c r="D8" s="850"/>
      <c r="E8" s="851"/>
      <c r="F8" s="847">
        <f t="shared" si="0"/>
        <v>80576449.859999999</v>
      </c>
    </row>
    <row r="9" spans="1:6" x14ac:dyDescent="0.25">
      <c r="A9" s="848" t="s">
        <v>72</v>
      </c>
      <c r="B9" s="849"/>
      <c r="C9" s="850"/>
      <c r="D9" s="850"/>
      <c r="E9" s="851"/>
      <c r="F9" s="847">
        <f t="shared" si="0"/>
        <v>0</v>
      </c>
    </row>
    <row r="10" spans="1:6" x14ac:dyDescent="0.25">
      <c r="A10" s="843"/>
      <c r="B10" s="852"/>
      <c r="C10" s="852"/>
      <c r="D10" s="852"/>
      <c r="E10" s="853"/>
      <c r="F10" s="853"/>
    </row>
    <row r="11" spans="1:6" ht="22.5" x14ac:dyDescent="0.25">
      <c r="A11" s="843" t="s">
        <v>1028</v>
      </c>
      <c r="B11" s="854"/>
      <c r="C11" s="844">
        <f>C13+C14+C15+C16</f>
        <v>-43704262.769999996</v>
      </c>
      <c r="D11" s="844">
        <f>D12</f>
        <v>-1592432.68</v>
      </c>
      <c r="E11" s="855"/>
      <c r="F11" s="847">
        <f t="shared" si="0"/>
        <v>-45296695.449999996</v>
      </c>
    </row>
    <row r="12" spans="1:6" x14ac:dyDescent="0.25">
      <c r="A12" s="848" t="s">
        <v>246</v>
      </c>
      <c r="B12" s="856"/>
      <c r="C12" s="856"/>
      <c r="D12" s="849">
        <f>'ETCA-I-01'!G41</f>
        <v>-1592432.68</v>
      </c>
      <c r="E12" s="857"/>
      <c r="F12" s="847">
        <f t="shared" si="0"/>
        <v>-1592432.68</v>
      </c>
    </row>
    <row r="13" spans="1:6" x14ac:dyDescent="0.25">
      <c r="A13" s="848" t="s">
        <v>75</v>
      </c>
      <c r="B13" s="856"/>
      <c r="C13" s="849">
        <f>'ETCA-I-01'!G42</f>
        <v>-43704262.769999996</v>
      </c>
      <c r="D13" s="856"/>
      <c r="E13" s="857"/>
      <c r="F13" s="847">
        <f t="shared" si="0"/>
        <v>-43704262.769999996</v>
      </c>
    </row>
    <row r="14" spans="1:6" x14ac:dyDescent="0.25">
      <c r="A14" s="848" t="s">
        <v>76</v>
      </c>
      <c r="B14" s="856"/>
      <c r="C14" s="849"/>
      <c r="D14" s="856"/>
      <c r="E14" s="857"/>
      <c r="F14" s="847">
        <f t="shared" si="0"/>
        <v>0</v>
      </c>
    </row>
    <row r="15" spans="1:6" x14ac:dyDescent="0.25">
      <c r="A15" s="848" t="s">
        <v>77</v>
      </c>
      <c r="B15" s="856"/>
      <c r="C15" s="849"/>
      <c r="D15" s="856"/>
      <c r="E15" s="857"/>
      <c r="F15" s="847">
        <f t="shared" si="0"/>
        <v>0</v>
      </c>
    </row>
    <row r="16" spans="1:6" x14ac:dyDescent="0.25">
      <c r="A16" s="848" t="s">
        <v>78</v>
      </c>
      <c r="B16" s="856"/>
      <c r="C16" s="849"/>
      <c r="D16" s="856"/>
      <c r="E16" s="857"/>
      <c r="F16" s="847">
        <f t="shared" si="0"/>
        <v>0</v>
      </c>
    </row>
    <row r="17" spans="1:7" x14ac:dyDescent="0.25">
      <c r="A17" s="843"/>
      <c r="B17" s="852"/>
      <c r="C17" s="852"/>
      <c r="D17" s="852"/>
      <c r="E17" s="853"/>
      <c r="F17" s="853"/>
    </row>
    <row r="18" spans="1:7" ht="38.25" customHeight="1" x14ac:dyDescent="0.25">
      <c r="A18" s="843" t="s">
        <v>1029</v>
      </c>
      <c r="B18" s="856"/>
      <c r="C18" s="856"/>
      <c r="D18" s="856"/>
      <c r="E18" s="847">
        <f>E19+E20</f>
        <v>0</v>
      </c>
      <c r="F18" s="847">
        <f t="shared" si="0"/>
        <v>0</v>
      </c>
    </row>
    <row r="19" spans="1:7" x14ac:dyDescent="0.25">
      <c r="A19" s="848" t="s">
        <v>80</v>
      </c>
      <c r="B19" s="856"/>
      <c r="C19" s="856"/>
      <c r="D19" s="856"/>
      <c r="E19" s="858"/>
      <c r="F19" s="847">
        <f t="shared" si="0"/>
        <v>0</v>
      </c>
    </row>
    <row r="20" spans="1:7" x14ac:dyDescent="0.25">
      <c r="A20" s="848" t="s">
        <v>81</v>
      </c>
      <c r="B20" s="856"/>
      <c r="C20" s="856"/>
      <c r="D20" s="856"/>
      <c r="E20" s="858"/>
      <c r="F20" s="847">
        <f t="shared" si="0"/>
        <v>0</v>
      </c>
    </row>
    <row r="21" spans="1:7" x14ac:dyDescent="0.25">
      <c r="A21" s="848"/>
      <c r="B21" s="859"/>
      <c r="C21" s="859"/>
      <c r="D21" s="859"/>
      <c r="E21" s="860"/>
      <c r="F21" s="860"/>
    </row>
    <row r="22" spans="1:7" ht="28.5" customHeight="1" x14ac:dyDescent="0.25">
      <c r="A22" s="868" t="s">
        <v>936</v>
      </c>
      <c r="B22" s="844">
        <f>B6</f>
        <v>101419813.63</v>
      </c>
      <c r="C22" s="844">
        <f>C11</f>
        <v>-43704262.769999996</v>
      </c>
      <c r="D22" s="844">
        <f>D11</f>
        <v>-1592432.68</v>
      </c>
      <c r="E22" s="847">
        <f>E18</f>
        <v>0</v>
      </c>
      <c r="F22" s="847">
        <f t="shared" si="0"/>
        <v>56123118.18</v>
      </c>
      <c r="G22" t="str">
        <f>IF((F22-'ETCA-I-01'!G50)&gt;0.99,"ERROR: DEBERÁ SER IGUAL QUE TOTAL HACIENDA PÚBLICA/PATRIMONIO DEL FORMATO ETCA-I-01","")</f>
        <v/>
      </c>
    </row>
    <row r="23" spans="1:7" x14ac:dyDescent="0.25">
      <c r="A23" s="843"/>
      <c r="B23" s="852"/>
      <c r="C23" s="852"/>
      <c r="D23" s="852"/>
      <c r="E23" s="853"/>
      <c r="F23" s="853"/>
    </row>
    <row r="24" spans="1:7" ht="22.5" x14ac:dyDescent="0.25">
      <c r="A24" s="843" t="s">
        <v>1030</v>
      </c>
      <c r="B24" s="844">
        <f>B25+B26+B27</f>
        <v>971563.9299999997</v>
      </c>
      <c r="C24" s="854"/>
      <c r="D24" s="854"/>
      <c r="E24" s="855"/>
      <c r="F24" s="847">
        <f t="shared" si="0"/>
        <v>971563.9299999997</v>
      </c>
    </row>
    <row r="25" spans="1:7" x14ac:dyDescent="0.25">
      <c r="A25" s="848" t="s">
        <v>70</v>
      </c>
      <c r="B25" s="849">
        <f>'ETCA-I-01'!F37-'ETCA-I-01'!G37</f>
        <v>-14000.009999997914</v>
      </c>
      <c r="C25" s="856"/>
      <c r="D25" s="856"/>
      <c r="E25" s="857"/>
      <c r="F25" s="847">
        <f t="shared" si="0"/>
        <v>-14000.009999997914</v>
      </c>
    </row>
    <row r="26" spans="1:7" x14ac:dyDescent="0.25">
      <c r="A26" s="848" t="s">
        <v>71</v>
      </c>
      <c r="B26" s="849">
        <f>'ETCA-I-01'!F38-'ETCA-I-01'!G38</f>
        <v>985563.93999999762</v>
      </c>
      <c r="C26" s="856"/>
      <c r="D26" s="856"/>
      <c r="E26" s="857"/>
      <c r="F26" s="847">
        <f t="shared" si="0"/>
        <v>985563.93999999762</v>
      </c>
    </row>
    <row r="27" spans="1:7" x14ac:dyDescent="0.25">
      <c r="A27" s="848" t="s">
        <v>72</v>
      </c>
      <c r="B27" s="849"/>
      <c r="C27" s="856"/>
      <c r="D27" s="856"/>
      <c r="E27" s="857"/>
      <c r="F27" s="847">
        <f t="shared" si="0"/>
        <v>0</v>
      </c>
    </row>
    <row r="28" spans="1:7" x14ac:dyDescent="0.25">
      <c r="A28" s="843"/>
      <c r="B28" s="852"/>
      <c r="C28" s="852"/>
      <c r="D28" s="852"/>
      <c r="E28" s="853"/>
      <c r="F28" s="853"/>
    </row>
    <row r="29" spans="1:7" ht="22.5" x14ac:dyDescent="0.25">
      <c r="A29" s="843" t="s">
        <v>1031</v>
      </c>
      <c r="B29" s="854"/>
      <c r="C29" s="844">
        <f>C31</f>
        <v>-1748546.3200000077</v>
      </c>
      <c r="D29" s="844">
        <f>D30+D31+D32+D33+D34</f>
        <v>2386223.0699999998</v>
      </c>
      <c r="E29" s="855"/>
      <c r="F29" s="847">
        <f t="shared" si="0"/>
        <v>637676.74999999208</v>
      </c>
    </row>
    <row r="30" spans="1:7" x14ac:dyDescent="0.25">
      <c r="A30" s="848" t="s">
        <v>246</v>
      </c>
      <c r="B30" s="856"/>
      <c r="C30" s="856"/>
      <c r="D30" s="849">
        <f>'ETCA-I-01'!F41</f>
        <v>793790.39</v>
      </c>
      <c r="E30" s="857"/>
      <c r="F30" s="847">
        <f t="shared" si="0"/>
        <v>793790.39</v>
      </c>
    </row>
    <row r="31" spans="1:7" x14ac:dyDescent="0.25">
      <c r="A31" s="848" t="s">
        <v>75</v>
      </c>
      <c r="B31" s="856"/>
      <c r="C31" s="849">
        <f>'ETCA-I-01'!F42-'ETCA-I-01'!G42</f>
        <v>-1748546.3200000077</v>
      </c>
      <c r="D31" s="849">
        <f>-D22</f>
        <v>1592432.68</v>
      </c>
      <c r="E31" s="857"/>
      <c r="F31" s="847">
        <f t="shared" si="0"/>
        <v>-156113.64000000781</v>
      </c>
    </row>
    <row r="32" spans="1:7" x14ac:dyDescent="0.25">
      <c r="A32" s="848" t="s">
        <v>76</v>
      </c>
      <c r="B32" s="856"/>
      <c r="C32" s="856"/>
      <c r="D32" s="849"/>
      <c r="E32" s="857"/>
      <c r="F32" s="847">
        <f t="shared" si="0"/>
        <v>0</v>
      </c>
    </row>
    <row r="33" spans="1:7" x14ac:dyDescent="0.25">
      <c r="A33" s="848" t="s">
        <v>77</v>
      </c>
      <c r="B33" s="856"/>
      <c r="C33" s="856"/>
      <c r="D33" s="849"/>
      <c r="E33" s="857"/>
      <c r="F33" s="847">
        <f t="shared" si="0"/>
        <v>0</v>
      </c>
    </row>
    <row r="34" spans="1:7" x14ac:dyDescent="0.25">
      <c r="A34" s="848" t="s">
        <v>78</v>
      </c>
      <c r="B34" s="854"/>
      <c r="C34" s="854"/>
      <c r="D34" s="849">
        <f>'ETCA-I-01'!F45-'ETCA-I-01'!G45</f>
        <v>0</v>
      </c>
      <c r="E34" s="855"/>
      <c r="F34" s="847">
        <f t="shared" si="0"/>
        <v>0</v>
      </c>
    </row>
    <row r="35" spans="1:7" x14ac:dyDescent="0.25">
      <c r="A35" s="848"/>
      <c r="B35" s="859"/>
      <c r="C35" s="859"/>
      <c r="D35" s="859"/>
      <c r="E35" s="860"/>
      <c r="F35" s="860"/>
    </row>
    <row r="36" spans="1:7" ht="33.75" x14ac:dyDescent="0.25">
      <c r="A36" s="843" t="s">
        <v>1032</v>
      </c>
      <c r="B36" s="856"/>
      <c r="C36" s="856"/>
      <c r="D36" s="856"/>
      <c r="E36" s="847">
        <f>E37+E38</f>
        <v>0</v>
      </c>
      <c r="F36" s="847">
        <f t="shared" si="0"/>
        <v>0</v>
      </c>
    </row>
    <row r="37" spans="1:7" x14ac:dyDescent="0.25">
      <c r="A37" s="848" t="s">
        <v>80</v>
      </c>
      <c r="B37" s="856"/>
      <c r="C37" s="856"/>
      <c r="D37" s="856"/>
      <c r="E37" s="858"/>
      <c r="F37" s="847">
        <f t="shared" si="0"/>
        <v>0</v>
      </c>
    </row>
    <row r="38" spans="1:7" x14ac:dyDescent="0.25">
      <c r="A38" s="848" t="s">
        <v>81</v>
      </c>
      <c r="B38" s="854"/>
      <c r="C38" s="854"/>
      <c r="D38" s="854"/>
      <c r="E38" s="858"/>
      <c r="F38" s="847">
        <f t="shared" si="0"/>
        <v>0</v>
      </c>
    </row>
    <row r="39" spans="1:7" ht="15.75" thickBot="1" x14ac:dyDescent="0.3">
      <c r="A39" s="861"/>
      <c r="B39" s="862"/>
      <c r="C39" s="862"/>
      <c r="D39" s="862"/>
      <c r="E39" s="863"/>
      <c r="F39" s="863"/>
    </row>
    <row r="40" spans="1:7" ht="20.25" customHeight="1" thickBot="1" x14ac:dyDescent="0.3">
      <c r="A40" s="867" t="s">
        <v>1033</v>
      </c>
      <c r="B40" s="864">
        <f>B22+B24</f>
        <v>102391377.56</v>
      </c>
      <c r="C40" s="864">
        <f>C22+C29</f>
        <v>-45452809.090000004</v>
      </c>
      <c r="D40" s="864">
        <f>D22+D29</f>
        <v>793790.3899999999</v>
      </c>
      <c r="E40" s="865">
        <f>E22+E36</f>
        <v>0</v>
      </c>
      <c r="F40" s="865">
        <f t="shared" si="0"/>
        <v>57732358.859999999</v>
      </c>
      <c r="G40" t="str">
        <f>IF((F40-'ETCA-I-01'!F50)&gt;0.99,"ERROR: DEBERÁ SER IGUAL QUE TOTAL HACIENDA PÚBLICA/PATRIMONIO DEL FORMATO ETCA-I-01","")</f>
        <v/>
      </c>
    </row>
    <row r="41" spans="1:7" x14ac:dyDescent="0.25">
      <c r="A41" s="866"/>
    </row>
  </sheetData>
  <sheetProtection password="C115" sheet="1" scenarios="1" formatColumns="0" formatRows="0"/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view="pageBreakPreview" topLeftCell="A43" zoomScale="90" zoomScaleNormal="100" zoomScaleSheetLayoutView="90" workbookViewId="0">
      <selection sqref="A1:C70"/>
    </sheetView>
  </sheetViews>
  <sheetFormatPr baseColWidth="10" defaultColWidth="11.28515625" defaultRowHeight="16.5" x14ac:dyDescent="0.3"/>
  <cols>
    <col min="1" max="1" width="80.85546875" style="112" bestFit="1" customWidth="1"/>
    <col min="2" max="3" width="17" style="112" customWidth="1"/>
    <col min="4" max="16384" width="11.28515625" style="112"/>
  </cols>
  <sheetData>
    <row r="1" spans="1:4" x14ac:dyDescent="0.3">
      <c r="A1" s="1001" t="s">
        <v>23</v>
      </c>
      <c r="B1" s="1001"/>
      <c r="C1" s="1001"/>
    </row>
    <row r="2" spans="1:4" s="95" customFormat="1" ht="15.75" x14ac:dyDescent="0.25">
      <c r="A2" s="1002" t="s">
        <v>3</v>
      </c>
      <c r="B2" s="1002"/>
      <c r="C2" s="1002"/>
    </row>
    <row r="3" spans="1:4" s="95" customFormat="1" ht="15.75" x14ac:dyDescent="0.25">
      <c r="A3" s="1011" t="str">
        <f>'ETCA-I-01'!A3:G3</f>
        <v>Instituto Tecnológico Superior de Cajeme</v>
      </c>
      <c r="B3" s="1011"/>
      <c r="C3" s="1011"/>
    </row>
    <row r="4" spans="1:4" s="95" customFormat="1" x14ac:dyDescent="0.25">
      <c r="A4" s="1021" t="str">
        <f>'ETCA-I-03'!A4:D4</f>
        <v>Del 01 de Enero al 30 de Junio de 2019</v>
      </c>
      <c r="B4" s="1021"/>
      <c r="C4" s="1021"/>
    </row>
    <row r="5" spans="1:4" s="96" customFormat="1" ht="17.25" thickBot="1" x14ac:dyDescent="0.35">
      <c r="A5" s="41" t="s">
        <v>933</v>
      </c>
      <c r="B5" s="39"/>
      <c r="C5" s="42"/>
    </row>
    <row r="6" spans="1:4" ht="30" customHeight="1" thickBot="1" x14ac:dyDescent="0.35">
      <c r="A6" s="114"/>
      <c r="B6" s="115" t="s">
        <v>254</v>
      </c>
      <c r="C6" s="116" t="s">
        <v>255</v>
      </c>
    </row>
    <row r="7" spans="1:4" ht="17.25" thickTop="1" x14ac:dyDescent="0.3">
      <c r="A7" s="526" t="s">
        <v>256</v>
      </c>
      <c r="B7" s="527">
        <f>B8+B17</f>
        <v>-28619.859999999986</v>
      </c>
      <c r="C7" s="528">
        <f>C8+C17</f>
        <v>10395205.819999997</v>
      </c>
    </row>
    <row r="8" spans="1:4" x14ac:dyDescent="0.3">
      <c r="A8" s="529" t="s">
        <v>28</v>
      </c>
      <c r="B8" s="530">
        <f>SUM(B9:B15)</f>
        <v>-28619.859999999986</v>
      </c>
      <c r="C8" s="531">
        <f>SUM(C9:C15)</f>
        <v>5927564.9799999995</v>
      </c>
    </row>
    <row r="9" spans="1:4" s="113" customFormat="1" ht="13.5" x14ac:dyDescent="0.25">
      <c r="A9" s="532" t="s">
        <v>30</v>
      </c>
      <c r="B9" s="533" t="s">
        <v>1038</v>
      </c>
      <c r="C9" s="534">
        <v>5927564.9799999995</v>
      </c>
      <c r="D9" s="427"/>
    </row>
    <row r="10" spans="1:4" s="113" customFormat="1" ht="13.5" x14ac:dyDescent="0.25">
      <c r="A10" s="532" t="s">
        <v>32</v>
      </c>
      <c r="B10" s="533">
        <v>-28619.859999999986</v>
      </c>
      <c r="C10" s="534" t="s">
        <v>1038</v>
      </c>
    </row>
    <row r="11" spans="1:4" s="113" customFormat="1" ht="13.5" x14ac:dyDescent="0.25">
      <c r="A11" s="532" t="s">
        <v>34</v>
      </c>
      <c r="B11" s="533"/>
      <c r="C11" s="534"/>
    </row>
    <row r="12" spans="1:4" s="113" customFormat="1" ht="13.5" x14ac:dyDescent="0.25">
      <c r="A12" s="532" t="s">
        <v>257</v>
      </c>
      <c r="B12" s="533"/>
      <c r="C12" s="534"/>
    </row>
    <row r="13" spans="1:4" s="113" customFormat="1" ht="13.5" x14ac:dyDescent="0.25">
      <c r="A13" s="532" t="s">
        <v>38</v>
      </c>
      <c r="B13" s="533"/>
      <c r="C13" s="534"/>
    </row>
    <row r="14" spans="1:4" s="113" customFormat="1" ht="13.5" x14ac:dyDescent="0.25">
      <c r="A14" s="532" t="s">
        <v>40</v>
      </c>
      <c r="B14" s="533"/>
      <c r="C14" s="534"/>
    </row>
    <row r="15" spans="1:4" s="113" customFormat="1" ht="13.5" x14ac:dyDescent="0.25">
      <c r="A15" s="532" t="s">
        <v>42</v>
      </c>
      <c r="B15" s="533"/>
      <c r="C15" s="534"/>
    </row>
    <row r="16" spans="1:4" ht="5.25" customHeight="1" x14ac:dyDescent="0.3">
      <c r="A16" s="526"/>
      <c r="B16" s="535"/>
      <c r="C16" s="536"/>
    </row>
    <row r="17" spans="1:3" x14ac:dyDescent="0.3">
      <c r="A17" s="529" t="s">
        <v>47</v>
      </c>
      <c r="B17" s="530">
        <f>SUM(B18:B26)</f>
        <v>0</v>
      </c>
      <c r="C17" s="531">
        <f>SUM(C18:C26)</f>
        <v>4467640.839999998</v>
      </c>
    </row>
    <row r="18" spans="1:3" s="113" customFormat="1" ht="13.5" x14ac:dyDescent="0.25">
      <c r="A18" s="532" t="s">
        <v>49</v>
      </c>
      <c r="B18" s="533" t="s">
        <v>1038</v>
      </c>
      <c r="C18" s="534">
        <v>2580949.8000000045</v>
      </c>
    </row>
    <row r="19" spans="1:3" s="113" customFormat="1" ht="13.5" x14ac:dyDescent="0.25">
      <c r="A19" s="532" t="s">
        <v>51</v>
      </c>
      <c r="B19" s="533" t="s">
        <v>1038</v>
      </c>
      <c r="C19" s="534" t="s">
        <v>1038</v>
      </c>
    </row>
    <row r="20" spans="1:3" s="113" customFormat="1" ht="13.5" x14ac:dyDescent="0.25">
      <c r="A20" s="532" t="s">
        <v>53</v>
      </c>
      <c r="B20" s="533" t="s">
        <v>1038</v>
      </c>
      <c r="C20" s="534">
        <v>907854.39999999106</v>
      </c>
    </row>
    <row r="21" spans="1:3" s="113" customFormat="1" ht="13.5" x14ac:dyDescent="0.25">
      <c r="A21" s="532" t="s">
        <v>55</v>
      </c>
      <c r="B21" s="533" t="s">
        <v>1038</v>
      </c>
      <c r="C21" s="534">
        <v>944889.24000000209</v>
      </c>
    </row>
    <row r="22" spans="1:3" s="113" customFormat="1" ht="13.5" x14ac:dyDescent="0.25">
      <c r="A22" s="532" t="s">
        <v>57</v>
      </c>
      <c r="B22" s="533" t="s">
        <v>1038</v>
      </c>
      <c r="C22" s="534">
        <v>33947.399999999965</v>
      </c>
    </row>
    <row r="23" spans="1:3" s="113" customFormat="1" ht="13.5" x14ac:dyDescent="0.25">
      <c r="A23" s="532" t="s">
        <v>59</v>
      </c>
      <c r="B23" s="533"/>
      <c r="C23" s="534"/>
    </row>
    <row r="24" spans="1:3" s="113" customFormat="1" ht="13.5" x14ac:dyDescent="0.25">
      <c r="A24" s="532" t="s">
        <v>61</v>
      </c>
      <c r="B24" s="533"/>
      <c r="C24" s="534"/>
    </row>
    <row r="25" spans="1:3" s="113" customFormat="1" ht="13.5" x14ac:dyDescent="0.25">
      <c r="A25" s="532" t="s">
        <v>62</v>
      </c>
      <c r="B25" s="533"/>
      <c r="C25" s="534"/>
    </row>
    <row r="26" spans="1:3" s="113" customFormat="1" ht="13.5" x14ac:dyDescent="0.25">
      <c r="A26" s="532" t="s">
        <v>63</v>
      </c>
      <c r="B26" s="533"/>
      <c r="C26" s="534"/>
    </row>
    <row r="27" spans="1:3" ht="6.75" customHeight="1" x14ac:dyDescent="0.3">
      <c r="A27" s="537"/>
      <c r="B27" s="535"/>
      <c r="C27" s="536"/>
    </row>
    <row r="28" spans="1:3" x14ac:dyDescent="0.3">
      <c r="A28" s="526" t="s">
        <v>258</v>
      </c>
      <c r="B28" s="527">
        <f>B29+B39</f>
        <v>44940806.359999999</v>
      </c>
      <c r="C28" s="528">
        <f>C29+C39</f>
        <v>-36183461.079999998</v>
      </c>
    </row>
    <row r="29" spans="1:3" x14ac:dyDescent="0.3">
      <c r="A29" s="529" t="s">
        <v>29</v>
      </c>
      <c r="B29" s="530">
        <f>SUM(B30:B37)</f>
        <v>44940806.359999999</v>
      </c>
      <c r="C29" s="531">
        <f>SUM(C30:C37)</f>
        <v>-36183461.079999998</v>
      </c>
    </row>
    <row r="30" spans="1:3" s="113" customFormat="1" ht="13.5" x14ac:dyDescent="0.25">
      <c r="A30" s="532" t="s">
        <v>31</v>
      </c>
      <c r="B30" s="533" t="s">
        <v>1038</v>
      </c>
      <c r="C30" s="534">
        <v>-36183461.079999998</v>
      </c>
    </row>
    <row r="31" spans="1:3" s="113" customFormat="1" ht="13.5" x14ac:dyDescent="0.25">
      <c r="A31" s="532" t="s">
        <v>33</v>
      </c>
      <c r="B31" s="533"/>
      <c r="C31" s="534"/>
    </row>
    <row r="32" spans="1:3" s="113" customFormat="1" ht="13.5" x14ac:dyDescent="0.25">
      <c r="A32" s="532" t="s">
        <v>35</v>
      </c>
      <c r="B32" s="533"/>
      <c r="C32" s="534"/>
    </row>
    <row r="33" spans="1:3" s="113" customFormat="1" ht="13.5" x14ac:dyDescent="0.25">
      <c r="A33" s="532" t="s">
        <v>37</v>
      </c>
      <c r="B33" s="533"/>
      <c r="C33" s="534"/>
    </row>
    <row r="34" spans="1:3" s="113" customFormat="1" ht="13.5" x14ac:dyDescent="0.25">
      <c r="A34" s="532" t="s">
        <v>39</v>
      </c>
      <c r="B34" s="533"/>
      <c r="C34" s="534"/>
    </row>
    <row r="35" spans="1:3" s="113" customFormat="1" ht="13.5" x14ac:dyDescent="0.25">
      <c r="A35" s="532" t="s">
        <v>41</v>
      </c>
      <c r="B35" s="533">
        <v>44940806.359999999</v>
      </c>
      <c r="C35" s="534"/>
    </row>
    <row r="36" spans="1:3" s="113" customFormat="1" ht="13.5" x14ac:dyDescent="0.25">
      <c r="A36" s="532" t="s">
        <v>43</v>
      </c>
      <c r="B36" s="533"/>
      <c r="C36" s="534"/>
    </row>
    <row r="37" spans="1:3" s="113" customFormat="1" ht="13.5" x14ac:dyDescent="0.25">
      <c r="A37" s="532" t="s">
        <v>44</v>
      </c>
      <c r="B37" s="533"/>
      <c r="C37" s="534"/>
    </row>
    <row r="38" spans="1:3" ht="6" customHeight="1" x14ac:dyDescent="0.3">
      <c r="A38" s="526"/>
      <c r="B38" s="538"/>
      <c r="C38" s="539"/>
    </row>
    <row r="39" spans="1:3" x14ac:dyDescent="0.3">
      <c r="A39" s="529" t="s">
        <v>48</v>
      </c>
      <c r="B39" s="530">
        <f>SUM(B40:B45)</f>
        <v>0</v>
      </c>
      <c r="C39" s="531">
        <f>SUM(C40:C45)</f>
        <v>0</v>
      </c>
    </row>
    <row r="40" spans="1:3" s="113" customFormat="1" ht="13.5" x14ac:dyDescent="0.25">
      <c r="A40" s="532" t="s">
        <v>50</v>
      </c>
      <c r="B40" s="533"/>
      <c r="C40" s="534"/>
    </row>
    <row r="41" spans="1:3" s="113" customFormat="1" ht="13.5" x14ac:dyDescent="0.25">
      <c r="A41" s="532" t="s">
        <v>52</v>
      </c>
      <c r="B41" s="533"/>
      <c r="C41" s="534"/>
    </row>
    <row r="42" spans="1:3" s="113" customFormat="1" ht="13.5" x14ac:dyDescent="0.25">
      <c r="A42" s="532" t="s">
        <v>54</v>
      </c>
      <c r="B42" s="533"/>
      <c r="C42" s="534"/>
    </row>
    <row r="43" spans="1:3" s="113" customFormat="1" ht="13.5" x14ac:dyDescent="0.25">
      <c r="A43" s="532" t="s">
        <v>56</v>
      </c>
      <c r="B43" s="533"/>
      <c r="C43" s="534"/>
    </row>
    <row r="44" spans="1:3" s="113" customFormat="1" ht="13.5" x14ac:dyDescent="0.25">
      <c r="A44" s="532" t="s">
        <v>58</v>
      </c>
      <c r="B44" s="533"/>
      <c r="C44" s="534"/>
    </row>
    <row r="45" spans="1:3" s="113" customFormat="1" ht="13.5" x14ac:dyDescent="0.25">
      <c r="A45" s="532" t="s">
        <v>60</v>
      </c>
      <c r="B45" s="533"/>
      <c r="C45" s="534"/>
    </row>
    <row r="46" spans="1:3" x14ac:dyDescent="0.3">
      <c r="A46" s="540"/>
      <c r="B46" s="535"/>
      <c r="C46" s="536"/>
    </row>
    <row r="47" spans="1:3" x14ac:dyDescent="0.3">
      <c r="A47" s="526" t="s">
        <v>259</v>
      </c>
      <c r="B47" s="527">
        <f>B48+B53</f>
        <v>1779354.3299999977</v>
      </c>
      <c r="C47" s="528">
        <f>C48+C53</f>
        <v>-170113.65000000596</v>
      </c>
    </row>
    <row r="48" spans="1:3" x14ac:dyDescent="0.3">
      <c r="A48" s="529" t="s">
        <v>69</v>
      </c>
      <c r="B48" s="530">
        <f>SUM(B49:B51)</f>
        <v>985563.93999999762</v>
      </c>
      <c r="C48" s="531">
        <f>SUM(C49:C51)</f>
        <v>-14000.009999997914</v>
      </c>
    </row>
    <row r="49" spans="1:3" s="113" customFormat="1" ht="13.5" x14ac:dyDescent="0.25">
      <c r="A49" s="532" t="s">
        <v>70</v>
      </c>
      <c r="B49" s="533" t="s">
        <v>1038</v>
      </c>
      <c r="C49" s="534">
        <v>-14000.009999997914</v>
      </c>
    </row>
    <row r="50" spans="1:3" s="113" customFormat="1" ht="13.5" x14ac:dyDescent="0.25">
      <c r="A50" s="532" t="s">
        <v>71</v>
      </c>
      <c r="B50" s="533">
        <v>985563.93999999762</v>
      </c>
      <c r="C50" s="534" t="s">
        <v>1038</v>
      </c>
    </row>
    <row r="51" spans="1:3" s="113" customFormat="1" ht="13.5" x14ac:dyDescent="0.25">
      <c r="A51" s="532" t="s">
        <v>72</v>
      </c>
      <c r="B51" s="533" t="s">
        <v>1038</v>
      </c>
      <c r="C51" s="534" t="s">
        <v>1038</v>
      </c>
    </row>
    <row r="52" spans="1:3" ht="6" customHeight="1" x14ac:dyDescent="0.3">
      <c r="A52" s="529"/>
      <c r="B52" s="538"/>
      <c r="C52" s="539"/>
    </row>
    <row r="53" spans="1:3" ht="15.75" customHeight="1" x14ac:dyDescent="0.3">
      <c r="A53" s="529" t="s">
        <v>73</v>
      </c>
      <c r="B53" s="530">
        <f>SUM(B54:B58)</f>
        <v>793790.39</v>
      </c>
      <c r="C53" s="531">
        <f>SUM(C54:C58)</f>
        <v>-156113.64000000805</v>
      </c>
    </row>
    <row r="54" spans="1:3" s="113" customFormat="1" ht="13.5" x14ac:dyDescent="0.25">
      <c r="A54" s="532" t="s">
        <v>74</v>
      </c>
      <c r="B54" s="533">
        <v>793790.39</v>
      </c>
      <c r="C54" s="534" t="s">
        <v>1038</v>
      </c>
    </row>
    <row r="55" spans="1:3" s="113" customFormat="1" ht="13.5" x14ac:dyDescent="0.25">
      <c r="A55" s="532" t="s">
        <v>75</v>
      </c>
      <c r="B55" s="533" t="s">
        <v>1038</v>
      </c>
      <c r="C55" s="534">
        <v>-156113.64000000805</v>
      </c>
    </row>
    <row r="56" spans="1:3" s="113" customFormat="1" ht="13.5" x14ac:dyDescent="0.25">
      <c r="A56" s="532" t="s">
        <v>76</v>
      </c>
      <c r="B56" s="533"/>
      <c r="C56" s="534"/>
    </row>
    <row r="57" spans="1:3" s="113" customFormat="1" ht="13.5" x14ac:dyDescent="0.25">
      <c r="A57" s="532" t="s">
        <v>77</v>
      </c>
      <c r="B57" s="533"/>
      <c r="C57" s="534"/>
    </row>
    <row r="58" spans="1:3" s="113" customFormat="1" ht="13.5" x14ac:dyDescent="0.25">
      <c r="A58" s="532" t="s">
        <v>78</v>
      </c>
      <c r="B58" s="533"/>
      <c r="C58" s="534"/>
    </row>
    <row r="59" spans="1:3" ht="7.5" customHeight="1" x14ac:dyDescent="0.3">
      <c r="A59" s="529"/>
      <c r="B59" s="535"/>
      <c r="C59" s="536"/>
    </row>
    <row r="60" spans="1:3" x14ac:dyDescent="0.3">
      <c r="A60" s="529" t="s">
        <v>260</v>
      </c>
      <c r="B60" s="530">
        <f>SUM(B61:B62)</f>
        <v>0</v>
      </c>
      <c r="C60" s="531">
        <f>SUM(C61:C62)</f>
        <v>0</v>
      </c>
    </row>
    <row r="61" spans="1:3" s="113" customFormat="1" ht="13.5" x14ac:dyDescent="0.25">
      <c r="A61" s="532" t="s">
        <v>80</v>
      </c>
      <c r="B61" s="533"/>
      <c r="C61" s="534"/>
    </row>
    <row r="62" spans="1:3" s="113" customFormat="1" ht="14.25" thickBot="1" x14ac:dyDescent="0.3">
      <c r="A62" s="541" t="s">
        <v>81</v>
      </c>
      <c r="B62" s="542"/>
      <c r="C62" s="543"/>
    </row>
    <row r="63" spans="1:3" s="113" customFormat="1" ht="13.5" x14ac:dyDescent="0.25">
      <c r="A63" s="426" t="s">
        <v>247</v>
      </c>
      <c r="B63" s="533"/>
      <c r="C63" s="533"/>
    </row>
    <row r="64" spans="1:3" s="113" customFormat="1" ht="13.5" x14ac:dyDescent="0.25">
      <c r="A64" s="426"/>
      <c r="B64" s="533"/>
      <c r="C64" s="533"/>
    </row>
    <row r="65" spans="1:3" s="113" customFormat="1" ht="13.5" x14ac:dyDescent="0.25">
      <c r="A65" s="426"/>
      <c r="B65" s="533"/>
      <c r="C65" s="533"/>
    </row>
    <row r="66" spans="1:3" s="113" customFormat="1" ht="13.5" x14ac:dyDescent="0.25">
      <c r="A66" s="544"/>
      <c r="B66" s="533"/>
      <c r="C66" s="533"/>
    </row>
    <row r="67" spans="1:3" s="113" customFormat="1" ht="13.5" x14ac:dyDescent="0.25">
      <c r="A67" s="544" t="s">
        <v>248</v>
      </c>
      <c r="B67" s="533"/>
      <c r="C67" s="533"/>
    </row>
    <row r="68" spans="1:3" s="113" customFormat="1" ht="13.5" x14ac:dyDescent="0.25">
      <c r="A68" s="544" t="s">
        <v>248</v>
      </c>
      <c r="B68" s="533"/>
      <c r="C68" s="533"/>
    </row>
    <row r="69" spans="1:3" x14ac:dyDescent="0.3">
      <c r="A69" s="426" t="s">
        <v>248</v>
      </c>
      <c r="B69" s="545"/>
      <c r="C69" s="545"/>
    </row>
  </sheetData>
  <sheetProtection algorithmName="SHA-512" hashValue="UvjEIxMQE6l2PJHWW9vPQTUvXsNkhgA0psfQnuz8lyq6xY095nU4XQIfG/FHCPGpd4L/AWRY0jcg19aKAVKBXA==" saltValue="pmWEFZxCtHmPs6uFRo9DmA==" spinCount="100000" sheet="1" scenarios="1" formatColumns="0" formatRows="0"/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71"/>
  <sheetViews>
    <sheetView view="pageBreakPreview" topLeftCell="A49" zoomScale="140" zoomScaleNormal="100" zoomScaleSheetLayoutView="140" workbookViewId="0">
      <selection sqref="A1:D71"/>
    </sheetView>
  </sheetViews>
  <sheetFormatPr baseColWidth="10" defaultColWidth="11.28515625" defaultRowHeight="16.5" x14ac:dyDescent="0.3"/>
  <cols>
    <col min="1" max="1" width="1.5703125" style="38" customWidth="1"/>
    <col min="2" max="2" width="70.85546875" style="38" customWidth="1"/>
    <col min="3" max="4" width="12.7109375" style="38" customWidth="1"/>
    <col min="5" max="16384" width="11.28515625" style="38"/>
  </cols>
  <sheetData>
    <row r="1" spans="1:4" x14ac:dyDescent="0.3">
      <c r="A1" s="1001" t="s">
        <v>23</v>
      </c>
      <c r="B1" s="1001"/>
      <c r="C1" s="1001"/>
      <c r="D1" s="1001"/>
    </row>
    <row r="2" spans="1:4" x14ac:dyDescent="0.3">
      <c r="A2" s="1002" t="s">
        <v>4</v>
      </c>
      <c r="B2" s="1002"/>
      <c r="C2" s="1002"/>
      <c r="D2" s="1002"/>
    </row>
    <row r="3" spans="1:4" x14ac:dyDescent="0.3">
      <c r="A3" s="1011" t="str">
        <f>'ETCA-I-01'!A3</f>
        <v>Instituto Tecnológico Superior de Cajeme</v>
      </c>
      <c r="B3" s="1011"/>
      <c r="C3" s="1011"/>
      <c r="D3" s="1011"/>
    </row>
    <row r="4" spans="1:4" x14ac:dyDescent="0.3">
      <c r="A4" s="1021" t="str">
        <f>'ETCA-I-01'!A4:G4</f>
        <v>Al 30 de Junio de 2019</v>
      </c>
      <c r="B4" s="1021"/>
      <c r="C4" s="1021"/>
      <c r="D4" s="1021"/>
    </row>
    <row r="5" spans="1:4" ht="17.25" thickBot="1" x14ac:dyDescent="0.35">
      <c r="A5" s="1000" t="s">
        <v>261</v>
      </c>
      <c r="B5" s="1000"/>
      <c r="C5" s="39"/>
      <c r="D5" s="37"/>
    </row>
    <row r="6" spans="1:4" ht="23.25" customHeight="1" thickBot="1" x14ac:dyDescent="0.35">
      <c r="A6" s="1024" t="s">
        <v>250</v>
      </c>
      <c r="B6" s="1025"/>
      <c r="C6" s="151">
        <v>2019</v>
      </c>
      <c r="D6" s="152">
        <v>2018</v>
      </c>
    </row>
    <row r="7" spans="1:4" s="118" customFormat="1" ht="12" customHeight="1" thickTop="1" x14ac:dyDescent="0.25">
      <c r="A7" s="1022" t="s">
        <v>262</v>
      </c>
      <c r="B7" s="1023"/>
      <c r="C7" s="1023"/>
      <c r="D7" s="117"/>
    </row>
    <row r="8" spans="1:4" s="118" customFormat="1" ht="12.75" customHeight="1" x14ac:dyDescent="0.25">
      <c r="A8" s="119"/>
      <c r="B8" s="120" t="s">
        <v>254</v>
      </c>
      <c r="C8" s="135">
        <f>SUM(C9:C18)</f>
        <v>50637440.920000002</v>
      </c>
      <c r="D8" s="136">
        <f>SUM(D9:D18)</f>
        <v>46141871.229999997</v>
      </c>
    </row>
    <row r="9" spans="1:4" s="122" customFormat="1" ht="11.1" customHeight="1" x14ac:dyDescent="0.25">
      <c r="A9" s="121"/>
      <c r="B9" s="133" t="s">
        <v>202</v>
      </c>
      <c r="C9" s="137"/>
      <c r="D9" s="138"/>
    </row>
    <row r="10" spans="1:4" s="122" customFormat="1" ht="11.1" customHeight="1" x14ac:dyDescent="0.25">
      <c r="A10" s="121"/>
      <c r="B10" s="133" t="s">
        <v>203</v>
      </c>
      <c r="C10" s="137"/>
      <c r="D10" s="138"/>
    </row>
    <row r="11" spans="1:4" s="122" customFormat="1" ht="11.1" customHeight="1" x14ac:dyDescent="0.25">
      <c r="A11" s="121"/>
      <c r="B11" s="133" t="s">
        <v>263</v>
      </c>
      <c r="C11" s="137"/>
      <c r="D11" s="138"/>
    </row>
    <row r="12" spans="1:4" s="122" customFormat="1" ht="11.1" customHeight="1" x14ac:dyDescent="0.25">
      <c r="A12" s="121"/>
      <c r="B12" s="133" t="s">
        <v>205</v>
      </c>
      <c r="C12" s="137"/>
      <c r="D12" s="138"/>
    </row>
    <row r="13" spans="1:4" s="122" customFormat="1" ht="11.1" customHeight="1" x14ac:dyDescent="0.25">
      <c r="A13" s="121"/>
      <c r="B13" s="133" t="s">
        <v>385</v>
      </c>
      <c r="C13" s="137"/>
      <c r="D13" s="138"/>
    </row>
    <row r="14" spans="1:4" s="122" customFormat="1" ht="11.1" customHeight="1" x14ac:dyDescent="0.25">
      <c r="A14" s="121"/>
      <c r="B14" s="133" t="s">
        <v>952</v>
      </c>
      <c r="C14" s="137"/>
      <c r="D14" s="138"/>
    </row>
    <row r="15" spans="1:4" s="122" customFormat="1" ht="11.1" customHeight="1" x14ac:dyDescent="0.25">
      <c r="A15" s="121"/>
      <c r="B15" s="133" t="s">
        <v>968</v>
      </c>
      <c r="C15" s="137">
        <v>10141931.640000001</v>
      </c>
      <c r="D15" s="138">
        <v>10447335</v>
      </c>
    </row>
    <row r="16" spans="1:4" s="122" customFormat="1" ht="25.5" customHeight="1" x14ac:dyDescent="0.25">
      <c r="A16" s="121"/>
      <c r="B16" s="133" t="s">
        <v>954</v>
      </c>
      <c r="C16" s="137"/>
      <c r="D16" s="138"/>
    </row>
    <row r="17" spans="1:4" s="122" customFormat="1" ht="12" customHeight="1" x14ac:dyDescent="0.25">
      <c r="A17" s="121"/>
      <c r="B17" s="133" t="s">
        <v>963</v>
      </c>
      <c r="C17" s="137">
        <v>40441746.350000001</v>
      </c>
      <c r="D17" s="138">
        <v>35654863</v>
      </c>
    </row>
    <row r="18" spans="1:4" s="122" customFormat="1" ht="12" customHeight="1" x14ac:dyDescent="0.25">
      <c r="A18" s="121"/>
      <c r="B18" s="133" t="s">
        <v>264</v>
      </c>
      <c r="C18" s="137">
        <v>53762.93</v>
      </c>
      <c r="D18" s="138">
        <v>39673.230000000003</v>
      </c>
    </row>
    <row r="19" spans="1:4" s="118" customFormat="1" ht="13.5" customHeight="1" x14ac:dyDescent="0.25">
      <c r="A19" s="119"/>
      <c r="B19" s="120" t="s">
        <v>255</v>
      </c>
      <c r="C19" s="135">
        <f>SUM(C20:C35)</f>
        <v>49843650.530000001</v>
      </c>
      <c r="D19" s="136">
        <f>SUM(D20:D35)</f>
        <v>51286194.489999995</v>
      </c>
    </row>
    <row r="20" spans="1:4" s="118" customFormat="1" ht="11.1" customHeight="1" x14ac:dyDescent="0.25">
      <c r="A20" s="119"/>
      <c r="B20" s="133" t="s">
        <v>216</v>
      </c>
      <c r="C20" s="137">
        <v>39990449.57</v>
      </c>
      <c r="D20" s="138">
        <v>41364223</v>
      </c>
    </row>
    <row r="21" spans="1:4" s="118" customFormat="1" ht="11.1" customHeight="1" x14ac:dyDescent="0.25">
      <c r="A21" s="119"/>
      <c r="B21" s="133" t="s">
        <v>217</v>
      </c>
      <c r="C21" s="137">
        <v>1909176.46</v>
      </c>
      <c r="D21" s="138">
        <v>2235787.4</v>
      </c>
    </row>
    <row r="22" spans="1:4" s="118" customFormat="1" ht="11.1" customHeight="1" x14ac:dyDescent="0.25">
      <c r="A22" s="119"/>
      <c r="B22" s="133" t="s">
        <v>218</v>
      </c>
      <c r="C22" s="137">
        <v>7929874.5</v>
      </c>
      <c r="D22" s="138">
        <v>7527876.0899999999</v>
      </c>
    </row>
    <row r="23" spans="1:4" s="118" customFormat="1" ht="12.75" customHeight="1" x14ac:dyDescent="0.25">
      <c r="A23" s="119"/>
      <c r="B23" s="133" t="s">
        <v>219</v>
      </c>
      <c r="C23" s="137"/>
      <c r="D23" s="138"/>
    </row>
    <row r="24" spans="1:4" s="118" customFormat="1" ht="11.1" customHeight="1" x14ac:dyDescent="0.25">
      <c r="A24" s="119"/>
      <c r="B24" s="133" t="s">
        <v>265</v>
      </c>
      <c r="C24" s="137"/>
      <c r="D24" s="138"/>
    </row>
    <row r="25" spans="1:4" s="118" customFormat="1" ht="11.1" customHeight="1" x14ac:dyDescent="0.25">
      <c r="A25" s="119"/>
      <c r="B25" s="133" t="s">
        <v>266</v>
      </c>
      <c r="C25" s="137">
        <v>6000</v>
      </c>
      <c r="D25" s="138">
        <v>69000</v>
      </c>
    </row>
    <row r="26" spans="1:4" s="118" customFormat="1" ht="11.1" customHeight="1" x14ac:dyDescent="0.25">
      <c r="A26" s="119"/>
      <c r="B26" s="133" t="s">
        <v>222</v>
      </c>
      <c r="C26" s="137"/>
      <c r="D26" s="138">
        <v>89308</v>
      </c>
    </row>
    <row r="27" spans="1:4" s="118" customFormat="1" ht="11.1" customHeight="1" x14ac:dyDescent="0.25">
      <c r="A27" s="119"/>
      <c r="B27" s="133" t="s">
        <v>223</v>
      </c>
      <c r="C27" s="137"/>
      <c r="D27" s="138"/>
    </row>
    <row r="28" spans="1:4" s="118" customFormat="1" ht="11.1" customHeight="1" x14ac:dyDescent="0.25">
      <c r="A28" s="119"/>
      <c r="B28" s="133" t="s">
        <v>224</v>
      </c>
      <c r="C28" s="137"/>
      <c r="D28" s="138"/>
    </row>
    <row r="29" spans="1:4" s="118" customFormat="1" ht="11.1" customHeight="1" x14ac:dyDescent="0.25">
      <c r="A29" s="119"/>
      <c r="B29" s="133" t="s">
        <v>225</v>
      </c>
      <c r="C29" s="137"/>
      <c r="D29" s="138"/>
    </row>
    <row r="30" spans="1:4" s="118" customFormat="1" ht="11.1" customHeight="1" x14ac:dyDescent="0.25">
      <c r="A30" s="119"/>
      <c r="B30" s="133" t="s">
        <v>226</v>
      </c>
      <c r="C30" s="137">
        <v>8150</v>
      </c>
      <c r="D30" s="138"/>
    </row>
    <row r="31" spans="1:4" s="118" customFormat="1" ht="11.1" customHeight="1" x14ac:dyDescent="0.25">
      <c r="A31" s="119"/>
      <c r="B31" s="133" t="s">
        <v>227</v>
      </c>
      <c r="C31" s="137"/>
      <c r="D31" s="138"/>
    </row>
    <row r="32" spans="1:4" s="118" customFormat="1" ht="11.1" customHeight="1" x14ac:dyDescent="0.25">
      <c r="A32" s="119"/>
      <c r="B32" s="133" t="s">
        <v>267</v>
      </c>
      <c r="C32" s="137"/>
      <c r="D32" s="138"/>
    </row>
    <row r="33" spans="1:4" s="118" customFormat="1" ht="11.1" customHeight="1" x14ac:dyDescent="0.25">
      <c r="A33" s="119"/>
      <c r="B33" s="133" t="s">
        <v>70</v>
      </c>
      <c r="C33" s="137"/>
      <c r="D33" s="138"/>
    </row>
    <row r="34" spans="1:4" s="118" customFormat="1" ht="11.1" customHeight="1" x14ac:dyDescent="0.25">
      <c r="A34" s="119"/>
      <c r="B34" s="133" t="s">
        <v>230</v>
      </c>
      <c r="C34" s="137"/>
      <c r="D34" s="138"/>
    </row>
    <row r="35" spans="1:4" s="118" customFormat="1" ht="11.1" customHeight="1" x14ac:dyDescent="0.25">
      <c r="A35" s="119"/>
      <c r="B35" s="133" t="s">
        <v>268</v>
      </c>
      <c r="C35" s="137"/>
      <c r="D35" s="138"/>
    </row>
    <row r="36" spans="1:4" s="118" customFormat="1" ht="12" customHeight="1" x14ac:dyDescent="0.25">
      <c r="A36" s="123" t="s">
        <v>269</v>
      </c>
      <c r="B36" s="124"/>
      <c r="C36" s="139">
        <f>C8-C19</f>
        <v>793790.3900000006</v>
      </c>
      <c r="D36" s="140">
        <f>D8-D19</f>
        <v>-5144323.2599999979</v>
      </c>
    </row>
    <row r="37" spans="1:4" s="118" customFormat="1" ht="4.5" customHeight="1" x14ac:dyDescent="0.25">
      <c r="A37" s="125"/>
      <c r="B37" s="126"/>
      <c r="C37" s="141"/>
      <c r="D37" s="142"/>
    </row>
    <row r="38" spans="1:4" s="118" customFormat="1" ht="12.75" x14ac:dyDescent="0.25">
      <c r="A38" s="127" t="s">
        <v>270</v>
      </c>
      <c r="B38" s="120"/>
      <c r="C38" s="143"/>
      <c r="D38" s="144"/>
    </row>
    <row r="39" spans="1:4" s="118" customFormat="1" ht="10.5" customHeight="1" x14ac:dyDescent="0.25">
      <c r="A39" s="119"/>
      <c r="B39" s="120" t="s">
        <v>254</v>
      </c>
      <c r="C39" s="135">
        <f>SUM(C40:C42)</f>
        <v>0</v>
      </c>
      <c r="D39" s="136">
        <f>SUM(D40:D42)</f>
        <v>0</v>
      </c>
    </row>
    <row r="40" spans="1:4" s="118" customFormat="1" ht="11.1" customHeight="1" x14ac:dyDescent="0.25">
      <c r="A40" s="119"/>
      <c r="B40" s="134" t="s">
        <v>53</v>
      </c>
      <c r="C40" s="137"/>
      <c r="D40" s="138"/>
    </row>
    <row r="41" spans="1:4" s="118" customFormat="1" ht="11.1" customHeight="1" x14ac:dyDescent="0.25">
      <c r="A41" s="119"/>
      <c r="B41" s="134" t="s">
        <v>55</v>
      </c>
      <c r="C41" s="137"/>
      <c r="D41" s="138"/>
    </row>
    <row r="42" spans="1:4" s="118" customFormat="1" ht="11.1" customHeight="1" x14ac:dyDescent="0.25">
      <c r="A42" s="119"/>
      <c r="B42" s="134" t="s">
        <v>271</v>
      </c>
      <c r="C42" s="137"/>
      <c r="D42" s="138"/>
    </row>
    <row r="43" spans="1:4" s="118" customFormat="1" ht="10.5" customHeight="1" x14ac:dyDescent="0.25">
      <c r="A43" s="119"/>
      <c r="B43" s="120" t="s">
        <v>255</v>
      </c>
      <c r="C43" s="135">
        <f>SUM(C44:C46)</f>
        <v>1886691.0399999931</v>
      </c>
      <c r="D43" s="136">
        <f>SUM(D44:D46)</f>
        <v>616265.32000000332</v>
      </c>
    </row>
    <row r="44" spans="1:4" s="118" customFormat="1" ht="11.1" customHeight="1" x14ac:dyDescent="0.25">
      <c r="A44" s="119"/>
      <c r="B44" s="134" t="s">
        <v>53</v>
      </c>
      <c r="C44" s="137">
        <v>907854.39999999106</v>
      </c>
      <c r="D44" s="138">
        <v>0</v>
      </c>
    </row>
    <row r="45" spans="1:4" s="118" customFormat="1" ht="11.1" customHeight="1" x14ac:dyDescent="0.25">
      <c r="A45" s="119"/>
      <c r="B45" s="134" t="s">
        <v>55</v>
      </c>
      <c r="C45" s="137">
        <v>944889.24000000209</v>
      </c>
      <c r="D45" s="138">
        <v>591696.52000000328</v>
      </c>
    </row>
    <row r="46" spans="1:4" s="118" customFormat="1" ht="11.1" customHeight="1" x14ac:dyDescent="0.25">
      <c r="A46" s="119"/>
      <c r="B46" s="134" t="s">
        <v>272</v>
      </c>
      <c r="C46" s="137">
        <v>33947.399999999965</v>
      </c>
      <c r="D46" s="138">
        <v>24568.800000000047</v>
      </c>
    </row>
    <row r="47" spans="1:4" s="118" customFormat="1" ht="12" customHeight="1" x14ac:dyDescent="0.25">
      <c r="A47" s="123" t="s">
        <v>273</v>
      </c>
      <c r="B47" s="124"/>
      <c r="C47" s="139">
        <f>C39-C43</f>
        <v>-1886691.0399999931</v>
      </c>
      <c r="D47" s="140">
        <f>D39-D43</f>
        <v>-616265.32000000332</v>
      </c>
    </row>
    <row r="48" spans="1:4" s="118" customFormat="1" ht="2.25" customHeight="1" x14ac:dyDescent="0.25">
      <c r="A48" s="125"/>
      <c r="B48" s="126"/>
      <c r="C48" s="145"/>
      <c r="D48" s="146"/>
    </row>
    <row r="49" spans="1:5" s="118" customFormat="1" ht="12" customHeight="1" x14ac:dyDescent="0.25">
      <c r="A49" s="127" t="s">
        <v>274</v>
      </c>
      <c r="B49" s="120"/>
      <c r="C49" s="143"/>
      <c r="D49" s="144"/>
    </row>
    <row r="50" spans="1:5" s="118" customFormat="1" ht="12.75" x14ac:dyDescent="0.25">
      <c r="A50" s="119"/>
      <c r="B50" s="120" t="s">
        <v>254</v>
      </c>
      <c r="C50" s="135">
        <f>C51+C54</f>
        <v>9572795.5699999928</v>
      </c>
      <c r="D50" s="135">
        <f>D51+D54</f>
        <v>11769715.250000004</v>
      </c>
    </row>
    <row r="51" spans="1:5" s="118" customFormat="1" ht="11.1" customHeight="1" x14ac:dyDescent="0.25">
      <c r="A51" s="119"/>
      <c r="B51" s="134" t="s">
        <v>275</v>
      </c>
      <c r="C51" s="137">
        <f>C52+C53</f>
        <v>9572795.5699999928</v>
      </c>
      <c r="D51" s="137">
        <f>D52+D53</f>
        <v>11769715.250000004</v>
      </c>
    </row>
    <row r="52" spans="1:5" s="118" customFormat="1" ht="11.1" customHeight="1" x14ac:dyDescent="0.25">
      <c r="A52" s="119"/>
      <c r="B52" s="134" t="s">
        <v>972</v>
      </c>
      <c r="C52" s="137">
        <v>9572795.5699999928</v>
      </c>
      <c r="D52" s="138">
        <v>11769715.250000004</v>
      </c>
    </row>
    <row r="53" spans="1:5" s="118" customFormat="1" ht="11.1" customHeight="1" x14ac:dyDescent="0.25">
      <c r="A53" s="119"/>
      <c r="B53" s="134" t="s">
        <v>973</v>
      </c>
      <c r="C53" s="137">
        <v>0</v>
      </c>
      <c r="D53" s="138">
        <v>0</v>
      </c>
    </row>
    <row r="54" spans="1:5" s="118" customFormat="1" ht="11.1" customHeight="1" x14ac:dyDescent="0.25">
      <c r="A54" s="119"/>
      <c r="B54" s="134" t="s">
        <v>276</v>
      </c>
      <c r="C54" s="137">
        <v>0</v>
      </c>
      <c r="D54" s="138">
        <v>0</v>
      </c>
    </row>
    <row r="55" spans="1:5" s="118" customFormat="1" ht="11.25" customHeight="1" x14ac:dyDescent="0.25">
      <c r="A55" s="119"/>
      <c r="B55" s="120" t="s">
        <v>255</v>
      </c>
      <c r="C55" s="135">
        <f>C56+C59</f>
        <v>2552329.9400000046</v>
      </c>
      <c r="D55" s="135">
        <f>D56+D59</f>
        <v>5351911.9299999988</v>
      </c>
    </row>
    <row r="56" spans="1:5" s="118" customFormat="1" ht="11.1" customHeight="1" x14ac:dyDescent="0.25">
      <c r="A56" s="119"/>
      <c r="B56" s="134" t="s">
        <v>277</v>
      </c>
      <c r="C56" s="137">
        <f>C57+C58</f>
        <v>2552329.9400000046</v>
      </c>
      <c r="D56" s="137">
        <f>D57+D58</f>
        <v>5351911.9299999988</v>
      </c>
    </row>
    <row r="57" spans="1:5" s="118" customFormat="1" ht="11.1" customHeight="1" x14ac:dyDescent="0.25">
      <c r="A57" s="119"/>
      <c r="B57" s="134" t="s">
        <v>972</v>
      </c>
      <c r="C57" s="137">
        <v>2552329.9400000046</v>
      </c>
      <c r="D57" s="138">
        <v>5351911.9299999988</v>
      </c>
    </row>
    <row r="58" spans="1:5" s="118" customFormat="1" ht="11.1" customHeight="1" x14ac:dyDescent="0.25">
      <c r="A58" s="119"/>
      <c r="B58" s="134" t="s">
        <v>973</v>
      </c>
      <c r="C58" s="137"/>
      <c r="D58" s="138"/>
    </row>
    <row r="59" spans="1:5" s="118" customFormat="1" ht="11.1" customHeight="1" x14ac:dyDescent="0.25">
      <c r="A59" s="119"/>
      <c r="B59" s="134" t="s">
        <v>278</v>
      </c>
      <c r="C59" s="137"/>
      <c r="D59" s="138"/>
    </row>
    <row r="60" spans="1:5" s="118" customFormat="1" ht="12" customHeight="1" x14ac:dyDescent="0.25">
      <c r="A60" s="123" t="s">
        <v>279</v>
      </c>
      <c r="B60" s="124"/>
      <c r="C60" s="139">
        <f>C50-C55</f>
        <v>7020465.6299999878</v>
      </c>
      <c r="D60" s="140">
        <f>D50-D55</f>
        <v>6417803.320000005</v>
      </c>
    </row>
    <row r="61" spans="1:5" s="118" customFormat="1" ht="2.25" customHeight="1" x14ac:dyDescent="0.25">
      <c r="A61" s="125"/>
      <c r="B61" s="126"/>
      <c r="C61" s="145"/>
      <c r="D61" s="146"/>
    </row>
    <row r="62" spans="1:5" s="118" customFormat="1" ht="12" customHeight="1" x14ac:dyDescent="0.25">
      <c r="A62" s="123" t="s">
        <v>280</v>
      </c>
      <c r="B62" s="128"/>
      <c r="C62" s="147">
        <f>C60+C47+C36</f>
        <v>5927564.9799999949</v>
      </c>
      <c r="D62" s="148">
        <f>D60+D47+D36</f>
        <v>657214.74000000395</v>
      </c>
    </row>
    <row r="63" spans="1:5" ht="2.25" customHeight="1" x14ac:dyDescent="0.3">
      <c r="A63" s="129"/>
      <c r="B63" s="130"/>
      <c r="C63" s="145"/>
      <c r="D63" s="146"/>
    </row>
    <row r="64" spans="1:5" s="118" customFormat="1" ht="12" customHeight="1" x14ac:dyDescent="0.25">
      <c r="A64" s="123" t="s">
        <v>281</v>
      </c>
      <c r="B64" s="124"/>
      <c r="C64" s="137">
        <f>'ETCA-I-01'!C9</f>
        <v>613009.66</v>
      </c>
      <c r="D64" s="138">
        <v>4336908.3</v>
      </c>
      <c r="E64" s="425" t="str">
        <f>IF(C64-'ETCA-I-01'!C9&gt;0.99,"ERROR!!!, NO COINCIDEN LOS MONTOS CON LO REPORTADO EN EL FORMATO ETCA-I-01 EN EL EJERCICIO 2015","")</f>
        <v/>
      </c>
    </row>
    <row r="65" spans="1:5" s="118" customFormat="1" ht="12" customHeight="1" thickBot="1" x14ac:dyDescent="0.3">
      <c r="A65" s="132" t="s">
        <v>282</v>
      </c>
      <c r="B65" s="131"/>
      <c r="C65" s="149">
        <f>C64+C62</f>
        <v>6540574.639999995</v>
      </c>
      <c r="D65" s="150">
        <f>D64+D62</f>
        <v>4994123.0400000038</v>
      </c>
      <c r="E65" s="425" t="str">
        <f>IF(C65-'ETCA-I-01'!B9&gt;0.99,"ERROR!!!, NO COINCIDEN LOS MONTOS CON LO REPORTADO EN EL FORMATO ETCA-I-01","")</f>
        <v/>
      </c>
    </row>
    <row r="66" spans="1:5" s="118" customFormat="1" ht="12" customHeight="1" x14ac:dyDescent="0.25">
      <c r="A66" s="118" t="s">
        <v>247</v>
      </c>
      <c r="E66" s="576"/>
    </row>
    <row r="67" spans="1:5" s="118" customFormat="1" ht="12" customHeight="1" x14ac:dyDescent="0.25">
      <c r="E67" s="576"/>
    </row>
    <row r="68" spans="1:5" s="118" customFormat="1" ht="12" customHeight="1" x14ac:dyDescent="0.25">
      <c r="A68" s="124"/>
      <c r="B68" s="128"/>
      <c r="C68" s="147"/>
      <c r="D68" s="147"/>
      <c r="E68" s="425"/>
    </row>
    <row r="69" spans="1:5" s="118" customFormat="1" ht="12" customHeight="1" x14ac:dyDescent="0.25">
      <c r="A69" s="124"/>
      <c r="B69" s="128"/>
      <c r="C69" s="147"/>
      <c r="D69" s="147"/>
      <c r="E69" s="425"/>
    </row>
    <row r="70" spans="1:5" s="118" customFormat="1" ht="12" customHeight="1" x14ac:dyDescent="0.25">
      <c r="A70" s="124"/>
      <c r="B70" s="128"/>
      <c r="C70" s="147"/>
      <c r="D70" s="147"/>
      <c r="E70" s="425"/>
    </row>
    <row r="71" spans="1:5" ht="12" customHeight="1" x14ac:dyDescent="0.3">
      <c r="A71" s="426" t="s">
        <v>248</v>
      </c>
    </row>
  </sheetData>
  <sheetProtection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topLeftCell="A28" workbookViewId="0">
      <selection sqref="A1:G34"/>
    </sheetView>
  </sheetViews>
  <sheetFormatPr baseColWidth="10" defaultRowHeight="15" x14ac:dyDescent="0.25"/>
  <cols>
    <col min="1" max="1" width="1.42578125" customWidth="1"/>
    <col min="2" max="2" width="37.140625" customWidth="1"/>
    <col min="3" max="3" width="11.7109375" customWidth="1"/>
    <col min="5" max="5" width="11.42578125" customWidth="1"/>
    <col min="6" max="6" width="12.28515625" bestFit="1" customWidth="1"/>
    <col min="7" max="7" width="11.42578125" customWidth="1"/>
    <col min="9" max="9" width="14.42578125" bestFit="1" customWidth="1"/>
  </cols>
  <sheetData>
    <row r="1" spans="1:9" s="111" customFormat="1" ht="16.5" x14ac:dyDescent="0.25">
      <c r="A1" s="1028" t="s">
        <v>23</v>
      </c>
      <c r="B1" s="1028"/>
      <c r="C1" s="1028"/>
      <c r="D1" s="1028"/>
      <c r="E1" s="1028"/>
      <c r="F1" s="1028"/>
      <c r="G1" s="1028"/>
    </row>
    <row r="2" spans="1:9" s="153" customFormat="1" ht="18" x14ac:dyDescent="0.25">
      <c r="A2" s="1028" t="s">
        <v>5</v>
      </c>
      <c r="B2" s="1028"/>
      <c r="C2" s="1028"/>
      <c r="D2" s="1028"/>
      <c r="E2" s="1028"/>
      <c r="F2" s="1028"/>
      <c r="G2" s="1028"/>
      <c r="H2" s="415"/>
    </row>
    <row r="3" spans="1:9" s="153" customFormat="1" ht="15.75" x14ac:dyDescent="0.25">
      <c r="A3" s="1029" t="str">
        <f>'[2]ETCA-I-01'!A3</f>
        <v>Instituto Tecnológico Superior de Cajeme</v>
      </c>
      <c r="B3" s="1029"/>
      <c r="C3" s="1029"/>
      <c r="D3" s="1029"/>
      <c r="E3" s="1029"/>
      <c r="F3" s="1029"/>
      <c r="G3" s="1029"/>
    </row>
    <row r="4" spans="1:9" s="153" customFormat="1" ht="16.5" x14ac:dyDescent="0.25">
      <c r="A4" s="1030" t="str">
        <f>'[2]ETCA-I-03'!A4:D4</f>
        <v>Del 01 de Enero al 30 de Junio de 2019</v>
      </c>
      <c r="B4" s="1030"/>
      <c r="C4" s="1030"/>
      <c r="D4" s="1030"/>
      <c r="E4" s="1030"/>
      <c r="F4" s="1030"/>
      <c r="G4" s="1030"/>
    </row>
    <row r="5" spans="1:9" s="155" customFormat="1" ht="17.25" thickBot="1" x14ac:dyDescent="0.3">
      <c r="A5" s="154"/>
      <c r="B5" s="154"/>
      <c r="C5" s="1031" t="s">
        <v>283</v>
      </c>
      <c r="D5" s="1031"/>
      <c r="E5" s="154"/>
      <c r="F5" s="39"/>
      <c r="G5" s="154"/>
    </row>
    <row r="6" spans="1:9" s="156" customFormat="1" ht="50.25" thickBot="1" x14ac:dyDescent="0.3">
      <c r="A6" s="1026" t="s">
        <v>250</v>
      </c>
      <c r="B6" s="1027"/>
      <c r="C6" s="159" t="s">
        <v>284</v>
      </c>
      <c r="D6" s="159" t="s">
        <v>285</v>
      </c>
      <c r="E6" s="159" t="s">
        <v>286</v>
      </c>
      <c r="F6" s="159" t="s">
        <v>287</v>
      </c>
      <c r="G6" s="160" t="s">
        <v>288</v>
      </c>
    </row>
    <row r="7" spans="1:9" s="111" customFormat="1" ht="20.100000000000001" customHeight="1" x14ac:dyDescent="0.25">
      <c r="A7" s="546"/>
      <c r="B7" s="547"/>
      <c r="C7" s="548"/>
      <c r="D7" s="548"/>
      <c r="E7" s="548"/>
      <c r="F7" s="548"/>
      <c r="G7" s="549"/>
    </row>
    <row r="8" spans="1:9" s="111" customFormat="1" ht="20.100000000000001" customHeight="1" x14ac:dyDescent="0.25">
      <c r="A8" s="550" t="s">
        <v>26</v>
      </c>
      <c r="B8" s="551"/>
      <c r="C8" s="552">
        <f>C10+C19</f>
        <v>149109837.34999999</v>
      </c>
      <c r="D8" s="552">
        <f>D10+D19</f>
        <v>98648901.950000003</v>
      </c>
      <c r="E8" s="552">
        <f>E10+E19</f>
        <v>88282315.99000001</v>
      </c>
      <c r="F8" s="552">
        <f>F10+F19</f>
        <v>159476423.31</v>
      </c>
      <c r="G8" s="836">
        <f>G10+G19</f>
        <v>10366585.960000003</v>
      </c>
      <c r="H8" s="406" t="str">
        <f>IF(F8&lt;&gt;'[2]ETCA-I-01'!B33,"ERROR!!!!! EL MONTO NO COINCIDE CON LO REPORTADO EN EL FORMATO ETCA-I-01 EN EL TOTAL ","")</f>
        <v/>
      </c>
    </row>
    <row r="9" spans="1:9" s="111" customFormat="1" ht="20.100000000000001" customHeight="1" x14ac:dyDescent="0.25">
      <c r="A9" s="555"/>
      <c r="B9" s="556"/>
      <c r="C9" s="557"/>
      <c r="D9" s="557"/>
      <c r="E9" s="557"/>
      <c r="F9" s="557"/>
      <c r="G9" s="558"/>
    </row>
    <row r="10" spans="1:9" s="111" customFormat="1" ht="23.25" customHeight="1" x14ac:dyDescent="0.25">
      <c r="A10" s="555"/>
      <c r="B10" s="556" t="s">
        <v>28</v>
      </c>
      <c r="C10" s="552">
        <f>SUM(C11:C17)</f>
        <v>773741.31</v>
      </c>
      <c r="D10" s="552">
        <f>SUM(D11:D17)</f>
        <v>92779586.109999999</v>
      </c>
      <c r="E10" s="552">
        <f>SUM(E11:E17)</f>
        <v>86880640.99000001</v>
      </c>
      <c r="F10" s="553">
        <f>C10+D10-E10+0.000000007451</f>
        <v>6672686.4299999997</v>
      </c>
      <c r="G10" s="554">
        <f>F10-C10</f>
        <v>5898945.1199999992</v>
      </c>
      <c r="H10" s="406" t="str">
        <f>IF(F10&lt;&gt;'[2]ETCA-I-01'!B18,"ERROR!!!!! EL MONTO NO COINCIDE CON LO REPORTADO EN EL FORMATO ETCA-I-01 EN EL TOTAL","")</f>
        <v/>
      </c>
    </row>
    <row r="11" spans="1:9" s="111" customFormat="1" ht="23.25" customHeight="1" x14ac:dyDescent="0.25">
      <c r="A11" s="559"/>
      <c r="B11" s="560" t="s">
        <v>30</v>
      </c>
      <c r="C11" s="557">
        <v>613009.66</v>
      </c>
      <c r="D11" s="557">
        <v>91600017.409999996</v>
      </c>
      <c r="E11" s="557">
        <v>85672452.430000007</v>
      </c>
      <c r="F11" s="561">
        <f>C11+D11-E11</f>
        <v>6540574.6399999857</v>
      </c>
      <c r="G11" s="562">
        <f>F11-C11</f>
        <v>5927564.9799999855</v>
      </c>
    </row>
    <row r="12" spans="1:9" s="111" customFormat="1" ht="23.25" customHeight="1" x14ac:dyDescent="0.25">
      <c r="A12" s="559"/>
      <c r="B12" s="560" t="s">
        <v>32</v>
      </c>
      <c r="C12" s="557">
        <v>160731.65</v>
      </c>
      <c r="D12" s="557">
        <v>1179568.7</v>
      </c>
      <c r="E12" s="557">
        <v>1208188.56</v>
      </c>
      <c r="F12" s="561">
        <f t="shared" ref="F12:F17" si="0">C12+D12-E12</f>
        <v>132111.7899999998</v>
      </c>
      <c r="G12" s="562">
        <f t="shared" ref="G12:G17" si="1">F12-C12</f>
        <v>-28619.86000000019</v>
      </c>
    </row>
    <row r="13" spans="1:9" s="111" customFormat="1" ht="23.25" customHeight="1" x14ac:dyDescent="0.25">
      <c r="A13" s="559"/>
      <c r="B13" s="560" t="s">
        <v>34</v>
      </c>
      <c r="C13" s="557"/>
      <c r="D13" s="557"/>
      <c r="E13" s="557"/>
      <c r="F13" s="561">
        <f t="shared" si="0"/>
        <v>0</v>
      </c>
      <c r="G13" s="562">
        <f t="shared" si="1"/>
        <v>0</v>
      </c>
    </row>
    <row r="14" spans="1:9" s="111" customFormat="1" ht="23.25" customHeight="1" x14ac:dyDescent="0.25">
      <c r="A14" s="559"/>
      <c r="B14" s="560" t="s">
        <v>36</v>
      </c>
      <c r="C14" s="557"/>
      <c r="D14" s="557"/>
      <c r="E14" s="557"/>
      <c r="F14" s="561">
        <f t="shared" si="0"/>
        <v>0</v>
      </c>
      <c r="G14" s="562">
        <f t="shared" si="1"/>
        <v>0</v>
      </c>
      <c r="I14" s="913"/>
    </row>
    <row r="15" spans="1:9" s="111" customFormat="1" ht="23.25" customHeight="1" x14ac:dyDescent="0.25">
      <c r="A15" s="559"/>
      <c r="B15" s="560" t="s">
        <v>38</v>
      </c>
      <c r="C15" s="557"/>
      <c r="D15" s="557"/>
      <c r="E15" s="557"/>
      <c r="F15" s="561">
        <f t="shared" si="0"/>
        <v>0</v>
      </c>
      <c r="G15" s="562">
        <f t="shared" si="1"/>
        <v>0</v>
      </c>
    </row>
    <row r="16" spans="1:9" s="111" customFormat="1" ht="23.25" customHeight="1" x14ac:dyDescent="0.25">
      <c r="A16" s="559"/>
      <c r="B16" s="560" t="s">
        <v>40</v>
      </c>
      <c r="C16" s="557"/>
      <c r="D16" s="557"/>
      <c r="E16" s="557"/>
      <c r="F16" s="561">
        <f t="shared" si="0"/>
        <v>0</v>
      </c>
      <c r="G16" s="562">
        <f t="shared" si="1"/>
        <v>0</v>
      </c>
    </row>
    <row r="17" spans="1:8" s="111" customFormat="1" ht="23.25" customHeight="1" x14ac:dyDescent="0.25">
      <c r="A17" s="559"/>
      <c r="B17" s="560" t="s">
        <v>42</v>
      </c>
      <c r="C17" s="557"/>
      <c r="D17" s="557"/>
      <c r="E17" s="557"/>
      <c r="F17" s="561">
        <f t="shared" si="0"/>
        <v>0</v>
      </c>
      <c r="G17" s="562">
        <f t="shared" si="1"/>
        <v>0</v>
      </c>
    </row>
    <row r="18" spans="1:8" s="111" customFormat="1" ht="23.25" customHeight="1" x14ac:dyDescent="0.25">
      <c r="A18" s="555"/>
      <c r="B18" s="556"/>
      <c r="C18" s="557"/>
      <c r="D18" s="557"/>
      <c r="E18" s="557"/>
      <c r="F18" s="557"/>
      <c r="G18" s="558"/>
    </row>
    <row r="19" spans="1:8" s="111" customFormat="1" ht="20.100000000000001" customHeight="1" x14ac:dyDescent="0.25">
      <c r="A19" s="555"/>
      <c r="B19" s="556" t="s">
        <v>47</v>
      </c>
      <c r="C19" s="552">
        <f>SUM(C20:C28)</f>
        <v>148336096.03999999</v>
      </c>
      <c r="D19" s="552">
        <f>SUM(D20:D28)</f>
        <v>5869315.8400000008</v>
      </c>
      <c r="E19" s="552">
        <f>SUM(E20:E28)</f>
        <v>1401675</v>
      </c>
      <c r="F19" s="553">
        <f>C19+D19-E19</f>
        <v>152803736.88</v>
      </c>
      <c r="G19" s="554">
        <f>F19-C19</f>
        <v>4467640.8400000036</v>
      </c>
      <c r="H19" s="406" t="str">
        <f>IF(F19&lt;&gt;'[2]ETCA-I-01'!B31,"ERROR!!!!! EL MONTO NO COINCIDE CON LO REPORTADO EN EL FORMATO ETCA-I-01 EN EL TOTAL","")</f>
        <v/>
      </c>
    </row>
    <row r="20" spans="1:8" s="111" customFormat="1" ht="25.5" customHeight="1" x14ac:dyDescent="0.25">
      <c r="A20" s="559"/>
      <c r="B20" s="560" t="s">
        <v>49</v>
      </c>
      <c r="C20" s="557">
        <v>55023477.539999999</v>
      </c>
      <c r="D20" s="557">
        <v>3982624.8</v>
      </c>
      <c r="E20" s="557">
        <v>1401675</v>
      </c>
      <c r="F20" s="561">
        <f>C20+D20-E20</f>
        <v>57604427.339999996</v>
      </c>
      <c r="G20" s="562">
        <f>F20-C20</f>
        <v>2580949.799999997</v>
      </c>
    </row>
    <row r="21" spans="1:8" s="111" customFormat="1" ht="25.5" customHeight="1" x14ac:dyDescent="0.25">
      <c r="A21" s="559"/>
      <c r="B21" s="560" t="s">
        <v>51</v>
      </c>
      <c r="C21" s="557">
        <v>22293</v>
      </c>
      <c r="D21" s="557"/>
      <c r="E21" s="557"/>
      <c r="F21" s="561">
        <f t="shared" ref="F21:F26" si="2">C21+D21-E21</f>
        <v>22293</v>
      </c>
      <c r="G21" s="562">
        <f t="shared" ref="G21:G26" si="3">F21-C21</f>
        <v>0</v>
      </c>
    </row>
    <row r="22" spans="1:8" s="111" customFormat="1" ht="25.5" customHeight="1" x14ac:dyDescent="0.25">
      <c r="A22" s="559"/>
      <c r="B22" s="560" t="s">
        <v>53</v>
      </c>
      <c r="C22" s="557">
        <v>73740752.950000003</v>
      </c>
      <c r="D22" s="557">
        <v>907854.4</v>
      </c>
      <c r="E22" s="557"/>
      <c r="F22" s="561">
        <f t="shared" si="2"/>
        <v>74648607.350000009</v>
      </c>
      <c r="G22" s="562">
        <f t="shared" si="3"/>
        <v>907854.40000000596</v>
      </c>
    </row>
    <row r="23" spans="1:8" s="111" customFormat="1" ht="25.5" customHeight="1" x14ac:dyDescent="0.25">
      <c r="A23" s="559"/>
      <c r="B23" s="560" t="s">
        <v>55</v>
      </c>
      <c r="C23" s="557">
        <v>56728000.140000001</v>
      </c>
      <c r="D23" s="557">
        <v>944889.24</v>
      </c>
      <c r="E23" s="557"/>
      <c r="F23" s="561">
        <f t="shared" si="2"/>
        <v>57672889.380000003</v>
      </c>
      <c r="G23" s="562">
        <f t="shared" si="3"/>
        <v>944889.24000000209</v>
      </c>
    </row>
    <row r="24" spans="1:8" s="111" customFormat="1" ht="25.5" customHeight="1" x14ac:dyDescent="0.25">
      <c r="A24" s="559"/>
      <c r="B24" s="560" t="s">
        <v>57</v>
      </c>
      <c r="C24" s="557">
        <v>307345.40000000002</v>
      </c>
      <c r="D24" s="557">
        <v>33947.4</v>
      </c>
      <c r="E24" s="557"/>
      <c r="F24" s="561">
        <f t="shared" si="2"/>
        <v>341292.80000000005</v>
      </c>
      <c r="G24" s="562">
        <f t="shared" si="3"/>
        <v>33947.400000000023</v>
      </c>
    </row>
    <row r="25" spans="1:8" s="111" customFormat="1" ht="25.5" customHeight="1" x14ac:dyDescent="0.25">
      <c r="A25" s="559"/>
      <c r="B25" s="560" t="s">
        <v>59</v>
      </c>
      <c r="C25" s="557">
        <v>-37485772.990000002</v>
      </c>
      <c r="D25" s="557"/>
      <c r="E25" s="557"/>
      <c r="F25" s="561">
        <f t="shared" si="2"/>
        <v>-37485772.990000002</v>
      </c>
      <c r="G25" s="562">
        <f t="shared" si="3"/>
        <v>0</v>
      </c>
    </row>
    <row r="26" spans="1:8" s="111" customFormat="1" ht="25.5" customHeight="1" x14ac:dyDescent="0.25">
      <c r="A26" s="559"/>
      <c r="B26" s="560" t="s">
        <v>61</v>
      </c>
      <c r="C26" s="557"/>
      <c r="D26" s="557"/>
      <c r="E26" s="557"/>
      <c r="F26" s="561">
        <f t="shared" si="2"/>
        <v>0</v>
      </c>
      <c r="G26" s="562">
        <f t="shared" si="3"/>
        <v>0</v>
      </c>
    </row>
    <row r="27" spans="1:8" s="111" customFormat="1" ht="25.5" customHeight="1" x14ac:dyDescent="0.25">
      <c r="A27" s="559"/>
      <c r="B27" s="560" t="s">
        <v>62</v>
      </c>
      <c r="C27" s="557"/>
      <c r="D27" s="557"/>
      <c r="E27" s="557"/>
      <c r="F27" s="561">
        <f>C27+D27-E27</f>
        <v>0</v>
      </c>
      <c r="G27" s="562">
        <f>F27-C27</f>
        <v>0</v>
      </c>
    </row>
    <row r="28" spans="1:8" s="111" customFormat="1" ht="25.5" customHeight="1" x14ac:dyDescent="0.25">
      <c r="A28" s="559"/>
      <c r="B28" s="560" t="s">
        <v>63</v>
      </c>
      <c r="C28" s="557"/>
      <c r="D28" s="557"/>
      <c r="E28" s="557"/>
      <c r="F28" s="561">
        <f>C28+D28-E28</f>
        <v>0</v>
      </c>
      <c r="G28" s="562">
        <f>F28-C28</f>
        <v>0</v>
      </c>
    </row>
    <row r="29" spans="1:8" s="111" customFormat="1" ht="20.100000000000001" customHeight="1" thickBot="1" x14ac:dyDescent="0.3">
      <c r="A29" s="563"/>
      <c r="B29" s="564"/>
      <c r="C29" s="565"/>
      <c r="D29" s="565"/>
      <c r="E29" s="565"/>
      <c r="F29" s="565"/>
      <c r="G29" s="566"/>
    </row>
    <row r="30" spans="1:8" s="111" customFormat="1" ht="20.100000000000001" customHeight="1" x14ac:dyDescent="0.25">
      <c r="A30" s="577" t="s">
        <v>247</v>
      </c>
      <c r="B30" s="267"/>
      <c r="C30" s="498"/>
      <c r="D30" s="498"/>
      <c r="E30" s="498"/>
      <c r="F30" s="498"/>
      <c r="G30" s="498"/>
    </row>
    <row r="31" spans="1:8" s="111" customFormat="1" ht="20.100000000000001" customHeight="1" x14ac:dyDescent="0.25">
      <c r="A31" s="488"/>
      <c r="B31" s="488"/>
      <c r="C31" s="498"/>
      <c r="D31" s="498"/>
      <c r="E31" s="498"/>
      <c r="F31" s="498"/>
      <c r="G31" s="498"/>
    </row>
    <row r="32" spans="1:8" s="111" customFormat="1" ht="20.100000000000001" customHeight="1" x14ac:dyDescent="0.25">
      <c r="A32" s="488"/>
      <c r="B32" s="488" t="s">
        <v>248</v>
      </c>
      <c r="C32" s="498"/>
      <c r="D32" s="498" t="s">
        <v>248</v>
      </c>
      <c r="E32" s="498"/>
      <c r="F32" s="498"/>
      <c r="G32" s="498"/>
    </row>
    <row r="33" spans="1:7" s="111" customFormat="1" ht="20.100000000000001" customHeight="1" x14ac:dyDescent="0.25">
      <c r="A33" s="488"/>
      <c r="B33" s="488"/>
      <c r="C33" s="498"/>
      <c r="D33" s="498"/>
      <c r="E33" s="498"/>
      <c r="F33" s="498"/>
      <c r="G33" s="498"/>
    </row>
    <row r="34" spans="1:7" s="111" customFormat="1" ht="16.5" x14ac:dyDescent="0.25">
      <c r="A34" s="267" t="s">
        <v>248</v>
      </c>
      <c r="B34" s="267"/>
      <c r="C34" s="267"/>
      <c r="D34" s="267"/>
      <c r="E34" s="267"/>
      <c r="F34" s="267"/>
      <c r="G34" s="267"/>
    </row>
  </sheetData>
  <mergeCells count="6">
    <mergeCell ref="A6:B6"/>
    <mergeCell ref="A1:G1"/>
    <mergeCell ref="A2:G2"/>
    <mergeCell ref="A3:G3"/>
    <mergeCell ref="A4:G4"/>
    <mergeCell ref="C5:D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view="pageBreakPreview" topLeftCell="A34" zoomScale="90" zoomScaleNormal="100" zoomScaleSheetLayoutView="90" workbookViewId="0">
      <selection sqref="A1:F48"/>
    </sheetView>
  </sheetViews>
  <sheetFormatPr baseColWidth="10" defaultColWidth="11.28515625" defaultRowHeight="16.5" x14ac:dyDescent="0.3"/>
  <cols>
    <col min="1" max="1" width="2.140625" style="94" customWidth="1"/>
    <col min="2" max="2" width="28.28515625" style="94" customWidth="1"/>
    <col min="3" max="6" width="16.7109375" style="94" customWidth="1"/>
    <col min="7" max="7" width="79" style="94" customWidth="1"/>
    <col min="8" max="16384" width="11.28515625" style="94"/>
  </cols>
  <sheetData>
    <row r="1" spans="1:7" s="111" customFormat="1" ht="18" x14ac:dyDescent="0.25">
      <c r="A1" s="1028" t="s">
        <v>23</v>
      </c>
      <c r="B1" s="1028"/>
      <c r="C1" s="1028"/>
      <c r="D1" s="1028"/>
      <c r="E1" s="1028"/>
      <c r="F1" s="1028"/>
      <c r="G1" s="414"/>
    </row>
    <row r="2" spans="1:7" s="153" customFormat="1" ht="15.75" x14ac:dyDescent="0.25">
      <c r="A2" s="1028" t="s">
        <v>6</v>
      </c>
      <c r="B2" s="1028"/>
      <c r="C2" s="1028"/>
      <c r="D2" s="1028"/>
      <c r="E2" s="1028"/>
      <c r="F2" s="1028"/>
    </row>
    <row r="3" spans="1:7" s="153" customFormat="1" ht="15.75" x14ac:dyDescent="0.25">
      <c r="A3" s="1029" t="str">
        <f>'ETCA-I-01'!A3</f>
        <v>Instituto Tecnológico Superior de Cajeme</v>
      </c>
      <c r="B3" s="1029"/>
      <c r="C3" s="1029"/>
      <c r="D3" s="1029"/>
      <c r="E3" s="1029"/>
      <c r="F3" s="1029"/>
    </row>
    <row r="4" spans="1:7" s="153" customFormat="1" x14ac:dyDescent="0.25">
      <c r="A4" s="1030" t="str">
        <f>'ETCA-I-03'!A4:D4</f>
        <v>Del 01 de Enero al 30 de Junio de 2019</v>
      </c>
      <c r="B4" s="1030"/>
      <c r="C4" s="1030"/>
      <c r="D4" s="1030"/>
      <c r="E4" s="1030"/>
      <c r="F4" s="1030"/>
    </row>
    <row r="5" spans="1:7" s="155" customFormat="1" ht="17.25" thickBot="1" x14ac:dyDescent="0.3">
      <c r="A5" s="154"/>
      <c r="B5" s="154"/>
      <c r="C5" s="1031" t="s">
        <v>289</v>
      </c>
      <c r="D5" s="1031"/>
      <c r="E5" s="39"/>
      <c r="F5" s="154"/>
    </row>
    <row r="6" spans="1:7" s="163" customFormat="1" ht="37.5" customHeight="1" thickBot="1" x14ac:dyDescent="0.35">
      <c r="A6" s="1032" t="s">
        <v>290</v>
      </c>
      <c r="B6" s="1033"/>
      <c r="C6" s="161" t="s">
        <v>291</v>
      </c>
      <c r="D6" s="161" t="s">
        <v>292</v>
      </c>
      <c r="E6" s="161" t="s">
        <v>293</v>
      </c>
      <c r="F6" s="162" t="s">
        <v>294</v>
      </c>
    </row>
    <row r="7" spans="1:7" x14ac:dyDescent="0.3">
      <c r="A7" s="1038"/>
      <c r="B7" s="1039"/>
      <c r="C7" s="164"/>
      <c r="D7" s="164"/>
      <c r="E7" s="165"/>
      <c r="F7" s="166"/>
    </row>
    <row r="8" spans="1:7" x14ac:dyDescent="0.3">
      <c r="A8" s="1040" t="s">
        <v>295</v>
      </c>
      <c r="B8" s="1041"/>
      <c r="C8" s="167"/>
      <c r="D8" s="167"/>
      <c r="E8" s="167"/>
      <c r="F8" s="168"/>
    </row>
    <row r="9" spans="1:7" x14ac:dyDescent="0.3">
      <c r="A9" s="1042" t="s">
        <v>296</v>
      </c>
      <c r="B9" s="1043"/>
      <c r="C9" s="167"/>
      <c r="D9" s="167"/>
      <c r="E9" s="167"/>
      <c r="F9" s="168"/>
    </row>
    <row r="10" spans="1:7" x14ac:dyDescent="0.3">
      <c r="A10" s="1034" t="s">
        <v>297</v>
      </c>
      <c r="B10" s="1035"/>
      <c r="C10" s="169"/>
      <c r="D10" s="169"/>
      <c r="E10" s="182">
        <f>SUM(E11:E13)</f>
        <v>0</v>
      </c>
      <c r="F10" s="183">
        <f>SUM(F11:F13)</f>
        <v>0</v>
      </c>
    </row>
    <row r="11" spans="1:7" x14ac:dyDescent="0.3">
      <c r="A11" s="827"/>
      <c r="B11" s="171" t="s">
        <v>298</v>
      </c>
      <c r="C11" s="169"/>
      <c r="D11" s="169"/>
      <c r="E11" s="169">
        <v>0</v>
      </c>
      <c r="F11" s="170">
        <v>0</v>
      </c>
    </row>
    <row r="12" spans="1:7" x14ac:dyDescent="0.3">
      <c r="A12" s="172"/>
      <c r="B12" s="171" t="s">
        <v>299</v>
      </c>
      <c r="C12" s="173"/>
      <c r="D12" s="173"/>
      <c r="E12" s="173"/>
      <c r="F12" s="174"/>
    </row>
    <row r="13" spans="1:7" x14ac:dyDescent="0.3">
      <c r="A13" s="172"/>
      <c r="B13" s="171" t="s">
        <v>300</v>
      </c>
      <c r="C13" s="173"/>
      <c r="D13" s="173"/>
      <c r="E13" s="173"/>
      <c r="F13" s="174"/>
    </row>
    <row r="14" spans="1:7" x14ac:dyDescent="0.3">
      <c r="A14" s="172"/>
      <c r="B14" s="175"/>
      <c r="C14" s="173"/>
      <c r="D14" s="173"/>
      <c r="E14" s="173"/>
      <c r="F14" s="174"/>
    </row>
    <row r="15" spans="1:7" x14ac:dyDescent="0.3">
      <c r="A15" s="1034" t="s">
        <v>301</v>
      </c>
      <c r="B15" s="1035"/>
      <c r="C15" s="169"/>
      <c r="D15" s="169"/>
      <c r="E15" s="182">
        <f>SUM(E16:E19)</f>
        <v>0</v>
      </c>
      <c r="F15" s="183">
        <f>SUM(F16:F19)</f>
        <v>0</v>
      </c>
    </row>
    <row r="16" spans="1:7" x14ac:dyDescent="0.3">
      <c r="A16" s="172"/>
      <c r="B16" s="171" t="s">
        <v>302</v>
      </c>
      <c r="C16" s="173"/>
      <c r="D16" s="173"/>
      <c r="E16" s="173">
        <v>0</v>
      </c>
      <c r="F16" s="174"/>
    </row>
    <row r="17" spans="1:7" x14ac:dyDescent="0.3">
      <c r="A17" s="827"/>
      <c r="B17" s="171" t="s">
        <v>303</v>
      </c>
      <c r="C17" s="173"/>
      <c r="D17" s="173"/>
      <c r="E17" s="173"/>
      <c r="F17" s="174"/>
    </row>
    <row r="18" spans="1:7" x14ac:dyDescent="0.3">
      <c r="A18" s="827"/>
      <c r="B18" s="171" t="s">
        <v>299</v>
      </c>
      <c r="C18" s="169"/>
      <c r="D18" s="169"/>
      <c r="E18" s="169"/>
      <c r="F18" s="170"/>
    </row>
    <row r="19" spans="1:7" x14ac:dyDescent="0.3">
      <c r="A19" s="172"/>
      <c r="B19" s="171" t="s">
        <v>300</v>
      </c>
      <c r="C19" s="173"/>
      <c r="D19" s="173"/>
      <c r="E19" s="173"/>
      <c r="F19" s="174"/>
    </row>
    <row r="20" spans="1:7" x14ac:dyDescent="0.3">
      <c r="A20" s="827"/>
      <c r="B20" s="828"/>
      <c r="C20" s="169"/>
      <c r="D20" s="169"/>
      <c r="E20" s="169"/>
      <c r="F20" s="170"/>
    </row>
    <row r="21" spans="1:7" x14ac:dyDescent="0.3">
      <c r="A21" s="176"/>
      <c r="B21" s="177" t="s">
        <v>304</v>
      </c>
      <c r="C21" s="167"/>
      <c r="D21" s="167"/>
      <c r="E21" s="184">
        <f>E10+E15</f>
        <v>0</v>
      </c>
      <c r="F21" s="185">
        <f>F10+F15</f>
        <v>0</v>
      </c>
      <c r="G21" s="313"/>
    </row>
    <row r="22" spans="1:7" x14ac:dyDescent="0.3">
      <c r="A22" s="176"/>
      <c r="B22" s="177"/>
      <c r="C22" s="178"/>
      <c r="D22" s="178"/>
      <c r="E22" s="178"/>
      <c r="F22" s="179"/>
    </row>
    <row r="23" spans="1:7" x14ac:dyDescent="0.3">
      <c r="A23" s="1042" t="s">
        <v>305</v>
      </c>
      <c r="B23" s="1043"/>
      <c r="C23" s="167"/>
      <c r="D23" s="167"/>
      <c r="E23" s="167"/>
      <c r="F23" s="168"/>
    </row>
    <row r="24" spans="1:7" x14ac:dyDescent="0.3">
      <c r="A24" s="1034" t="s">
        <v>297</v>
      </c>
      <c r="B24" s="1035"/>
      <c r="C24" s="169"/>
      <c r="D24" s="169"/>
      <c r="E24" s="182">
        <f>SUM(E25:E27)</f>
        <v>0</v>
      </c>
      <c r="F24" s="183">
        <f>SUM(F25:F27)</f>
        <v>0</v>
      </c>
    </row>
    <row r="25" spans="1:7" x14ac:dyDescent="0.3">
      <c r="A25" s="827"/>
      <c r="B25" s="171" t="s">
        <v>298</v>
      </c>
      <c r="C25" s="169"/>
      <c r="D25" s="169"/>
      <c r="E25" s="169"/>
      <c r="F25" s="170"/>
    </row>
    <row r="26" spans="1:7" x14ac:dyDescent="0.3">
      <c r="A26" s="172"/>
      <c r="B26" s="171" t="s">
        <v>299</v>
      </c>
      <c r="C26" s="173"/>
      <c r="D26" s="173"/>
      <c r="E26" s="173"/>
      <c r="F26" s="174"/>
    </row>
    <row r="27" spans="1:7" x14ac:dyDescent="0.3">
      <c r="A27" s="172"/>
      <c r="B27" s="171" t="s">
        <v>300</v>
      </c>
      <c r="C27" s="173"/>
      <c r="D27" s="173"/>
      <c r="E27" s="173"/>
      <c r="F27" s="174"/>
    </row>
    <row r="28" spans="1:7" x14ac:dyDescent="0.3">
      <c r="A28" s="172"/>
      <c r="B28" s="175"/>
      <c r="C28" s="173"/>
      <c r="D28" s="173"/>
      <c r="E28" s="173"/>
      <c r="F28" s="174"/>
    </row>
    <row r="29" spans="1:7" x14ac:dyDescent="0.3">
      <c r="A29" s="1034" t="s">
        <v>301</v>
      </c>
      <c r="B29" s="1035"/>
      <c r="C29" s="169"/>
      <c r="D29" s="169"/>
      <c r="E29" s="182">
        <f>SUM(E30:E33)</f>
        <v>0</v>
      </c>
      <c r="F29" s="183">
        <f>SUM(F30:F33)</f>
        <v>0</v>
      </c>
    </row>
    <row r="30" spans="1:7" x14ac:dyDescent="0.3">
      <c r="A30" s="172"/>
      <c r="B30" s="171" t="s">
        <v>302</v>
      </c>
      <c r="C30" s="173"/>
      <c r="D30" s="173"/>
      <c r="E30" s="173"/>
      <c r="F30" s="174"/>
    </row>
    <row r="31" spans="1:7" x14ac:dyDescent="0.3">
      <c r="A31" s="827"/>
      <c r="B31" s="171" t="s">
        <v>303</v>
      </c>
      <c r="C31" s="173"/>
      <c r="D31" s="173"/>
      <c r="E31" s="173"/>
      <c r="F31" s="174"/>
    </row>
    <row r="32" spans="1:7" x14ac:dyDescent="0.3">
      <c r="A32" s="827"/>
      <c r="B32" s="171" t="s">
        <v>299</v>
      </c>
      <c r="C32" s="169"/>
      <c r="D32" s="169"/>
      <c r="E32" s="169"/>
      <c r="F32" s="170"/>
    </row>
    <row r="33" spans="1:7" x14ac:dyDescent="0.3">
      <c r="A33" s="172"/>
      <c r="B33" s="171" t="s">
        <v>300</v>
      </c>
      <c r="C33" s="173"/>
      <c r="D33" s="173"/>
      <c r="E33" s="173"/>
      <c r="F33" s="174"/>
    </row>
    <row r="34" spans="1:7" x14ac:dyDescent="0.3">
      <c r="A34" s="827"/>
      <c r="B34" s="828"/>
      <c r="C34" s="169"/>
      <c r="D34" s="169"/>
      <c r="E34" s="169"/>
      <c r="F34" s="170"/>
    </row>
    <row r="35" spans="1:7" x14ac:dyDescent="0.3">
      <c r="A35" s="176"/>
      <c r="B35" s="177" t="s">
        <v>306</v>
      </c>
      <c r="C35" s="167"/>
      <c r="D35" s="167"/>
      <c r="E35" s="184">
        <f>E24+E29</f>
        <v>0</v>
      </c>
      <c r="F35" s="185">
        <f>F24+F29</f>
        <v>0</v>
      </c>
      <c r="G35" s="313"/>
    </row>
    <row r="36" spans="1:7" x14ac:dyDescent="0.3">
      <c r="A36" s="172"/>
      <c r="B36" s="175"/>
      <c r="C36" s="173"/>
      <c r="D36" s="173"/>
      <c r="E36" s="173"/>
      <c r="F36" s="174"/>
    </row>
    <row r="37" spans="1:7" x14ac:dyDescent="0.3">
      <c r="A37" s="172"/>
      <c r="B37" s="171" t="s">
        <v>307</v>
      </c>
      <c r="C37" s="173" t="s">
        <v>1039</v>
      </c>
      <c r="D37" s="173" t="s">
        <v>1040</v>
      </c>
      <c r="E37" s="173">
        <f>'ETCA-I-01'!G18</f>
        <v>92986719.170000002</v>
      </c>
      <c r="F37" s="174">
        <f>'ETCA-I-01'!F18</f>
        <v>101744064.45</v>
      </c>
    </row>
    <row r="38" spans="1:7" x14ac:dyDescent="0.3">
      <c r="A38" s="172"/>
      <c r="B38" s="175"/>
      <c r="C38" s="173"/>
      <c r="D38" s="173"/>
      <c r="E38" s="173"/>
      <c r="F38" s="174"/>
    </row>
    <row r="39" spans="1:7" x14ac:dyDescent="0.3">
      <c r="A39" s="827"/>
      <c r="B39" s="828" t="s">
        <v>308</v>
      </c>
      <c r="C39" s="167"/>
      <c r="D39" s="167"/>
      <c r="E39" s="184">
        <f>E37+E35+E21</f>
        <v>92986719.170000002</v>
      </c>
      <c r="F39" s="185">
        <f>F37+F35+F21</f>
        <v>101744064.45</v>
      </c>
      <c r="G39" s="313" t="str">
        <f>IF((F39-'ETCA-I-01'!F33)&gt;0.9,"ERROR!!!!!, NO COINCIDE CON LO REPORTADO EN EL ETCA-I-01 EN EL MISMO RUBRO","")</f>
        <v/>
      </c>
    </row>
    <row r="40" spans="1:7" ht="5.25" customHeight="1" thickBot="1" x14ac:dyDescent="0.35">
      <c r="A40" s="1036"/>
      <c r="B40" s="1037"/>
      <c r="C40" s="180"/>
      <c r="D40" s="180"/>
      <c r="E40" s="180"/>
      <c r="F40" s="181"/>
    </row>
    <row r="41" spans="1:7" ht="11.1" customHeight="1" x14ac:dyDescent="0.3">
      <c r="A41" s="110" t="s">
        <v>247</v>
      </c>
      <c r="F41" s="480"/>
    </row>
    <row r="42" spans="1:7" ht="11.1" customHeight="1" x14ac:dyDescent="0.3">
      <c r="A42" s="110"/>
      <c r="F42" s="480"/>
    </row>
    <row r="43" spans="1:7" ht="11.1" customHeight="1" x14ac:dyDescent="0.3">
      <c r="A43" s="110"/>
      <c r="F43" s="480"/>
    </row>
    <row r="44" spans="1:7" ht="11.1" customHeight="1" x14ac:dyDescent="0.3">
      <c r="A44" s="480"/>
      <c r="B44" s="480"/>
      <c r="C44" s="480"/>
      <c r="D44" s="480"/>
      <c r="E44" s="480"/>
      <c r="F44" s="480"/>
    </row>
    <row r="45" spans="1:7" ht="11.1" customHeight="1" x14ac:dyDescent="0.3">
      <c r="A45" s="480"/>
      <c r="B45" s="480"/>
      <c r="C45" s="480"/>
      <c r="D45" s="480"/>
      <c r="E45" s="480"/>
      <c r="F45" s="480"/>
    </row>
    <row r="46" spans="1:7" ht="11.1" customHeight="1" x14ac:dyDescent="0.3">
      <c r="A46" s="480"/>
      <c r="B46" s="480" t="s">
        <v>248</v>
      </c>
      <c r="C46" s="480"/>
      <c r="D46" s="480"/>
      <c r="E46" s="480"/>
      <c r="F46" s="480"/>
    </row>
    <row r="47" spans="1:7" ht="11.1" customHeight="1" x14ac:dyDescent="0.3">
      <c r="A47" s="480"/>
      <c r="B47" s="480"/>
      <c r="C47" s="480"/>
      <c r="D47" s="480"/>
      <c r="E47" s="480"/>
      <c r="F47" s="480"/>
    </row>
    <row r="48" spans="1:7" x14ac:dyDescent="0.3">
      <c r="A48" s="478" t="s">
        <v>248</v>
      </c>
      <c r="B48" s="478"/>
      <c r="C48" s="478"/>
      <c r="D48" s="478"/>
      <c r="E48" s="478"/>
      <c r="F48" s="478"/>
    </row>
  </sheetData>
  <sheetProtection formatColumns="0" formatRows="0"/>
  <mergeCells count="15">
    <mergeCell ref="A24:B24"/>
    <mergeCell ref="A29:B29"/>
    <mergeCell ref="A40:B40"/>
    <mergeCell ref="A7:B7"/>
    <mergeCell ref="A8:B8"/>
    <mergeCell ref="A9:B9"/>
    <mergeCell ref="A10:B10"/>
    <mergeCell ref="A15:B15"/>
    <mergeCell ref="A23:B23"/>
    <mergeCell ref="A6:B6"/>
    <mergeCell ref="A1:F1"/>
    <mergeCell ref="A2:F2"/>
    <mergeCell ref="A3:F3"/>
    <mergeCell ref="A4:F4"/>
    <mergeCell ref="C5:D5"/>
  </mergeCells>
  <pageMargins left="0.70866141732283472" right="0.70866141732283472" top="0.74803149606299213" bottom="0.74803149606299213" header="0.31496062992125984" footer="0.31496062992125984"/>
  <pageSetup scale="92" orientation="portrait" horizontalDpi="1200" verticalDpi="1200" r:id="rId1"/>
  <colBreaks count="1" manualBreakCount="1">
    <brk id="6" max="4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37</vt:i4>
      </vt:variant>
    </vt:vector>
  </HeadingPairs>
  <TitlesOfParts>
    <vt:vector size="74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ETCA-II-01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</vt:lpstr>
      <vt:lpstr>ETCA-II-14</vt:lpstr>
      <vt:lpstr>ETCA-II-15</vt:lpstr>
      <vt:lpstr>ETCA-II-16</vt:lpstr>
      <vt:lpstr>ETCA-II-17</vt:lpstr>
      <vt:lpstr>ETCA-III-01</vt:lpstr>
      <vt:lpstr>ETCA-III-03</vt:lpstr>
      <vt:lpstr>ETCA-IV-01</vt:lpstr>
      <vt:lpstr>ETCA-IV-02</vt:lpstr>
      <vt:lpstr>ETCA-IV-03</vt:lpstr>
      <vt:lpstr>ETCA-IV-04</vt:lpstr>
      <vt:lpstr>ANEXO B</vt:lpstr>
      <vt:lpstr>ANEXO C</vt:lpstr>
      <vt:lpstr>'ANEXO B'!Área_de_impresión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'ETCA-I-06'!Área_de_impresión</vt:lpstr>
      <vt:lpstr>'ETCA-I-08'!Área_de_impresión</vt:lpstr>
      <vt:lpstr>'ETCA-I-09'!Área_de_impresión</vt:lpstr>
      <vt:lpstr>'ETCA-I-11'!Área_de_impresión</vt:lpstr>
      <vt:lpstr>'ETCA-II-01'!Área_de_impresión</vt:lpstr>
      <vt:lpstr>'ETCA-II-02'!Área_de_impresión</vt:lpstr>
      <vt:lpstr>'ETCA-II-05'!Área_de_impresión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'ETCA-II-13'!Área_de_impresión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'ETCA-IV-01'!Área_de_impresión</vt:lpstr>
      <vt:lpstr>'ETCA-IV-02'!Área_de_impresión</vt:lpstr>
      <vt:lpstr>'ETCA-IV-03'!Área_de_impresión</vt:lpstr>
      <vt:lpstr>'ETCA-IV-04'!Área_de_impresión</vt:lpstr>
      <vt:lpstr>'Lista  FORMATOS  '!Área_de_impresión</vt:lpstr>
      <vt:lpstr>'ETCA-I-02'!Títulos_a_imprimir</vt:lpstr>
      <vt:lpstr>'ETCA-I-03'!Títulos_a_imprimir</vt:lpstr>
      <vt:lpstr>'ETCA-II-01'!Títulos_a_imprimir</vt:lpstr>
      <vt:lpstr>'ETCA-II-02'!Títulos_a_imprimir</vt:lpstr>
      <vt:lpstr>'ETCA-II-12'!Títulos_a_imprimir</vt:lpstr>
      <vt:lpstr>'ETCA-II-13'!Títulos_a_imprimir</vt:lpstr>
      <vt:lpstr>'ETCA-IV-02'!Títulos_a_imprimir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Brenda Quintana</cp:lastModifiedBy>
  <cp:revision/>
  <cp:lastPrinted>2019-07-10T19:33:32Z</cp:lastPrinted>
  <dcterms:created xsi:type="dcterms:W3CDTF">2014-03-28T01:13:38Z</dcterms:created>
  <dcterms:modified xsi:type="dcterms:W3CDTF">2019-08-02T17:30:04Z</dcterms:modified>
</cp:coreProperties>
</file>