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6465" windowWidth="15375" windowHeight="5760" activeTab="3"/>
  </bookViews>
  <sheets>
    <sheet name="EVTOP 01" sheetId="1" r:id="rId1"/>
    <sheet name="EVTOP 02" sheetId="2" r:id="rId2"/>
    <sheet name="ANEXO " sheetId="3" r:id="rId3"/>
    <sheet name="evetop 03" sheetId="4" r:id="rId4"/>
    <sheet name="EVTOP-03 AV." sheetId="5" r:id="rId5"/>
    <sheet name="Hoja1" sheetId="6" r:id="rId6"/>
  </sheets>
  <definedNames>
    <definedName name="_xlnm.Print_Area" localSheetId="3">'evetop 03'!$A$1:$X$63</definedName>
    <definedName name="_xlnm.Print_Area" localSheetId="1">'EVTOP 02'!$A$2:$H$167</definedName>
  </definedNames>
  <calcPr fullCalcOnLoad="1"/>
</workbook>
</file>

<file path=xl/sharedStrings.xml><?xml version="1.0" encoding="utf-8"?>
<sst xmlns="http://schemas.openxmlformats.org/spreadsheetml/2006/main" count="597" uniqueCount="419">
  <si>
    <t>CONSEJO ESTATAL DE CIENCIA Y TECNOLOGIA</t>
  </si>
  <si>
    <t>SISTEMA ESTATAL DE EVALUACIÓN</t>
  </si>
  <si>
    <t>ORGANISMO: CONSEJO ESTATAL DE CIENCIA Y TECNOLOGIA</t>
  </si>
  <si>
    <t>CLAVE NEP ORGANISMO</t>
  </si>
  <si>
    <t>DESCRIPCION</t>
  </si>
  <si>
    <t>UNIDAD DE MEDIDA</t>
  </si>
  <si>
    <t>ORIGINAL ANUAL</t>
  </si>
  <si>
    <t>MODIF. ANUAL</t>
  </si>
  <si>
    <t>CALENDARIO</t>
  </si>
  <si>
    <t>UR</t>
  </si>
  <si>
    <t>FIN</t>
  </si>
  <si>
    <t>FUN</t>
  </si>
  <si>
    <t>SUBF</t>
  </si>
  <si>
    <t>ER</t>
  </si>
  <si>
    <t>PROGR</t>
  </si>
  <si>
    <t>A/P</t>
  </si>
  <si>
    <t>I</t>
  </si>
  <si>
    <t>II</t>
  </si>
  <si>
    <t>III</t>
  </si>
  <si>
    <t>IV</t>
  </si>
  <si>
    <t>SECRETARIA DE ECONOMIA</t>
  </si>
  <si>
    <t>DESARROLLO ECONOMICO</t>
  </si>
  <si>
    <t>INVESTIGACION Y DESARROLLO RELACIONADO CON ASUNTOS ECONOMICOS</t>
  </si>
  <si>
    <t>PROMOVER Y DIFUNDIR LA INVESTIGACION CIENTIFICA Y TECNOLOGICA</t>
  </si>
  <si>
    <t>E4</t>
  </si>
  <si>
    <t>SONORA COMPETITIVO Y SUSTENTABLE</t>
  </si>
  <si>
    <t>INVESTIGACION Y DESARROLLO TECNOLÓGICO PARA EL DESARROLLO RURAL</t>
  </si>
  <si>
    <t>EVENTO</t>
  </si>
  <si>
    <t>REUNIÓN</t>
  </si>
  <si>
    <t>DOCUMENTO</t>
  </si>
  <si>
    <t>GESTIÓN DE FONDOS ANTE DEPENDENCIAS Y AYUNTAMIENTOS PARA PROYECTOS DE DESARROLLO TECNOLÓGICO ESTRATÉGICOS POR SECTOR Y REGIÓN</t>
  </si>
  <si>
    <t>AISIGANCIÓN PRESUPUESTAL</t>
  </si>
  <si>
    <t>META</t>
  </si>
  <si>
    <t>INNOVACIÓN Y DESARROLLO TECNOLÓGICO</t>
  </si>
  <si>
    <t>SUB PROGR.</t>
  </si>
  <si>
    <t>CONTROL Y SEGUIMIENTO ADMINISTRATIVO Y DE SERVICIOS PARA EL DESARROLLO CIENTÍFICO Y TECNOLÓGICO.</t>
  </si>
  <si>
    <t>1.1</t>
  </si>
  <si>
    <t>INTEGRAR EL REPORTE ANUAL DE LA CUENTAPÚBLICA SOBRE EL ORÍGEN, APLICACIÓN DE RECURSOS FINANCIEROS Y MATERIALES EJERCIDOS EN EL POA.</t>
  </si>
  <si>
    <t>1.2</t>
  </si>
  <si>
    <t>OPERAR EL SISTEMA CONTABLE Y DE CONTROL ADMINISTARTIVO EN RELACIÓN A LA SITUACIÓN FINANCIERA DEL ORGANISMO.</t>
  </si>
  <si>
    <t>REPORTES</t>
  </si>
  <si>
    <t>1.3</t>
  </si>
  <si>
    <t>1.4</t>
  </si>
  <si>
    <t xml:space="preserve">REUNION </t>
  </si>
  <si>
    <t>EVENTOS</t>
  </si>
  <si>
    <t>ASISTENCIA A REUNIONES REDNACECYT</t>
  </si>
  <si>
    <t>COORDINACIÓN DE LA SEMANA NACIONAL DE CIENCIA Y TECNOLOGÍA</t>
  </si>
  <si>
    <t>PROYECTO</t>
  </si>
  <si>
    <t>BECA</t>
  </si>
  <si>
    <t>PERSONA</t>
  </si>
  <si>
    <t xml:space="preserve">EVENTO </t>
  </si>
  <si>
    <t>CONCURSO INFANTIL DE CIENCÍA Y TECNOLOGÍA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</si>
  <si>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</si>
  <si>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</si>
  <si>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</si>
  <si>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</si>
  <si>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</si>
  <si>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</si>
  <si>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</si>
  <si>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</si>
  <si>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</si>
  <si>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001</t>
  </si>
  <si>
    <t>002</t>
  </si>
  <si>
    <t xml:space="preserve">ANALISIS DE CARTERA DE FONDOS NACIONALES E INTERNACIONALES </t>
  </si>
  <si>
    <t xml:space="preserve">CELEBRAR REUNIONES DE ARTICULACIÓN PRODUCTIVA </t>
  </si>
  <si>
    <t>TECHNOLOGY ROADMAPPING</t>
  </si>
  <si>
    <t>003</t>
  </si>
  <si>
    <t>3</t>
  </si>
  <si>
    <t xml:space="preserve">DIRECCION DE ARTICULACIÓN PRODUCTIVA </t>
  </si>
  <si>
    <t xml:space="preserve">IMPULSO A LA INVESTIGACIÓN CIENTÍFICA Y TECNOLÓGICA Y FOMENTO A LA FORMACIÓN DE CAPITAL HUMANO </t>
  </si>
  <si>
    <t>EVTOP-01</t>
  </si>
  <si>
    <t>SISTEMA ESTATAL DE EVALUACION DEL DESEMPEÑO</t>
  </si>
  <si>
    <t>SEGUIMIENTO FINANCIERO DE INGRESOS Y EGRESOS, DE ORGANISMOS</t>
  </si>
  <si>
    <t>Y ENTIDADES DE LA ADMINISTRACION PUBLICA ESTATAL</t>
  </si>
  <si>
    <t>INGRESOS :</t>
  </si>
  <si>
    <t>(Pesos)</t>
  </si>
  <si>
    <t>CONCEPTO</t>
  </si>
  <si>
    <t>PROGRAMADO ORIGINAL</t>
  </si>
  <si>
    <t>MODIFICADO</t>
  </si>
  <si>
    <t>TOTAL DE INGRESOS</t>
  </si>
  <si>
    <t xml:space="preserve"> % AVANCE</t>
  </si>
  <si>
    <t>TOTAL TRIMESTRE</t>
  </si>
  <si>
    <t>ACUMULADO</t>
  </si>
  <si>
    <t>Saldo inicial (Caja y Bancos)</t>
  </si>
  <si>
    <t>FEDERALES</t>
  </si>
  <si>
    <t>ESTATALES</t>
  </si>
  <si>
    <t>INGRESOS PROPIOS</t>
  </si>
  <si>
    <t>OTROS INGRESOS</t>
  </si>
  <si>
    <t>TOTAL</t>
  </si>
  <si>
    <t>1.-EGRESOS: (GLOBAL)</t>
  </si>
  <si>
    <t>TOTAL EJERCIDO</t>
  </si>
  <si>
    <t xml:space="preserve">% AVANCE </t>
  </si>
  <si>
    <t>CAPITULO:</t>
  </si>
  <si>
    <t>Variación: Ingreso - Gasto ($)</t>
  </si>
  <si>
    <t>2.- EGRESOS: (EXCLUSIVAMENTE SOBRE LOS INGRESOS PROPIOS)</t>
  </si>
  <si>
    <t>ENERO</t>
  </si>
  <si>
    <t>FEBRERO</t>
  </si>
  <si>
    <t>MARZO</t>
  </si>
  <si>
    <t>Nombre y firma</t>
  </si>
  <si>
    <t>del Director General o responsable</t>
  </si>
  <si>
    <t>del Contador</t>
  </si>
  <si>
    <t>ASIGNACION ORIGINAL</t>
  </si>
  <si>
    <t>EJERCIDO EN EL TRIMESTRE</t>
  </si>
  <si>
    <t>DISPONIBLE</t>
  </si>
  <si>
    <t>MONTO</t>
  </si>
  <si>
    <t>SUELDOS</t>
  </si>
  <si>
    <t>RIESGO LABORAL</t>
  </si>
  <si>
    <t>AYUDA PARA HABITACIÓN</t>
  </si>
  <si>
    <t>AYUDA PARA ENERGÍA ELECTRICA</t>
  </si>
  <si>
    <t>CUÓTAS POR SERVICIO MÉDICO</t>
  </si>
  <si>
    <t>CUÓTAS POR SEGURO DE VIDA AL ISSSTESON</t>
  </si>
  <si>
    <t>CUÓTAS POR RETIRO AL ISSSTESON</t>
  </si>
  <si>
    <t>ASIGNACIÓN PARA PRÉSTAMOS  A CORTO PLAZO</t>
  </si>
  <si>
    <t>ASIGNACIÓN PARA PRÉSTAMOS PRENDARIOS</t>
  </si>
  <si>
    <t>CUÓTAS PARA INFRAESTRUCTURA</t>
  </si>
  <si>
    <t>CUÓTAS AL FOVISSSTESON</t>
  </si>
  <si>
    <t>PAGAS DE DEFUNCIÓN,PENSIONES Y JUBILACIONES</t>
  </si>
  <si>
    <t>OTRAS PRESTACIONES</t>
  </si>
  <si>
    <t>MATERIALES , UTILES Y EQUIPOS MENORES DE OFICINA</t>
  </si>
  <si>
    <t>MATERIALES Y UTILES DE IMPRESIÓN Y REPRODUCCIÓN</t>
  </si>
  <si>
    <t>MATERIALES PARA INFORMACION</t>
  </si>
  <si>
    <t>MATERIALES EDUCATIVOS</t>
  </si>
  <si>
    <t>PRODUCTOS ALIMENTICIOS PARA EL PERSONAL</t>
  </si>
  <si>
    <t>ADQUISICIÓN DE AGUA POTABLE</t>
  </si>
  <si>
    <t>UTENSILIOS PARA EL SERVICIO DE ALIMENTACION</t>
  </si>
  <si>
    <t>MATERIALES COMPLEMENTARIOS</t>
  </si>
  <si>
    <t>COMBUSTIBLES</t>
  </si>
  <si>
    <t>SERVICIO POSTAL</t>
  </si>
  <si>
    <t xml:space="preserve">SERVICIOS INTEGRALES Y OTROS SERVICIOS </t>
  </si>
  <si>
    <t>ARRENDAMIENTO DE EDIFICIOS</t>
  </si>
  <si>
    <t>ARRENDAMIENTO DE MUEBLES, MAQUINARIA Y EQUIPO</t>
  </si>
  <si>
    <t xml:space="preserve">ARRENDAMIENTO DE EQUIPO DE TRANSPORTE </t>
  </si>
  <si>
    <t xml:space="preserve">PATENTES, REGALIAS Y OTROS </t>
  </si>
  <si>
    <t>SERVICIOS LEGALES DE CONTABILIDAD, AUDITORIAS Y RELACIONADOS</t>
  </si>
  <si>
    <t>SERVICIOS DE CONSULTORIA</t>
  </si>
  <si>
    <t>IMPRESIONES Y PUBLICACIONES OFICIALES</t>
  </si>
  <si>
    <t>SERVICIOS FINANCIEROS Y BANCARIOS</t>
  </si>
  <si>
    <t>FLETES Y MANIOBRAS</t>
  </si>
  <si>
    <t>MANTENIMIENTO Y CONSERVACIÓN DE INMUEBLES</t>
  </si>
  <si>
    <t>MANTENIMIENTO Y CONSERVACIÓN DE MOBILIARIO Y EQUIPO</t>
  </si>
  <si>
    <t>MANTENIMIENTO Y CONSERVACIÓN DE BIENES INFORMATICOS</t>
  </si>
  <si>
    <t>REPARACIÓN Y CONSERVACIÓN DE EQUIPO DE TRANSPORTE</t>
  </si>
  <si>
    <t>DIFUSIÓN POR RADIO, TELEVISIÓN Y OTROS MEDIOS</t>
  </si>
  <si>
    <t>PASAJES AEREOS</t>
  </si>
  <si>
    <t>PASAJES TERRESTRES</t>
  </si>
  <si>
    <t>VIÁTICOS EN EL PAÍS</t>
  </si>
  <si>
    <t>GASTOS DE CAMINO</t>
  </si>
  <si>
    <t>VIÁTICOS EN EL EXTRANJERO</t>
  </si>
  <si>
    <t>SERVICIOS INTEGRALES DE TRASLADO Y VIÁTICOS</t>
  </si>
  <si>
    <t>CUÓTAS</t>
  </si>
  <si>
    <t>GASTOS DE CEREMONIAL</t>
  </si>
  <si>
    <t>CONGRESOS Y CONVENCIONES</t>
  </si>
  <si>
    <t>GASTOS DE ATENCIÓN Y PROMOCIÓN</t>
  </si>
  <si>
    <t>IMPUESTOS Y DERECHOS</t>
  </si>
  <si>
    <t>PENAS, MULTAS, ACCESORIOS Y ACTUALIZACIONES</t>
  </si>
  <si>
    <t>MUEBLES DE OFICINA Y ESTANTERIA</t>
  </si>
  <si>
    <t>SOFTWARE</t>
  </si>
  <si>
    <t>EVTOP-01-01</t>
  </si>
  <si>
    <t>RELACIÓN DE RECURSOS ESTATALES RECIBIDOS DURANTE EL TRIMESTRE</t>
  </si>
  <si>
    <t>FECHA</t>
  </si>
  <si>
    <t>No. CHEQUE/O. PAGO</t>
  </si>
  <si>
    <t>IMPORTE</t>
  </si>
  <si>
    <t>PRIMA VACACIONAL</t>
  </si>
  <si>
    <t>INSTALACIONES</t>
  </si>
  <si>
    <t>MATERIALES Y UTILES PARA EL PROCESAMIENTO DE EQUIPOS Y BIENES INFORMÁTICOS</t>
  </si>
  <si>
    <t>REFACCIONES Y ACCESORIOS MENORES DE MOBILIARIO Y EQUIPO DE ADMINISTRACIÓN</t>
  </si>
  <si>
    <t>SERVICIO DE ACCESO A INTERNET, REDES Y PROCESAMIENTO DE INFORMACIÓN</t>
  </si>
  <si>
    <t>DIFUSIÓN Y PROMOCIÓN DE FONDOS PARA EL DESARROLLO CIENTÍFICO Y TECNOLÓGICO Y LA INNOVACIÓN EN LAS EMPRESAS.</t>
  </si>
  <si>
    <t>PROMOVER Y FORTALECER LOS CONOCIMIENTOS CIENTÍFICOS Y TECNOLÓGICOS DE INVESTIGADORES Y EVALUADORES ACREDITADOS A TRAVÉS DE LOS PROGRAMAS DE CONACYT.</t>
  </si>
  <si>
    <t>EVENTOS DE DIFUSIÓN DE CIENCIA Y TECNOLÓGICA</t>
  </si>
  <si>
    <t>CELEBRACIÓN DE REUNIONES DE IDENTIFICACIÓN DE DEMANDAS CON LOS CONSEJOS REGIONALES</t>
  </si>
  <si>
    <t>GENERACIÓN DE BASE DATOS PARA EL SISTEMA ESTATAL DE INFORMACIÓN CIENTÍFICA Y TECNOLÓGICA DEL ESTADO</t>
  </si>
  <si>
    <t>ELABORACIÓN Y DESARROLLO DE UN MODELO DE ARTICULACIÓN EMPRESA- ACADEMIA</t>
  </si>
  <si>
    <t>APROPIACIÓN SOCIAL DE LA CIENCIA, TECNOLOGÍA E INNOVACIÓN</t>
  </si>
  <si>
    <t>APOYOS A INVESTIGADORES EN FORMACIÓN CON PONENCIAS Y/O EVENTOS ACADÉMICOS FUERA DEL ESTADO</t>
  </si>
  <si>
    <t>PROGRAMA DE APOYO PARA EL FOMENTO, FORMACIÓN, DESARROLLO, Y  VINCULACIÓN DE RECURSOS HUMANOS  EN EL EXTRANJERO</t>
  </si>
  <si>
    <t>FONDO PARA LA FORMACIÓN DE CAPITAL HUMANO DE ALTO NIVEL</t>
  </si>
  <si>
    <t>GESTIÓN DEL TALENTO CIENTÍFICO Y TECNOLÓGICO</t>
  </si>
  <si>
    <t>FONDO DE ASEGURAMIENTO TECNOLÓGICO Y DIFUSIÓN DE LA PROPIEDAD INTELECTUAL</t>
  </si>
  <si>
    <t>IMPULSO A LA TRANSFERENCIA TECNOLÓGICA Y LA INNOVACIÓN</t>
  </si>
  <si>
    <t xml:space="preserve">PROGRAMA ESTATAL DE INNOVACIÓN Y DESARROLLO CIENTÍFICO Y TECNOLÓGICO </t>
  </si>
  <si>
    <t>REALIZADO</t>
  </si>
  <si>
    <t>TOTAL ACUM</t>
  </si>
  <si>
    <t>AV. FISICO %</t>
  </si>
  <si>
    <t>EVTOP-03</t>
  </si>
  <si>
    <t>IVA ACREDITABLE</t>
  </si>
  <si>
    <t>GASTO OPERATIVO CAPITULO (1000,2000,3000 Y 5000)</t>
  </si>
  <si>
    <t>SERVICIOS DE CAPACITACIÓN</t>
  </si>
  <si>
    <t>MATERIAL DE LIMPIEZA</t>
  </si>
  <si>
    <t>OTROS MOBILIARIOS Y EQUIPO DE ADMINISTRACION</t>
  </si>
  <si>
    <t>METAS PROGRAMADAS CON GASTO ASIGNADO AL CAPITULO 7000</t>
  </si>
  <si>
    <t xml:space="preserve">OCTUBRE </t>
  </si>
  <si>
    <t xml:space="preserve">DICIEMBRE </t>
  </si>
  <si>
    <t>primer trimestre</t>
  </si>
  <si>
    <t xml:space="preserve">segundo trimestre </t>
  </si>
  <si>
    <t>JULIO</t>
  </si>
  <si>
    <t xml:space="preserve">AGOSTO </t>
  </si>
  <si>
    <t xml:space="preserve">SEPTIEMBRE </t>
  </si>
  <si>
    <t>tercer timestre</t>
  </si>
  <si>
    <t xml:space="preserve">NOVIEMBRE </t>
  </si>
  <si>
    <t xml:space="preserve">cuarto </t>
  </si>
  <si>
    <t xml:space="preserve">acumulado </t>
  </si>
  <si>
    <t xml:space="preserve">GRATIFICACION </t>
  </si>
  <si>
    <t xml:space="preserve">PAGO DE LQUIDACIONES </t>
  </si>
  <si>
    <t>SERVICIOS PATRIMONIALES</t>
  </si>
  <si>
    <t>TRIMESTRE: PRIMERO 2013</t>
  </si>
  <si>
    <t>TRIMESTRE: PRIMER TRIMESTRE 2013</t>
  </si>
  <si>
    <t>PROGRAMA OPERATIVO ANUAL 2013</t>
  </si>
  <si>
    <t xml:space="preserve">FEBRERO </t>
  </si>
  <si>
    <t>M.C. MARTHA NIDIA CAMPA GADEA</t>
  </si>
  <si>
    <t xml:space="preserve">C. ANGEL REYES MERCADO </t>
  </si>
  <si>
    <t>SUBSIDIO PARA PAGO DE  NÓMINA QUINCENAL DEL 01 DE MARZO AL 15 DE MARZO DEL 2013, 5</t>
  </si>
  <si>
    <t>SUBSIDIO PARA PAGO DE APORTACIONES Y DEDUCCIONES DE NÓMINA QUINCENAL, 5</t>
  </si>
  <si>
    <t>SUBSIDIO PARA PAGO DE  NÓMINA QUINCENAL DEL 16 DE MARZO AL 31 DE MARZO DEL 2013, 6</t>
  </si>
  <si>
    <t>SUBSIDIO PARA PAGO DE APORTACIONES Y DEDUCCIONES DE NÓMINA QUINCENAL,6</t>
  </si>
  <si>
    <t xml:space="preserve">MARZO </t>
  </si>
  <si>
    <t xml:space="preserve">REFACCIONES Y ACCESORIOS MENORES DE EQUIPO DE COMPUTO </t>
  </si>
  <si>
    <t xml:space="preserve">REFACCIONES Y ACCESORIOS MEN. DE EQUIPO DE TRANSPORTE </t>
  </si>
  <si>
    <t>GASTO DE ORDEN SOCIAL</t>
  </si>
  <si>
    <t xml:space="preserve">OPERACIÓN DEL MUSEO INTERANTE DE CIENCIA LA ENERGIA TAMBIEN SE CUENTA. </t>
  </si>
  <si>
    <t>CONFORMACIÓN DEL SISTEMA ESTATAL DE INVESTIGACIÓN CIENTÍFICA, DESARROLLO TECNOLÓGICO, TRANSFERENCIA DE TECNOLOGÍA E INNOVACIÓN</t>
  </si>
  <si>
    <t>SISTEMA</t>
  </si>
  <si>
    <t xml:space="preserve">PROGRAMA DE CAPACITACIÓN Y ESPECIALIZACIÓN PARA EL FORTALECIMIENTO DEL ECOSISTEMA DE INNOVACIÓN EN SONORA </t>
  </si>
  <si>
    <t>APOYOS AL DESARROLLO TECNOLÓGICO E INNOVACIÓN</t>
  </si>
  <si>
    <t>EMPRESAS</t>
  </si>
  <si>
    <t>IMPULSO EN LAS EMPRESAS PARA LA OBTENCIÓN DEL REGISTRO NACIONAL DE INSTITUCIONES Y EMPRESAS CIENTÍFICAS Y TECNOLÓGICAS (RENIECYT)</t>
  </si>
  <si>
    <t>FONDO ESTATAL PARA LA INVESTIGACIÓN CIENTÍFICA, EL DESARROLLO TECNOLÓGICO Y LA INNOVACIÓN</t>
  </si>
  <si>
    <t>3.0</t>
  </si>
  <si>
    <t>INTEGRAR EL DOCUMENTO DE AVANCE FISICO-FINANCIERO DEL POA 2013</t>
  </si>
  <si>
    <t xml:space="preserve">EVENO </t>
  </si>
  <si>
    <t xml:space="preserve">RECIBO DEL CONVENIO DE ASIGNACION DE RECURSOS PARA EL PROYECTO DENOMINADO FORTALECIMIENTO DEL ECOSISTEMA PARA EL DESARROLLO DE CAPACIDADES, COMPETENCIAS E INNNOVACION EN ENERGIAS RENOVABLES </t>
  </si>
  <si>
    <t>SUBSIDIO PARA PAGO DE  NÓMINA MENSUAL DEL 01 DE ENERO AL 31 DE ENERO DEL 2013, SUBSIDICIOS PARA PAGO DE NOMINAS QUINCENALES  1 Y 2</t>
  </si>
  <si>
    <t>S/N</t>
  </si>
  <si>
    <t>SUBSIDIO PARA PAGO DE  NÓMINA MENSUAL DEL 01 DE FEBRERO AL 28 DE FEBRERO DEL 2013, SUBSIDICIOS PARA PAGO DE NOMINAS QUINCENALES  3 Y 4</t>
  </si>
  <si>
    <t>S/FECHA</t>
  </si>
  <si>
    <t>EVTOP - 02</t>
  </si>
  <si>
    <t xml:space="preserve">SISTEMA ESTATAL DE EVALUACION </t>
  </si>
  <si>
    <t>ANALITICO DE RECURSOS EJERCIDOS POR PARTIDA PRESUPUESTAL</t>
  </si>
  <si>
    <t xml:space="preserve">NOMBRE DEL ORGANISMO:  CONSEJO ESTATAL DE CIENCIA Y TECNOLOGIA </t>
  </si>
  <si>
    <t>CVE. PARTIDA PRESUPUESTAL</t>
  </si>
  <si>
    <t>ASIGNACION MODIFICADA</t>
  </si>
  <si>
    <t xml:space="preserve">% 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</si>
  <si>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</si>
  <si>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</si>
  <si>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</si>
  <si>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</si>
  <si>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</si>
  <si>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</si>
  <si>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Ayuda para energía eláctrica</t>
  </si>
  <si>
    <t>Remuneraciones adicionales y especiales</t>
  </si>
  <si>
    <t>Primas de vacaciones, dominical y gratificación de fin de año</t>
  </si>
  <si>
    <t>Prima vacacional</t>
  </si>
  <si>
    <t>Seguridad Social</t>
  </si>
  <si>
    <t>Aportaciones de seguridad social</t>
  </si>
  <si>
    <t>Cuotas por servicio médico del ISSSTESON</t>
  </si>
  <si>
    <t>Cuotas por seguro de vida al ISSSTESON</t>
  </si>
  <si>
    <t>Cuotas por seguro de retiro al ISSSTESON</t>
  </si>
  <si>
    <t>Asignación para préstamos a corto plazo</t>
  </si>
  <si>
    <t>Asignación para préstamos prendarios</t>
  </si>
  <si>
    <t>Cuotas para infraestructura, equipamiento y mantenimiento hospitalario</t>
  </si>
  <si>
    <t>Aportaciones a fondos de vivienda</t>
  </si>
  <si>
    <t>Cuotas al FOVISSSTESON</t>
  </si>
  <si>
    <t>Aportaciones al sistema para el retiro</t>
  </si>
  <si>
    <t>Pagas de defunción, pensiones y jubilaciones</t>
  </si>
  <si>
    <t>Otras prestaciones sociales y económicas</t>
  </si>
  <si>
    <t>Otras prestaciones</t>
  </si>
  <si>
    <t>Materiales y suministros</t>
  </si>
  <si>
    <t>Materiales de administración</t>
  </si>
  <si>
    <t>Materiales, útiles y equipos menores de oficina</t>
  </si>
  <si>
    <t>Materiales y útiles de impresión y reproducción</t>
  </si>
  <si>
    <t>Materiales, útiles y equipos menores de tecnologías de la información</t>
  </si>
  <si>
    <t>Materiales y útiles para el procesamiento de equipos y bienes informáticos</t>
  </si>
  <si>
    <t xml:space="preserve"> Material impreso e información digital</t>
  </si>
  <si>
    <t>Material para información</t>
  </si>
  <si>
    <t>Material de limpieza</t>
  </si>
  <si>
    <t>Materiales y útiles de enseñanza</t>
  </si>
  <si>
    <t>Materiales educativos</t>
  </si>
  <si>
    <t>Materiales para el registro e identificación de bienes y personas</t>
  </si>
  <si>
    <t>Placas, engomados, calcomanías y hologramas</t>
  </si>
  <si>
    <t>Alimentos y utensilios</t>
  </si>
  <si>
    <t>Productos alimenticios para personas</t>
  </si>
  <si>
    <t>Productos alimenticios para el personal de las instalaciones</t>
  </si>
  <si>
    <t>Adquisición de agua potable</t>
  </si>
  <si>
    <t>Utensilios para el servicio de alimentación</t>
  </si>
  <si>
    <t>Materiales y artículos de construcción y de reparación</t>
  </si>
  <si>
    <t>Materiales complementarios</t>
  </si>
  <si>
    <t>Combustibles, lubricantes y aditivos</t>
  </si>
  <si>
    <t>Combustibles</t>
  </si>
  <si>
    <t>Herramientas, refacciones y accesorios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</si>
  <si>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</si>
  <si>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</si>
  <si>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computo y tecnologías de la información</t>
  </si>
  <si>
    <t>Refacciones y accesorios menores de equipo de trasporte</t>
  </si>
  <si>
    <t>Servicios generales</t>
  </si>
  <si>
    <t>Servicios básicos</t>
  </si>
  <si>
    <t xml:space="preserve">Servicios de Telecomunicaciones y Satelites </t>
  </si>
  <si>
    <t>Servicios postales y telegráficos</t>
  </si>
  <si>
    <t>Servicio postal</t>
  </si>
  <si>
    <t xml:space="preserve">Servicios Intengrales y Otros Servicios </t>
  </si>
  <si>
    <t>Servicio de arrendamiento</t>
  </si>
  <si>
    <t>Arrendamiento de Edificios</t>
  </si>
  <si>
    <t xml:space="preserve">Arrendamiento de mobiliario y equipo de administración, educacional y recreativo  </t>
  </si>
  <si>
    <t xml:space="preserve">Arrendamiento de muebles, maquinaria y equipo  </t>
  </si>
  <si>
    <t xml:space="preserve">Arrendamiento de equipo de Transporte </t>
  </si>
  <si>
    <t>Arrendamiento de activos intangibles</t>
  </si>
  <si>
    <t>Patentes, regalías y otros</t>
  </si>
  <si>
    <t>Servicios profesionales, científicos, técnicos y otros servicios</t>
  </si>
  <si>
    <t>Servicios legales, de contabilidad, auditorias y relacionados</t>
  </si>
  <si>
    <t>Servicios de consultoría administrativa, procesos, técnica y en tecnologías de la información</t>
  </si>
  <si>
    <t xml:space="preserve">Servicios de consultoria </t>
  </si>
  <si>
    <t>Servicios de capacitación</t>
  </si>
  <si>
    <t>Servicios de apoyo administrativo, traducción, fotocopiado e impresión</t>
  </si>
  <si>
    <t>Impresiones y publicaciones oficiales</t>
  </si>
  <si>
    <t>Servicios Financieros, bancarios y comerciales</t>
  </si>
  <si>
    <t>Servicios financieros y bancarios</t>
  </si>
  <si>
    <t>Seguros de bienes patrimoniales</t>
  </si>
  <si>
    <t>Fletes y maniobras</t>
  </si>
  <si>
    <t xml:space="preserve">Servicios de instalación, reparación, mantenimiento y conservación </t>
  </si>
  <si>
    <t>Conservación y mantenimiento menor de inmuebles</t>
  </si>
  <si>
    <t>Mantenimiento y conservación de inmuebles</t>
  </si>
  <si>
    <t>Instalación, reparación y mantenimiento de mobiliario y equipo de administración, educacional y recreativo</t>
  </si>
  <si>
    <t>Mantenimiento y conservación de mobiliario y equipo</t>
  </si>
  <si>
    <t>Instalación, reparación y mantenimiento de equipo de computo y tecnologías de información</t>
  </si>
  <si>
    <t>Instalaciones</t>
  </si>
  <si>
    <t>Mantenimiento y conservación de bienes informáticos</t>
  </si>
  <si>
    <t>Reparación y mantenimiento de equipo de transporte</t>
  </si>
  <si>
    <t>Mantenimiento y conservación de equipo de transporte</t>
  </si>
  <si>
    <t>Servicios de comunicación social y publicidad</t>
  </si>
  <si>
    <t xml:space="preserve">Difusión por radio, televisión y otros medios de mensajes sobre programas y actividades gubernamentales </t>
  </si>
  <si>
    <t>Servicios de traslado y viáticos</t>
  </si>
  <si>
    <t>Pasajes aéreos</t>
  </si>
  <si>
    <t>Pasajes terrestres</t>
  </si>
  <si>
    <t xml:space="preserve">Pasajes terrestres nacionales para laborales en campo y de supervision </t>
  </si>
  <si>
    <t>Viáticos en el país</t>
  </si>
  <si>
    <t>Gastos de camino</t>
  </si>
  <si>
    <t>Viáticos en el extranjero</t>
  </si>
  <si>
    <t>Servicios integrales de traslado y viáticos</t>
  </si>
  <si>
    <t>Otros servicios de traslado y hospedaje</t>
  </si>
  <si>
    <t>Cuotas</t>
  </si>
  <si>
    <t>Servicios oficiales</t>
  </si>
  <si>
    <t>Gastos de ceremonial</t>
  </si>
  <si>
    <t>Gastos de orden social y cultural</t>
  </si>
  <si>
    <t>Congresos y convenciones</t>
  </si>
  <si>
    <t xml:space="preserve">Gastos de representación </t>
  </si>
  <si>
    <t xml:space="preserve">Gastos de Atención y Promoción </t>
  </si>
  <si>
    <t>Otros servicios generales</t>
  </si>
  <si>
    <t>Impuestos y derechos</t>
  </si>
  <si>
    <t>Penas, multas, accesorios y actualizaciones</t>
  </si>
  <si>
    <t>Transferencias, asignaciones, subsidios y otras ayudas</t>
  </si>
  <si>
    <t>Ayudas sociales</t>
  </si>
  <si>
    <t xml:space="preserve">Ayudas sociales actividades cientificas o academicas </t>
  </si>
  <si>
    <t xml:space="preserve">Apooyo a la Investigacion científica y tecnológica de instituciones academicas y sector público  </t>
  </si>
  <si>
    <t xml:space="preserve">Transferencias para el sector privado externo </t>
  </si>
  <si>
    <t xml:space="preserve">Tranferencias para el sector privado externo </t>
  </si>
  <si>
    <t>Bienes muebles, inmuebles e intangibles</t>
  </si>
  <si>
    <t>Mobiliario y equipo de administración</t>
  </si>
  <si>
    <t>Muebles de oficina y estantería</t>
  </si>
  <si>
    <t xml:space="preserve">Mobiliario </t>
  </si>
  <si>
    <t>Avance Preliminar del Presupuesto Anual</t>
  </si>
  <si>
    <r>
      <rPr>
        <b/>
        <sz val="8"/>
        <rFont val="Arial Narrow"/>
        <family val="2"/>
      </rPr>
      <t>ORGANISMO</t>
    </r>
    <r>
      <rPr>
        <sz val="8"/>
        <rFont val="Arial Narrow"/>
        <family val="2"/>
      </rPr>
      <t>: CONSEJO ESTATAL DE CIENCIA Y TECNOLOGIA</t>
    </r>
  </si>
  <si>
    <t>93</t>
  </si>
  <si>
    <t>1</t>
  </si>
  <si>
    <t>3.8.01</t>
  </si>
  <si>
    <t>5101</t>
  </si>
  <si>
    <t>METAS</t>
  </si>
  <si>
    <t>TOTAL ACUMULADO</t>
  </si>
  <si>
    <t>% AVANCE FISICO</t>
  </si>
  <si>
    <t>Finalidad</t>
  </si>
  <si>
    <t>Función</t>
  </si>
  <si>
    <t>Subfun ción</t>
  </si>
  <si>
    <t>PROG.</t>
  </si>
  <si>
    <t>Subpro grama</t>
  </si>
  <si>
    <t>Actividad o Proyecto</t>
  </si>
  <si>
    <t>MODIFICADO ANUAL</t>
  </si>
  <si>
    <t>1er. TRIM.</t>
  </si>
  <si>
    <t>2do. TRIM.</t>
  </si>
  <si>
    <t>3er. TRIM.</t>
  </si>
  <si>
    <t>4to. TRIM.</t>
  </si>
  <si>
    <t xml:space="preserve">Desarrollo Econimico </t>
  </si>
  <si>
    <t/>
  </si>
  <si>
    <t>3.8</t>
  </si>
  <si>
    <t>Investigación y Desarrollo Relacionados con Asuntos Economicos</t>
  </si>
  <si>
    <t xml:space="preserve">Promover y Difundir la Investigación Científica y Tecnológica </t>
  </si>
  <si>
    <t xml:space="preserve">Sonora, Competitivo y Sustentable </t>
  </si>
  <si>
    <t>Innovación y Desarrollo tecnológico</t>
  </si>
  <si>
    <t xml:space="preserve">Investigación y Desarrollo Tecnológico para el Desarrollo Rural </t>
  </si>
  <si>
    <t>0001</t>
  </si>
  <si>
    <t>CONTROL Y SEGUIMIENTO ADMINISTRATIVO Y DE SERVICIOS PARA EL DESARROLLO CIENTÍFICO Y TECNOLÓGICO</t>
  </si>
  <si>
    <t>3.8.0.1</t>
  </si>
  <si>
    <t>OPERAR EL SISTEMA CONTABLE Y DE CONTROL ADMINISTRATIVO EN RELACIÓN A LA SITUACIÓN FINANCIERA DEL ORGANISMO.</t>
  </si>
  <si>
    <t>0002</t>
  </si>
  <si>
    <t>51</t>
  </si>
  <si>
    <t>0003</t>
  </si>
  <si>
    <t>DIRECCION DE ARTICULACIÓN PRODUCTIVA</t>
  </si>
  <si>
    <t>TOTALES</t>
  </si>
  <si>
    <r>
      <t>ORGANISMO</t>
    </r>
    <r>
      <rPr>
        <sz val="8"/>
        <rFont val="Arial"/>
        <family val="2"/>
      </rPr>
      <t>: (NOMBE DEL ORGANISMO)</t>
    </r>
  </si>
  <si>
    <r>
      <t>ASIGNACION PRESUPUESTAL:</t>
    </r>
    <r>
      <rPr>
        <sz val="8"/>
        <rFont val="Arial"/>
        <family val="2"/>
      </rPr>
      <t xml:space="preserve"> (SERA REQUISITADO POR LA DIRECCION DE EVALUACON)</t>
    </r>
  </si>
  <si>
    <t>ESTRUCTURA PROGRAMATICA</t>
  </si>
  <si>
    <r>
      <t>UR</t>
    </r>
    <r>
      <rPr>
        <sz val="8"/>
        <rFont val="Arial"/>
        <family val="2"/>
      </rPr>
      <t>: NUMERO DE UNIDAD RESPONSABLE, EN FUNCION A SU ESTRUCTURA ADMINISTRATIVA</t>
    </r>
  </si>
  <si>
    <r>
      <t>FINALIDAD:</t>
    </r>
    <r>
      <rPr>
        <sz val="8"/>
        <rFont val="Arial"/>
        <family val="2"/>
      </rPr>
      <t xml:space="preserve"> NUMERO QUE CORRESPONDA DE ACUERDO AL SECTOR DEL ORGANISMO ( CATALOGO DE FINALIDADES, FUNCIONES Y SUBFUNCIONES)</t>
    </r>
  </si>
  <si>
    <r>
      <t>FUNCION:</t>
    </r>
    <r>
      <rPr>
        <sz val="8"/>
        <rFont val="Arial"/>
        <family val="2"/>
      </rPr>
      <t xml:space="preserve"> NUMERO QUE SE DESPRENDE DE LA FINALIDAD (CATALOGO DE FINALIDADES, FUNCIONES Y SUBFUNCIONES)</t>
    </r>
  </si>
  <si>
    <r>
      <t>SUBFUNCION:</t>
    </r>
    <r>
      <rPr>
        <sz val="8"/>
        <rFont val="Arial"/>
        <family val="2"/>
      </rPr>
      <t xml:space="preserve"> NUMERO QUE SE DESPRENDE DE LA FUNCION (CATALOGO DE FINALIDADES, FUNCIONES Y SUBFUNCIONES)</t>
    </r>
  </si>
  <si>
    <r>
      <t>ER</t>
    </r>
    <r>
      <rPr>
        <sz val="8"/>
        <rFont val="Arial"/>
        <family val="2"/>
      </rPr>
      <t>: EJE RECTOR DEL PLAN ESTATAL DE DESARROLLO 2009-2015</t>
    </r>
  </si>
  <si>
    <r>
      <t>PROG.:</t>
    </r>
    <r>
      <rPr>
        <sz val="8"/>
        <rFont val="Arial"/>
        <family val="2"/>
      </rPr>
      <t xml:space="preserve"> NUMERO DE PROGRAMA QUE CORRESPONDA DE ACUERDO AL CATALOGO DE PROGRAMAS Y SUBPROGRAMAS</t>
    </r>
  </si>
  <si>
    <r>
      <t>SUBPROGRAMA:</t>
    </r>
    <r>
      <rPr>
        <sz val="8"/>
        <rFont val="Arial"/>
        <family val="2"/>
      </rPr>
      <t xml:space="preserve"> NUMERO DEL SUBPROGRAMA, QUE SE DESPRENDE DEL PROGRAMA. CATALOGO DE PROGRAMAS Y SUBPROGRAMAS.</t>
    </r>
  </si>
  <si>
    <r>
      <t xml:space="preserve">ACTIVIDAD O PROYECTO: </t>
    </r>
    <r>
      <rPr>
        <sz val="8"/>
        <rFont val="Arial"/>
        <family val="2"/>
      </rPr>
      <t>NUMERO DE PROYECTO O ACTIVIDAD QUE SE LOCALIZA EN EL CATALOGO DE ACTIVIDADES O PROYECTOS,  LIGADO A LOS PROGRAMAS Y SUBPROGRAMAS, PARA MEJOR IDENTIFICACION. EN SEGUIDA DESCRIBIR LA META</t>
    </r>
  </si>
  <si>
    <r>
      <t xml:space="preserve">DESCRIPCION: </t>
    </r>
    <r>
      <rPr>
        <sz val="8"/>
        <rFont val="Arial"/>
        <family val="2"/>
      </rPr>
      <t>DESCRIPCION DE LOS CONCEPTOS CORRESPONDIENTES, INCLUIDOS EN CADA UNO DE LOS CATALOGOS</t>
    </r>
  </si>
  <si>
    <r>
      <t xml:space="preserve">META: </t>
    </r>
    <r>
      <rPr>
        <sz val="8"/>
        <rFont val="Arial"/>
        <family val="2"/>
      </rPr>
      <t>NUMERO CONSECUTIVO DE META</t>
    </r>
  </si>
  <si>
    <r>
      <t xml:space="preserve">UNIDAD DE MEDIDA: </t>
    </r>
    <r>
      <rPr>
        <sz val="8"/>
        <rFont val="Arial"/>
        <family val="2"/>
      </rPr>
      <t>PARA LA UNIDAD DE MEDIDA UTILIZAR LA QUE CORRESPONDA DE ACUERDO AL CATALOGO DE UNIDADES DE MEDIDA.</t>
    </r>
  </si>
  <si>
    <t xml:space="preserve">SISTEMA ESTATAL DE EVALUACIÓN </t>
  </si>
  <si>
    <t>INFORME DE AVANCE PROGRAMATICO</t>
  </si>
  <si>
    <t>TRIMESTRE: PRIMERO 2012</t>
  </si>
  <si>
    <t>ASIGNACION PRESUPUESTAL</t>
  </si>
  <si>
    <t>Estructura Adminis trativa</t>
  </si>
  <si>
    <t>Categorías Programáticas</t>
  </si>
  <si>
    <t>Línea de Acción</t>
  </si>
  <si>
    <t>Funciones</t>
  </si>
  <si>
    <t>PED</t>
  </si>
  <si>
    <t>-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</si>
</sst>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-* #,##0_-;\-* #,##0_-;_-* &quot;-&quot;??_-;_-@_-"/>
    <numFmt numFmtId="166" formatCode="0.0%"/>
    <numFmt numFmtId="167" formatCode="#,##0.0000000000"/>
    <numFmt numFmtId="168" formatCode="#,##0.00_ ;\-#,##0.00\ "/>
    <numFmt numFmtId="169" formatCode="#,##0_ ;\-#,##0\ "/>
    <numFmt numFmtId="170" formatCode="mmm\-yyyy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_);_(* \(#,##0.00\);_(* &quot;-&quot;??_);_(@_)"/>
    <numFmt numFmtId="176" formatCode="_(* #,##0_);_(* \(#,##0\);_(* &quot;-&quot;??_);_(@_)"/>
    <numFmt numFmtId="177" formatCode="0.0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0"/>
      <name val="Arial Unicode MS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Unicode MS"/>
      <family val="2"/>
    </font>
    <font>
      <sz val="8"/>
      <color indexed="10"/>
      <name val="Arial"/>
      <family val="2"/>
    </font>
    <font>
      <b/>
      <sz val="14"/>
      <color indexed="8"/>
      <name val="Calibri"/>
      <family val="0"/>
    </font>
    <font>
      <sz val="3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Unicode MS"/>
      <family val="2"/>
    </font>
    <font>
      <sz val="8"/>
      <color rgb="FFFF0000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8" tint="-0.24997000396251678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607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1" fontId="5" fillId="0" borderId="11" xfId="0" applyNumberFormat="1" applyFont="1" applyFill="1" applyBorder="1" applyAlignment="1">
      <alignment horizontal="center" vertical="center" wrapText="1"/>
    </xf>
    <xf numFmtId="41" fontId="5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1" fontId="3" fillId="0" borderId="11" xfId="0" applyNumberFormat="1" applyFont="1" applyFill="1" applyBorder="1" applyAlignment="1">
      <alignment horizontal="center" vertical="center" wrapText="1"/>
    </xf>
    <xf numFmtId="41" fontId="3" fillId="0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41" fontId="2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165" fontId="0" fillId="33" borderId="17" xfId="52" applyNumberFormat="1" applyFont="1" applyFill="1" applyBorder="1" applyAlignment="1">
      <alignment horizontal="right" wrapText="1"/>
    </xf>
    <xf numFmtId="165" fontId="0" fillId="33" borderId="17" xfId="52" applyNumberFormat="1" applyFont="1" applyFill="1" applyBorder="1" applyAlignment="1">
      <alignment horizontal="right"/>
    </xf>
    <xf numFmtId="165" fontId="0" fillId="0" borderId="17" xfId="52" applyNumberFormat="1" applyFont="1" applyBorder="1" applyAlignment="1">
      <alignment/>
    </xf>
    <xf numFmtId="165" fontId="0" fillId="0" borderId="18" xfId="52" applyNumberFormat="1" applyFont="1" applyBorder="1" applyAlignment="1">
      <alignment/>
    </xf>
    <xf numFmtId="3" fontId="0" fillId="0" borderId="0" xfId="0" applyNumberFormat="1" applyAlignment="1">
      <alignment/>
    </xf>
    <xf numFmtId="10" fontId="0" fillId="0" borderId="18" xfId="52" applyNumberFormat="1" applyFont="1" applyBorder="1" applyAlignment="1">
      <alignment/>
    </xf>
    <xf numFmtId="0" fontId="0" fillId="0" borderId="17" xfId="0" applyFont="1" applyBorder="1" applyAlignment="1">
      <alignment/>
    </xf>
    <xf numFmtId="165" fontId="0" fillId="0" borderId="19" xfId="52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52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20" xfId="0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17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165" fontId="0" fillId="0" borderId="19" xfId="0" applyNumberFormat="1" applyFont="1" applyBorder="1" applyAlignment="1">
      <alignment/>
    </xf>
    <xf numFmtId="165" fontId="0" fillId="0" borderId="19" xfId="0" applyNumberFormat="1" applyFont="1" applyFill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10" fillId="0" borderId="13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17" xfId="0" applyFont="1" applyBorder="1" applyAlignment="1">
      <alignment/>
    </xf>
    <xf numFmtId="3" fontId="10" fillId="0" borderId="17" xfId="0" applyNumberFormat="1" applyFont="1" applyBorder="1" applyAlignment="1">
      <alignment/>
    </xf>
    <xf numFmtId="0" fontId="10" fillId="0" borderId="19" xfId="0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11" xfId="0" applyNumberFormat="1" applyFont="1" applyBorder="1" applyAlignment="1">
      <alignment/>
    </xf>
    <xf numFmtId="0" fontId="10" fillId="0" borderId="16" xfId="0" applyFont="1" applyFill="1" applyBorder="1" applyAlignment="1">
      <alignment/>
    </xf>
    <xf numFmtId="0" fontId="0" fillId="0" borderId="2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4" fillId="0" borderId="1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11" xfId="0" applyFont="1" applyBorder="1" applyAlignment="1">
      <alignment horizontal="left" vertical="center" wrapText="1"/>
    </xf>
    <xf numFmtId="165" fontId="12" fillId="34" borderId="11" xfId="0" applyNumberFormat="1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3" fontId="10" fillId="0" borderId="0" xfId="0" applyNumberFormat="1" applyFont="1" applyAlignment="1">
      <alignment vertical="center" wrapText="1"/>
    </xf>
    <xf numFmtId="4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43" fontId="8" fillId="0" borderId="0" xfId="0" applyNumberFormat="1" applyFont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14" fontId="16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Font="1" applyBorder="1" applyAlignment="1">
      <alignment horizontal="center" vertical="center" wrapText="1"/>
    </xf>
    <xf numFmtId="43" fontId="8" fillId="0" borderId="25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41" fontId="3" fillId="0" borderId="1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1" fontId="5" fillId="0" borderId="13" xfId="0" applyNumberFormat="1" applyFont="1" applyFill="1" applyBorder="1" applyAlignment="1">
      <alignment horizontal="center" vertical="center" wrapText="1"/>
    </xf>
    <xf numFmtId="41" fontId="5" fillId="0" borderId="11" xfId="0" applyNumberFormat="1" applyFont="1" applyFill="1" applyBorder="1" applyAlignment="1">
      <alignment vertical="center" wrapText="1"/>
    </xf>
    <xf numFmtId="41" fontId="3" fillId="0" borderId="0" xfId="0" applyNumberFormat="1" applyFont="1" applyFill="1" applyAlignment="1">
      <alignment horizontal="center" vertical="center" wrapText="1"/>
    </xf>
    <xf numFmtId="43" fontId="5" fillId="0" borderId="12" xfId="0" applyNumberFormat="1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horizontal="center" vertical="center" wrapText="1"/>
    </xf>
    <xf numFmtId="43" fontId="5" fillId="0" borderId="13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43" fontId="5" fillId="0" borderId="26" xfId="0" applyNumberFormat="1" applyFont="1" applyFill="1" applyBorder="1" applyAlignment="1">
      <alignment horizontal="center" vertical="center" wrapText="1"/>
    </xf>
    <xf numFmtId="43" fontId="4" fillId="0" borderId="27" xfId="0" applyNumberFormat="1" applyFont="1" applyBorder="1" applyAlignment="1">
      <alignment horizontal="center" vertical="center" wrapText="1"/>
    </xf>
    <xf numFmtId="43" fontId="10" fillId="0" borderId="11" xfId="52" applyFont="1" applyFill="1" applyBorder="1" applyAlignment="1">
      <alignment vertical="center" wrapText="1"/>
    </xf>
    <xf numFmtId="43" fontId="3" fillId="0" borderId="11" xfId="0" applyNumberFormat="1" applyFont="1" applyBorder="1" applyAlignment="1">
      <alignment horizontal="center" vertical="center" wrapText="1"/>
    </xf>
    <xf numFmtId="43" fontId="3" fillId="0" borderId="11" xfId="0" applyNumberFormat="1" applyFont="1" applyFill="1" applyBorder="1" applyAlignment="1">
      <alignment horizontal="center" vertical="center" wrapText="1"/>
    </xf>
    <xf numFmtId="43" fontId="3" fillId="0" borderId="12" xfId="0" applyNumberFormat="1" applyFont="1" applyFill="1" applyBorder="1" applyAlignment="1">
      <alignment horizontal="center" vertical="center" wrapText="1"/>
    </xf>
    <xf numFmtId="43" fontId="3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 wrapText="1"/>
    </xf>
    <xf numFmtId="4" fontId="0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13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/>
    </xf>
    <xf numFmtId="41" fontId="2" fillId="0" borderId="10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vertical="center" wrapText="1"/>
    </xf>
    <xf numFmtId="43" fontId="3" fillId="0" borderId="12" xfId="0" applyNumberFormat="1" applyFont="1" applyFill="1" applyBorder="1" applyAlignment="1">
      <alignment vertical="center" wrapText="1"/>
    </xf>
    <xf numFmtId="43" fontId="5" fillId="0" borderId="12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41" fontId="2" fillId="0" borderId="0" xfId="0" applyNumberFormat="1" applyFont="1" applyFill="1" applyAlignment="1">
      <alignment vertical="center" wrapText="1"/>
    </xf>
    <xf numFmtId="165" fontId="0" fillId="0" borderId="0" xfId="0" applyNumberFormat="1" applyAlignment="1">
      <alignment/>
    </xf>
    <xf numFmtId="43" fontId="2" fillId="0" borderId="0" xfId="0" applyNumberFormat="1" applyFont="1" applyAlignment="1">
      <alignment vertical="center" wrapText="1"/>
    </xf>
    <xf numFmtId="0" fontId="0" fillId="35" borderId="19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/>
    </xf>
    <xf numFmtId="4" fontId="2" fillId="0" borderId="0" xfId="0" applyNumberFormat="1" applyFont="1" applyAlignment="1">
      <alignment vertical="center" wrapText="1"/>
    </xf>
    <xf numFmtId="167" fontId="2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0" fillId="36" borderId="29" xfId="0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 wrapText="1"/>
    </xf>
    <xf numFmtId="43" fontId="0" fillId="36" borderId="31" xfId="0" applyNumberFormat="1" applyFill="1" applyBorder="1" applyAlignment="1">
      <alignment horizontal="center" vertical="center" wrapText="1"/>
    </xf>
    <xf numFmtId="14" fontId="16" fillId="36" borderId="32" xfId="0" applyNumberFormat="1" applyFont="1" applyFill="1" applyBorder="1" applyAlignment="1" applyProtection="1">
      <alignment horizontal="center" vertical="center" wrapText="1"/>
      <protection/>
    </xf>
    <xf numFmtId="0" fontId="16" fillId="36" borderId="11" xfId="0" applyNumberFormat="1" applyFont="1" applyFill="1" applyBorder="1" applyAlignment="1" applyProtection="1">
      <alignment horizontal="center" vertical="center" wrapText="1"/>
      <protection/>
    </xf>
    <xf numFmtId="0" fontId="16" fillId="36" borderId="11" xfId="0" applyNumberFormat="1" applyFont="1" applyFill="1" applyBorder="1" applyAlignment="1" applyProtection="1">
      <alignment horizontal="left" vertical="center" wrapText="1"/>
      <protection/>
    </xf>
    <xf numFmtId="43" fontId="16" fillId="36" borderId="33" xfId="0" applyNumberFormat="1" applyFont="1" applyFill="1" applyBorder="1" applyAlignment="1">
      <alignment horizontal="center" vertical="center" wrapText="1"/>
    </xf>
    <xf numFmtId="43" fontId="16" fillId="36" borderId="12" xfId="52" applyNumberFormat="1" applyFont="1" applyFill="1" applyBorder="1" applyAlignment="1" applyProtection="1">
      <alignment horizontal="center" vertical="center" wrapText="1"/>
      <protection/>
    </xf>
    <xf numFmtId="43" fontId="3" fillId="36" borderId="11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left" vertical="center" wrapText="1"/>
      <protection/>
    </xf>
    <xf numFmtId="0" fontId="63" fillId="0" borderId="11" xfId="0" applyNumberFormat="1" applyFont="1" applyFill="1" applyBorder="1" applyAlignment="1" applyProtection="1">
      <alignment horizontal="left" vertical="center" wrapText="1"/>
      <protection/>
    </xf>
    <xf numFmtId="0" fontId="64" fillId="0" borderId="0" xfId="0" applyFont="1" applyAlignment="1">
      <alignment vertical="center" wrapText="1"/>
    </xf>
    <xf numFmtId="3" fontId="62" fillId="37" borderId="0" xfId="0" applyNumberFormat="1" applyFont="1" applyFill="1" applyAlignment="1">
      <alignment/>
    </xf>
    <xf numFmtId="0" fontId="62" fillId="37" borderId="0" xfId="0" applyFont="1" applyFill="1" applyAlignment="1">
      <alignment/>
    </xf>
    <xf numFmtId="0" fontId="10" fillId="0" borderId="34" xfId="60" applyFont="1" applyFill="1" applyBorder="1" applyAlignment="1">
      <alignment vertical="center" wrapText="1"/>
      <protection/>
    </xf>
    <xf numFmtId="4" fontId="62" fillId="0" borderId="0" xfId="0" applyNumberFormat="1" applyFont="1" applyAlignment="1">
      <alignment/>
    </xf>
    <xf numFmtId="4" fontId="10" fillId="0" borderId="0" xfId="60" applyNumberFormat="1" applyFont="1" applyFill="1" applyBorder="1" applyAlignment="1">
      <alignment vertical="center" wrapText="1"/>
      <protection/>
    </xf>
    <xf numFmtId="0" fontId="10" fillId="0" borderId="0" xfId="60" applyFont="1" applyFill="1" applyBorder="1" applyAlignment="1">
      <alignment vertical="center" wrapText="1"/>
      <protection/>
    </xf>
    <xf numFmtId="0" fontId="10" fillId="0" borderId="35" xfId="60" applyFont="1" applyFill="1" applyBorder="1" applyAlignment="1">
      <alignment vertical="center" wrapText="1"/>
      <protection/>
    </xf>
    <xf numFmtId="0" fontId="10" fillId="0" borderId="36" xfId="60" applyFont="1" applyFill="1" applyBorder="1" applyAlignment="1">
      <alignment vertical="center" wrapText="1"/>
      <protection/>
    </xf>
    <xf numFmtId="168" fontId="62" fillId="0" borderId="0" xfId="56" applyNumberFormat="1" applyFont="1" applyAlignment="1">
      <alignment/>
    </xf>
    <xf numFmtId="43" fontId="10" fillId="0" borderId="34" xfId="54" applyFont="1" applyBorder="1" applyAlignment="1">
      <alignment vertical="center" wrapText="1"/>
    </xf>
    <xf numFmtId="43" fontId="10" fillId="0" borderId="0" xfId="54" applyFont="1" applyBorder="1" applyAlignment="1">
      <alignment vertical="center" wrapText="1"/>
    </xf>
    <xf numFmtId="43" fontId="10" fillId="0" borderId="36" xfId="54" applyFont="1" applyBorder="1" applyAlignment="1">
      <alignment vertical="center" wrapText="1"/>
    </xf>
    <xf numFmtId="0" fontId="5" fillId="0" borderId="36" xfId="60" applyFont="1" applyFill="1" applyBorder="1" applyAlignment="1">
      <alignment horizontal="left"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2" fillId="0" borderId="36" xfId="60" applyFont="1" applyBorder="1" applyAlignment="1">
      <alignment horizontal="left" vertical="center" wrapText="1"/>
      <protection/>
    </xf>
    <xf numFmtId="0" fontId="2" fillId="0" borderId="0" xfId="60" applyFont="1" applyBorder="1" applyAlignment="1">
      <alignment horizontal="left" vertical="center" wrapText="1"/>
      <protection/>
    </xf>
    <xf numFmtId="43" fontId="10" fillId="0" borderId="36" xfId="54" applyFont="1" applyBorder="1" applyAlignment="1">
      <alignment horizontal="left" vertical="center" wrapText="1"/>
    </xf>
    <xf numFmtId="43" fontId="10" fillId="0" borderId="0" xfId="54" applyFont="1" applyBorder="1" applyAlignment="1">
      <alignment horizontal="left" vertical="center" wrapText="1"/>
    </xf>
    <xf numFmtId="0" fontId="10" fillId="0" borderId="36" xfId="60" applyFont="1" applyBorder="1" applyAlignment="1">
      <alignment vertical="center" wrapText="1"/>
      <protection/>
    </xf>
    <xf numFmtId="0" fontId="10" fillId="0" borderId="0" xfId="60" applyFont="1" applyBorder="1" applyAlignment="1">
      <alignment vertical="center" wrapText="1"/>
      <protection/>
    </xf>
    <xf numFmtId="0" fontId="10" fillId="0" borderId="35" xfId="60" applyFont="1" applyBorder="1" applyAlignment="1">
      <alignment vertical="center" wrapText="1"/>
      <protection/>
    </xf>
    <xf numFmtId="0" fontId="10" fillId="38" borderId="18" xfId="60" applyFont="1" applyFill="1" applyBorder="1" applyAlignment="1">
      <alignment vertical="center" wrapText="1"/>
      <protection/>
    </xf>
    <xf numFmtId="0" fontId="10" fillId="38" borderId="0" xfId="60" applyFont="1" applyFill="1" applyBorder="1" applyAlignment="1">
      <alignment vertical="center" wrapText="1"/>
      <protection/>
    </xf>
    <xf numFmtId="43" fontId="10" fillId="0" borderId="0" xfId="54" applyFont="1" applyFill="1" applyBorder="1" applyAlignment="1">
      <alignment vertical="center" wrapText="1"/>
    </xf>
    <xf numFmtId="0" fontId="5" fillId="39" borderId="36" xfId="60" applyFont="1" applyFill="1" applyBorder="1" applyAlignment="1">
      <alignment horizontal="left" vertical="center" wrapText="1"/>
      <protection/>
    </xf>
    <xf numFmtId="0" fontId="5" fillId="39" borderId="0" xfId="60" applyFont="1" applyFill="1" applyBorder="1" applyAlignment="1">
      <alignment horizontal="left" vertical="center" wrapText="1"/>
      <protection/>
    </xf>
    <xf numFmtId="0" fontId="0" fillId="39" borderId="0" xfId="0" applyFill="1" applyAlignment="1">
      <alignment/>
    </xf>
    <xf numFmtId="3" fontId="0" fillId="39" borderId="0" xfId="0" applyNumberFormat="1" applyFill="1" applyAlignment="1">
      <alignment/>
    </xf>
    <xf numFmtId="4" fontId="0" fillId="39" borderId="0" xfId="0" applyNumberFormat="1" applyFill="1" applyAlignment="1">
      <alignment/>
    </xf>
    <xf numFmtId="43" fontId="10" fillId="37" borderId="36" xfId="54" applyFont="1" applyFill="1" applyBorder="1" applyAlignment="1">
      <alignment vertical="center" wrapText="1"/>
    </xf>
    <xf numFmtId="43" fontId="10" fillId="37" borderId="0" xfId="54" applyFont="1" applyFill="1" applyBorder="1" applyAlignment="1">
      <alignment vertical="center" wrapText="1"/>
    </xf>
    <xf numFmtId="0" fontId="0" fillId="37" borderId="0" xfId="0" applyFill="1" applyAlignment="1">
      <alignment/>
    </xf>
    <xf numFmtId="4" fontId="0" fillId="37" borderId="0" xfId="0" applyNumberFormat="1" applyFill="1" applyAlignment="1">
      <alignment/>
    </xf>
    <xf numFmtId="0" fontId="10" fillId="40" borderId="35" xfId="60" applyFont="1" applyFill="1" applyBorder="1" applyAlignment="1">
      <alignment vertical="center" wrapText="1"/>
      <protection/>
    </xf>
    <xf numFmtId="4" fontId="62" fillId="40" borderId="0" xfId="0" applyNumberFormat="1" applyFont="1" applyFill="1" applyAlignment="1">
      <alignment/>
    </xf>
    <xf numFmtId="4" fontId="10" fillId="40" borderId="0" xfId="60" applyNumberFormat="1" applyFont="1" applyFill="1" applyBorder="1" applyAlignment="1">
      <alignment vertical="center" wrapText="1"/>
      <protection/>
    </xf>
    <xf numFmtId="0" fontId="10" fillId="40" borderId="0" xfId="60" applyFont="1" applyFill="1" applyBorder="1" applyAlignment="1">
      <alignment vertical="center" wrapText="1"/>
      <protection/>
    </xf>
    <xf numFmtId="0" fontId="0" fillId="40" borderId="0" xfId="0" applyFill="1" applyAlignment="1">
      <alignment/>
    </xf>
    <xf numFmtId="4" fontId="0" fillId="40" borderId="0" xfId="0" applyNumberFormat="1" applyFill="1" applyAlignment="1">
      <alignment/>
    </xf>
    <xf numFmtId="43" fontId="10" fillId="40" borderId="36" xfId="54" applyFont="1" applyFill="1" applyBorder="1" applyAlignment="1">
      <alignment vertical="center" wrapText="1"/>
    </xf>
    <xf numFmtId="43" fontId="10" fillId="40" borderId="0" xfId="54" applyFont="1" applyFill="1" applyBorder="1" applyAlignment="1">
      <alignment vertical="center" wrapText="1"/>
    </xf>
    <xf numFmtId="3" fontId="0" fillId="40" borderId="0" xfId="0" applyNumberFormat="1" applyFill="1" applyAlignment="1">
      <alignment/>
    </xf>
    <xf numFmtId="3" fontId="0" fillId="41" borderId="0" xfId="0" applyNumberFormat="1" applyFill="1" applyAlignment="1">
      <alignment/>
    </xf>
    <xf numFmtId="0" fontId="0" fillId="41" borderId="0" xfId="0" applyFill="1" applyAlignment="1">
      <alignment/>
    </xf>
    <xf numFmtId="43" fontId="10" fillId="0" borderId="0" xfId="52" applyFont="1" applyFill="1" applyBorder="1" applyAlignment="1">
      <alignment vertical="center" wrapText="1"/>
    </xf>
    <xf numFmtId="43" fontId="0" fillId="41" borderId="0" xfId="0" applyNumberFormat="1" applyFill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3" fontId="10" fillId="0" borderId="0" xfId="0" applyNumberFormat="1" applyFont="1" applyBorder="1" applyAlignment="1">
      <alignment vertical="center" wrapText="1"/>
    </xf>
    <xf numFmtId="169" fontId="0" fillId="0" borderId="17" xfId="0" applyNumberFormat="1" applyFont="1" applyFill="1" applyBorder="1" applyAlignment="1">
      <alignment/>
    </xf>
    <xf numFmtId="165" fontId="0" fillId="0" borderId="17" xfId="54" applyNumberFormat="1" applyFont="1" applyFill="1" applyBorder="1" applyAlignment="1">
      <alignment horizontal="center"/>
    </xf>
    <xf numFmtId="165" fontId="0" fillId="0" borderId="17" xfId="54" applyNumberFormat="1" applyFont="1" applyFill="1" applyBorder="1" applyAlignment="1">
      <alignment horizontal="right"/>
    </xf>
    <xf numFmtId="165" fontId="0" fillId="33" borderId="17" xfId="54" applyNumberFormat="1" applyFont="1" applyFill="1" applyBorder="1" applyAlignment="1">
      <alignment horizontal="center"/>
    </xf>
    <xf numFmtId="165" fontId="0" fillId="33" borderId="18" xfId="54" applyNumberFormat="1" applyFont="1" applyFill="1" applyBorder="1" applyAlignment="1">
      <alignment horizontal="center" vertical="center"/>
    </xf>
    <xf numFmtId="165" fontId="0" fillId="0" borderId="17" xfId="54" applyNumberFormat="1" applyFont="1" applyFill="1" applyBorder="1" applyAlignment="1">
      <alignment/>
    </xf>
    <xf numFmtId="165" fontId="0" fillId="0" borderId="17" xfId="54" applyNumberFormat="1" applyFont="1" applyBorder="1" applyAlignment="1">
      <alignment/>
    </xf>
    <xf numFmtId="10" fontId="0" fillId="0" borderId="19" xfId="54" applyNumberFormat="1" applyFont="1" applyBorder="1" applyAlignment="1">
      <alignment/>
    </xf>
    <xf numFmtId="10" fontId="0" fillId="0" borderId="18" xfId="54" applyNumberFormat="1" applyFont="1" applyBorder="1" applyAlignment="1">
      <alignment/>
    </xf>
    <xf numFmtId="165" fontId="0" fillId="0" borderId="19" xfId="54" applyNumberFormat="1" applyFont="1" applyFill="1" applyBorder="1" applyAlignment="1">
      <alignment/>
    </xf>
    <xf numFmtId="10" fontId="0" fillId="0" borderId="17" xfId="54" applyNumberFormat="1" applyFont="1" applyBorder="1" applyAlignment="1">
      <alignment/>
    </xf>
    <xf numFmtId="165" fontId="0" fillId="0" borderId="17" xfId="60" applyNumberFormat="1" applyFont="1" applyFill="1" applyBorder="1">
      <alignment/>
      <protection/>
    </xf>
    <xf numFmtId="49" fontId="4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65" fillId="36" borderId="17" xfId="0" applyFont="1" applyFill="1" applyBorder="1" applyAlignment="1">
      <alignment horizontal="left" vertical="center" wrapText="1"/>
    </xf>
    <xf numFmtId="0" fontId="66" fillId="36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 vertical="center" wrapText="1"/>
    </xf>
    <xf numFmtId="43" fontId="5" fillId="0" borderId="38" xfId="0" applyNumberFormat="1" applyFont="1" applyFill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10" fontId="0" fillId="0" borderId="0" xfId="62" applyNumberFormat="1" applyFont="1" applyBorder="1" applyAlignment="1">
      <alignment/>
    </xf>
    <xf numFmtId="175" fontId="8" fillId="0" borderId="0" xfId="0" applyNumberFormat="1" applyFont="1" applyBorder="1" applyAlignment="1">
      <alignment horizontal="right" indent="1"/>
    </xf>
    <xf numFmtId="0" fontId="8" fillId="0" borderId="0" xfId="0" applyFont="1" applyBorder="1" applyAlignment="1">
      <alignment horizontal="centerContinuous"/>
    </xf>
    <xf numFmtId="175" fontId="8" fillId="0" borderId="0" xfId="0" applyNumberFormat="1" applyFont="1" applyBorder="1" applyAlignment="1">
      <alignment horizontal="centerContinuous"/>
    </xf>
    <xf numFmtId="10" fontId="8" fillId="0" borderId="0" xfId="62" applyNumberFormat="1" applyFont="1" applyBorder="1" applyAlignment="1">
      <alignment horizontal="centerContinuous"/>
    </xf>
    <xf numFmtId="0" fontId="8" fillId="0" borderId="39" xfId="0" applyFont="1" applyBorder="1" applyAlignment="1">
      <alignment horizontal="right" vertical="center" wrapText="1" indent="1"/>
    </xf>
    <xf numFmtId="0" fontId="8" fillId="0" borderId="0" xfId="0" applyFont="1" applyBorder="1" applyAlignment="1">
      <alignment/>
    </xf>
    <xf numFmtId="10" fontId="0" fillId="0" borderId="0" xfId="62" applyNumberFormat="1" applyFont="1" applyBorder="1" applyAlignment="1">
      <alignment horizontal="centerContinuous"/>
    </xf>
    <xf numFmtId="175" fontId="0" fillId="0" borderId="0" xfId="0" applyNumberFormat="1" applyBorder="1" applyAlignment="1">
      <alignment horizontal="centerContinuous"/>
    </xf>
    <xf numFmtId="175" fontId="8" fillId="0" borderId="40" xfId="0" applyNumberFormat="1" applyFont="1" applyBorder="1" applyAlignment="1">
      <alignment horizontal="center" vertical="center" wrapText="1"/>
    </xf>
    <xf numFmtId="10" fontId="8" fillId="0" borderId="41" xfId="62" applyNumberFormat="1" applyFont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center" wrapText="1" indent="2"/>
    </xf>
    <xf numFmtId="3" fontId="14" fillId="0" borderId="43" xfId="0" applyNumberFormat="1" applyFont="1" applyBorder="1" applyAlignment="1">
      <alignment horizontal="left" vertical="center" wrapText="1"/>
    </xf>
    <xf numFmtId="176" fontId="14" fillId="0" borderId="43" xfId="52" applyNumberFormat="1" applyFont="1" applyBorder="1" applyAlignment="1">
      <alignment horizontal="right" vertical="center" indent="1"/>
    </xf>
    <xf numFmtId="166" fontId="14" fillId="0" borderId="43" xfId="62" applyNumberFormat="1" applyFont="1" applyBorder="1" applyAlignment="1">
      <alignment horizontal="right" vertical="center" indent="1"/>
    </xf>
    <xf numFmtId="176" fontId="14" fillId="0" borderId="44" xfId="52" applyNumberFormat="1" applyFont="1" applyBorder="1" applyAlignment="1">
      <alignment horizontal="right" vertical="center" indent="1"/>
    </xf>
    <xf numFmtId="0" fontId="14" fillId="0" borderId="45" xfId="0" applyNumberFormat="1" applyFont="1" applyBorder="1" applyAlignment="1">
      <alignment horizontal="left" vertical="center" wrapText="1"/>
    </xf>
    <xf numFmtId="4" fontId="14" fillId="0" borderId="17" xfId="0" applyNumberFormat="1" applyFont="1" applyBorder="1" applyAlignment="1">
      <alignment horizontal="left" vertical="center" wrapText="1"/>
    </xf>
    <xf numFmtId="176" fontId="14" fillId="0" borderId="17" xfId="52" applyNumberFormat="1" applyFont="1" applyBorder="1" applyAlignment="1">
      <alignment horizontal="right" vertical="center" indent="1"/>
    </xf>
    <xf numFmtId="166" fontId="14" fillId="0" borderId="17" xfId="62" applyNumberFormat="1" applyFont="1" applyBorder="1" applyAlignment="1">
      <alignment horizontal="right" vertical="center" indent="1"/>
    </xf>
    <xf numFmtId="176" fontId="14" fillId="0" borderId="46" xfId="52" applyNumberFormat="1" applyFont="1" applyBorder="1" applyAlignment="1">
      <alignment horizontal="right" vertical="center" indent="1"/>
    </xf>
    <xf numFmtId="0" fontId="14" fillId="0" borderId="45" xfId="0" applyNumberFormat="1" applyFont="1" applyBorder="1" applyAlignment="1">
      <alignment horizontal="left" vertical="center" wrapText="1" indent="2"/>
    </xf>
    <xf numFmtId="0" fontId="14" fillId="0" borderId="45" xfId="0" applyNumberFormat="1" applyFont="1" applyBorder="1" applyAlignment="1">
      <alignment horizontal="left" vertical="center" wrapText="1" indent="4"/>
    </xf>
    <xf numFmtId="176" fontId="14" fillId="36" borderId="17" xfId="52" applyNumberFormat="1" applyFont="1" applyFill="1" applyBorder="1" applyAlignment="1">
      <alignment horizontal="right" vertical="center" indent="1"/>
    </xf>
    <xf numFmtId="0" fontId="10" fillId="0" borderId="45" xfId="0" applyNumberFormat="1" applyFont="1" applyBorder="1" applyAlignment="1">
      <alignment vertical="center" wrapText="1"/>
    </xf>
    <xf numFmtId="4" fontId="10" fillId="0" borderId="17" xfId="0" applyNumberFormat="1" applyFont="1" applyBorder="1" applyAlignment="1">
      <alignment horizontal="left" vertical="center" wrapText="1"/>
    </xf>
    <xf numFmtId="176" fontId="10" fillId="0" borderId="17" xfId="52" applyNumberFormat="1" applyFont="1" applyBorder="1" applyAlignment="1">
      <alignment horizontal="right" vertical="center" indent="1"/>
    </xf>
    <xf numFmtId="166" fontId="10" fillId="0" borderId="17" xfId="62" applyNumberFormat="1" applyFont="1" applyBorder="1" applyAlignment="1">
      <alignment horizontal="right" vertical="center" indent="1"/>
    </xf>
    <xf numFmtId="176" fontId="10" fillId="0" borderId="46" xfId="52" applyNumberFormat="1" applyFont="1" applyBorder="1" applyAlignment="1">
      <alignment horizontal="right" vertical="center" indent="1"/>
    </xf>
    <xf numFmtId="176" fontId="10" fillId="36" borderId="46" xfId="52" applyNumberFormat="1" applyFont="1" applyFill="1" applyBorder="1" applyAlignment="1">
      <alignment horizontal="right" vertical="center" indent="1"/>
    </xf>
    <xf numFmtId="176" fontId="14" fillId="36" borderId="46" xfId="52" applyNumberFormat="1" applyFont="1" applyFill="1" applyBorder="1" applyAlignment="1">
      <alignment horizontal="right" vertical="center" indent="1"/>
    </xf>
    <xf numFmtId="0" fontId="14" fillId="0" borderId="45" xfId="0" applyNumberFormat="1" applyFont="1" applyBorder="1" applyAlignment="1">
      <alignment horizontal="center" wrapText="1"/>
    </xf>
    <xf numFmtId="0" fontId="10" fillId="0" borderId="47" xfId="0" applyFont="1" applyBorder="1" applyAlignment="1">
      <alignment horizontal="left" vertical="center" wrapText="1" indent="2"/>
    </xf>
    <xf numFmtId="4" fontId="10" fillId="0" borderId="40" xfId="0" applyNumberFormat="1" applyFont="1" applyBorder="1" applyAlignment="1">
      <alignment horizontal="left" vertical="center" wrapText="1"/>
    </xf>
    <xf numFmtId="175" fontId="10" fillId="0" borderId="40" xfId="52" applyNumberFormat="1" applyFont="1" applyBorder="1" applyAlignment="1">
      <alignment horizontal="right" vertical="center" indent="1"/>
    </xf>
    <xf numFmtId="10" fontId="0" fillId="0" borderId="40" xfId="62" applyNumberFormat="1" applyFont="1" applyBorder="1" applyAlignment="1">
      <alignment/>
    </xf>
    <xf numFmtId="175" fontId="0" fillId="0" borderId="48" xfId="0" applyNumberFormat="1" applyBorder="1" applyAlignment="1">
      <alignment/>
    </xf>
    <xf numFmtId="175" fontId="0" fillId="0" borderId="0" xfId="0" applyNumberFormat="1" applyAlignment="1">
      <alignment/>
    </xf>
    <xf numFmtId="0" fontId="10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43" fontId="0" fillId="0" borderId="0" xfId="52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43" fontId="10" fillId="0" borderId="0" xfId="0" applyNumberFormat="1" applyFont="1" applyBorder="1" applyAlignment="1">
      <alignment horizontal="left" vertical="center" wrapText="1"/>
    </xf>
    <xf numFmtId="176" fontId="10" fillId="0" borderId="0" xfId="52" applyNumberFormat="1" applyFont="1" applyBorder="1" applyAlignment="1">
      <alignment horizontal="left" vertical="center" wrapText="1"/>
    </xf>
    <xf numFmtId="43" fontId="10" fillId="0" borderId="0" xfId="52" applyFont="1" applyBorder="1" applyAlignment="1">
      <alignment horizontal="left" vertical="center" wrapText="1"/>
    </xf>
    <xf numFmtId="43" fontId="0" fillId="0" borderId="0" xfId="52" applyFont="1" applyAlignment="1">
      <alignment/>
    </xf>
    <xf numFmtId="0" fontId="8" fillId="0" borderId="0" xfId="0" applyFont="1" applyBorder="1" applyAlignment="1">
      <alignment horizontal="right" vertical="center"/>
    </xf>
    <xf numFmtId="176" fontId="0" fillId="0" borderId="0" xfId="52" applyNumberFormat="1" applyFont="1" applyBorder="1" applyAlignment="1">
      <alignment vertical="center"/>
    </xf>
    <xf numFmtId="176" fontId="0" fillId="0" borderId="0" xfId="52" applyNumberFormat="1" applyFont="1" applyAlignment="1">
      <alignment/>
    </xf>
    <xf numFmtId="10" fontId="0" fillId="0" borderId="0" xfId="62" applyNumberFormat="1" applyFont="1" applyAlignment="1">
      <alignment/>
    </xf>
    <xf numFmtId="0" fontId="5" fillId="0" borderId="49" xfId="60" applyFont="1" applyFill="1" applyBorder="1" applyAlignment="1">
      <alignment horizontal="left" vertical="center" wrapText="1"/>
      <protection/>
    </xf>
    <xf numFmtId="0" fontId="65" fillId="36" borderId="49" xfId="60" applyFont="1" applyFill="1" applyBorder="1" applyAlignment="1">
      <alignment horizontal="left" vertical="center" wrapText="1"/>
      <protection/>
    </xf>
    <xf numFmtId="177" fontId="10" fillId="0" borderId="50" xfId="60" applyNumberFormat="1" applyFont="1" applyFill="1" applyBorder="1" applyAlignment="1">
      <alignment horizontal="center" vertical="center" wrapText="1"/>
      <protection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41" fontId="3" fillId="0" borderId="14" xfId="0" applyNumberFormat="1" applyFont="1" applyFill="1" applyBorder="1" applyAlignment="1">
      <alignment horizontal="center" vertical="center" wrapText="1"/>
    </xf>
    <xf numFmtId="41" fontId="3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0" fontId="18" fillId="0" borderId="0" xfId="60" applyFont="1" applyAlignment="1">
      <alignment horizontal="center" vertical="center" wrapText="1"/>
      <protection/>
    </xf>
    <xf numFmtId="0" fontId="9" fillId="0" borderId="51" xfId="60" applyFont="1" applyBorder="1" applyAlignment="1">
      <alignment horizontal="center" vertical="center" wrapText="1"/>
      <protection/>
    </xf>
    <xf numFmtId="177" fontId="10" fillId="0" borderId="50" xfId="60" applyNumberFormat="1" applyFont="1" applyFill="1" applyBorder="1" applyAlignment="1">
      <alignment horizontal="center" vertical="top" wrapText="1"/>
      <protection/>
    </xf>
    <xf numFmtId="177" fontId="10" fillId="0" borderId="52" xfId="60" applyNumberFormat="1" applyFont="1" applyBorder="1" applyAlignment="1">
      <alignment horizontal="center" vertical="center" wrapText="1"/>
      <protection/>
    </xf>
    <xf numFmtId="0" fontId="9" fillId="0" borderId="53" xfId="60" applyFont="1" applyBorder="1" applyAlignment="1">
      <alignment horizontal="center" vertical="center" wrapText="1"/>
      <protection/>
    </xf>
    <xf numFmtId="0" fontId="9" fillId="0" borderId="54" xfId="60" applyFont="1" applyBorder="1" applyAlignment="1">
      <alignment horizontal="left" wrapText="1"/>
      <protection/>
    </xf>
    <xf numFmtId="41" fontId="0" fillId="0" borderId="50" xfId="60" applyNumberFormat="1" applyFont="1" applyBorder="1" applyAlignment="1">
      <alignment vertical="center"/>
      <protection/>
    </xf>
    <xf numFmtId="3" fontId="14" fillId="0" borderId="55" xfId="60" applyNumberFormat="1" applyFont="1" applyBorder="1" applyAlignment="1">
      <alignment horizontal="center" vertical="center" wrapText="1"/>
      <protection/>
    </xf>
    <xf numFmtId="0" fontId="0" fillId="0" borderId="0" xfId="60">
      <alignment/>
      <protection/>
    </xf>
    <xf numFmtId="0" fontId="14" fillId="0" borderId="56" xfId="60" applyFont="1" applyBorder="1" applyAlignment="1">
      <alignment vertical="top" wrapText="1"/>
      <protection/>
    </xf>
    <xf numFmtId="0" fontId="14" fillId="0" borderId="56" xfId="60" applyFont="1" applyBorder="1" applyAlignment="1">
      <alignment horizontal="center" vertical="top" wrapText="1"/>
      <protection/>
    </xf>
    <xf numFmtId="3" fontId="14" fillId="0" borderId="57" xfId="60" applyNumberFormat="1" applyFont="1" applyBorder="1" applyAlignment="1">
      <alignment vertical="top" wrapText="1"/>
      <protection/>
    </xf>
    <xf numFmtId="3" fontId="14" fillId="0" borderId="58" xfId="60" applyNumberFormat="1" applyFont="1" applyBorder="1" applyAlignment="1">
      <alignment vertical="top" wrapText="1"/>
      <protection/>
    </xf>
    <xf numFmtId="3" fontId="14" fillId="0" borderId="59" xfId="60" applyNumberFormat="1" applyFont="1" applyBorder="1" applyAlignment="1">
      <alignment vertical="top" wrapText="1"/>
      <protection/>
    </xf>
    <xf numFmtId="0" fontId="14" fillId="0" borderId="50" xfId="60" applyFont="1" applyBorder="1" applyAlignment="1">
      <alignment vertical="top" wrapText="1"/>
      <protection/>
    </xf>
    <xf numFmtId="0" fontId="14" fillId="0" borderId="50" xfId="60" applyFont="1" applyBorder="1" applyAlignment="1">
      <alignment horizontal="center" vertical="top" wrapText="1"/>
      <protection/>
    </xf>
    <xf numFmtId="3" fontId="14" fillId="0" borderId="55" xfId="60" applyNumberFormat="1" applyFont="1" applyBorder="1" applyAlignment="1">
      <alignment vertical="top" wrapText="1"/>
      <protection/>
    </xf>
    <xf numFmtId="3" fontId="14" fillId="0" borderId="35" xfId="60" applyNumberFormat="1" applyFont="1" applyBorder="1" applyAlignment="1">
      <alignment vertical="top" wrapText="1"/>
      <protection/>
    </xf>
    <xf numFmtId="3" fontId="14" fillId="0" borderId="60" xfId="60" applyNumberFormat="1" applyFont="1" applyBorder="1" applyAlignment="1">
      <alignment vertical="top" wrapText="1"/>
      <protection/>
    </xf>
    <xf numFmtId="0" fontId="14" fillId="0" borderId="50" xfId="60" applyFont="1" applyBorder="1" applyAlignment="1">
      <alignment horizontal="center" vertical="center" wrapText="1"/>
      <protection/>
    </xf>
    <xf numFmtId="0" fontId="10" fillId="0" borderId="50" xfId="60" applyFont="1" applyBorder="1" applyAlignment="1">
      <alignment horizontal="center" vertical="center" wrapText="1"/>
      <protection/>
    </xf>
    <xf numFmtId="0" fontId="10" fillId="0" borderId="55" xfId="60" applyFont="1" applyBorder="1" applyAlignment="1">
      <alignment horizontal="center" vertical="center" wrapText="1"/>
      <protection/>
    </xf>
    <xf numFmtId="0" fontId="10" fillId="0" borderId="60" xfId="60" applyFont="1" applyBorder="1" applyAlignment="1">
      <alignment horizontal="center" vertical="center" wrapText="1"/>
      <protection/>
    </xf>
    <xf numFmtId="0" fontId="10" fillId="0" borderId="50" xfId="60" applyFont="1" applyBorder="1" applyAlignment="1">
      <alignment vertical="top" wrapText="1"/>
      <protection/>
    </xf>
    <xf numFmtId="0" fontId="10" fillId="0" borderId="50" xfId="60" applyFont="1" applyBorder="1" applyAlignment="1">
      <alignment horizontal="center" vertical="top" wrapText="1"/>
      <protection/>
    </xf>
    <xf numFmtId="3" fontId="10" fillId="0" borderId="55" xfId="60" applyNumberFormat="1" applyFont="1" applyBorder="1" applyAlignment="1">
      <alignment vertical="top" wrapText="1"/>
      <protection/>
    </xf>
    <xf numFmtId="3" fontId="10" fillId="0" borderId="35" xfId="60" applyNumberFormat="1" applyFont="1" applyBorder="1" applyAlignment="1">
      <alignment vertical="top" wrapText="1"/>
      <protection/>
    </xf>
    <xf numFmtId="3" fontId="10" fillId="0" borderId="60" xfId="60" applyNumberFormat="1" applyFont="1" applyBorder="1" applyAlignment="1">
      <alignment vertical="top" wrapText="1"/>
      <protection/>
    </xf>
    <xf numFmtId="3" fontId="10" fillId="0" borderId="35" xfId="60" applyNumberFormat="1" applyFont="1" applyBorder="1" applyAlignment="1">
      <alignment horizontal="center" vertical="center" wrapText="1"/>
      <protection/>
    </xf>
    <xf numFmtId="3" fontId="10" fillId="0" borderId="60" xfId="60" applyNumberFormat="1" applyFont="1" applyBorder="1" applyAlignment="1">
      <alignment horizontal="center" vertical="center" wrapText="1"/>
      <protection/>
    </xf>
    <xf numFmtId="3" fontId="10" fillId="0" borderId="55" xfId="60" applyNumberFormat="1" applyFont="1" applyBorder="1" applyAlignment="1">
      <alignment horizontal="center" vertical="center" wrapText="1"/>
      <protection/>
    </xf>
    <xf numFmtId="3" fontId="10" fillId="0" borderId="0" xfId="60" applyNumberFormat="1" applyFont="1" applyBorder="1" applyAlignment="1">
      <alignment horizontal="center" vertical="center" wrapText="1"/>
      <protection/>
    </xf>
    <xf numFmtId="0" fontId="0" fillId="0" borderId="0" xfId="60" applyFont="1" applyBorder="1">
      <alignment/>
      <protection/>
    </xf>
    <xf numFmtId="0" fontId="10" fillId="0" borderId="0" xfId="60" applyFont="1" applyAlignment="1">
      <alignment vertical="center" wrapText="1"/>
      <protection/>
    </xf>
    <xf numFmtId="0" fontId="10" fillId="0" borderId="0" xfId="60" applyFont="1" applyBorder="1" applyAlignment="1">
      <alignment horizontal="center" vertical="center" wrapText="1"/>
      <protection/>
    </xf>
    <xf numFmtId="0" fontId="14" fillId="0" borderId="54" xfId="60" applyFont="1" applyBorder="1" applyAlignment="1">
      <alignment horizontal="center" vertical="top" wrapText="1"/>
      <protection/>
    </xf>
    <xf numFmtId="0" fontId="10" fillId="0" borderId="54" xfId="60" applyFont="1" applyBorder="1" applyAlignment="1">
      <alignment horizontal="justify" vertical="top" wrapText="1"/>
      <protection/>
    </xf>
    <xf numFmtId="0" fontId="10" fillId="0" borderId="54" xfId="60" applyFont="1" applyBorder="1" applyAlignment="1">
      <alignment horizontal="center" vertical="center" wrapText="1"/>
      <protection/>
    </xf>
    <xf numFmtId="0" fontId="8" fillId="0" borderId="50" xfId="60" applyFont="1" applyBorder="1" applyAlignment="1">
      <alignment vertical="top" wrapText="1"/>
      <protection/>
    </xf>
    <xf numFmtId="3" fontId="10" fillId="0" borderId="61" xfId="60" applyNumberFormat="1" applyFont="1" applyBorder="1" applyAlignment="1">
      <alignment horizontal="center" vertical="center" wrapText="1"/>
      <protection/>
    </xf>
    <xf numFmtId="3" fontId="10" fillId="0" borderId="62" xfId="60" applyNumberFormat="1" applyFont="1" applyBorder="1" applyAlignment="1">
      <alignment horizontal="center" vertical="center" wrapText="1"/>
      <protection/>
    </xf>
    <xf numFmtId="3" fontId="10" fillId="36" borderId="35" xfId="60" applyNumberFormat="1" applyFont="1" applyFill="1" applyBorder="1" applyAlignment="1">
      <alignment horizontal="center" vertical="center" wrapText="1"/>
      <protection/>
    </xf>
    <xf numFmtId="3" fontId="10" fillId="36" borderId="55" xfId="60" applyNumberFormat="1" applyFont="1" applyFill="1" applyBorder="1" applyAlignment="1">
      <alignment horizontal="center" vertical="center" wrapText="1"/>
      <protection/>
    </xf>
    <xf numFmtId="3" fontId="10" fillId="36" borderId="63" xfId="60" applyNumberFormat="1" applyFont="1" applyFill="1" applyBorder="1" applyAlignment="1">
      <alignment horizontal="center" vertical="center" wrapText="1"/>
      <protection/>
    </xf>
    <xf numFmtId="0" fontId="8" fillId="0" borderId="64" xfId="60" applyFont="1" applyBorder="1" applyAlignment="1">
      <alignment vertical="top" wrapText="1"/>
      <protection/>
    </xf>
    <xf numFmtId="0" fontId="8" fillId="0" borderId="65" xfId="60" applyFont="1" applyBorder="1" applyAlignment="1">
      <alignment vertical="top" wrapText="1"/>
      <protection/>
    </xf>
    <xf numFmtId="0" fontId="0" fillId="0" borderId="0" xfId="60" applyAlignment="1">
      <alignment vertical="center" wrapText="1"/>
      <protection/>
    </xf>
    <xf numFmtId="0" fontId="8" fillId="0" borderId="0" xfId="60" applyFont="1" applyAlignment="1">
      <alignment vertical="center" wrapText="1"/>
      <protection/>
    </xf>
    <xf numFmtId="0" fontId="14" fillId="0" borderId="0" xfId="60" applyFont="1">
      <alignment/>
      <protection/>
    </xf>
    <xf numFmtId="0" fontId="10" fillId="0" borderId="0" xfId="60" applyFont="1">
      <alignment/>
      <protection/>
    </xf>
    <xf numFmtId="0" fontId="10" fillId="0" borderId="0" xfId="60" applyFont="1" applyFill="1" applyAlignment="1">
      <alignment vertical="center" wrapText="1"/>
      <protection/>
    </xf>
    <xf numFmtId="0" fontId="10" fillId="0" borderId="66" xfId="60" applyFont="1" applyBorder="1" applyAlignment="1">
      <alignment horizontal="center" vertical="center" wrapText="1"/>
      <protection/>
    </xf>
    <xf numFmtId="0" fontId="14" fillId="0" borderId="0" xfId="60" applyFont="1" applyBorder="1">
      <alignment/>
      <protection/>
    </xf>
    <xf numFmtId="0" fontId="10" fillId="0" borderId="50" xfId="60" applyFont="1" applyFill="1" applyBorder="1" applyAlignment="1">
      <alignment horizontal="center" vertical="center" wrapText="1"/>
      <protection/>
    </xf>
    <xf numFmtId="49" fontId="9" fillId="0" borderId="67" xfId="60" applyNumberFormat="1" applyFont="1" applyBorder="1" applyAlignment="1">
      <alignment horizontal="center" vertical="top" wrapText="1"/>
      <protection/>
    </xf>
    <xf numFmtId="0" fontId="9" fillId="0" borderId="54" xfId="60" applyFont="1" applyBorder="1" applyAlignment="1">
      <alignment horizontal="center" vertical="top" wrapText="1"/>
      <protection/>
    </xf>
    <xf numFmtId="0" fontId="9" fillId="0" borderId="68" xfId="60" applyFont="1" applyBorder="1" applyAlignment="1">
      <alignment horizontal="center" vertical="center" wrapText="1"/>
      <protection/>
    </xf>
    <xf numFmtId="0" fontId="9" fillId="0" borderId="27" xfId="60" applyFont="1" applyBorder="1" applyAlignment="1">
      <alignment horizontal="center" vertical="center" wrapText="1"/>
      <protection/>
    </xf>
    <xf numFmtId="0" fontId="0" fillId="0" borderId="69" xfId="60" applyFont="1" applyBorder="1">
      <alignment/>
      <protection/>
    </xf>
    <xf numFmtId="0" fontId="0" fillId="0" borderId="70" xfId="60" applyFont="1" applyBorder="1">
      <alignment/>
      <protection/>
    </xf>
    <xf numFmtId="0" fontId="0" fillId="0" borderId="56" xfId="60" applyFont="1" applyBorder="1">
      <alignment/>
      <protection/>
    </xf>
    <xf numFmtId="0" fontId="0" fillId="0" borderId="50" xfId="60" applyFont="1" applyBorder="1">
      <alignment/>
      <protection/>
    </xf>
    <xf numFmtId="0" fontId="8" fillId="0" borderId="0" xfId="60" applyFont="1" applyBorder="1" applyAlignment="1">
      <alignment horizontal="center" vertical="center" wrapText="1"/>
      <protection/>
    </xf>
    <xf numFmtId="49" fontId="10" fillId="0" borderId="71" xfId="60" applyNumberFormat="1" applyFont="1" applyBorder="1" applyAlignment="1">
      <alignment horizontal="center" vertical="center" wrapText="1"/>
      <protection/>
    </xf>
    <xf numFmtId="49" fontId="10" fillId="0" borderId="71" xfId="60" applyNumberFormat="1" applyFont="1" applyBorder="1" applyAlignment="1">
      <alignment horizontal="center" vertical="top" wrapText="1"/>
      <protection/>
    </xf>
    <xf numFmtId="49" fontId="10" fillId="0" borderId="72" xfId="60" applyNumberFormat="1" applyFont="1" applyBorder="1" applyAlignment="1">
      <alignment horizontal="center" vertical="top" wrapText="1"/>
      <protection/>
    </xf>
    <xf numFmtId="0" fontId="10" fillId="0" borderId="72" xfId="60" applyFont="1" applyBorder="1" applyAlignment="1">
      <alignment horizontal="center" vertical="top" wrapText="1"/>
      <protection/>
    </xf>
    <xf numFmtId="3" fontId="10" fillId="0" borderId="0" xfId="60" applyNumberFormat="1" applyFont="1" applyBorder="1" applyAlignment="1">
      <alignment vertical="top" wrapText="1"/>
      <protection/>
    </xf>
    <xf numFmtId="2" fontId="0" fillId="0" borderId="0" xfId="60" applyNumberFormat="1" applyFont="1" applyBorder="1">
      <alignment/>
      <protection/>
    </xf>
    <xf numFmtId="0" fontId="18" fillId="0" borderId="0" xfId="60" applyFont="1" applyBorder="1" applyAlignment="1">
      <alignment horizontal="center" vertical="center" wrapText="1"/>
      <protection/>
    </xf>
    <xf numFmtId="0" fontId="10" fillId="0" borderId="17" xfId="60" applyFont="1" applyBorder="1" applyAlignment="1">
      <alignment horizontal="center" vertical="top" wrapText="1"/>
      <protection/>
    </xf>
    <xf numFmtId="0" fontId="10" fillId="0" borderId="17" xfId="60" applyFont="1" applyBorder="1" applyAlignment="1">
      <alignment horizontal="center" vertical="center" wrapText="1"/>
      <protection/>
    </xf>
    <xf numFmtId="0" fontId="10" fillId="0" borderId="72" xfId="60" applyFont="1" applyBorder="1" applyAlignment="1">
      <alignment horizontal="center" vertical="center" wrapText="1"/>
      <protection/>
    </xf>
    <xf numFmtId="0" fontId="19" fillId="0" borderId="72" xfId="60" applyFont="1" applyBorder="1" applyAlignment="1">
      <alignment horizontal="center" vertical="top" wrapText="1"/>
      <protection/>
    </xf>
    <xf numFmtId="0" fontId="10" fillId="0" borderId="72" xfId="60" applyFont="1" applyFill="1" applyBorder="1" applyAlignment="1">
      <alignment horizontal="center" vertical="top" wrapText="1"/>
      <protection/>
    </xf>
    <xf numFmtId="49" fontId="10" fillId="0" borderId="23" xfId="60" applyNumberFormat="1" applyFont="1" applyBorder="1" applyAlignment="1">
      <alignment horizontal="center" vertical="top" wrapText="1"/>
      <protection/>
    </xf>
    <xf numFmtId="0" fontId="10" fillId="0" borderId="24" xfId="60" applyFont="1" applyBorder="1" applyAlignment="1">
      <alignment horizontal="center" vertical="top" wrapText="1"/>
      <protection/>
    </xf>
    <xf numFmtId="0" fontId="10" fillId="0" borderId="25" xfId="60" applyFont="1" applyBorder="1" applyAlignment="1">
      <alignment horizontal="center" vertical="top" wrapText="1"/>
      <protection/>
    </xf>
    <xf numFmtId="49" fontId="10" fillId="0" borderId="17" xfId="60" applyNumberFormat="1" applyFont="1" applyBorder="1" applyAlignment="1">
      <alignment horizontal="center" vertical="top" wrapText="1"/>
      <protection/>
    </xf>
    <xf numFmtId="0" fontId="11" fillId="0" borderId="54" xfId="60" applyFont="1" applyBorder="1">
      <alignment/>
      <protection/>
    </xf>
    <xf numFmtId="0" fontId="11" fillId="0" borderId="66" xfId="60" applyFont="1" applyBorder="1">
      <alignment/>
      <protection/>
    </xf>
    <xf numFmtId="0" fontId="9" fillId="0" borderId="53" xfId="60" applyFont="1" applyFill="1" applyBorder="1" applyAlignment="1">
      <alignment vertical="center" wrapText="1"/>
      <protection/>
    </xf>
    <xf numFmtId="4" fontId="9" fillId="0" borderId="53" xfId="60" applyNumberFormat="1" applyFont="1" applyBorder="1" applyAlignment="1">
      <alignment horizontal="center" vertical="center" wrapText="1"/>
      <protection/>
    </xf>
    <xf numFmtId="0" fontId="9" fillId="0" borderId="53" xfId="60" applyFont="1" applyFill="1" applyBorder="1" applyAlignment="1">
      <alignment horizontal="center" vertical="center" wrapText="1"/>
      <protection/>
    </xf>
    <xf numFmtId="0" fontId="11" fillId="0" borderId="53" xfId="60" applyFont="1" applyBorder="1">
      <alignment/>
      <protection/>
    </xf>
    <xf numFmtId="0" fontId="11" fillId="0" borderId="64" xfId="60" applyFont="1" applyBorder="1">
      <alignment/>
      <protection/>
    </xf>
    <xf numFmtId="0" fontId="9" fillId="0" borderId="54" xfId="60" applyFont="1" applyFill="1" applyBorder="1" applyAlignment="1">
      <alignment vertical="center" wrapText="1"/>
      <protection/>
    </xf>
    <xf numFmtId="4" fontId="9" fillId="0" borderId="54" xfId="60" applyNumberFormat="1" applyFont="1" applyBorder="1" applyAlignment="1">
      <alignment horizontal="center" vertical="center" wrapText="1"/>
      <protection/>
    </xf>
    <xf numFmtId="0" fontId="9" fillId="0" borderId="18" xfId="60" applyFont="1" applyBorder="1" applyAlignment="1">
      <alignment horizontal="center" vertical="center" wrapText="1"/>
      <protection/>
    </xf>
    <xf numFmtId="0" fontId="9" fillId="0" borderId="73" xfId="60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right"/>
      <protection/>
    </xf>
    <xf numFmtId="0" fontId="9" fillId="0" borderId="24" xfId="60" applyFont="1" applyBorder="1" applyAlignment="1">
      <alignment horizontal="center" vertical="center" wrapText="1"/>
      <protection/>
    </xf>
    <xf numFmtId="0" fontId="9" fillId="0" borderId="74" xfId="60" applyFont="1" applyBorder="1" applyAlignment="1">
      <alignment horizontal="center" vertical="center" wrapText="1"/>
      <protection/>
    </xf>
    <xf numFmtId="0" fontId="9" fillId="0" borderId="74" xfId="60" applyFont="1" applyFill="1" applyBorder="1" applyAlignment="1">
      <alignment horizontal="center" vertical="center" wrapText="1"/>
      <protection/>
    </xf>
    <xf numFmtId="0" fontId="14" fillId="0" borderId="73" xfId="60" applyFont="1" applyBorder="1" applyAlignment="1">
      <alignment horizontal="center" vertical="top" wrapText="1"/>
      <protection/>
    </xf>
    <xf numFmtId="0" fontId="14" fillId="0" borderId="75" xfId="60" applyFont="1" applyBorder="1" applyAlignment="1">
      <alignment horizontal="center" vertical="top" wrapText="1"/>
      <protection/>
    </xf>
    <xf numFmtId="0" fontId="14" fillId="0" borderId="17" xfId="60" applyFont="1" applyBorder="1" applyAlignment="1">
      <alignment horizontal="center" vertical="top" wrapText="1"/>
      <protection/>
    </xf>
    <xf numFmtId="0" fontId="14" fillId="0" borderId="72" xfId="60" applyFont="1" applyBorder="1" applyAlignment="1">
      <alignment horizontal="center" vertical="top" wrapText="1"/>
      <protection/>
    </xf>
    <xf numFmtId="0" fontId="14" fillId="0" borderId="16" xfId="60" applyFont="1" applyBorder="1" applyAlignment="1">
      <alignment horizontal="center" vertical="top" wrapText="1"/>
      <protection/>
    </xf>
    <xf numFmtId="49" fontId="14" fillId="0" borderId="72" xfId="60" applyNumberFormat="1" applyFont="1" applyBorder="1" applyAlignment="1">
      <alignment horizontal="center" vertical="center" wrapText="1"/>
      <protection/>
    </xf>
    <xf numFmtId="0" fontId="10" fillId="0" borderId="70" xfId="60" applyFont="1" applyBorder="1" applyAlignment="1">
      <alignment horizontal="center" vertical="center"/>
      <protection/>
    </xf>
    <xf numFmtId="0" fontId="10" fillId="0" borderId="60" xfId="60" applyFont="1" applyBorder="1" applyAlignment="1">
      <alignment horizontal="center" vertical="center"/>
      <protection/>
    </xf>
    <xf numFmtId="2" fontId="10" fillId="0" borderId="76" xfId="60" applyNumberFormat="1" applyFont="1" applyBorder="1" applyAlignment="1">
      <alignment horizontal="center" vertical="center" wrapText="1"/>
      <protection/>
    </xf>
    <xf numFmtId="3" fontId="10" fillId="0" borderId="77" xfId="60" applyNumberFormat="1" applyFont="1" applyBorder="1" applyAlignment="1">
      <alignment horizontal="center" vertical="center"/>
      <protection/>
    </xf>
    <xf numFmtId="3" fontId="14" fillId="0" borderId="0" xfId="60" applyNumberFormat="1" applyFont="1" applyBorder="1" applyAlignment="1">
      <alignment vertical="top" wrapText="1"/>
      <protection/>
    </xf>
    <xf numFmtId="3" fontId="10" fillId="0" borderId="55" xfId="60" applyNumberFormat="1" applyFont="1" applyFill="1" applyBorder="1" applyAlignment="1">
      <alignment horizontal="center" vertical="center" wrapText="1"/>
      <protection/>
    </xf>
    <xf numFmtId="1" fontId="10" fillId="36" borderId="55" xfId="60" applyNumberFormat="1" applyFont="1" applyFill="1" applyBorder="1" applyAlignment="1">
      <alignment horizontal="center" vertical="center" wrapText="1"/>
      <protection/>
    </xf>
    <xf numFmtId="1" fontId="10" fillId="0" borderId="55" xfId="60" applyNumberFormat="1" applyFont="1" applyBorder="1" applyAlignment="1">
      <alignment horizontal="center" vertical="center" wrapText="1"/>
      <protection/>
    </xf>
    <xf numFmtId="0" fontId="14" fillId="0" borderId="17" xfId="60" applyFont="1" applyBorder="1" applyAlignment="1" quotePrefix="1">
      <alignment horizontal="center" vertical="top" wrapText="1"/>
      <protection/>
    </xf>
    <xf numFmtId="0" fontId="5" fillId="0" borderId="50" xfId="60" applyFont="1" applyFill="1" applyBorder="1" applyAlignment="1">
      <alignment horizontal="left" vertical="center" wrapText="1"/>
      <protection/>
    </xf>
    <xf numFmtId="0" fontId="14" fillId="0" borderId="50" xfId="60" applyFont="1" applyFill="1" applyBorder="1" applyAlignment="1">
      <alignment horizontal="center" vertical="center" wrapText="1"/>
      <protection/>
    </xf>
    <xf numFmtId="0" fontId="14" fillId="0" borderId="50" xfId="60" applyFont="1" applyFill="1" applyBorder="1" applyAlignment="1">
      <alignment horizontal="center" vertical="top" wrapText="1"/>
      <protection/>
    </xf>
    <xf numFmtId="177" fontId="14" fillId="0" borderId="50" xfId="60" applyNumberFormat="1" applyFont="1" applyFill="1" applyBorder="1" applyAlignment="1">
      <alignment horizontal="center" vertical="center" wrapText="1"/>
      <protection/>
    </xf>
    <xf numFmtId="0" fontId="8" fillId="0" borderId="0" xfId="60" applyFont="1">
      <alignment/>
      <protection/>
    </xf>
    <xf numFmtId="0" fontId="14" fillId="0" borderId="17" xfId="60" applyFont="1" applyBorder="1" applyAlignment="1">
      <alignment horizontal="center" vertical="center" wrapText="1"/>
      <protection/>
    </xf>
    <xf numFmtId="0" fontId="14" fillId="0" borderId="17" xfId="60" applyFont="1" applyFill="1" applyBorder="1" applyAlignment="1">
      <alignment horizontal="center" vertical="top" wrapText="1"/>
      <protection/>
    </xf>
    <xf numFmtId="49" fontId="14" fillId="0" borderId="51" xfId="60" applyNumberFormat="1" applyFont="1" applyBorder="1" applyAlignment="1">
      <alignment horizontal="center" vertical="top" wrapText="1"/>
      <protection/>
    </xf>
    <xf numFmtId="49" fontId="14" fillId="0" borderId="71" xfId="60" applyNumberFormat="1" applyFont="1" applyBorder="1" applyAlignment="1">
      <alignment horizontal="center" vertical="top" wrapText="1"/>
      <protection/>
    </xf>
    <xf numFmtId="0" fontId="14" fillId="0" borderId="65" xfId="60" applyFont="1" applyBorder="1" applyAlignment="1">
      <alignment horizontal="center" vertical="top" wrapText="1"/>
      <protection/>
    </xf>
    <xf numFmtId="0" fontId="14" fillId="0" borderId="18" xfId="60" applyFont="1" applyBorder="1" applyAlignment="1">
      <alignment horizontal="center" vertical="top" wrapText="1"/>
      <protection/>
    </xf>
    <xf numFmtId="49" fontId="14" fillId="0" borderId="18" xfId="60" applyNumberFormat="1" applyFont="1" applyBorder="1" applyAlignment="1">
      <alignment horizontal="center" vertical="top" wrapText="1"/>
      <protection/>
    </xf>
    <xf numFmtId="49" fontId="14" fillId="0" borderId="17" xfId="60" applyNumberFormat="1" applyFont="1" applyBorder="1" applyAlignment="1">
      <alignment horizontal="center" vertical="top" wrapText="1"/>
      <protection/>
    </xf>
    <xf numFmtId="49" fontId="14" fillId="0" borderId="72" xfId="60" applyNumberFormat="1" applyFont="1" applyBorder="1" applyAlignment="1">
      <alignment horizontal="center" vertical="top" wrapText="1"/>
      <protection/>
    </xf>
    <xf numFmtId="0" fontId="14" fillId="0" borderId="52" xfId="60" applyFont="1" applyBorder="1" applyAlignment="1">
      <alignment horizontal="center" vertical="center" wrapText="1"/>
      <protection/>
    </xf>
    <xf numFmtId="0" fontId="65" fillId="0" borderId="11" xfId="60" applyFont="1" applyFill="1" applyBorder="1" applyAlignment="1">
      <alignment horizontal="left" vertical="center" wrapText="1"/>
      <protection/>
    </xf>
    <xf numFmtId="0" fontId="65" fillId="36" borderId="17" xfId="60" applyFont="1" applyFill="1" applyBorder="1" applyAlignment="1">
      <alignment horizontal="left" vertical="center" wrapText="1"/>
      <protection/>
    </xf>
    <xf numFmtId="0" fontId="5" fillId="0" borderId="78" xfId="60" applyFont="1" applyFill="1" applyBorder="1" applyAlignment="1">
      <alignment horizontal="left" vertical="center" wrapText="1"/>
      <protection/>
    </xf>
    <xf numFmtId="0" fontId="8" fillId="0" borderId="50" xfId="60" applyFont="1" applyBorder="1" applyAlignment="1">
      <alignment horizontal="justify" vertical="center" wrapText="1"/>
      <protection/>
    </xf>
    <xf numFmtId="0" fontId="2" fillId="0" borderId="49" xfId="60" applyFont="1" applyBorder="1" applyAlignment="1">
      <alignment horizontal="left" vertical="center" wrapText="1"/>
      <protection/>
    </xf>
    <xf numFmtId="0" fontId="65" fillId="36" borderId="49" xfId="60" applyFont="1" applyFill="1" applyBorder="1" applyAlignment="1">
      <alignment horizontal="left" vertical="center" wrapText="1"/>
      <protection/>
    </xf>
    <xf numFmtId="0" fontId="2" fillId="0" borderId="79" xfId="60" applyFont="1" applyBorder="1" applyAlignment="1">
      <alignment horizontal="left" vertical="center" wrapText="1"/>
      <protection/>
    </xf>
    <xf numFmtId="0" fontId="65" fillId="0" borderId="50" xfId="60" applyFont="1" applyFill="1" applyBorder="1" applyAlignment="1">
      <alignment horizontal="left" vertical="center" wrapText="1"/>
      <protection/>
    </xf>
    <xf numFmtId="0" fontId="5" fillId="0" borderId="79" xfId="60" applyFont="1" applyFill="1" applyBorder="1" applyAlignment="1">
      <alignment horizontal="left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66" fillId="0" borderId="11" xfId="60" applyFont="1" applyFill="1" applyBorder="1" applyAlignment="1">
      <alignment horizontal="center" vertical="center" wrapText="1"/>
      <protection/>
    </xf>
    <xf numFmtId="0" fontId="66" fillId="36" borderId="17" xfId="60" applyFont="1" applyFill="1" applyBorder="1" applyAlignment="1">
      <alignment horizontal="center" vertical="center" wrapText="1"/>
      <protection/>
    </xf>
    <xf numFmtId="41" fontId="5" fillId="0" borderId="11" xfId="60" applyNumberFormat="1" applyFont="1" applyFill="1" applyBorder="1" applyAlignment="1">
      <alignment vertical="center" wrapText="1"/>
      <protection/>
    </xf>
    <xf numFmtId="3" fontId="10" fillId="36" borderId="36" xfId="60" applyNumberFormat="1" applyFont="1" applyFill="1" applyBorder="1" applyAlignment="1">
      <alignment horizontal="center" vertical="center" wrapText="1"/>
      <protection/>
    </xf>
    <xf numFmtId="41" fontId="2" fillId="0" borderId="11" xfId="60" applyNumberFormat="1" applyFont="1" applyBorder="1" applyAlignment="1">
      <alignment horizontal="right" vertical="center" wrapText="1"/>
      <protection/>
    </xf>
    <xf numFmtId="1" fontId="2" fillId="0" borderId="11" xfId="60" applyNumberFormat="1" applyFont="1" applyBorder="1" applyAlignment="1">
      <alignment horizontal="right" vertical="center" wrapText="1"/>
      <protection/>
    </xf>
    <xf numFmtId="41" fontId="5" fillId="0" borderId="11" xfId="60" applyNumberFormat="1" applyFont="1" applyFill="1" applyBorder="1" applyAlignment="1">
      <alignment horizontal="center" vertical="center" wrapText="1"/>
      <protection/>
    </xf>
    <xf numFmtId="0" fontId="66" fillId="36" borderId="11" xfId="60" applyFont="1" applyFill="1" applyBorder="1" applyAlignment="1">
      <alignment horizontal="center" vertical="center" wrapText="1"/>
      <protection/>
    </xf>
    <xf numFmtId="41" fontId="5" fillId="0" borderId="12" xfId="60" applyNumberFormat="1" applyFont="1" applyFill="1" applyBorder="1" applyAlignment="1">
      <alignment horizontal="center" vertical="center" wrapText="1"/>
      <protection/>
    </xf>
    <xf numFmtId="41" fontId="2" fillId="0" borderId="11" xfId="60" applyNumberFormat="1" applyFont="1" applyFill="1" applyBorder="1" applyAlignment="1">
      <alignment horizontal="center" vertical="center" wrapText="1"/>
      <protection/>
    </xf>
    <xf numFmtId="41" fontId="65" fillId="36" borderId="11" xfId="60" applyNumberFormat="1" applyFont="1" applyFill="1" applyBorder="1" applyAlignment="1">
      <alignment horizontal="center" vertical="center" wrapText="1"/>
      <protection/>
    </xf>
    <xf numFmtId="3" fontId="10" fillId="0" borderId="36" xfId="60" applyNumberFormat="1" applyFont="1" applyBorder="1" applyAlignment="1">
      <alignment vertical="top" wrapText="1"/>
      <protection/>
    </xf>
    <xf numFmtId="41" fontId="2" fillId="0" borderId="12" xfId="60" applyNumberFormat="1" applyFont="1" applyFill="1" applyBorder="1" applyAlignment="1">
      <alignment horizontal="center" vertical="center" wrapText="1"/>
      <protection/>
    </xf>
    <xf numFmtId="3" fontId="14" fillId="0" borderId="35" xfId="60" applyNumberFormat="1" applyFont="1" applyBorder="1" applyAlignment="1">
      <alignment horizontal="center" vertical="center" wrapText="1"/>
      <protection/>
    </xf>
    <xf numFmtId="0" fontId="0" fillId="0" borderId="70" xfId="60" applyFont="1" applyBorder="1" applyAlignment="1">
      <alignment horizontal="center" vertical="center"/>
      <protection/>
    </xf>
    <xf numFmtId="3" fontId="0" fillId="0" borderId="50" xfId="60" applyNumberFormat="1" applyFont="1" applyBorder="1" applyAlignment="1">
      <alignment horizontal="center" vertical="center"/>
      <protection/>
    </xf>
    <xf numFmtId="0" fontId="14" fillId="0" borderId="61" xfId="60" applyFont="1" applyBorder="1" applyAlignment="1">
      <alignment horizontal="center" vertical="center" wrapText="1"/>
      <protection/>
    </xf>
    <xf numFmtId="41" fontId="10" fillId="0" borderId="54" xfId="60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2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8" fillId="0" borderId="80" xfId="0" applyFont="1" applyBorder="1" applyAlignment="1">
      <alignment wrapText="1"/>
    </xf>
    <xf numFmtId="0" fontId="0" fillId="0" borderId="81" xfId="0" applyBorder="1" applyAlignment="1">
      <alignment wrapText="1"/>
    </xf>
    <xf numFmtId="0" fontId="0" fillId="0" borderId="82" xfId="0" applyBorder="1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 wrapText="1" indent="1"/>
    </xf>
    <xf numFmtId="175" fontId="10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8" fillId="0" borderId="80" xfId="0" applyFont="1" applyBorder="1" applyAlignment="1">
      <alignment horizontal="left" vertical="center"/>
    </xf>
    <xf numFmtId="0" fontId="8" fillId="0" borderId="81" xfId="0" applyFont="1" applyBorder="1" applyAlignment="1">
      <alignment horizontal="left" vertical="center"/>
    </xf>
    <xf numFmtId="0" fontId="8" fillId="0" borderId="82" xfId="0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175" fontId="8" fillId="0" borderId="43" xfId="0" applyNumberFormat="1" applyFont="1" applyBorder="1" applyAlignment="1">
      <alignment horizontal="center" vertical="center" wrapText="1"/>
    </xf>
    <xf numFmtId="175" fontId="8" fillId="0" borderId="40" xfId="0" applyNumberFormat="1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 wrapText="1"/>
    </xf>
    <xf numFmtId="175" fontId="8" fillId="0" borderId="44" xfId="0" applyNumberFormat="1" applyFont="1" applyBorder="1" applyAlignment="1">
      <alignment horizontal="center" vertical="center" wrapText="1"/>
    </xf>
    <xf numFmtId="175" fontId="8" fillId="0" borderId="48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9" fillId="0" borderId="75" xfId="60" applyFont="1" applyBorder="1" applyAlignment="1">
      <alignment horizontal="center" vertical="center" wrapText="1"/>
      <protection/>
    </xf>
    <xf numFmtId="0" fontId="9" fillId="0" borderId="25" xfId="60" applyFont="1" applyBorder="1" applyAlignment="1">
      <alignment horizontal="center" vertical="center" wrapText="1"/>
      <protection/>
    </xf>
    <xf numFmtId="0" fontId="9" fillId="0" borderId="73" xfId="60" applyFont="1" applyBorder="1" applyAlignment="1">
      <alignment horizontal="center" vertical="center" textRotation="90" wrapText="1"/>
      <protection/>
    </xf>
    <xf numFmtId="0" fontId="9" fillId="0" borderId="24" xfId="60" applyFont="1" applyBorder="1" applyAlignment="1">
      <alignment horizontal="center" vertical="center" textRotation="90" wrapText="1"/>
      <protection/>
    </xf>
    <xf numFmtId="0" fontId="9" fillId="0" borderId="50" xfId="60" applyFont="1" applyBorder="1" applyAlignment="1">
      <alignment horizontal="center" vertical="center" wrapText="1"/>
      <protection/>
    </xf>
    <xf numFmtId="0" fontId="9" fillId="0" borderId="52" xfId="60" applyFont="1" applyBorder="1" applyAlignment="1">
      <alignment horizontal="center" vertical="center" wrapText="1"/>
      <protection/>
    </xf>
    <xf numFmtId="0" fontId="9" fillId="0" borderId="84" xfId="60" applyFont="1" applyBorder="1" applyAlignment="1">
      <alignment horizontal="center" vertical="center" wrapText="1"/>
      <protection/>
    </xf>
    <xf numFmtId="0" fontId="9" fillId="0" borderId="53" xfId="60" applyFont="1" applyBorder="1" applyAlignment="1">
      <alignment horizontal="center" vertical="center" wrapText="1"/>
      <protection/>
    </xf>
    <xf numFmtId="0" fontId="9" fillId="0" borderId="85" xfId="60" applyFont="1" applyBorder="1" applyAlignment="1">
      <alignment horizontal="center" vertical="center" wrapText="1"/>
      <protection/>
    </xf>
    <xf numFmtId="0" fontId="9" fillId="0" borderId="86" xfId="60" applyFont="1" applyBorder="1" applyAlignment="1">
      <alignment horizontal="center" vertical="center" wrapText="1"/>
      <protection/>
    </xf>
    <xf numFmtId="0" fontId="9" fillId="0" borderId="54" xfId="60" applyFont="1" applyBorder="1" applyAlignment="1">
      <alignment horizontal="center" vertical="center" wrapText="1"/>
      <protection/>
    </xf>
    <xf numFmtId="0" fontId="9" fillId="0" borderId="87" xfId="60" applyFont="1" applyBorder="1" applyAlignment="1">
      <alignment horizontal="center" vertical="center" wrapText="1"/>
      <protection/>
    </xf>
    <xf numFmtId="0" fontId="9" fillId="0" borderId="88" xfId="60" applyFont="1" applyBorder="1" applyAlignment="1">
      <alignment horizontal="center" vertical="center" wrapText="1"/>
      <protection/>
    </xf>
    <xf numFmtId="0" fontId="9" fillId="0" borderId="62" xfId="60" applyFont="1" applyBorder="1" applyAlignment="1">
      <alignment horizontal="center" vertical="center" wrapText="1"/>
      <protection/>
    </xf>
    <xf numFmtId="0" fontId="9" fillId="0" borderId="89" xfId="60" applyFont="1" applyBorder="1" applyAlignment="1">
      <alignment horizontal="center" vertical="center" wrapText="1"/>
      <protection/>
    </xf>
    <xf numFmtId="0" fontId="9" fillId="0" borderId="65" xfId="60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right" vertical="center" wrapText="1"/>
      <protection/>
    </xf>
    <xf numFmtId="0" fontId="17" fillId="0" borderId="0" xfId="60" applyFont="1" applyAlignment="1">
      <alignment horizontal="center" wrapText="1" readingOrder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center" wrapText="1"/>
      <protection/>
    </xf>
    <xf numFmtId="0" fontId="8" fillId="0" borderId="62" xfId="60" applyFont="1" applyBorder="1" applyAlignment="1">
      <alignment horizontal="right" vertical="center" wrapText="1"/>
      <protection/>
    </xf>
    <xf numFmtId="0" fontId="9" fillId="0" borderId="67" xfId="60" applyFont="1" applyBorder="1" applyAlignment="1">
      <alignment horizontal="center" vertical="center" wrapText="1"/>
      <protection/>
    </xf>
    <xf numFmtId="0" fontId="9" fillId="0" borderId="66" xfId="60" applyFont="1" applyBorder="1" applyAlignment="1">
      <alignment horizontal="center" vertical="center" wrapText="1"/>
      <protection/>
    </xf>
    <xf numFmtId="0" fontId="9" fillId="0" borderId="67" xfId="60" applyFont="1" applyBorder="1" applyAlignment="1">
      <alignment horizontal="left" wrapText="1"/>
      <protection/>
    </xf>
    <xf numFmtId="0" fontId="9" fillId="0" borderId="54" xfId="60" applyFont="1" applyBorder="1" applyAlignment="1">
      <alignment horizontal="left" wrapText="1"/>
      <protection/>
    </xf>
    <xf numFmtId="0" fontId="9" fillId="0" borderId="67" xfId="60" applyFont="1" applyBorder="1" applyAlignment="1">
      <alignment horizontal="left" vertical="center" wrapText="1"/>
      <protection/>
    </xf>
    <xf numFmtId="0" fontId="9" fillId="0" borderId="54" xfId="60" applyFont="1" applyBorder="1" applyAlignment="1">
      <alignment horizontal="left" vertical="center" wrapText="1"/>
      <protection/>
    </xf>
    <xf numFmtId="0" fontId="9" fillId="0" borderId="90" xfId="60" applyFont="1" applyBorder="1" applyAlignment="1">
      <alignment horizontal="center" vertical="center" wrapText="1"/>
      <protection/>
    </xf>
    <xf numFmtId="0" fontId="9" fillId="0" borderId="56" xfId="60" applyFont="1" applyBorder="1" applyAlignment="1">
      <alignment horizontal="center" vertical="center" wrapText="1"/>
      <protection/>
    </xf>
    <xf numFmtId="0" fontId="14" fillId="0" borderId="0" xfId="60" applyFont="1" applyBorder="1" applyAlignment="1">
      <alignment vertical="center" wrapText="1"/>
      <protection/>
    </xf>
    <xf numFmtId="0" fontId="10" fillId="0" borderId="0" xfId="60" applyFont="1" applyBorder="1" applyAlignment="1">
      <alignment vertical="center" wrapText="1"/>
      <protection/>
    </xf>
    <xf numFmtId="0" fontId="18" fillId="0" borderId="0" xfId="60" applyFont="1" applyAlignment="1">
      <alignment horizontal="center" vertical="center" wrapText="1"/>
      <protection/>
    </xf>
    <xf numFmtId="0" fontId="9" fillId="0" borderId="51" xfId="60" applyFont="1" applyBorder="1" applyAlignment="1">
      <alignment horizontal="center" vertical="center" wrapText="1"/>
      <protection/>
    </xf>
    <xf numFmtId="0" fontId="9" fillId="0" borderId="23" xfId="60" applyFont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1" fontId="3" fillId="0" borderId="11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right" vertical="center" wrapText="1"/>
    </xf>
    <xf numFmtId="0" fontId="3" fillId="0" borderId="92" xfId="0" applyFont="1" applyBorder="1" applyAlignment="1">
      <alignment horizontal="right" vertical="center" wrapText="1"/>
    </xf>
    <xf numFmtId="0" fontId="3" fillId="0" borderId="93" xfId="0" applyFont="1" applyBorder="1" applyAlignment="1">
      <alignment horizontal="right" vertical="center" wrapText="1"/>
    </xf>
    <xf numFmtId="0" fontId="2" fillId="0" borderId="91" xfId="0" applyFont="1" applyBorder="1" applyAlignment="1">
      <alignment horizontal="left" vertical="center" wrapText="1"/>
    </xf>
    <xf numFmtId="0" fontId="2" fillId="0" borderId="92" xfId="0" applyFont="1" applyBorder="1" applyAlignment="1">
      <alignment horizontal="left" vertical="center" wrapText="1"/>
    </xf>
    <xf numFmtId="0" fontId="2" fillId="0" borderId="9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1" fontId="3" fillId="0" borderId="11" xfId="0" applyNumberFormat="1" applyFont="1" applyFill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1" fontId="3" fillId="0" borderId="95" xfId="0" applyNumberFormat="1" applyFont="1" applyFill="1" applyBorder="1" applyAlignment="1">
      <alignment horizontal="center" vertical="center" wrapText="1"/>
    </xf>
    <xf numFmtId="41" fontId="3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96" xfId="0" applyNumberFormat="1" applyFont="1" applyBorder="1" applyAlignment="1">
      <alignment horizontal="center" vertical="center" wrapText="1"/>
    </xf>
    <xf numFmtId="49" fontId="5" fillId="0" borderId="97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Euro 4" xfId="48"/>
    <cellStyle name="Hyperlink" xfId="49"/>
    <cellStyle name="Followed Hyperlink" xfId="50"/>
    <cellStyle name="Incorrecto" xfId="51"/>
    <cellStyle name="Comma" xfId="52"/>
    <cellStyle name="Comma [0]" xfId="53"/>
    <cellStyle name="Millares 2" xfId="54"/>
    <cellStyle name="Millares 3" xfId="55"/>
    <cellStyle name="Currency" xfId="56"/>
    <cellStyle name="Currency [0]" xfId="57"/>
    <cellStyle name="Moneda 2" xfId="58"/>
    <cellStyle name="Neutral" xfId="59"/>
    <cellStyle name="Normal 2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</xdr:row>
      <xdr:rowOff>0</xdr:rowOff>
    </xdr:from>
    <xdr:to>
      <xdr:col>2</xdr:col>
      <xdr:colOff>990600</xdr:colOff>
      <xdr:row>6</xdr:row>
      <xdr:rowOff>85725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666750" y="28575"/>
          <a:ext cx="55054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Ciencia y Tecnología
</a:t>
          </a:r>
        </a:p>
      </xdr:txBody>
    </xdr:sp>
    <xdr:clientData/>
  </xdr:twoCellAnchor>
  <xdr:twoCellAnchor editAs="oneCell">
    <xdr:from>
      <xdr:col>0</xdr:col>
      <xdr:colOff>95250</xdr:colOff>
      <xdr:row>1</xdr:row>
      <xdr:rowOff>95250</xdr:rowOff>
    </xdr:from>
    <xdr:to>
      <xdr:col>0</xdr:col>
      <xdr:colOff>590550</xdr:colOff>
      <xdr:row>3</xdr:row>
      <xdr:rowOff>142875</xdr:rowOff>
    </xdr:to>
    <xdr:pic>
      <xdr:nvPicPr>
        <xdr:cNvPr id="2" name="2 Imagen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495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1</xdr:row>
      <xdr:rowOff>85725</xdr:rowOff>
    </xdr:from>
    <xdr:to>
      <xdr:col>8</xdr:col>
      <xdr:colOff>9525</xdr:colOff>
      <xdr:row>6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114300"/>
          <a:ext cx="2447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160</xdr:row>
      <xdr:rowOff>95250</xdr:rowOff>
    </xdr:from>
    <xdr:to>
      <xdr:col>1</xdr:col>
      <xdr:colOff>2152650</xdr:colOff>
      <xdr:row>167</xdr:row>
      <xdr:rowOff>95250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95250" y="26498550"/>
          <a:ext cx="28860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ANGEL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REYES MERCADO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DIRECCION DE PLANEACION ESTRTEGICA ADMINISTRATIVA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400050</xdr:colOff>
      <xdr:row>160</xdr:row>
      <xdr:rowOff>28575</xdr:rowOff>
    </xdr:from>
    <xdr:to>
      <xdr:col>8</xdr:col>
      <xdr:colOff>9525</xdr:colOff>
      <xdr:row>166</xdr:row>
      <xdr:rowOff>66675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6638925" y="26431875"/>
          <a:ext cx="48863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N. CAMPA GADEA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4</xdr:col>
      <xdr:colOff>76200</xdr:colOff>
      <xdr:row>4</xdr:row>
      <xdr:rowOff>47625</xdr:rowOff>
    </xdr:to>
    <xdr:pic>
      <xdr:nvPicPr>
        <xdr:cNvPr id="1" name="6 Imagen" descr="G:\PAPELERIA BASICA INDICADORES Y ARCHIVOS\LOGO_NS1 pi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781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0</xdr:row>
      <xdr:rowOff>28575</xdr:rowOff>
    </xdr:from>
    <xdr:to>
      <xdr:col>9</xdr:col>
      <xdr:colOff>2343150</xdr:colOff>
      <xdr:row>4</xdr:row>
      <xdr:rowOff>114300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933450" y="28575"/>
          <a:ext cx="34385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Gobierno del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Estado de Sonora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Consejo Estatal de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Ciencia y Tecnología
</a:t>
          </a:r>
        </a:p>
      </xdr:txBody>
    </xdr:sp>
    <xdr:clientData/>
  </xdr:twoCellAnchor>
  <xdr:twoCellAnchor editAs="oneCell">
    <xdr:from>
      <xdr:col>17</xdr:col>
      <xdr:colOff>19050</xdr:colOff>
      <xdr:row>0</xdr:row>
      <xdr:rowOff>95250</xdr:rowOff>
    </xdr:from>
    <xdr:to>
      <xdr:col>22</xdr:col>
      <xdr:colOff>457200</xdr:colOff>
      <xdr:row>2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44175" y="95250"/>
          <a:ext cx="1724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I31" sqref="I31"/>
    </sheetView>
  </sheetViews>
  <sheetFormatPr defaultColWidth="11.421875" defaultRowHeight="12.75"/>
  <cols>
    <col min="1" max="1" width="28.140625" style="78" customWidth="1"/>
    <col min="2" max="6" width="14.7109375" style="0" customWidth="1"/>
    <col min="7" max="7" width="20.421875" style="0" customWidth="1"/>
    <col min="8" max="8" width="12.8515625" style="0" bestFit="1" customWidth="1"/>
    <col min="9" max="9" width="9.421875" style="0" customWidth="1"/>
    <col min="11" max="11" width="11.8515625" style="139" bestFit="1" customWidth="1"/>
    <col min="12" max="13" width="11.7109375" style="139" bestFit="1" customWidth="1"/>
    <col min="14" max="15" width="11.421875" style="44" customWidth="1"/>
  </cols>
  <sheetData>
    <row r="1" ht="12.75">
      <c r="I1" s="29" t="s">
        <v>70</v>
      </c>
    </row>
    <row r="2" spans="1:9" ht="15.75">
      <c r="A2" s="493" t="s">
        <v>71</v>
      </c>
      <c r="B2" s="493"/>
      <c r="C2" s="493"/>
      <c r="D2" s="493"/>
      <c r="E2" s="493"/>
      <c r="F2" s="493"/>
      <c r="G2" s="493"/>
      <c r="H2" s="493"/>
      <c r="I2" s="493"/>
    </row>
    <row r="3" spans="1:9" ht="12.75">
      <c r="A3" s="494" t="s">
        <v>72</v>
      </c>
      <c r="B3" s="494"/>
      <c r="C3" s="494"/>
      <c r="D3" s="494"/>
      <c r="E3" s="494"/>
      <c r="F3" s="494"/>
      <c r="G3" s="494"/>
      <c r="H3" s="494"/>
      <c r="I3" s="494"/>
    </row>
    <row r="4" spans="1:9" ht="12.75">
      <c r="A4" s="494" t="s">
        <v>73</v>
      </c>
      <c r="B4" s="494"/>
      <c r="C4" s="494"/>
      <c r="D4" s="494"/>
      <c r="E4" s="494"/>
      <c r="F4" s="494"/>
      <c r="G4" s="494"/>
      <c r="H4" s="494"/>
      <c r="I4" s="494"/>
    </row>
    <row r="5" spans="1:9" ht="12.75">
      <c r="A5" s="79"/>
      <c r="B5" s="30"/>
      <c r="C5" s="30"/>
      <c r="D5" s="30"/>
      <c r="E5" s="30"/>
      <c r="F5" s="30"/>
      <c r="G5" s="30"/>
      <c r="H5" s="30"/>
      <c r="I5" s="30"/>
    </row>
    <row r="6" spans="1:9" ht="13.5" customHeight="1" thickBot="1">
      <c r="A6" s="79"/>
      <c r="F6" s="495" t="s">
        <v>205</v>
      </c>
      <c r="G6" s="496"/>
      <c r="H6" s="496"/>
      <c r="I6" s="496"/>
    </row>
    <row r="7" spans="1:9" ht="14.25" customHeight="1" thickBot="1" thickTop="1">
      <c r="A7" s="497" t="s">
        <v>2</v>
      </c>
      <c r="B7" s="498"/>
      <c r="C7" s="498"/>
      <c r="D7" s="498"/>
      <c r="E7" s="498"/>
      <c r="F7" s="498"/>
      <c r="G7" s="498"/>
      <c r="H7" s="498"/>
      <c r="I7" s="499"/>
    </row>
    <row r="8" ht="15.75" customHeight="1" thickTop="1"/>
    <row r="9" spans="1:8" ht="12.75">
      <c r="A9" s="80" t="s">
        <v>74</v>
      </c>
      <c r="F9" s="32" t="s">
        <v>75</v>
      </c>
      <c r="G9" s="33"/>
      <c r="H9" s="31"/>
    </row>
    <row r="10" spans="1:9" ht="12.75" customHeight="1">
      <c r="A10" s="479" t="s">
        <v>76</v>
      </c>
      <c r="B10" s="481" t="s">
        <v>77</v>
      </c>
      <c r="C10" s="487" t="s">
        <v>78</v>
      </c>
      <c r="D10" s="34" t="s">
        <v>79</v>
      </c>
      <c r="E10" s="35"/>
      <c r="F10" s="36"/>
      <c r="G10" s="36"/>
      <c r="H10" s="37"/>
      <c r="I10" s="487" t="s">
        <v>80</v>
      </c>
    </row>
    <row r="11" spans="1:9" ht="12.75">
      <c r="A11" s="492"/>
      <c r="B11" s="482"/>
      <c r="C11" s="488"/>
      <c r="D11" s="159" t="s">
        <v>95</v>
      </c>
      <c r="E11" s="159" t="s">
        <v>208</v>
      </c>
      <c r="F11" s="160" t="s">
        <v>97</v>
      </c>
      <c r="G11" s="38" t="s">
        <v>81</v>
      </c>
      <c r="H11" s="38" t="s">
        <v>82</v>
      </c>
      <c r="I11" s="488"/>
    </row>
    <row r="12" spans="1:9" ht="12.75">
      <c r="A12" s="39" t="s">
        <v>83</v>
      </c>
      <c r="B12" s="40"/>
      <c r="C12" s="41">
        <v>0</v>
      </c>
      <c r="D12" s="230">
        <v>375071</v>
      </c>
      <c r="E12" s="230">
        <v>367436.11</v>
      </c>
      <c r="F12" s="231">
        <v>347802.2200000001</v>
      </c>
      <c r="G12" s="232"/>
      <c r="H12" s="232"/>
      <c r="I12" s="233"/>
    </row>
    <row r="13" spans="1:10" ht="16.5" customHeight="1">
      <c r="A13" s="81" t="s">
        <v>84</v>
      </c>
      <c r="B13" s="42"/>
      <c r="C13" s="42">
        <v>966000</v>
      </c>
      <c r="D13" s="234"/>
      <c r="E13" s="234"/>
      <c r="F13" s="234">
        <v>966000</v>
      </c>
      <c r="G13" s="235">
        <v>966000</v>
      </c>
      <c r="H13" s="235">
        <v>966000</v>
      </c>
      <c r="I13" s="239">
        <v>1</v>
      </c>
      <c r="J13" s="44"/>
    </row>
    <row r="14" spans="1:16" ht="16.5" customHeight="1">
      <c r="A14" s="81" t="s">
        <v>85</v>
      </c>
      <c r="B14" s="42">
        <v>25211000</v>
      </c>
      <c r="C14" s="42">
        <v>25211000</v>
      </c>
      <c r="D14" s="234">
        <v>270947.79</v>
      </c>
      <c r="E14" s="234">
        <v>227885.42</v>
      </c>
      <c r="F14" s="234">
        <v>235092.12</v>
      </c>
      <c r="G14" s="235">
        <f>D14+E14+F14</f>
        <v>733925.33</v>
      </c>
      <c r="H14" s="235">
        <f>G14</f>
        <v>733925.33</v>
      </c>
      <c r="I14" s="239">
        <v>1</v>
      </c>
      <c r="J14" s="44"/>
      <c r="L14" s="141"/>
      <c r="N14" s="49"/>
      <c r="O14" s="49"/>
      <c r="P14" s="49"/>
    </row>
    <row r="15" spans="1:16" ht="16.5" customHeight="1">
      <c r="A15" s="82" t="s">
        <v>86</v>
      </c>
      <c r="B15" s="43"/>
      <c r="C15" s="42"/>
      <c r="D15" s="234"/>
      <c r="E15" s="234"/>
      <c r="F15" s="234"/>
      <c r="G15" s="235">
        <v>0</v>
      </c>
      <c r="H15" s="235">
        <v>0</v>
      </c>
      <c r="I15" s="237"/>
      <c r="J15" s="44"/>
      <c r="M15" s="141"/>
      <c r="P15" s="44"/>
    </row>
    <row r="16" spans="1:16" ht="16.5" customHeight="1">
      <c r="A16" s="83" t="s">
        <v>87</v>
      </c>
      <c r="B16" s="47"/>
      <c r="C16" s="47"/>
      <c r="D16" s="238">
        <v>56.69</v>
      </c>
      <c r="E16" s="238">
        <v>49.4</v>
      </c>
      <c r="F16" s="238">
        <v>52.39</v>
      </c>
      <c r="G16" s="235">
        <v>158.48000000000002</v>
      </c>
      <c r="H16" s="235">
        <v>158.48000000000002</v>
      </c>
      <c r="I16" s="236">
        <v>1</v>
      </c>
      <c r="M16" s="141"/>
      <c r="P16" s="44"/>
    </row>
    <row r="17" spans="1:16" ht="8.25" customHeight="1">
      <c r="A17" s="84"/>
      <c r="B17" s="49"/>
      <c r="C17" s="49"/>
      <c r="D17" s="145"/>
      <c r="E17" s="145"/>
      <c r="F17" s="49"/>
      <c r="G17" s="50"/>
      <c r="H17" s="50"/>
      <c r="I17" s="48"/>
      <c r="P17" s="44"/>
    </row>
    <row r="18" spans="1:16" ht="12.75">
      <c r="A18" s="85" t="s">
        <v>88</v>
      </c>
      <c r="B18" s="51">
        <f>SUM(B13:B16)</f>
        <v>25211000</v>
      </c>
      <c r="C18" s="51">
        <f aca="true" t="shared" si="0" ref="C18:H18">SUM(C12:C16)</f>
        <v>26177000</v>
      </c>
      <c r="D18" s="146">
        <f t="shared" si="0"/>
        <v>646075.48</v>
      </c>
      <c r="E18" s="146">
        <f t="shared" si="0"/>
        <v>595370.93</v>
      </c>
      <c r="F18" s="51">
        <f t="shared" si="0"/>
        <v>1548946.7300000002</v>
      </c>
      <c r="G18" s="51">
        <f t="shared" si="0"/>
        <v>1700083.81</v>
      </c>
      <c r="H18" s="51">
        <f t="shared" si="0"/>
        <v>1700083.81</v>
      </c>
      <c r="I18" s="52">
        <f>+H18/B18</f>
        <v>0.0674342076871207</v>
      </c>
      <c r="M18" s="141"/>
      <c r="P18" s="44"/>
    </row>
    <row r="19" spans="1:16" ht="12" customHeight="1">
      <c r="A19" s="86"/>
      <c r="B19" s="53"/>
      <c r="C19" s="53"/>
      <c r="D19" s="147"/>
      <c r="E19" s="147"/>
      <c r="F19" s="53"/>
      <c r="G19" s="53"/>
      <c r="H19" s="53"/>
      <c r="I19" s="53"/>
      <c r="K19" s="143"/>
      <c r="L19" s="144"/>
      <c r="M19" s="143"/>
      <c r="N19" s="144"/>
      <c r="O19" s="144"/>
      <c r="P19" s="144"/>
    </row>
    <row r="20" spans="1:16" ht="15">
      <c r="A20" s="87" t="s">
        <v>89</v>
      </c>
      <c r="B20" s="53"/>
      <c r="C20" s="53"/>
      <c r="D20" s="147"/>
      <c r="E20" s="147"/>
      <c r="F20" s="53" t="s">
        <v>75</v>
      </c>
      <c r="G20" s="53"/>
      <c r="H20" s="53"/>
      <c r="I20" s="53"/>
      <c r="P20" s="44"/>
    </row>
    <row r="21" spans="1:16" ht="12.75" customHeight="1">
      <c r="A21" s="479" t="s">
        <v>76</v>
      </c>
      <c r="B21" s="481" t="s">
        <v>77</v>
      </c>
      <c r="C21" s="487" t="s">
        <v>78</v>
      </c>
      <c r="D21" s="148" t="s">
        <v>90</v>
      </c>
      <c r="E21" s="149"/>
      <c r="F21" s="36"/>
      <c r="G21" s="36"/>
      <c r="H21" s="37"/>
      <c r="I21" s="487" t="s">
        <v>91</v>
      </c>
      <c r="P21" s="44"/>
    </row>
    <row r="22" spans="1:9" ht="12.75">
      <c r="A22" s="480"/>
      <c r="B22" s="482"/>
      <c r="C22" s="488"/>
      <c r="D22" s="159" t="s">
        <v>95</v>
      </c>
      <c r="E22" s="159" t="s">
        <v>96</v>
      </c>
      <c r="F22" s="160" t="s">
        <v>97</v>
      </c>
      <c r="G22" s="38" t="s">
        <v>81</v>
      </c>
      <c r="H22" s="38" t="s">
        <v>82</v>
      </c>
      <c r="I22" s="488"/>
    </row>
    <row r="23" spans="1:9" ht="16.5" customHeight="1">
      <c r="A23" s="88" t="s">
        <v>92</v>
      </c>
      <c r="B23" s="54"/>
      <c r="C23" s="54"/>
      <c r="D23" s="150"/>
      <c r="E23" s="150"/>
      <c r="F23" s="54"/>
      <c r="G23" s="240"/>
      <c r="H23" s="54"/>
      <c r="I23" s="54"/>
    </row>
    <row r="24" spans="1:9" ht="16.5" customHeight="1">
      <c r="A24" s="82">
        <v>1000</v>
      </c>
      <c r="B24" s="55">
        <v>2811000</v>
      </c>
      <c r="C24" s="55">
        <v>2811000</v>
      </c>
      <c r="D24" s="240">
        <v>278154.49</v>
      </c>
      <c r="E24" s="240">
        <v>235092.12</v>
      </c>
      <c r="F24" s="240">
        <v>235092.12</v>
      </c>
      <c r="G24" s="157">
        <f>D24+E24+F24</f>
        <v>748338.73</v>
      </c>
      <c r="H24" s="235">
        <f>G24</f>
        <v>748338.73</v>
      </c>
      <c r="I24" s="45">
        <f>+H24/B24</f>
        <v>0.2662179758093205</v>
      </c>
    </row>
    <row r="25" spans="1:10" ht="16.5" customHeight="1">
      <c r="A25" s="82">
        <v>2000</v>
      </c>
      <c r="B25" s="55">
        <v>197000</v>
      </c>
      <c r="C25" s="55">
        <v>197000</v>
      </c>
      <c r="D25" s="240"/>
      <c r="E25" s="240"/>
      <c r="F25" s="240">
        <v>1366.48</v>
      </c>
      <c r="G25" s="157">
        <f>D25+E25+F25</f>
        <v>1366.48</v>
      </c>
      <c r="H25" s="235">
        <f>G25</f>
        <v>1366.48</v>
      </c>
      <c r="I25" s="45">
        <f>+H25/B25</f>
        <v>0.006936446700507614</v>
      </c>
      <c r="J25" s="157"/>
    </row>
    <row r="26" spans="1:10" ht="16.5" customHeight="1">
      <c r="A26" s="82">
        <v>3000</v>
      </c>
      <c r="B26" s="55">
        <v>1188000</v>
      </c>
      <c r="C26" s="55">
        <v>1188000</v>
      </c>
      <c r="D26" s="240">
        <v>484.88</v>
      </c>
      <c r="E26" s="240">
        <v>12476.59</v>
      </c>
      <c r="F26" s="240">
        <v>11425.52</v>
      </c>
      <c r="G26" s="157">
        <f>D26+E26+F26</f>
        <v>24386.989999999998</v>
      </c>
      <c r="H26" s="235">
        <f>G26</f>
        <v>24386.989999999998</v>
      </c>
      <c r="I26" s="45">
        <f>+H26/B26</f>
        <v>0.020527769360269357</v>
      </c>
      <c r="J26" s="157"/>
    </row>
    <row r="27" spans="1:9" ht="16.5" customHeight="1">
      <c r="A27" s="82">
        <v>4000</v>
      </c>
      <c r="B27" s="55">
        <v>0</v>
      </c>
      <c r="C27" s="55">
        <v>966000</v>
      </c>
      <c r="D27" s="56"/>
      <c r="E27" s="56"/>
      <c r="F27" s="56"/>
      <c r="G27" s="56">
        <f>SUM(D27:F27)</f>
        <v>0</v>
      </c>
      <c r="H27" s="229"/>
      <c r="I27" s="45">
        <f>+H27/C27</f>
        <v>0</v>
      </c>
    </row>
    <row r="28" spans="1:9" ht="16.5" customHeight="1">
      <c r="A28" s="82">
        <v>5000</v>
      </c>
      <c r="B28" s="55">
        <v>15000</v>
      </c>
      <c r="C28" s="55">
        <v>15000</v>
      </c>
      <c r="D28" s="56"/>
      <c r="E28" s="56"/>
      <c r="F28" s="56"/>
      <c r="G28" s="56">
        <f>SUM(D28:F28)</f>
        <v>0</v>
      </c>
      <c r="H28" s="229"/>
      <c r="I28" s="45">
        <f>+H28/B28</f>
        <v>0</v>
      </c>
    </row>
    <row r="29" spans="1:9" ht="16.5" customHeight="1">
      <c r="A29" s="82">
        <v>6000</v>
      </c>
      <c r="B29" s="55"/>
      <c r="C29" s="55"/>
      <c r="D29" s="56"/>
      <c r="E29" s="56"/>
      <c r="F29" s="56"/>
      <c r="G29" s="56"/>
      <c r="H29" s="56"/>
      <c r="I29" s="45"/>
    </row>
    <row r="30" spans="1:9" ht="16.5" customHeight="1">
      <c r="A30" s="82">
        <v>7000</v>
      </c>
      <c r="B30" s="55">
        <v>0</v>
      </c>
      <c r="C30" s="55">
        <v>0</v>
      </c>
      <c r="D30" s="56"/>
      <c r="E30" s="56"/>
      <c r="F30" s="56"/>
      <c r="G30" s="56">
        <f>SUM(D30:F30)</f>
        <v>0</v>
      </c>
      <c r="H30" s="56"/>
      <c r="I30" s="45">
        <v>0</v>
      </c>
    </row>
    <row r="31" spans="1:9" ht="16.5" customHeight="1">
      <c r="A31" s="82">
        <v>8000</v>
      </c>
      <c r="B31" s="55"/>
      <c r="C31" s="55"/>
      <c r="D31" s="56"/>
      <c r="E31" s="56"/>
      <c r="F31" s="56"/>
      <c r="G31" s="56"/>
      <c r="H31" s="56"/>
      <c r="I31" s="46"/>
    </row>
    <row r="32" spans="1:9" ht="16.5" customHeight="1">
      <c r="A32" s="89">
        <v>9000</v>
      </c>
      <c r="B32" s="58"/>
      <c r="C32" s="58"/>
      <c r="D32" s="59"/>
      <c r="E32" s="59"/>
      <c r="F32" s="59"/>
      <c r="G32" s="59"/>
      <c r="H32" s="59"/>
      <c r="I32" s="57"/>
    </row>
    <row r="33" spans="1:9" ht="9" customHeight="1">
      <c r="A33" s="84"/>
      <c r="B33" s="48"/>
      <c r="C33" s="48"/>
      <c r="D33" s="48"/>
      <c r="E33" s="48"/>
      <c r="F33" s="48"/>
      <c r="G33" s="48"/>
      <c r="H33" s="48"/>
      <c r="I33" s="48"/>
    </row>
    <row r="34" spans="1:9" ht="12.75">
      <c r="A34" s="85" t="s">
        <v>88</v>
      </c>
      <c r="B34" s="60">
        <f aca="true" t="shared" si="1" ref="B34:H34">SUM(B24:B32)</f>
        <v>4211000</v>
      </c>
      <c r="C34" s="60">
        <f t="shared" si="1"/>
        <v>5177000</v>
      </c>
      <c r="D34" s="61">
        <f t="shared" si="1"/>
        <v>278639.37</v>
      </c>
      <c r="E34" s="61">
        <f t="shared" si="1"/>
        <v>247568.71</v>
      </c>
      <c r="F34" s="61">
        <f>SUM(F24:F31)</f>
        <v>247884.12</v>
      </c>
      <c r="G34" s="61">
        <f>SUM(G23:G32)</f>
        <v>774092.2</v>
      </c>
      <c r="H34" s="61">
        <f t="shared" si="1"/>
        <v>774092.2</v>
      </c>
      <c r="I34" s="52">
        <f>+H34/B34</f>
        <v>0.1838262170505818</v>
      </c>
    </row>
    <row r="35" spans="1:9" ht="10.5" customHeight="1">
      <c r="A35" s="86"/>
      <c r="B35" s="53"/>
      <c r="C35" s="53"/>
      <c r="D35" s="53"/>
      <c r="E35" s="53"/>
      <c r="F35" s="53"/>
      <c r="G35" s="53"/>
      <c r="H35" s="53"/>
      <c r="I35" s="53"/>
    </row>
    <row r="36" spans="1:15" s="100" customFormat="1" ht="36" customHeight="1">
      <c r="A36" s="97" t="s">
        <v>93</v>
      </c>
      <c r="B36" s="98">
        <f aca="true" t="shared" si="2" ref="B36:G36">+B18-B34</f>
        <v>21000000</v>
      </c>
      <c r="C36" s="98">
        <f t="shared" si="2"/>
        <v>21000000</v>
      </c>
      <c r="D36" s="98">
        <f>+D18-D34</f>
        <v>367436.11</v>
      </c>
      <c r="E36" s="98">
        <f t="shared" si="2"/>
        <v>347802.2200000001</v>
      </c>
      <c r="F36" s="98">
        <f>+F18-F34</f>
        <v>1301062.6100000003</v>
      </c>
      <c r="G36" s="98">
        <f t="shared" si="2"/>
        <v>925991.6100000001</v>
      </c>
      <c r="H36" s="98">
        <f>+H18-H34</f>
        <v>925991.6100000001</v>
      </c>
      <c r="I36" s="99"/>
      <c r="K36" s="140"/>
      <c r="L36" s="140"/>
      <c r="M36" s="140"/>
      <c r="N36" s="142"/>
      <c r="O36" s="142"/>
    </row>
    <row r="37" spans="1:9" ht="12.75">
      <c r="A37" s="84"/>
      <c r="B37" s="48"/>
      <c r="C37" s="48"/>
      <c r="D37" s="48"/>
      <c r="E37" s="48"/>
      <c r="F37" s="48"/>
      <c r="G37" s="48"/>
      <c r="H37" s="48"/>
      <c r="I37" s="48"/>
    </row>
    <row r="38" spans="1:9" ht="12.75">
      <c r="A38" s="84"/>
      <c r="B38" s="48"/>
      <c r="C38" s="48"/>
      <c r="D38" s="48"/>
      <c r="E38" s="48"/>
      <c r="F38" s="48"/>
      <c r="G38" s="48"/>
      <c r="H38" s="48"/>
      <c r="I38" s="48"/>
    </row>
    <row r="39" spans="1:9" ht="12.75">
      <c r="A39" s="84"/>
      <c r="B39" s="48"/>
      <c r="C39" s="48"/>
      <c r="D39" s="48"/>
      <c r="E39" s="48"/>
      <c r="F39" s="48"/>
      <c r="G39" s="48"/>
      <c r="H39" s="48"/>
      <c r="I39" s="48"/>
    </row>
    <row r="40" spans="1:9" ht="12.75">
      <c r="A40" s="84"/>
      <c r="B40" s="48"/>
      <c r="C40" s="48"/>
      <c r="D40" s="48"/>
      <c r="E40" s="48"/>
      <c r="F40" s="48"/>
      <c r="G40" s="48"/>
      <c r="H40" s="48"/>
      <c r="I40" s="48"/>
    </row>
    <row r="42" spans="1:9" ht="84.75" customHeight="1">
      <c r="A42" s="80" t="s">
        <v>94</v>
      </c>
      <c r="B42" s="33"/>
      <c r="C42" s="33"/>
      <c r="D42" s="33"/>
      <c r="E42" s="33"/>
      <c r="F42" s="32" t="s">
        <v>75</v>
      </c>
      <c r="G42" s="33"/>
      <c r="H42" s="33"/>
      <c r="I42" s="33"/>
    </row>
    <row r="43" spans="1:9" ht="12.75">
      <c r="A43" s="490" t="s">
        <v>76</v>
      </c>
      <c r="B43" s="483" t="s">
        <v>77</v>
      </c>
      <c r="C43" s="477" t="s">
        <v>78</v>
      </c>
      <c r="D43" s="62" t="s">
        <v>90</v>
      </c>
      <c r="E43" s="63"/>
      <c r="F43" s="64"/>
      <c r="G43" s="64"/>
      <c r="H43" s="65"/>
      <c r="I43" s="477" t="s">
        <v>91</v>
      </c>
    </row>
    <row r="44" spans="1:9" ht="12.75">
      <c r="A44" s="491"/>
      <c r="B44" s="484"/>
      <c r="C44" s="478"/>
      <c r="D44" s="66" t="s">
        <v>95</v>
      </c>
      <c r="E44" s="66" t="s">
        <v>96</v>
      </c>
      <c r="F44" s="67" t="s">
        <v>97</v>
      </c>
      <c r="G44" s="67" t="s">
        <v>81</v>
      </c>
      <c r="H44" s="67" t="s">
        <v>82</v>
      </c>
      <c r="I44" s="478"/>
    </row>
    <row r="45" spans="1:9" ht="12.75">
      <c r="A45" s="90" t="s">
        <v>92</v>
      </c>
      <c r="B45" s="68"/>
      <c r="C45" s="68"/>
      <c r="D45" s="68"/>
      <c r="E45" s="68"/>
      <c r="F45" s="68"/>
      <c r="G45" s="68"/>
      <c r="H45" s="68"/>
      <c r="I45" s="68"/>
    </row>
    <row r="46" spans="1:10" ht="12.75">
      <c r="A46" s="91">
        <v>1000</v>
      </c>
      <c r="B46" s="70">
        <v>0</v>
      </c>
      <c r="C46" s="70">
        <v>0</v>
      </c>
      <c r="D46" s="70">
        <v>0</v>
      </c>
      <c r="E46" s="70">
        <v>0</v>
      </c>
      <c r="F46" s="70">
        <v>0</v>
      </c>
      <c r="G46" s="70">
        <f>SUM(D46:F46)</f>
        <v>0</v>
      </c>
      <c r="H46" s="70">
        <v>0</v>
      </c>
      <c r="I46" s="69"/>
      <c r="J46" s="44"/>
    </row>
    <row r="47" spans="1:10" ht="12.75">
      <c r="A47" s="91">
        <v>2000</v>
      </c>
      <c r="B47" s="70">
        <v>0</v>
      </c>
      <c r="C47" s="70">
        <v>0</v>
      </c>
      <c r="D47" s="70">
        <v>0</v>
      </c>
      <c r="E47" s="70">
        <v>0</v>
      </c>
      <c r="F47" s="70">
        <v>0</v>
      </c>
      <c r="G47" s="70">
        <f aca="true" t="shared" si="3" ref="G47:G54">SUM(D47:F47)</f>
        <v>0</v>
      </c>
      <c r="H47" s="70"/>
      <c r="I47" s="69"/>
      <c r="J47" s="44"/>
    </row>
    <row r="48" spans="1:10" ht="12.75">
      <c r="A48" s="91">
        <v>3000</v>
      </c>
      <c r="B48" s="70">
        <v>0</v>
      </c>
      <c r="C48" s="70">
        <v>0</v>
      </c>
      <c r="D48" s="70">
        <v>0</v>
      </c>
      <c r="E48" s="70">
        <v>0</v>
      </c>
      <c r="F48" s="70">
        <v>0</v>
      </c>
      <c r="G48" s="70">
        <f t="shared" si="3"/>
        <v>0</v>
      </c>
      <c r="H48" s="70"/>
      <c r="I48" s="69"/>
      <c r="J48" s="44"/>
    </row>
    <row r="49" spans="1:10" ht="12.75">
      <c r="A49" s="91">
        <v>4000</v>
      </c>
      <c r="B49" s="70">
        <v>0</v>
      </c>
      <c r="C49" s="70">
        <v>0</v>
      </c>
      <c r="D49" s="70">
        <v>0</v>
      </c>
      <c r="E49" s="70">
        <v>0</v>
      </c>
      <c r="F49" s="70">
        <v>0</v>
      </c>
      <c r="G49" s="70">
        <f t="shared" si="3"/>
        <v>0</v>
      </c>
      <c r="H49" s="70"/>
      <c r="I49" s="69"/>
      <c r="J49" s="44"/>
    </row>
    <row r="50" spans="1:10" ht="12.75">
      <c r="A50" s="91">
        <v>5000</v>
      </c>
      <c r="B50" s="70">
        <v>0</v>
      </c>
      <c r="C50" s="70">
        <v>0</v>
      </c>
      <c r="D50" s="70">
        <v>0</v>
      </c>
      <c r="E50" s="70">
        <v>0</v>
      </c>
      <c r="F50" s="70">
        <v>0</v>
      </c>
      <c r="G50" s="70">
        <f t="shared" si="3"/>
        <v>0</v>
      </c>
      <c r="H50" s="70"/>
      <c r="I50" s="69"/>
      <c r="J50" s="44"/>
    </row>
    <row r="51" spans="1:9" ht="12.75">
      <c r="A51" s="91">
        <v>6000</v>
      </c>
      <c r="B51" s="70">
        <v>0</v>
      </c>
      <c r="C51" s="70">
        <v>0</v>
      </c>
      <c r="D51" s="70">
        <v>0</v>
      </c>
      <c r="E51" s="70">
        <v>0</v>
      </c>
      <c r="F51" s="70">
        <v>0</v>
      </c>
      <c r="G51" s="70">
        <f t="shared" si="3"/>
        <v>0</v>
      </c>
      <c r="H51" s="70"/>
      <c r="I51" s="69"/>
    </row>
    <row r="52" spans="1:9" ht="12.75">
      <c r="A52" s="91">
        <v>7000</v>
      </c>
      <c r="B52" s="70">
        <v>0</v>
      </c>
      <c r="C52" s="70">
        <v>0</v>
      </c>
      <c r="D52" s="70">
        <v>0</v>
      </c>
      <c r="E52" s="70">
        <v>0</v>
      </c>
      <c r="F52" s="70">
        <v>0</v>
      </c>
      <c r="G52" s="70">
        <f t="shared" si="3"/>
        <v>0</v>
      </c>
      <c r="H52" s="70"/>
      <c r="I52" s="69"/>
    </row>
    <row r="53" spans="1:9" ht="12.75">
      <c r="A53" s="91">
        <v>8000</v>
      </c>
      <c r="B53" s="70">
        <v>0</v>
      </c>
      <c r="C53" s="70">
        <v>0</v>
      </c>
      <c r="D53" s="70">
        <v>0</v>
      </c>
      <c r="E53" s="70">
        <v>0</v>
      </c>
      <c r="F53" s="70">
        <v>0</v>
      </c>
      <c r="G53" s="70">
        <f t="shared" si="3"/>
        <v>0</v>
      </c>
      <c r="H53" s="70"/>
      <c r="I53" s="69"/>
    </row>
    <row r="54" spans="1:9" ht="12.75">
      <c r="A54" s="92">
        <v>9000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f t="shared" si="3"/>
        <v>0</v>
      </c>
      <c r="H54" s="72"/>
      <c r="I54" s="71"/>
    </row>
    <row r="55" spans="1:9" ht="12.75">
      <c r="A55" s="93"/>
      <c r="B55" s="73"/>
      <c r="C55" s="73"/>
      <c r="D55" s="73"/>
      <c r="E55" s="73"/>
      <c r="F55" s="73"/>
      <c r="G55" s="73"/>
      <c r="H55" s="73"/>
      <c r="I55" s="32"/>
    </row>
    <row r="56" spans="1:9" ht="13.5" thickBot="1">
      <c r="A56" s="94" t="s">
        <v>88</v>
      </c>
      <c r="B56" s="74">
        <v>0</v>
      </c>
      <c r="C56" s="74">
        <v>0</v>
      </c>
      <c r="D56" s="74">
        <v>0</v>
      </c>
      <c r="E56" s="74">
        <v>0</v>
      </c>
      <c r="F56" s="74">
        <v>0</v>
      </c>
      <c r="G56" s="74">
        <v>0</v>
      </c>
      <c r="H56" s="74">
        <v>0</v>
      </c>
      <c r="I56" s="75"/>
    </row>
    <row r="57" spans="1:9" ht="13.5" thickTop="1">
      <c r="A57" s="485">
        <v>34501</v>
      </c>
      <c r="B57" s="486"/>
      <c r="C57" s="486"/>
      <c r="D57" s="486"/>
      <c r="E57" s="486"/>
      <c r="F57" s="486"/>
      <c r="G57" s="486"/>
      <c r="H57" s="486"/>
      <c r="I57" s="32"/>
    </row>
    <row r="59" spans="1:9" ht="12.75">
      <c r="A59" s="84" t="s">
        <v>209</v>
      </c>
      <c r="G59" s="489" t="s">
        <v>210</v>
      </c>
      <c r="H59" s="489"/>
      <c r="I59" s="489"/>
    </row>
    <row r="60" spans="1:9" ht="12.75">
      <c r="A60" s="95" t="s">
        <v>98</v>
      </c>
      <c r="B60" s="76"/>
      <c r="G60" s="476" t="s">
        <v>98</v>
      </c>
      <c r="H60" s="476"/>
      <c r="I60" s="476"/>
    </row>
    <row r="61" spans="1:9" ht="12.75">
      <c r="A61" s="96" t="s">
        <v>99</v>
      </c>
      <c r="B61" s="77"/>
      <c r="G61" s="476" t="s">
        <v>100</v>
      </c>
      <c r="H61" s="476"/>
      <c r="I61" s="476"/>
    </row>
  </sheetData>
  <sheetProtection/>
  <mergeCells count="21">
    <mergeCell ref="A2:I2"/>
    <mergeCell ref="A3:I3"/>
    <mergeCell ref="A4:I4"/>
    <mergeCell ref="F6:I6"/>
    <mergeCell ref="A7:I7"/>
    <mergeCell ref="C10:C11"/>
    <mergeCell ref="G59:I59"/>
    <mergeCell ref="A43:A44"/>
    <mergeCell ref="I10:I11"/>
    <mergeCell ref="B10:B11"/>
    <mergeCell ref="A10:A11"/>
    <mergeCell ref="G61:I61"/>
    <mergeCell ref="G60:I60"/>
    <mergeCell ref="C43:C44"/>
    <mergeCell ref="A21:A22"/>
    <mergeCell ref="B21:B22"/>
    <mergeCell ref="B43:B44"/>
    <mergeCell ref="A57:H57"/>
    <mergeCell ref="I43:I44"/>
    <mergeCell ref="I21:I22"/>
    <mergeCell ref="C21:C22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0"/>
  <sheetViews>
    <sheetView zoomScale="120" zoomScaleNormal="120" zoomScalePageLayoutView="0" workbookViewId="0" topLeftCell="A25">
      <selection activeCell="D186" sqref="D186"/>
    </sheetView>
  </sheetViews>
  <sheetFormatPr defaultColWidth="11.421875" defaultRowHeight="12.75"/>
  <cols>
    <col min="1" max="1" width="12.421875" style="102" customWidth="1"/>
    <col min="2" max="2" width="65.28125" style="101" customWidth="1"/>
    <col min="3" max="3" width="15.8515625" style="101" customWidth="1"/>
    <col min="4" max="4" width="17.140625" style="101" customWidth="1"/>
    <col min="5" max="5" width="15.7109375" style="101" customWidth="1"/>
    <col min="6" max="6" width="18.421875" style="101" bestFit="1" customWidth="1"/>
    <col min="7" max="7" width="8.57421875" style="101" customWidth="1"/>
    <col min="8" max="8" width="19.28125" style="101" customWidth="1"/>
    <col min="9" max="9" width="11.421875" style="101" customWidth="1"/>
    <col min="10" max="10" width="12.00390625" style="101" bestFit="1" customWidth="1"/>
    <col min="11" max="16384" width="11.421875" style="101" customWidth="1"/>
  </cols>
  <sheetData>
    <row r="1" ht="2.25" customHeight="1"/>
    <row r="2" spans="1:8" ht="21" customHeight="1">
      <c r="A2" s="255"/>
      <c r="B2" s="255"/>
      <c r="C2" s="256"/>
      <c r="D2" s="256"/>
      <c r="E2" s="256"/>
      <c r="F2" s="256"/>
      <c r="G2" s="257"/>
      <c r="H2" s="258" t="s">
        <v>235</v>
      </c>
    </row>
    <row r="3" spans="1:8" ht="15">
      <c r="A3" s="500" t="s">
        <v>236</v>
      </c>
      <c r="B3" s="500"/>
      <c r="C3" s="500"/>
      <c r="D3" s="500"/>
      <c r="E3" s="500"/>
      <c r="F3" s="500"/>
      <c r="G3" s="500"/>
      <c r="H3" s="500"/>
    </row>
    <row r="4" spans="1:8" ht="12.75">
      <c r="A4" s="501" t="s">
        <v>237</v>
      </c>
      <c r="B4" s="501"/>
      <c r="C4" s="501"/>
      <c r="D4" s="501"/>
      <c r="E4" s="501"/>
      <c r="F4" s="501"/>
      <c r="G4" s="501"/>
      <c r="H4" s="501"/>
    </row>
    <row r="5" spans="1:8" ht="12.75">
      <c r="A5" s="259"/>
      <c r="B5" s="259"/>
      <c r="C5" s="260"/>
      <c r="D5" s="260"/>
      <c r="E5" s="260"/>
      <c r="F5" s="260"/>
      <c r="G5" s="261"/>
      <c r="H5" s="260"/>
    </row>
    <row r="6" spans="1:8" ht="12.75">
      <c r="A6" s="502" t="s">
        <v>205</v>
      </c>
      <c r="B6" s="502"/>
      <c r="C6" s="502"/>
      <c r="D6" s="502"/>
      <c r="E6" s="502"/>
      <c r="F6" s="502"/>
      <c r="G6" s="502"/>
      <c r="H6" s="502"/>
    </row>
    <row r="7" spans="1:8" ht="13.5" thickBot="1">
      <c r="A7" s="262"/>
      <c r="B7" s="262"/>
      <c r="C7" s="262"/>
      <c r="D7" s="262"/>
      <c r="E7" s="262"/>
      <c r="F7" s="262"/>
      <c r="G7" s="262"/>
      <c r="H7" s="262"/>
    </row>
    <row r="8" spans="1:8" ht="15.75" customHeight="1" thickBot="1" thickTop="1">
      <c r="A8" s="505" t="s">
        <v>238</v>
      </c>
      <c r="B8" s="506"/>
      <c r="C8" s="506"/>
      <c r="D8" s="506"/>
      <c r="E8" s="506"/>
      <c r="F8" s="506"/>
      <c r="G8" s="506"/>
      <c r="H8" s="507"/>
    </row>
    <row r="9" spans="1:8" ht="12.75" customHeight="1" thickBot="1" thickTop="1">
      <c r="A9" s="263"/>
      <c r="B9" s="77"/>
      <c r="C9" s="503" t="s">
        <v>75</v>
      </c>
      <c r="D9" s="503"/>
      <c r="E9" s="503"/>
      <c r="F9" s="503"/>
      <c r="G9" s="264"/>
      <c r="H9" s="265"/>
    </row>
    <row r="10" spans="1:10" ht="16.5" customHeight="1" thickTop="1">
      <c r="A10" s="508" t="s">
        <v>239</v>
      </c>
      <c r="B10" s="510" t="s">
        <v>4</v>
      </c>
      <c r="C10" s="512" t="s">
        <v>101</v>
      </c>
      <c r="D10" s="512" t="s">
        <v>240</v>
      </c>
      <c r="E10" s="512" t="s">
        <v>102</v>
      </c>
      <c r="F10" s="514" t="s">
        <v>82</v>
      </c>
      <c r="G10" s="514"/>
      <c r="H10" s="515" t="s">
        <v>103</v>
      </c>
      <c r="J10" s="103"/>
    </row>
    <row r="11" spans="1:8" ht="26.25" customHeight="1" thickBot="1">
      <c r="A11" s="509"/>
      <c r="B11" s="511"/>
      <c r="C11" s="513"/>
      <c r="D11" s="513"/>
      <c r="E11" s="513"/>
      <c r="F11" s="266" t="s">
        <v>104</v>
      </c>
      <c r="G11" s="267" t="s">
        <v>241</v>
      </c>
      <c r="H11" s="516"/>
    </row>
    <row r="12" spans="1:8" ht="12" thickTop="1">
      <c r="A12" s="268"/>
      <c r="B12" s="269"/>
      <c r="C12" s="270">
        <v>2811000</v>
      </c>
      <c r="D12" s="270">
        <v>2811000</v>
      </c>
      <c r="E12" s="270">
        <f>+E13</f>
        <v>748338.73</v>
      </c>
      <c r="F12" s="270">
        <v>748339</v>
      </c>
      <c r="G12" s="271">
        <f aca="true" t="shared" si="0" ref="G12:G59">+F12/D12</f>
        <v>0.26621807186054786</v>
      </c>
      <c r="H12" s="272">
        <f>+D12-F12</f>
        <v>2062661</v>
      </c>
    </row>
    <row r="13" spans="1:8" ht="11.25">
      <c r="A13" s="273">
        <v>1000</v>
      </c>
      <c r="B13" s="274" t="s">
        <v>242</v>
      </c>
      <c r="C13" s="275">
        <v>2811000</v>
      </c>
      <c r="D13" s="275">
        <v>2811000</v>
      </c>
      <c r="E13" s="275">
        <f>+E14</f>
        <v>748338.73</v>
      </c>
      <c r="F13" s="275">
        <v>748339</v>
      </c>
      <c r="G13" s="276">
        <f t="shared" si="0"/>
        <v>0.26621807186054786</v>
      </c>
      <c r="H13" s="277">
        <f aca="true" t="shared" si="1" ref="H13:H75">+D13-F13</f>
        <v>2062661</v>
      </c>
    </row>
    <row r="14" spans="1:8" ht="11.25">
      <c r="A14" s="278">
        <v>1100</v>
      </c>
      <c r="B14" s="274" t="s">
        <v>243</v>
      </c>
      <c r="C14" s="275">
        <f>+C15+C20+C23+C31+C33+C35</f>
        <v>2810999.78</v>
      </c>
      <c r="D14" s="275">
        <f>+D15+D20+D23+D31+D33+D35</f>
        <v>2811000.1999999997</v>
      </c>
      <c r="E14" s="275">
        <f>+E15+E20+E23+E31+E33+E35</f>
        <v>748338.73</v>
      </c>
      <c r="F14" s="275">
        <v>748339</v>
      </c>
      <c r="G14" s="276">
        <f t="shared" si="0"/>
        <v>0.2662180529193844</v>
      </c>
      <c r="H14" s="277">
        <f t="shared" si="1"/>
        <v>2062661.1999999997</v>
      </c>
    </row>
    <row r="15" spans="1:8" ht="11.25">
      <c r="A15" s="279">
        <v>113</v>
      </c>
      <c r="B15" s="274" t="s">
        <v>244</v>
      </c>
      <c r="C15" s="280">
        <v>1615909</v>
      </c>
      <c r="D15" s="275">
        <f>SUM(D16:D19)</f>
        <v>1615909.42</v>
      </c>
      <c r="E15" s="275">
        <f>SUM(E16:E19)</f>
        <v>465960.55000000005</v>
      </c>
      <c r="F15" s="275">
        <f>SUM(F16:F19)</f>
        <v>465959.82999999996</v>
      </c>
      <c r="G15" s="276">
        <f t="shared" si="0"/>
        <v>0.28835764197723407</v>
      </c>
      <c r="H15" s="277">
        <f t="shared" si="1"/>
        <v>1149949.5899999999</v>
      </c>
    </row>
    <row r="16" spans="1:11" ht="11.25">
      <c r="A16" s="281">
        <v>11301</v>
      </c>
      <c r="B16" s="282" t="s">
        <v>245</v>
      </c>
      <c r="C16" s="283">
        <v>608391.27</v>
      </c>
      <c r="D16" s="283">
        <v>608391.27</v>
      </c>
      <c r="E16" s="283">
        <v>152197.2</v>
      </c>
      <c r="F16" s="283">
        <v>152197</v>
      </c>
      <c r="G16" s="284">
        <f t="shared" si="0"/>
        <v>0.2501630241998706</v>
      </c>
      <c r="H16" s="285">
        <f t="shared" si="1"/>
        <v>456194.27</v>
      </c>
      <c r="K16" s="220"/>
    </row>
    <row r="17" spans="1:11" ht="11.25">
      <c r="A17" s="281">
        <v>11306</v>
      </c>
      <c r="B17" s="282" t="s">
        <v>246</v>
      </c>
      <c r="C17" s="283">
        <v>687255.19</v>
      </c>
      <c r="D17" s="283">
        <v>687255.19</v>
      </c>
      <c r="E17" s="283">
        <v>244611.83</v>
      </c>
      <c r="F17" s="283">
        <v>244611.83</v>
      </c>
      <c r="G17" s="284">
        <f t="shared" si="0"/>
        <v>0.3559257660898858</v>
      </c>
      <c r="H17" s="285">
        <f t="shared" si="1"/>
        <v>442643.36</v>
      </c>
      <c r="J17" s="103"/>
      <c r="K17" s="220"/>
    </row>
    <row r="18" spans="1:11" ht="14.25" customHeight="1">
      <c r="A18" s="281">
        <v>11307</v>
      </c>
      <c r="B18" s="282" t="s">
        <v>247</v>
      </c>
      <c r="C18" s="283">
        <v>198705.96</v>
      </c>
      <c r="D18" s="283">
        <v>198705.96</v>
      </c>
      <c r="E18" s="283">
        <v>41491.26</v>
      </c>
      <c r="F18" s="283">
        <v>41491</v>
      </c>
      <c r="G18" s="284">
        <f t="shared" si="0"/>
        <v>0.20880601668918236</v>
      </c>
      <c r="H18" s="285">
        <f t="shared" si="1"/>
        <v>157214.96</v>
      </c>
      <c r="K18" s="220"/>
    </row>
    <row r="19" spans="1:11" ht="12.75" customHeight="1">
      <c r="A19" s="281">
        <v>11310</v>
      </c>
      <c r="B19" s="282" t="s">
        <v>248</v>
      </c>
      <c r="C19" s="283">
        <v>121557</v>
      </c>
      <c r="D19" s="283">
        <v>121557</v>
      </c>
      <c r="E19" s="283">
        <v>27660.26</v>
      </c>
      <c r="F19" s="283">
        <v>27660</v>
      </c>
      <c r="G19" s="284">
        <f t="shared" si="0"/>
        <v>0.22754757027567313</v>
      </c>
      <c r="H19" s="285">
        <f t="shared" si="1"/>
        <v>93897</v>
      </c>
      <c r="J19" s="103"/>
      <c r="K19" s="220"/>
    </row>
    <row r="20" spans="1:11" ht="12.75" customHeight="1">
      <c r="A20" s="278">
        <v>1300</v>
      </c>
      <c r="B20" s="274" t="s">
        <v>249</v>
      </c>
      <c r="C20" s="275">
        <v>107193.3</v>
      </c>
      <c r="D20" s="275">
        <v>107193.3</v>
      </c>
      <c r="E20" s="275">
        <f>+E21+E22</f>
        <v>0</v>
      </c>
      <c r="F20" s="275">
        <v>0</v>
      </c>
      <c r="G20" s="276">
        <v>0</v>
      </c>
      <c r="H20" s="277">
        <f t="shared" si="1"/>
        <v>107193.3</v>
      </c>
      <c r="J20" s="103"/>
      <c r="K20" s="220"/>
    </row>
    <row r="21" spans="1:11" ht="12.75" customHeight="1">
      <c r="A21" s="279">
        <v>132</v>
      </c>
      <c r="B21" s="274" t="s">
        <v>250</v>
      </c>
      <c r="C21" s="275">
        <v>107193</v>
      </c>
      <c r="D21" s="275">
        <v>107193</v>
      </c>
      <c r="E21" s="275">
        <f>SUM(E22:E22)</f>
        <v>0</v>
      </c>
      <c r="F21" s="283">
        <v>0</v>
      </c>
      <c r="G21" s="276">
        <f t="shared" si="0"/>
        <v>0</v>
      </c>
      <c r="H21" s="285">
        <f t="shared" si="1"/>
        <v>107193</v>
      </c>
      <c r="K21" s="220"/>
    </row>
    <row r="22" spans="1:11" ht="12.75" customHeight="1">
      <c r="A22" s="281">
        <v>13201</v>
      </c>
      <c r="B22" s="282" t="s">
        <v>251</v>
      </c>
      <c r="C22" s="283">
        <v>107193.3</v>
      </c>
      <c r="D22" s="283">
        <v>107193</v>
      </c>
      <c r="E22" s="283">
        <v>0</v>
      </c>
      <c r="F22" s="283">
        <v>0</v>
      </c>
      <c r="G22" s="284">
        <f t="shared" si="0"/>
        <v>0</v>
      </c>
      <c r="H22" s="285">
        <f t="shared" si="1"/>
        <v>107193</v>
      </c>
      <c r="K22" s="220"/>
    </row>
    <row r="23" spans="1:11" ht="23.25" customHeight="1">
      <c r="A23" s="278">
        <v>1400</v>
      </c>
      <c r="B23" s="274" t="s">
        <v>252</v>
      </c>
      <c r="C23" s="275">
        <v>230065</v>
      </c>
      <c r="D23" s="275">
        <v>230065</v>
      </c>
      <c r="E23" s="275">
        <f>+E24</f>
        <v>57518.34</v>
      </c>
      <c r="F23" s="275">
        <v>57518</v>
      </c>
      <c r="G23" s="276">
        <f t="shared" si="0"/>
        <v>0.25000760654597615</v>
      </c>
      <c r="H23" s="277">
        <f t="shared" si="1"/>
        <v>172547</v>
      </c>
      <c r="K23" s="220"/>
    </row>
    <row r="24" spans="1:11" ht="12.75" customHeight="1">
      <c r="A24" s="279">
        <v>141</v>
      </c>
      <c r="B24" s="274" t="s">
        <v>253</v>
      </c>
      <c r="C24" s="275">
        <v>230065</v>
      </c>
      <c r="D24" s="275">
        <v>230065</v>
      </c>
      <c r="E24" s="275">
        <f>SUM(E25:E30)</f>
        <v>57518.34</v>
      </c>
      <c r="F24" s="275">
        <v>57518</v>
      </c>
      <c r="G24" s="276">
        <f t="shared" si="0"/>
        <v>0.25000760654597615</v>
      </c>
      <c r="H24" s="277">
        <f t="shared" si="1"/>
        <v>172547</v>
      </c>
      <c r="K24" s="220"/>
    </row>
    <row r="25" spans="1:11" ht="12.75" customHeight="1">
      <c r="A25" s="281">
        <v>14101</v>
      </c>
      <c r="B25" s="282" t="s">
        <v>254</v>
      </c>
      <c r="C25" s="283">
        <v>150271.92</v>
      </c>
      <c r="D25" s="283">
        <v>150272</v>
      </c>
      <c r="E25" s="283">
        <v>37567.98</v>
      </c>
      <c r="F25" s="283">
        <v>37568</v>
      </c>
      <c r="G25" s="284">
        <f t="shared" si="0"/>
        <v>0.25</v>
      </c>
      <c r="H25" s="285">
        <f t="shared" si="1"/>
        <v>112704</v>
      </c>
      <c r="K25" s="220"/>
    </row>
    <row r="26" spans="1:11" ht="12.75" customHeight="1">
      <c r="A26" s="281">
        <v>14102</v>
      </c>
      <c r="B26" s="282" t="s">
        <v>255</v>
      </c>
      <c r="C26" s="283">
        <v>16.8</v>
      </c>
      <c r="D26" s="283">
        <v>16.8</v>
      </c>
      <c r="E26" s="283">
        <v>4.2</v>
      </c>
      <c r="F26" s="283">
        <v>4</v>
      </c>
      <c r="G26" s="284">
        <f t="shared" si="0"/>
        <v>0.23809523809523808</v>
      </c>
      <c r="H26" s="285">
        <f t="shared" si="1"/>
        <v>12.8</v>
      </c>
      <c r="K26" s="220"/>
    </row>
    <row r="27" spans="1:11" ht="11.25">
      <c r="A27" s="281">
        <v>14103</v>
      </c>
      <c r="B27" s="282" t="s">
        <v>256</v>
      </c>
      <c r="C27" s="283">
        <v>223.44</v>
      </c>
      <c r="D27" s="283">
        <v>223.44</v>
      </c>
      <c r="E27" s="283">
        <v>57.96</v>
      </c>
      <c r="F27" s="283">
        <v>58</v>
      </c>
      <c r="G27" s="284">
        <f t="shared" si="0"/>
        <v>0.259577515216613</v>
      </c>
      <c r="H27" s="285">
        <f t="shared" si="1"/>
        <v>165.44</v>
      </c>
      <c r="I27" s="103"/>
      <c r="K27" s="220"/>
    </row>
    <row r="28" spans="1:11" ht="12.75" customHeight="1">
      <c r="A28" s="281">
        <v>14104</v>
      </c>
      <c r="B28" s="282" t="s">
        <v>257</v>
      </c>
      <c r="C28" s="283">
        <v>8838.72</v>
      </c>
      <c r="D28" s="283">
        <v>8839</v>
      </c>
      <c r="E28" s="283">
        <v>2209.68</v>
      </c>
      <c r="F28" s="283">
        <v>2210</v>
      </c>
      <c r="G28" s="284">
        <f t="shared" si="0"/>
        <v>0.2500282837425048</v>
      </c>
      <c r="H28" s="285">
        <f t="shared" si="1"/>
        <v>6629</v>
      </c>
      <c r="I28" s="103"/>
      <c r="K28" s="220"/>
    </row>
    <row r="29" spans="1:11" ht="12.75" customHeight="1">
      <c r="A29" s="281">
        <v>14105</v>
      </c>
      <c r="B29" s="282" t="s">
        <v>258</v>
      </c>
      <c r="C29" s="283">
        <v>8839</v>
      </c>
      <c r="D29" s="283">
        <v>8839</v>
      </c>
      <c r="E29" s="283">
        <v>2209.68</v>
      </c>
      <c r="F29" s="283">
        <v>2210</v>
      </c>
      <c r="G29" s="284">
        <f t="shared" si="0"/>
        <v>0.2500282837425048</v>
      </c>
      <c r="H29" s="285">
        <f t="shared" si="1"/>
        <v>6629</v>
      </c>
      <c r="K29" s="220"/>
    </row>
    <row r="30" spans="1:11" ht="22.5" customHeight="1">
      <c r="A30" s="281">
        <v>14107</v>
      </c>
      <c r="B30" s="282" t="s">
        <v>259</v>
      </c>
      <c r="C30" s="283">
        <v>61875.36</v>
      </c>
      <c r="D30" s="283">
        <v>61875.36</v>
      </c>
      <c r="E30" s="283">
        <v>15468.84</v>
      </c>
      <c r="F30" s="283">
        <v>15469</v>
      </c>
      <c r="G30" s="284">
        <f t="shared" si="0"/>
        <v>0.25000258584354096</v>
      </c>
      <c r="H30" s="285">
        <f t="shared" si="1"/>
        <v>46406.36</v>
      </c>
      <c r="K30" s="103"/>
    </row>
    <row r="31" spans="1:8" ht="12.75" customHeight="1">
      <c r="A31" s="279">
        <v>142</v>
      </c>
      <c r="B31" s="274" t="s">
        <v>260</v>
      </c>
      <c r="C31" s="275">
        <v>70716</v>
      </c>
      <c r="D31" s="275">
        <v>70716</v>
      </c>
      <c r="E31" s="275">
        <f>+E32</f>
        <v>17678.88</v>
      </c>
      <c r="F31" s="275">
        <f>+F32</f>
        <v>17679</v>
      </c>
      <c r="G31" s="276">
        <f t="shared" si="0"/>
        <v>0.25</v>
      </c>
      <c r="H31" s="277">
        <f t="shared" si="1"/>
        <v>53037</v>
      </c>
    </row>
    <row r="32" spans="1:10" ht="12.75" customHeight="1">
      <c r="A32" s="281">
        <v>14201</v>
      </c>
      <c r="B32" s="282" t="s">
        <v>261</v>
      </c>
      <c r="C32" s="283">
        <v>70715.52</v>
      </c>
      <c r="D32" s="283">
        <v>71716</v>
      </c>
      <c r="E32" s="283">
        <v>17678.88</v>
      </c>
      <c r="F32" s="283">
        <v>17679</v>
      </c>
      <c r="G32" s="284">
        <f t="shared" si="0"/>
        <v>0.2465140275531262</v>
      </c>
      <c r="H32" s="285">
        <f t="shared" si="1"/>
        <v>54037</v>
      </c>
      <c r="J32" s="103"/>
    </row>
    <row r="33" spans="1:8" ht="12.75" customHeight="1">
      <c r="A33" s="279">
        <v>143</v>
      </c>
      <c r="B33" s="274" t="s">
        <v>262</v>
      </c>
      <c r="C33" s="275">
        <v>309382</v>
      </c>
      <c r="D33" s="275">
        <v>309382</v>
      </c>
      <c r="E33" s="275">
        <f>+E34</f>
        <v>77345.58</v>
      </c>
      <c r="F33" s="275">
        <f>+F34</f>
        <v>77346</v>
      </c>
      <c r="G33" s="276">
        <f t="shared" si="0"/>
        <v>0.2500016161250493</v>
      </c>
      <c r="H33" s="277">
        <f t="shared" si="1"/>
        <v>232036</v>
      </c>
    </row>
    <row r="34" spans="1:8" ht="12.75" customHeight="1">
      <c r="A34" s="281">
        <v>14301</v>
      </c>
      <c r="B34" s="282" t="s">
        <v>263</v>
      </c>
      <c r="C34" s="283">
        <v>309382.32</v>
      </c>
      <c r="D34" s="283">
        <v>309382</v>
      </c>
      <c r="E34" s="283">
        <v>77345.58</v>
      </c>
      <c r="F34" s="283">
        <v>77346</v>
      </c>
      <c r="G34" s="284">
        <f t="shared" si="0"/>
        <v>0.2500016161250493</v>
      </c>
      <c r="H34" s="285">
        <f t="shared" si="1"/>
        <v>232036</v>
      </c>
    </row>
    <row r="35" spans="1:8" ht="12" customHeight="1">
      <c r="A35" s="278">
        <v>1500</v>
      </c>
      <c r="B35" s="274" t="s">
        <v>264</v>
      </c>
      <c r="C35" s="275">
        <v>477734.48</v>
      </c>
      <c r="D35" s="275">
        <v>477734.48</v>
      </c>
      <c r="E35" s="275">
        <f>+E36</f>
        <v>129835.38</v>
      </c>
      <c r="F35" s="275">
        <f>+F36</f>
        <v>129835.38</v>
      </c>
      <c r="G35" s="276">
        <f t="shared" si="0"/>
        <v>0.2717730987304915</v>
      </c>
      <c r="H35" s="277">
        <f t="shared" si="1"/>
        <v>347899.1</v>
      </c>
    </row>
    <row r="36" spans="1:10" ht="12.75" customHeight="1">
      <c r="A36" s="279">
        <v>159</v>
      </c>
      <c r="B36" s="274" t="s">
        <v>264</v>
      </c>
      <c r="C36" s="275">
        <v>477734</v>
      </c>
      <c r="D36" s="275">
        <v>477734</v>
      </c>
      <c r="E36" s="275">
        <f>+E37</f>
        <v>129835.38</v>
      </c>
      <c r="F36" s="283">
        <v>129835.38</v>
      </c>
      <c r="G36" s="276">
        <f t="shared" si="0"/>
        <v>0.27177337179267125</v>
      </c>
      <c r="H36" s="277">
        <f t="shared" si="1"/>
        <v>347898.62</v>
      </c>
      <c r="J36" s="103"/>
    </row>
    <row r="37" spans="1:8" ht="12.75" customHeight="1">
      <c r="A37" s="281">
        <v>15901</v>
      </c>
      <c r="B37" s="282" t="s">
        <v>265</v>
      </c>
      <c r="C37" s="283">
        <v>477734</v>
      </c>
      <c r="D37" s="283">
        <v>477734</v>
      </c>
      <c r="E37" s="283">
        <v>129835.38</v>
      </c>
      <c r="F37" s="283">
        <v>129835</v>
      </c>
      <c r="G37" s="284">
        <f t="shared" si="0"/>
        <v>0.2717725763709512</v>
      </c>
      <c r="H37" s="285">
        <f t="shared" si="1"/>
        <v>347899</v>
      </c>
    </row>
    <row r="38" spans="1:8" ht="12.75" customHeight="1">
      <c r="A38" s="273">
        <v>2000</v>
      </c>
      <c r="B38" s="274" t="s">
        <v>266</v>
      </c>
      <c r="C38" s="275">
        <f>+C39</f>
        <v>197000</v>
      </c>
      <c r="D38" s="275">
        <f>+D39</f>
        <v>197000</v>
      </c>
      <c r="E38" s="275">
        <f>+E39</f>
        <v>1366.48</v>
      </c>
      <c r="F38" s="275">
        <f>+F39</f>
        <v>1366</v>
      </c>
      <c r="G38" s="276">
        <f t="shared" si="0"/>
        <v>0.006934010152284264</v>
      </c>
      <c r="H38" s="277">
        <f t="shared" si="1"/>
        <v>195634</v>
      </c>
    </row>
    <row r="39" spans="1:8" ht="12.75" customHeight="1">
      <c r="A39" s="278">
        <v>2100</v>
      </c>
      <c r="B39" s="274" t="s">
        <v>267</v>
      </c>
      <c r="C39" s="275">
        <f>+C40+C42+C44+C46+C50+C52+C54+C58+C63+C66+C69+C71+C73</f>
        <v>197000</v>
      </c>
      <c r="D39" s="275">
        <f>+D40+D42+D44+D46+D50+D52+D54+D58+D63+D66+D69+D71+D73</f>
        <v>197000</v>
      </c>
      <c r="E39" s="275">
        <f>+E40+E42+E44+E46+E48+E50+E52+E54+E58+E64+E66+E69+E71+E73</f>
        <v>1366.48</v>
      </c>
      <c r="F39" s="275">
        <v>1366</v>
      </c>
      <c r="G39" s="276">
        <f t="shared" si="0"/>
        <v>0.006934010152284264</v>
      </c>
      <c r="H39" s="277">
        <f t="shared" si="1"/>
        <v>195634</v>
      </c>
    </row>
    <row r="40" spans="1:8" ht="14.25" customHeight="1">
      <c r="A40" s="279">
        <v>211</v>
      </c>
      <c r="B40" s="274" t="s">
        <v>268</v>
      </c>
      <c r="C40" s="275">
        <v>30300</v>
      </c>
      <c r="D40" s="275">
        <v>30300</v>
      </c>
      <c r="E40" s="275">
        <f>+E41</f>
        <v>0</v>
      </c>
      <c r="F40" s="275">
        <v>0</v>
      </c>
      <c r="G40" s="276">
        <f t="shared" si="0"/>
        <v>0</v>
      </c>
      <c r="H40" s="277">
        <f t="shared" si="1"/>
        <v>30300</v>
      </c>
    </row>
    <row r="41" spans="1:10" ht="14.25" customHeight="1">
      <c r="A41" s="281">
        <v>21101</v>
      </c>
      <c r="B41" s="282" t="s">
        <v>268</v>
      </c>
      <c r="C41" s="283">
        <v>30300</v>
      </c>
      <c r="D41" s="283">
        <v>30300</v>
      </c>
      <c r="E41" s="275">
        <v>0</v>
      </c>
      <c r="F41" s="283">
        <v>0</v>
      </c>
      <c r="G41" s="284">
        <f t="shared" si="0"/>
        <v>0</v>
      </c>
      <c r="H41" s="285">
        <f t="shared" si="1"/>
        <v>30300</v>
      </c>
      <c r="J41" s="103"/>
    </row>
    <row r="42" spans="1:10" ht="27.75" customHeight="1">
      <c r="A42" s="279">
        <v>212</v>
      </c>
      <c r="B42" s="274" t="s">
        <v>269</v>
      </c>
      <c r="C42" s="275">
        <v>15000</v>
      </c>
      <c r="D42" s="275">
        <v>15000</v>
      </c>
      <c r="E42" s="275">
        <f>+E43</f>
        <v>0</v>
      </c>
      <c r="F42" s="275">
        <v>0</v>
      </c>
      <c r="G42" s="276">
        <f t="shared" si="0"/>
        <v>0</v>
      </c>
      <c r="H42" s="277">
        <f t="shared" si="1"/>
        <v>15000</v>
      </c>
      <c r="J42" s="103"/>
    </row>
    <row r="43" spans="1:8" ht="14.25" customHeight="1">
      <c r="A43" s="281">
        <v>21201</v>
      </c>
      <c r="B43" s="282" t="s">
        <v>269</v>
      </c>
      <c r="C43" s="283">
        <v>15000</v>
      </c>
      <c r="D43" s="283">
        <v>15000</v>
      </c>
      <c r="E43" s="283">
        <v>0</v>
      </c>
      <c r="F43" s="283">
        <v>0</v>
      </c>
      <c r="G43" s="284">
        <f t="shared" si="0"/>
        <v>0</v>
      </c>
      <c r="H43" s="285">
        <f t="shared" si="1"/>
        <v>15000</v>
      </c>
    </row>
    <row r="44" spans="1:12" ht="11.25">
      <c r="A44" s="279">
        <v>214</v>
      </c>
      <c r="B44" s="274" t="s">
        <v>270</v>
      </c>
      <c r="C44" s="275">
        <v>20000</v>
      </c>
      <c r="D44" s="275">
        <v>20000</v>
      </c>
      <c r="E44" s="275">
        <f>+E45</f>
        <v>0</v>
      </c>
      <c r="F44" s="275">
        <v>0</v>
      </c>
      <c r="G44" s="276">
        <f t="shared" si="0"/>
        <v>0</v>
      </c>
      <c r="H44" s="277">
        <f t="shared" si="1"/>
        <v>20000</v>
      </c>
      <c r="I44" s="228"/>
      <c r="J44" s="103"/>
      <c r="L44" s="103"/>
    </row>
    <row r="45" spans="1:10" ht="14.25" customHeight="1">
      <c r="A45" s="281">
        <v>21401</v>
      </c>
      <c r="B45" s="282" t="s">
        <v>271</v>
      </c>
      <c r="C45" s="283">
        <v>20000</v>
      </c>
      <c r="D45" s="283">
        <v>20000</v>
      </c>
      <c r="E45" s="283">
        <v>0</v>
      </c>
      <c r="F45" s="283">
        <v>0</v>
      </c>
      <c r="G45" s="284">
        <f t="shared" si="0"/>
        <v>0</v>
      </c>
      <c r="H45" s="285">
        <f t="shared" si="1"/>
        <v>20000</v>
      </c>
      <c r="J45" s="103"/>
    </row>
    <row r="46" spans="1:8" ht="11.25">
      <c r="A46" s="279">
        <v>215</v>
      </c>
      <c r="B46" s="274" t="s">
        <v>272</v>
      </c>
      <c r="C46" s="275">
        <v>16500</v>
      </c>
      <c r="D46" s="275">
        <v>16500</v>
      </c>
      <c r="E46" s="275">
        <f>+E47</f>
        <v>0</v>
      </c>
      <c r="F46" s="275">
        <v>0</v>
      </c>
      <c r="G46" s="276">
        <f t="shared" si="0"/>
        <v>0</v>
      </c>
      <c r="H46" s="277">
        <f t="shared" si="1"/>
        <v>16500</v>
      </c>
    </row>
    <row r="47" spans="1:10" ht="11.25">
      <c r="A47" s="281">
        <v>21501</v>
      </c>
      <c r="B47" s="282" t="s">
        <v>273</v>
      </c>
      <c r="C47" s="283">
        <v>16500</v>
      </c>
      <c r="D47" s="283">
        <v>16500</v>
      </c>
      <c r="E47" s="283">
        <v>0</v>
      </c>
      <c r="F47" s="283">
        <v>0</v>
      </c>
      <c r="G47" s="284">
        <f t="shared" si="0"/>
        <v>0</v>
      </c>
      <c r="H47" s="285">
        <f t="shared" si="1"/>
        <v>16500</v>
      </c>
      <c r="J47" s="103"/>
    </row>
    <row r="48" spans="1:8" ht="11.25">
      <c r="A48" s="279">
        <v>216</v>
      </c>
      <c r="B48" s="274" t="s">
        <v>274</v>
      </c>
      <c r="C48" s="275">
        <v>0</v>
      </c>
      <c r="D48" s="275">
        <v>0</v>
      </c>
      <c r="E48" s="275">
        <v>0</v>
      </c>
      <c r="F48" s="275">
        <f>+F49</f>
        <v>0</v>
      </c>
      <c r="G48" s="284">
        <v>0</v>
      </c>
      <c r="H48" s="277">
        <f t="shared" si="1"/>
        <v>0</v>
      </c>
    </row>
    <row r="49" spans="1:8" ht="11.25">
      <c r="A49" s="281">
        <v>21601</v>
      </c>
      <c r="B49" s="282" t="s">
        <v>274</v>
      </c>
      <c r="C49" s="283">
        <v>0</v>
      </c>
      <c r="D49" s="283">
        <v>0</v>
      </c>
      <c r="E49" s="283">
        <v>0</v>
      </c>
      <c r="F49" s="275">
        <v>0</v>
      </c>
      <c r="G49" s="284">
        <v>0</v>
      </c>
      <c r="H49" s="285">
        <f t="shared" si="1"/>
        <v>0</v>
      </c>
    </row>
    <row r="50" spans="1:8" ht="11.25">
      <c r="A50" s="279">
        <v>217</v>
      </c>
      <c r="B50" s="274" t="s">
        <v>275</v>
      </c>
      <c r="C50" s="275">
        <v>4500</v>
      </c>
      <c r="D50" s="275">
        <v>4500</v>
      </c>
      <c r="E50" s="275">
        <f>+E51</f>
        <v>0</v>
      </c>
      <c r="F50" s="275">
        <f>+F51</f>
        <v>0</v>
      </c>
      <c r="G50" s="276">
        <f t="shared" si="0"/>
        <v>0</v>
      </c>
      <c r="H50" s="277">
        <f t="shared" si="1"/>
        <v>4500</v>
      </c>
    </row>
    <row r="51" spans="1:8" ht="11.25">
      <c r="A51" s="281">
        <v>21701</v>
      </c>
      <c r="B51" s="282" t="s">
        <v>276</v>
      </c>
      <c r="C51" s="283">
        <v>4500</v>
      </c>
      <c r="D51" s="283">
        <v>4500</v>
      </c>
      <c r="E51" s="283">
        <v>0</v>
      </c>
      <c r="F51" s="283">
        <v>0</v>
      </c>
      <c r="G51" s="284">
        <f t="shared" si="0"/>
        <v>0</v>
      </c>
      <c r="H51" s="285">
        <f t="shared" si="1"/>
        <v>4500</v>
      </c>
    </row>
    <row r="52" spans="1:8" ht="11.25">
      <c r="A52" s="279">
        <v>218</v>
      </c>
      <c r="B52" s="274" t="s">
        <v>277</v>
      </c>
      <c r="C52" s="275">
        <v>5000</v>
      </c>
      <c r="D52" s="275">
        <v>5000</v>
      </c>
      <c r="E52" s="275">
        <f>+E53</f>
        <v>0</v>
      </c>
      <c r="F52" s="275">
        <f>+F53</f>
        <v>0</v>
      </c>
      <c r="G52" s="276">
        <f t="shared" si="0"/>
        <v>0</v>
      </c>
      <c r="H52" s="277">
        <f t="shared" si="1"/>
        <v>5000</v>
      </c>
    </row>
    <row r="53" spans="1:8" ht="11.25">
      <c r="A53" s="281">
        <v>21801</v>
      </c>
      <c r="B53" s="282" t="s">
        <v>278</v>
      </c>
      <c r="C53" s="283">
        <v>5000</v>
      </c>
      <c r="D53" s="283">
        <v>5000</v>
      </c>
      <c r="E53" s="283">
        <v>0</v>
      </c>
      <c r="F53" s="283">
        <v>0</v>
      </c>
      <c r="G53" s="284">
        <f t="shared" si="0"/>
        <v>0</v>
      </c>
      <c r="H53" s="285">
        <f t="shared" si="1"/>
        <v>5000</v>
      </c>
    </row>
    <row r="54" spans="1:8" ht="11.25">
      <c r="A54" s="278">
        <v>2200</v>
      </c>
      <c r="B54" s="274" t="s">
        <v>279</v>
      </c>
      <c r="C54" s="275">
        <v>40000</v>
      </c>
      <c r="D54" s="275">
        <v>40000</v>
      </c>
      <c r="E54" s="275">
        <f>+E55</f>
        <v>0</v>
      </c>
      <c r="F54" s="275">
        <f>+F55</f>
        <v>0</v>
      </c>
      <c r="G54" s="276">
        <f t="shared" si="0"/>
        <v>0</v>
      </c>
      <c r="H54" s="277">
        <f t="shared" si="1"/>
        <v>40000</v>
      </c>
    </row>
    <row r="55" spans="1:10" ht="11.25">
      <c r="A55" s="279">
        <v>221</v>
      </c>
      <c r="B55" s="274" t="s">
        <v>280</v>
      </c>
      <c r="C55" s="275">
        <v>40000</v>
      </c>
      <c r="D55" s="275">
        <v>40000</v>
      </c>
      <c r="E55" s="275">
        <f>SUM(E56:E57)</f>
        <v>0</v>
      </c>
      <c r="F55" s="275">
        <v>0</v>
      </c>
      <c r="G55" s="276">
        <f t="shared" si="0"/>
        <v>0</v>
      </c>
      <c r="H55" s="277">
        <f t="shared" si="1"/>
        <v>40000</v>
      </c>
      <c r="J55" s="103"/>
    </row>
    <row r="56" spans="1:8" ht="11.25">
      <c r="A56" s="281">
        <v>22101</v>
      </c>
      <c r="B56" s="282" t="s">
        <v>281</v>
      </c>
      <c r="C56" s="283">
        <v>30000</v>
      </c>
      <c r="D56" s="283">
        <v>30000</v>
      </c>
      <c r="E56" s="283">
        <v>0</v>
      </c>
      <c r="F56" s="275">
        <f>+F57</f>
        <v>0</v>
      </c>
      <c r="G56" s="284">
        <f t="shared" si="0"/>
        <v>0</v>
      </c>
      <c r="H56" s="285">
        <f t="shared" si="1"/>
        <v>30000</v>
      </c>
    </row>
    <row r="57" spans="1:8" ht="11.25">
      <c r="A57" s="281">
        <v>22106</v>
      </c>
      <c r="B57" s="282" t="s">
        <v>282</v>
      </c>
      <c r="C57" s="283">
        <v>10000</v>
      </c>
      <c r="D57" s="283">
        <v>10000</v>
      </c>
      <c r="E57" s="283">
        <v>0</v>
      </c>
      <c r="F57" s="283">
        <v>0</v>
      </c>
      <c r="G57" s="284">
        <f t="shared" si="0"/>
        <v>0</v>
      </c>
      <c r="H57" s="285">
        <f t="shared" si="1"/>
        <v>10000</v>
      </c>
    </row>
    <row r="58" spans="1:8" ht="11.25" customHeight="1">
      <c r="A58" s="279">
        <v>223</v>
      </c>
      <c r="B58" s="274" t="s">
        <v>283</v>
      </c>
      <c r="C58" s="275">
        <v>2200</v>
      </c>
      <c r="D58" s="275">
        <v>2200</v>
      </c>
      <c r="E58" s="275">
        <f>+E59</f>
        <v>0</v>
      </c>
      <c r="F58" s="275">
        <f>+F59</f>
        <v>0</v>
      </c>
      <c r="G58" s="276">
        <f t="shared" si="0"/>
        <v>0</v>
      </c>
      <c r="H58" s="277">
        <f t="shared" si="1"/>
        <v>2200</v>
      </c>
    </row>
    <row r="59" spans="1:8" ht="14.25" customHeight="1">
      <c r="A59" s="281">
        <v>22301</v>
      </c>
      <c r="B59" s="282" t="s">
        <v>283</v>
      </c>
      <c r="C59" s="283">
        <v>2200</v>
      </c>
      <c r="D59" s="283">
        <v>2200</v>
      </c>
      <c r="E59" s="283">
        <v>0</v>
      </c>
      <c r="F59" s="283">
        <v>0</v>
      </c>
      <c r="G59" s="284">
        <f t="shared" si="0"/>
        <v>0</v>
      </c>
      <c r="H59" s="285">
        <f t="shared" si="1"/>
        <v>2200</v>
      </c>
    </row>
    <row r="60" spans="1:8" ht="11.25">
      <c r="A60" s="278">
        <v>2400</v>
      </c>
      <c r="B60" s="274" t="s">
        <v>284</v>
      </c>
      <c r="C60" s="275">
        <v>0</v>
      </c>
      <c r="D60" s="275">
        <v>0</v>
      </c>
      <c r="E60" s="275">
        <f>+E61</f>
        <v>0</v>
      </c>
      <c r="F60" s="275">
        <f>+F61</f>
        <v>0</v>
      </c>
      <c r="G60" s="276">
        <v>0</v>
      </c>
      <c r="H60" s="277">
        <f t="shared" si="1"/>
        <v>0</v>
      </c>
    </row>
    <row r="61" spans="1:10" ht="11.25">
      <c r="A61" s="279">
        <v>248</v>
      </c>
      <c r="B61" s="274" t="s">
        <v>285</v>
      </c>
      <c r="C61" s="275">
        <v>0</v>
      </c>
      <c r="D61" s="275">
        <v>0</v>
      </c>
      <c r="E61" s="275">
        <f>+E62</f>
        <v>0</v>
      </c>
      <c r="F61" s="275">
        <f>+F62</f>
        <v>0</v>
      </c>
      <c r="G61" s="276">
        <v>0</v>
      </c>
      <c r="H61" s="277">
        <f t="shared" si="1"/>
        <v>0</v>
      </c>
      <c r="J61" s="103"/>
    </row>
    <row r="62" spans="1:8" ht="11.25">
      <c r="A62" s="281">
        <v>24801</v>
      </c>
      <c r="B62" s="282" t="s">
        <v>285</v>
      </c>
      <c r="C62" s="283">
        <v>0</v>
      </c>
      <c r="D62" s="283">
        <v>0</v>
      </c>
      <c r="E62" s="283">
        <v>0</v>
      </c>
      <c r="F62" s="283">
        <v>0</v>
      </c>
      <c r="G62" s="284">
        <v>0</v>
      </c>
      <c r="H62" s="285">
        <f t="shared" si="1"/>
        <v>0</v>
      </c>
    </row>
    <row r="63" spans="1:8" s="175" customFormat="1" ht="12" customHeight="1">
      <c r="A63" s="278">
        <v>2600</v>
      </c>
      <c r="B63" s="274" t="s">
        <v>286</v>
      </c>
      <c r="C63" s="275">
        <v>26500</v>
      </c>
      <c r="D63" s="275">
        <v>26500</v>
      </c>
      <c r="E63" s="275">
        <f>+E64</f>
        <v>0</v>
      </c>
      <c r="F63" s="275">
        <f>+F64</f>
        <v>0</v>
      </c>
      <c r="G63" s="276">
        <f aca="true" t="shared" si="2" ref="G63:G80">+F63/D63</f>
        <v>0</v>
      </c>
      <c r="H63" s="277">
        <f t="shared" si="1"/>
        <v>26500</v>
      </c>
    </row>
    <row r="64" spans="1:8" ht="25.5" customHeight="1">
      <c r="A64" s="279">
        <v>261</v>
      </c>
      <c r="B64" s="274" t="s">
        <v>286</v>
      </c>
      <c r="C64" s="275">
        <v>26500</v>
      </c>
      <c r="D64" s="275">
        <v>26500</v>
      </c>
      <c r="E64" s="275">
        <f>+E65</f>
        <v>0</v>
      </c>
      <c r="F64" s="275">
        <f>+F65</f>
        <v>0</v>
      </c>
      <c r="G64" s="276">
        <f t="shared" si="2"/>
        <v>0</v>
      </c>
      <c r="H64" s="277">
        <f t="shared" si="1"/>
        <v>26500</v>
      </c>
    </row>
    <row r="65" spans="1:8" ht="11.25">
      <c r="A65" s="281">
        <v>26101</v>
      </c>
      <c r="B65" s="282" t="s">
        <v>287</v>
      </c>
      <c r="C65" s="283">
        <v>26500</v>
      </c>
      <c r="D65" s="283">
        <v>26500</v>
      </c>
      <c r="E65" s="283">
        <v>0</v>
      </c>
      <c r="F65" s="283">
        <v>0</v>
      </c>
      <c r="G65" s="284">
        <f t="shared" si="2"/>
        <v>0</v>
      </c>
      <c r="H65" s="285">
        <f t="shared" si="1"/>
        <v>26500</v>
      </c>
    </row>
    <row r="66" spans="1:8" ht="11.25">
      <c r="A66" s="278">
        <v>2900</v>
      </c>
      <c r="B66" s="274" t="s">
        <v>288</v>
      </c>
      <c r="C66" s="275">
        <v>2000</v>
      </c>
      <c r="D66" s="275">
        <v>2000</v>
      </c>
      <c r="E66" s="275">
        <f>+E67</f>
        <v>0</v>
      </c>
      <c r="F66" s="275">
        <f>+F67</f>
        <v>0</v>
      </c>
      <c r="G66" s="276">
        <f t="shared" si="2"/>
        <v>0</v>
      </c>
      <c r="H66" s="277">
        <f t="shared" si="1"/>
        <v>2000</v>
      </c>
    </row>
    <row r="67" spans="1:8" ht="11.25">
      <c r="A67" s="279">
        <v>292</v>
      </c>
      <c r="B67" s="274" t="s">
        <v>289</v>
      </c>
      <c r="C67" s="275">
        <v>2000</v>
      </c>
      <c r="D67" s="275">
        <v>2000</v>
      </c>
      <c r="E67" s="275">
        <f>+E68</f>
        <v>0</v>
      </c>
      <c r="F67" s="275">
        <f>+F68</f>
        <v>0</v>
      </c>
      <c r="G67" s="276">
        <f t="shared" si="2"/>
        <v>0</v>
      </c>
      <c r="H67" s="277">
        <f t="shared" si="1"/>
        <v>2000</v>
      </c>
    </row>
    <row r="68" spans="1:8" ht="11.25">
      <c r="A68" s="281">
        <v>29201</v>
      </c>
      <c r="B68" s="282" t="s">
        <v>289</v>
      </c>
      <c r="C68" s="283">
        <v>2000</v>
      </c>
      <c r="D68" s="283">
        <v>2000</v>
      </c>
      <c r="E68" s="283">
        <v>0</v>
      </c>
      <c r="F68" s="283">
        <v>0</v>
      </c>
      <c r="G68" s="284">
        <f t="shared" si="2"/>
        <v>0</v>
      </c>
      <c r="H68" s="285">
        <f t="shared" si="1"/>
        <v>2000</v>
      </c>
    </row>
    <row r="69" spans="1:8" ht="22.5">
      <c r="A69" s="279">
        <v>293</v>
      </c>
      <c r="B69" s="274" t="s">
        <v>290</v>
      </c>
      <c r="C69" s="275">
        <v>10000</v>
      </c>
      <c r="D69" s="275">
        <v>10000</v>
      </c>
      <c r="E69" s="275">
        <f>+E70</f>
        <v>0</v>
      </c>
      <c r="F69" s="275">
        <f>+F70</f>
        <v>0</v>
      </c>
      <c r="G69" s="276">
        <f t="shared" si="2"/>
        <v>0</v>
      </c>
      <c r="H69" s="277">
        <f t="shared" si="1"/>
        <v>10000</v>
      </c>
    </row>
    <row r="70" spans="1:8" ht="22.5">
      <c r="A70" s="281">
        <v>29301</v>
      </c>
      <c r="B70" s="282" t="s">
        <v>290</v>
      </c>
      <c r="C70" s="283">
        <v>10000</v>
      </c>
      <c r="D70" s="283">
        <v>10000</v>
      </c>
      <c r="E70" s="283">
        <v>0</v>
      </c>
      <c r="F70" s="275">
        <v>0</v>
      </c>
      <c r="G70" s="284">
        <f t="shared" si="2"/>
        <v>0</v>
      </c>
      <c r="H70" s="285">
        <f t="shared" si="1"/>
        <v>10000</v>
      </c>
    </row>
    <row r="71" spans="1:8" ht="22.5">
      <c r="A71" s="279">
        <v>294</v>
      </c>
      <c r="B71" s="274" t="s">
        <v>291</v>
      </c>
      <c r="C71" s="275">
        <v>15000</v>
      </c>
      <c r="D71" s="275">
        <v>15000</v>
      </c>
      <c r="E71" s="275">
        <f>+E72</f>
        <v>0</v>
      </c>
      <c r="F71" s="275">
        <f>+F72</f>
        <v>0</v>
      </c>
      <c r="G71" s="276">
        <f t="shared" si="2"/>
        <v>0</v>
      </c>
      <c r="H71" s="277">
        <f t="shared" si="1"/>
        <v>15000</v>
      </c>
    </row>
    <row r="72" spans="1:8" ht="11.25">
      <c r="A72" s="281">
        <v>29401</v>
      </c>
      <c r="B72" s="282" t="s">
        <v>291</v>
      </c>
      <c r="C72" s="283">
        <v>15000</v>
      </c>
      <c r="D72" s="283">
        <v>15000</v>
      </c>
      <c r="E72" s="283">
        <v>0</v>
      </c>
      <c r="F72" s="283">
        <v>0</v>
      </c>
      <c r="G72" s="284">
        <f t="shared" si="2"/>
        <v>0</v>
      </c>
      <c r="H72" s="285">
        <f t="shared" si="1"/>
        <v>15000</v>
      </c>
    </row>
    <row r="73" spans="1:8" ht="11.25">
      <c r="A73" s="279">
        <v>296</v>
      </c>
      <c r="B73" s="274" t="s">
        <v>292</v>
      </c>
      <c r="C73" s="275">
        <v>10000</v>
      </c>
      <c r="D73" s="275">
        <v>10000</v>
      </c>
      <c r="E73" s="275">
        <f>+E74</f>
        <v>1366.48</v>
      </c>
      <c r="F73" s="275">
        <f>+F74</f>
        <v>1366</v>
      </c>
      <c r="G73" s="276">
        <f t="shared" si="2"/>
        <v>0.1366</v>
      </c>
      <c r="H73" s="277">
        <f t="shared" si="1"/>
        <v>8634</v>
      </c>
    </row>
    <row r="74" spans="1:8" ht="11.25">
      <c r="A74" s="281">
        <v>29601</v>
      </c>
      <c r="B74" s="282" t="s">
        <v>292</v>
      </c>
      <c r="C74" s="283">
        <v>10000</v>
      </c>
      <c r="D74" s="283">
        <v>10000</v>
      </c>
      <c r="E74" s="283">
        <v>1366.48</v>
      </c>
      <c r="F74" s="283">
        <v>1366</v>
      </c>
      <c r="G74" s="284">
        <f t="shared" si="2"/>
        <v>0.1366</v>
      </c>
      <c r="H74" s="285">
        <f t="shared" si="1"/>
        <v>8634</v>
      </c>
    </row>
    <row r="75" spans="1:8" ht="11.25">
      <c r="A75" s="273">
        <v>3000</v>
      </c>
      <c r="B75" s="274" t="s">
        <v>293</v>
      </c>
      <c r="C75" s="275">
        <f>+C76</f>
        <v>1188000</v>
      </c>
      <c r="D75" s="275">
        <f>+D76</f>
        <v>1204637</v>
      </c>
      <c r="E75" s="275">
        <f>+E76</f>
        <v>24386.95</v>
      </c>
      <c r="F75" s="275">
        <f>+F76</f>
        <v>24387</v>
      </c>
      <c r="G75" s="276">
        <f t="shared" si="2"/>
        <v>0.02024427275602526</v>
      </c>
      <c r="H75" s="277">
        <f t="shared" si="1"/>
        <v>1180250</v>
      </c>
    </row>
    <row r="76" spans="1:8" ht="11.25">
      <c r="A76" s="278">
        <v>3100</v>
      </c>
      <c r="B76" s="274" t="s">
        <v>294</v>
      </c>
      <c r="C76" s="275">
        <f>+C79+C83+C88+C92+C97+C102+C104+C109+C111+C113+C116+C119+C123+C125+C127+C128+C130+C132+C134+C135+C140+C145+C147</f>
        <v>1188000</v>
      </c>
      <c r="D76" s="275">
        <f>+D79+D83+D88+D92+D95+D97+D102+D104+D109+D111+D113+D116+D119+D123+D125+D127+D128+D130+D132+D134+D135+D138+D140+D145+D147</f>
        <v>1204637</v>
      </c>
      <c r="E76" s="275">
        <f>+E77+E79+E83+E86+E88+E90+E92+E95+E97+E99+E101+E104+E106+E108+E111+E113+E116+E118+E121+E124+E126+E129+E131+E133+E135+E138+E140+E142+E144+E147</f>
        <v>24386.95</v>
      </c>
      <c r="F76" s="275">
        <v>24387</v>
      </c>
      <c r="G76" s="276">
        <f t="shared" si="2"/>
        <v>0.02024427275602526</v>
      </c>
      <c r="H76" s="277">
        <f aca="true" t="shared" si="3" ref="H76:H97">+D76-F76</f>
        <v>1180250</v>
      </c>
    </row>
    <row r="77" spans="1:8" ht="11.25">
      <c r="A77" s="279">
        <v>316</v>
      </c>
      <c r="B77" s="274" t="s">
        <v>295</v>
      </c>
      <c r="C77" s="275">
        <v>0</v>
      </c>
      <c r="D77" s="275">
        <v>0</v>
      </c>
      <c r="E77" s="275">
        <f>+E78</f>
        <v>0</v>
      </c>
      <c r="F77" s="275">
        <f>+F78</f>
        <v>0</v>
      </c>
      <c r="G77" s="276">
        <v>0</v>
      </c>
      <c r="H77" s="277">
        <f t="shared" si="3"/>
        <v>0</v>
      </c>
    </row>
    <row r="78" spans="1:8" ht="11.25">
      <c r="A78" s="281">
        <v>31601</v>
      </c>
      <c r="B78" s="282" t="s">
        <v>295</v>
      </c>
      <c r="C78" s="283">
        <v>0</v>
      </c>
      <c r="D78" s="283">
        <v>0</v>
      </c>
      <c r="E78" s="275">
        <v>0</v>
      </c>
      <c r="F78" s="275">
        <v>0</v>
      </c>
      <c r="G78" s="284">
        <v>0</v>
      </c>
      <c r="H78" s="285">
        <f t="shared" si="3"/>
        <v>0</v>
      </c>
    </row>
    <row r="79" spans="1:10" ht="11.25">
      <c r="A79" s="279">
        <v>318</v>
      </c>
      <c r="B79" s="274" t="s">
        <v>296</v>
      </c>
      <c r="C79" s="275">
        <v>11000</v>
      </c>
      <c r="D79" s="275">
        <f>+D80</f>
        <v>11397</v>
      </c>
      <c r="E79" s="275">
        <f>+E80</f>
        <v>397.15</v>
      </c>
      <c r="F79" s="275">
        <f>+F80</f>
        <v>397</v>
      </c>
      <c r="G79" s="276">
        <f t="shared" si="2"/>
        <v>0.0348337281740809</v>
      </c>
      <c r="H79" s="277">
        <f t="shared" si="3"/>
        <v>11000</v>
      </c>
      <c r="J79" s="103"/>
    </row>
    <row r="80" spans="1:8" ht="13.5" customHeight="1">
      <c r="A80" s="281">
        <v>31801</v>
      </c>
      <c r="B80" s="282" t="s">
        <v>297</v>
      </c>
      <c r="C80" s="283">
        <v>11000</v>
      </c>
      <c r="D80" s="283">
        <v>11397</v>
      </c>
      <c r="E80" s="283">
        <v>397.15</v>
      </c>
      <c r="F80" s="283">
        <v>397</v>
      </c>
      <c r="G80" s="284">
        <f t="shared" si="2"/>
        <v>0.0348337281740809</v>
      </c>
      <c r="H80" s="285">
        <f t="shared" si="3"/>
        <v>11000</v>
      </c>
    </row>
    <row r="81" spans="1:10" ht="11.25">
      <c r="A81" s="279">
        <v>319</v>
      </c>
      <c r="B81" s="274" t="s">
        <v>298</v>
      </c>
      <c r="C81" s="275">
        <v>0</v>
      </c>
      <c r="D81" s="275">
        <v>0</v>
      </c>
      <c r="E81" s="275">
        <f>+E82</f>
        <v>0</v>
      </c>
      <c r="F81" s="275">
        <f>+F82</f>
        <v>0</v>
      </c>
      <c r="G81" s="276">
        <f>+F83/D83</f>
        <v>0</v>
      </c>
      <c r="H81" s="285">
        <f t="shared" si="3"/>
        <v>0</v>
      </c>
      <c r="J81" s="103"/>
    </row>
    <row r="82" spans="1:8" ht="11.25">
      <c r="A82" s="281">
        <v>31901</v>
      </c>
      <c r="B82" s="282" t="s">
        <v>298</v>
      </c>
      <c r="C82" s="283">
        <v>0</v>
      </c>
      <c r="D82" s="283">
        <v>0</v>
      </c>
      <c r="E82" s="283">
        <v>0</v>
      </c>
      <c r="F82" s="283">
        <v>0</v>
      </c>
      <c r="G82" s="276">
        <f>+F84/D84</f>
        <v>0</v>
      </c>
      <c r="H82" s="285">
        <f t="shared" si="3"/>
        <v>0</v>
      </c>
    </row>
    <row r="83" spans="1:8" ht="11.25">
      <c r="A83" s="278">
        <v>3200</v>
      </c>
      <c r="B83" s="274" t="s">
        <v>299</v>
      </c>
      <c r="C83" s="275">
        <v>42000</v>
      </c>
      <c r="D83" s="275">
        <v>42000</v>
      </c>
      <c r="E83" s="275">
        <f>+E84</f>
        <v>0</v>
      </c>
      <c r="F83" s="275">
        <f>+F84</f>
        <v>0</v>
      </c>
      <c r="G83" s="284">
        <f>+F85/D85</f>
        <v>0</v>
      </c>
      <c r="H83" s="285">
        <f t="shared" si="3"/>
        <v>42000</v>
      </c>
    </row>
    <row r="84" spans="1:8" ht="11.25">
      <c r="A84" s="279">
        <v>322</v>
      </c>
      <c r="B84" s="274" t="s">
        <v>300</v>
      </c>
      <c r="C84" s="275">
        <v>42000</v>
      </c>
      <c r="D84" s="275">
        <v>42000</v>
      </c>
      <c r="E84" s="275">
        <f>+E85</f>
        <v>0</v>
      </c>
      <c r="F84" s="275">
        <f>+F85</f>
        <v>0</v>
      </c>
      <c r="G84" s="284">
        <v>0</v>
      </c>
      <c r="H84" s="285">
        <f t="shared" si="3"/>
        <v>42000</v>
      </c>
    </row>
    <row r="85" spans="1:8" ht="11.25">
      <c r="A85" s="281">
        <v>32201</v>
      </c>
      <c r="B85" s="282" t="s">
        <v>300</v>
      </c>
      <c r="C85" s="283">
        <v>42000</v>
      </c>
      <c r="D85" s="283">
        <v>42000</v>
      </c>
      <c r="E85" s="283">
        <v>0</v>
      </c>
      <c r="F85" s="283">
        <v>0</v>
      </c>
      <c r="G85" s="284">
        <v>0</v>
      </c>
      <c r="H85" s="285">
        <f t="shared" si="3"/>
        <v>42000</v>
      </c>
    </row>
    <row r="86" spans="1:8" ht="22.5">
      <c r="A86" s="279">
        <v>323</v>
      </c>
      <c r="B86" s="274" t="s">
        <v>301</v>
      </c>
      <c r="C86" s="275">
        <v>0</v>
      </c>
      <c r="D86" s="275">
        <v>0</v>
      </c>
      <c r="E86" s="275">
        <f>+E87</f>
        <v>0</v>
      </c>
      <c r="F86" s="275">
        <f>+F87</f>
        <v>0</v>
      </c>
      <c r="G86" s="276">
        <f>+F88/D88</f>
        <v>0</v>
      </c>
      <c r="H86" s="277">
        <f t="shared" si="3"/>
        <v>0</v>
      </c>
    </row>
    <row r="87" spans="1:8" ht="11.25">
      <c r="A87" s="281">
        <v>32301</v>
      </c>
      <c r="B87" s="282" t="s">
        <v>302</v>
      </c>
      <c r="C87" s="283">
        <v>0</v>
      </c>
      <c r="D87" s="283">
        <v>0</v>
      </c>
      <c r="E87" s="283">
        <v>0</v>
      </c>
      <c r="F87" s="283">
        <v>0</v>
      </c>
      <c r="G87" s="284">
        <f>+F89/D89</f>
        <v>0</v>
      </c>
      <c r="H87" s="277">
        <f t="shared" si="3"/>
        <v>0</v>
      </c>
    </row>
    <row r="88" spans="1:8" ht="11.25">
      <c r="A88" s="279">
        <v>325</v>
      </c>
      <c r="B88" s="274" t="s">
        <v>303</v>
      </c>
      <c r="C88" s="275">
        <v>10000</v>
      </c>
      <c r="D88" s="275">
        <v>10000</v>
      </c>
      <c r="E88" s="275">
        <f>+E89</f>
        <v>0</v>
      </c>
      <c r="F88" s="275">
        <v>0</v>
      </c>
      <c r="G88" s="276">
        <v>0</v>
      </c>
      <c r="H88" s="277">
        <f t="shared" si="3"/>
        <v>10000</v>
      </c>
    </row>
    <row r="89" spans="1:8" ht="11.25">
      <c r="A89" s="281">
        <v>32501</v>
      </c>
      <c r="B89" s="282" t="s">
        <v>303</v>
      </c>
      <c r="C89" s="283">
        <v>10000</v>
      </c>
      <c r="D89" s="283">
        <v>10000</v>
      </c>
      <c r="E89" s="283">
        <v>0</v>
      </c>
      <c r="F89" s="283">
        <v>0</v>
      </c>
      <c r="G89" s="284">
        <v>0</v>
      </c>
      <c r="H89" s="285">
        <f t="shared" si="3"/>
        <v>10000</v>
      </c>
    </row>
    <row r="90" spans="1:8" ht="22.5" customHeight="1">
      <c r="A90" s="279">
        <v>327</v>
      </c>
      <c r="B90" s="274" t="s">
        <v>304</v>
      </c>
      <c r="C90" s="275">
        <v>0</v>
      </c>
      <c r="D90" s="275">
        <v>0</v>
      </c>
      <c r="E90" s="275">
        <f>+E91</f>
        <v>0</v>
      </c>
      <c r="F90" s="275">
        <v>0</v>
      </c>
      <c r="G90" s="284">
        <v>0</v>
      </c>
      <c r="H90" s="285">
        <f t="shared" si="3"/>
        <v>0</v>
      </c>
    </row>
    <row r="91" spans="1:8" ht="11.25">
      <c r="A91" s="281">
        <v>32701</v>
      </c>
      <c r="B91" s="282" t="s">
        <v>305</v>
      </c>
      <c r="C91" s="283">
        <v>0</v>
      </c>
      <c r="D91" s="283">
        <v>0</v>
      </c>
      <c r="E91" s="283">
        <v>0</v>
      </c>
      <c r="F91" s="283">
        <v>0</v>
      </c>
      <c r="G91" s="284">
        <v>0</v>
      </c>
      <c r="H91" s="285">
        <f t="shared" si="3"/>
        <v>0</v>
      </c>
    </row>
    <row r="92" spans="1:8" ht="11.25">
      <c r="A92" s="278">
        <v>3300</v>
      </c>
      <c r="B92" s="274" t="s">
        <v>306</v>
      </c>
      <c r="C92" s="275">
        <v>280000</v>
      </c>
      <c r="D92" s="275">
        <f aca="true" t="shared" si="4" ref="D92:F93">+D93</f>
        <v>280000</v>
      </c>
      <c r="E92" s="275">
        <f t="shared" si="4"/>
        <v>0</v>
      </c>
      <c r="F92" s="275">
        <f t="shared" si="4"/>
        <v>0</v>
      </c>
      <c r="G92" s="276">
        <f>+F94/D94</f>
        <v>0</v>
      </c>
      <c r="H92" s="285">
        <f t="shared" si="3"/>
        <v>280000</v>
      </c>
    </row>
    <row r="93" spans="1:8" ht="11.25">
      <c r="A93" s="279">
        <v>331</v>
      </c>
      <c r="B93" s="274" t="s">
        <v>307</v>
      </c>
      <c r="C93" s="275">
        <v>280000</v>
      </c>
      <c r="D93" s="275">
        <f t="shared" si="4"/>
        <v>280000</v>
      </c>
      <c r="E93" s="275">
        <f t="shared" si="4"/>
        <v>0</v>
      </c>
      <c r="F93" s="275">
        <f t="shared" si="4"/>
        <v>0</v>
      </c>
      <c r="G93" s="276">
        <f>+F95/D95</f>
        <v>1</v>
      </c>
      <c r="H93" s="285">
        <f t="shared" si="3"/>
        <v>280000</v>
      </c>
    </row>
    <row r="94" spans="1:8" ht="22.5" customHeight="1">
      <c r="A94" s="281">
        <v>33101</v>
      </c>
      <c r="B94" s="282" t="s">
        <v>307</v>
      </c>
      <c r="C94" s="283">
        <v>280000</v>
      </c>
      <c r="D94" s="283">
        <v>280000</v>
      </c>
      <c r="E94" s="275">
        <v>0</v>
      </c>
      <c r="F94" s="283">
        <v>0</v>
      </c>
      <c r="G94" s="284">
        <f>+F96/D96</f>
        <v>1</v>
      </c>
      <c r="H94" s="285">
        <f t="shared" si="3"/>
        <v>280000</v>
      </c>
    </row>
    <row r="95" spans="1:8" ht="22.5">
      <c r="A95" s="279">
        <v>333</v>
      </c>
      <c r="B95" s="274" t="s">
        <v>308</v>
      </c>
      <c r="C95" s="275">
        <v>0</v>
      </c>
      <c r="D95" s="275">
        <f>+D96</f>
        <v>13920</v>
      </c>
      <c r="E95" s="275">
        <f>+E96</f>
        <v>13920</v>
      </c>
      <c r="F95" s="275">
        <f>+F96</f>
        <v>13920</v>
      </c>
      <c r="G95" s="284">
        <f>+F95/D95</f>
        <v>1</v>
      </c>
      <c r="H95" s="285">
        <f t="shared" si="3"/>
        <v>0</v>
      </c>
    </row>
    <row r="96" spans="1:8" ht="11.25">
      <c r="A96" s="281">
        <v>33302</v>
      </c>
      <c r="B96" s="282" t="s">
        <v>309</v>
      </c>
      <c r="C96" s="283">
        <v>0</v>
      </c>
      <c r="D96" s="283">
        <v>13920</v>
      </c>
      <c r="E96" s="283">
        <v>13920</v>
      </c>
      <c r="F96" s="283">
        <v>13920</v>
      </c>
      <c r="G96" s="284">
        <f>+F96/D96</f>
        <v>1</v>
      </c>
      <c r="H96" s="285">
        <f t="shared" si="3"/>
        <v>0</v>
      </c>
    </row>
    <row r="97" spans="1:8" ht="11.25">
      <c r="A97" s="279">
        <v>334</v>
      </c>
      <c r="B97" s="274" t="s">
        <v>310</v>
      </c>
      <c r="C97" s="275">
        <v>0</v>
      </c>
      <c r="D97" s="275">
        <v>0</v>
      </c>
      <c r="E97" s="275">
        <f>+E98</f>
        <v>0</v>
      </c>
      <c r="F97" s="275">
        <v>0</v>
      </c>
      <c r="G97" s="284">
        <v>0</v>
      </c>
      <c r="H97" s="277">
        <f t="shared" si="3"/>
        <v>0</v>
      </c>
    </row>
    <row r="98" spans="1:8" ht="11.25">
      <c r="A98" s="281">
        <v>33401</v>
      </c>
      <c r="B98" s="282" t="s">
        <v>310</v>
      </c>
      <c r="C98" s="283">
        <v>0</v>
      </c>
      <c r="D98" s="283">
        <v>0</v>
      </c>
      <c r="E98" s="283">
        <v>0</v>
      </c>
      <c r="F98" s="283">
        <v>0</v>
      </c>
      <c r="G98" s="284">
        <v>0</v>
      </c>
      <c r="H98" s="285">
        <f>+D100-F100</f>
        <v>0</v>
      </c>
    </row>
    <row r="99" spans="1:8" ht="11.25">
      <c r="A99" s="279">
        <v>336</v>
      </c>
      <c r="B99" s="274" t="s">
        <v>311</v>
      </c>
      <c r="C99" s="275">
        <v>0</v>
      </c>
      <c r="D99" s="275">
        <v>0</v>
      </c>
      <c r="E99" s="275">
        <f>+E100</f>
        <v>0</v>
      </c>
      <c r="F99" s="275">
        <v>0</v>
      </c>
      <c r="G99" s="284">
        <v>0</v>
      </c>
      <c r="H99" s="285">
        <f>+D99-F99</f>
        <v>0</v>
      </c>
    </row>
    <row r="100" spans="1:8" ht="11.25">
      <c r="A100" s="281">
        <v>33603</v>
      </c>
      <c r="B100" s="282" t="s">
        <v>312</v>
      </c>
      <c r="C100" s="283">
        <v>0</v>
      </c>
      <c r="D100" s="283">
        <v>0</v>
      </c>
      <c r="E100" s="283">
        <v>0</v>
      </c>
      <c r="F100" s="283">
        <v>0</v>
      </c>
      <c r="G100" s="284">
        <v>0</v>
      </c>
      <c r="H100" s="285">
        <f>+D100-F100</f>
        <v>0</v>
      </c>
    </row>
    <row r="101" spans="1:8" ht="11.25">
      <c r="A101" s="278">
        <v>3400</v>
      </c>
      <c r="B101" s="274" t="s">
        <v>313</v>
      </c>
      <c r="C101" s="275">
        <v>6000</v>
      </c>
      <c r="D101" s="275">
        <v>6000</v>
      </c>
      <c r="E101" s="275">
        <f>+E102</f>
        <v>1269</v>
      </c>
      <c r="F101" s="275">
        <f>+F102</f>
        <v>1269</v>
      </c>
      <c r="G101" s="284">
        <f>+F103/D103</f>
        <v>0.2115</v>
      </c>
      <c r="H101" s="277">
        <f>+D103-F103</f>
        <v>4731</v>
      </c>
    </row>
    <row r="102" spans="1:8" ht="11.25">
      <c r="A102" s="279">
        <v>341</v>
      </c>
      <c r="B102" s="274" t="s">
        <v>314</v>
      </c>
      <c r="C102" s="275">
        <v>6000</v>
      </c>
      <c r="D102" s="275">
        <v>6000</v>
      </c>
      <c r="E102" s="275">
        <f>+E103</f>
        <v>1269</v>
      </c>
      <c r="F102" s="275">
        <f>+F103</f>
        <v>1269</v>
      </c>
      <c r="G102" s="276">
        <f>+F104/D104</f>
        <v>0</v>
      </c>
      <c r="H102" s="277">
        <f aca="true" t="shared" si="5" ref="H102:H117">+D102-F102</f>
        <v>4731</v>
      </c>
    </row>
    <row r="103" spans="1:8" ht="11.25">
      <c r="A103" s="281">
        <v>34101</v>
      </c>
      <c r="B103" s="282" t="s">
        <v>314</v>
      </c>
      <c r="C103" s="283">
        <v>6000</v>
      </c>
      <c r="D103" s="283">
        <v>6000</v>
      </c>
      <c r="E103" s="283">
        <v>1269</v>
      </c>
      <c r="F103" s="283">
        <v>1269</v>
      </c>
      <c r="G103" s="284">
        <f>+F105/D105</f>
        <v>0</v>
      </c>
      <c r="H103" s="285">
        <f t="shared" si="5"/>
        <v>4731</v>
      </c>
    </row>
    <row r="104" spans="1:8" ht="11.25">
      <c r="A104" s="279">
        <v>345</v>
      </c>
      <c r="B104" s="274" t="s">
        <v>315</v>
      </c>
      <c r="C104" s="275">
        <v>11000</v>
      </c>
      <c r="D104" s="275">
        <v>11000</v>
      </c>
      <c r="E104" s="275">
        <f>+E105</f>
        <v>0</v>
      </c>
      <c r="F104" s="275">
        <f>+F105</f>
        <v>0</v>
      </c>
      <c r="G104" s="276">
        <v>0</v>
      </c>
      <c r="H104" s="285">
        <f t="shared" si="5"/>
        <v>11000</v>
      </c>
    </row>
    <row r="105" spans="1:8" ht="11.25">
      <c r="A105" s="281">
        <v>34501</v>
      </c>
      <c r="B105" s="282" t="s">
        <v>315</v>
      </c>
      <c r="C105" s="283">
        <v>11000</v>
      </c>
      <c r="D105" s="283">
        <v>11000</v>
      </c>
      <c r="E105" s="283">
        <v>0</v>
      </c>
      <c r="F105" s="275">
        <f>+F106</f>
        <v>0</v>
      </c>
      <c r="G105" s="276">
        <v>0</v>
      </c>
      <c r="H105" s="285">
        <f t="shared" si="5"/>
        <v>11000</v>
      </c>
    </row>
    <row r="106" spans="1:8" ht="11.25">
      <c r="A106" s="279">
        <v>347</v>
      </c>
      <c r="B106" s="274" t="s">
        <v>316</v>
      </c>
      <c r="C106" s="275">
        <v>0</v>
      </c>
      <c r="D106" s="275">
        <v>0</v>
      </c>
      <c r="E106" s="275">
        <f>+E107</f>
        <v>0</v>
      </c>
      <c r="F106" s="275">
        <v>0</v>
      </c>
      <c r="G106" s="276">
        <v>0</v>
      </c>
      <c r="H106" s="285">
        <f t="shared" si="5"/>
        <v>0</v>
      </c>
    </row>
    <row r="107" spans="1:8" ht="11.25">
      <c r="A107" s="281">
        <v>34701</v>
      </c>
      <c r="B107" s="282" t="s">
        <v>316</v>
      </c>
      <c r="C107" s="283">
        <v>0</v>
      </c>
      <c r="D107" s="283">
        <v>0</v>
      </c>
      <c r="E107" s="283">
        <v>0</v>
      </c>
      <c r="F107" s="283">
        <v>0</v>
      </c>
      <c r="G107" s="276">
        <f>+F109/D109</f>
        <v>0</v>
      </c>
      <c r="H107" s="285">
        <f t="shared" si="5"/>
        <v>0</v>
      </c>
    </row>
    <row r="108" spans="1:8" ht="11.25">
      <c r="A108" s="278">
        <v>3500</v>
      </c>
      <c r="B108" s="274" t="s">
        <v>317</v>
      </c>
      <c r="C108" s="275">
        <v>65500</v>
      </c>
      <c r="D108" s="275">
        <f aca="true" t="shared" si="6" ref="D108:F109">+D109</f>
        <v>65500</v>
      </c>
      <c r="E108" s="275">
        <f t="shared" si="6"/>
        <v>0</v>
      </c>
      <c r="F108" s="275">
        <f t="shared" si="6"/>
        <v>0</v>
      </c>
      <c r="G108" s="284">
        <f>+F110/D110</f>
        <v>0</v>
      </c>
      <c r="H108" s="285">
        <f t="shared" si="5"/>
        <v>65500</v>
      </c>
    </row>
    <row r="109" spans="1:8" ht="11.25">
      <c r="A109" s="279">
        <v>351</v>
      </c>
      <c r="B109" s="274" t="s">
        <v>318</v>
      </c>
      <c r="C109" s="275">
        <v>65500</v>
      </c>
      <c r="D109" s="275">
        <f t="shared" si="6"/>
        <v>65500</v>
      </c>
      <c r="E109" s="275">
        <f t="shared" si="6"/>
        <v>0</v>
      </c>
      <c r="F109" s="275">
        <f t="shared" si="6"/>
        <v>0</v>
      </c>
      <c r="G109" s="284">
        <f aca="true" t="shared" si="7" ref="G109:G117">+F109/D109</f>
        <v>0</v>
      </c>
      <c r="H109" s="285">
        <f t="shared" si="5"/>
        <v>65500</v>
      </c>
    </row>
    <row r="110" spans="1:8" ht="11.25">
      <c r="A110" s="281">
        <v>35101</v>
      </c>
      <c r="B110" s="282" t="s">
        <v>319</v>
      </c>
      <c r="C110" s="283">
        <v>65000</v>
      </c>
      <c r="D110" s="283">
        <v>65500</v>
      </c>
      <c r="E110" s="275">
        <v>0</v>
      </c>
      <c r="F110" s="283">
        <v>0</v>
      </c>
      <c r="G110" s="284">
        <f t="shared" si="7"/>
        <v>0</v>
      </c>
      <c r="H110" s="285">
        <f t="shared" si="5"/>
        <v>65500</v>
      </c>
    </row>
    <row r="111" spans="1:8" ht="22.5">
      <c r="A111" s="279">
        <v>352</v>
      </c>
      <c r="B111" s="274" t="s">
        <v>320</v>
      </c>
      <c r="C111" s="275">
        <v>7000</v>
      </c>
      <c r="D111" s="275">
        <v>7000</v>
      </c>
      <c r="E111" s="275">
        <f>+E112</f>
        <v>0</v>
      </c>
      <c r="F111" s="275">
        <f>+F112</f>
        <v>0</v>
      </c>
      <c r="G111" s="284">
        <f t="shared" si="7"/>
        <v>0</v>
      </c>
      <c r="H111" s="277">
        <f t="shared" si="5"/>
        <v>7000</v>
      </c>
    </row>
    <row r="112" spans="1:8" ht="11.25">
      <c r="A112" s="281">
        <v>35201</v>
      </c>
      <c r="B112" s="282" t="s">
        <v>321</v>
      </c>
      <c r="C112" s="283">
        <v>7000</v>
      </c>
      <c r="D112" s="283">
        <v>7000</v>
      </c>
      <c r="E112" s="283">
        <v>0</v>
      </c>
      <c r="F112" s="283">
        <v>0</v>
      </c>
      <c r="G112" s="284">
        <f t="shared" si="7"/>
        <v>0</v>
      </c>
      <c r="H112" s="285">
        <f t="shared" si="5"/>
        <v>7000</v>
      </c>
    </row>
    <row r="113" spans="1:8" ht="22.5">
      <c r="A113" s="279">
        <v>353</v>
      </c>
      <c r="B113" s="274" t="s">
        <v>322</v>
      </c>
      <c r="C113" s="275">
        <v>30000</v>
      </c>
      <c r="D113" s="275">
        <v>30000</v>
      </c>
      <c r="E113" s="275">
        <f>+E114+E115</f>
        <v>0</v>
      </c>
      <c r="F113" s="275">
        <f>+F114+F115</f>
        <v>0</v>
      </c>
      <c r="G113" s="284">
        <f t="shared" si="7"/>
        <v>0</v>
      </c>
      <c r="H113" s="277">
        <f t="shared" si="5"/>
        <v>30000</v>
      </c>
    </row>
    <row r="114" spans="1:8" ht="11.25">
      <c r="A114" s="281">
        <v>35301</v>
      </c>
      <c r="B114" s="282" t="s">
        <v>323</v>
      </c>
      <c r="C114" s="283">
        <v>20000</v>
      </c>
      <c r="D114" s="283">
        <v>20000</v>
      </c>
      <c r="E114" s="275">
        <v>0</v>
      </c>
      <c r="F114" s="283">
        <v>0</v>
      </c>
      <c r="G114" s="284">
        <f t="shared" si="7"/>
        <v>0</v>
      </c>
      <c r="H114" s="285">
        <f t="shared" si="5"/>
        <v>20000</v>
      </c>
    </row>
    <row r="115" spans="1:8" ht="11.25">
      <c r="A115" s="281">
        <v>35302</v>
      </c>
      <c r="B115" s="282" t="s">
        <v>324</v>
      </c>
      <c r="C115" s="283">
        <v>10000</v>
      </c>
      <c r="D115" s="283">
        <v>10000</v>
      </c>
      <c r="E115" s="283">
        <v>0</v>
      </c>
      <c r="F115" s="283">
        <v>0</v>
      </c>
      <c r="G115" s="284">
        <f t="shared" si="7"/>
        <v>0</v>
      </c>
      <c r="H115" s="285">
        <f t="shared" si="5"/>
        <v>10000</v>
      </c>
    </row>
    <row r="116" spans="1:8" ht="11.25">
      <c r="A116" s="279">
        <v>355</v>
      </c>
      <c r="B116" s="274" t="s">
        <v>325</v>
      </c>
      <c r="C116" s="275">
        <v>15000</v>
      </c>
      <c r="D116" s="275">
        <v>15000</v>
      </c>
      <c r="E116" s="275">
        <f>+E117</f>
        <v>1748.8</v>
      </c>
      <c r="F116" s="275">
        <f>+F117</f>
        <v>1749</v>
      </c>
      <c r="G116" s="284">
        <f t="shared" si="7"/>
        <v>0.1166</v>
      </c>
      <c r="H116" s="285">
        <f t="shared" si="5"/>
        <v>13251</v>
      </c>
    </row>
    <row r="117" spans="1:8" ht="11.25">
      <c r="A117" s="281">
        <v>35501</v>
      </c>
      <c r="B117" s="282" t="s">
        <v>326</v>
      </c>
      <c r="C117" s="283">
        <v>15000</v>
      </c>
      <c r="D117" s="283">
        <v>15000</v>
      </c>
      <c r="E117" s="283">
        <v>1748.8</v>
      </c>
      <c r="F117" s="283">
        <v>1749</v>
      </c>
      <c r="G117" s="284">
        <f t="shared" si="7"/>
        <v>0.1166</v>
      </c>
      <c r="H117" s="285">
        <f t="shared" si="5"/>
        <v>13251</v>
      </c>
    </row>
    <row r="118" spans="1:8" ht="11.25">
      <c r="A118" s="278">
        <v>3600</v>
      </c>
      <c r="B118" s="274" t="s">
        <v>327</v>
      </c>
      <c r="C118" s="275">
        <v>0</v>
      </c>
      <c r="D118" s="275">
        <v>0</v>
      </c>
      <c r="E118" s="275">
        <f>+E119</f>
        <v>0</v>
      </c>
      <c r="F118" s="275">
        <v>0</v>
      </c>
      <c r="G118" s="284">
        <v>0</v>
      </c>
      <c r="H118" s="285">
        <f>+D120-F120</f>
        <v>0</v>
      </c>
    </row>
    <row r="119" spans="1:8" ht="22.5">
      <c r="A119" s="279">
        <v>361</v>
      </c>
      <c r="B119" s="274" t="s">
        <v>328</v>
      </c>
      <c r="C119" s="275">
        <v>0</v>
      </c>
      <c r="D119" s="275">
        <v>0</v>
      </c>
      <c r="E119" s="275">
        <f>+E120</f>
        <v>0</v>
      </c>
      <c r="F119" s="275">
        <v>0</v>
      </c>
      <c r="G119" s="276">
        <v>0</v>
      </c>
      <c r="H119" s="277">
        <v>0</v>
      </c>
    </row>
    <row r="120" spans="1:8" ht="22.5">
      <c r="A120" s="281">
        <v>36101</v>
      </c>
      <c r="B120" s="282" t="s">
        <v>328</v>
      </c>
      <c r="C120" s="283">
        <v>0</v>
      </c>
      <c r="D120" s="283">
        <v>0</v>
      </c>
      <c r="E120" s="283">
        <v>0</v>
      </c>
      <c r="F120" s="283">
        <v>0</v>
      </c>
      <c r="G120" s="284">
        <v>0</v>
      </c>
      <c r="H120" s="285">
        <v>0</v>
      </c>
    </row>
    <row r="121" spans="1:8" ht="11.25">
      <c r="A121" s="278">
        <v>3700</v>
      </c>
      <c r="B121" s="274" t="s">
        <v>329</v>
      </c>
      <c r="C121" s="275">
        <f>+C122+C124+C126+C129+C131+C133</f>
        <v>538500</v>
      </c>
      <c r="D121" s="275">
        <v>538500</v>
      </c>
      <c r="E121" s="275">
        <f>+E122</f>
        <v>0</v>
      </c>
      <c r="F121" s="275">
        <v>0</v>
      </c>
      <c r="G121" s="284">
        <f aca="true" t="shared" si="8" ref="G121:G131">+F123/D123</f>
        <v>0</v>
      </c>
      <c r="H121" s="277">
        <f aca="true" t="shared" si="9" ref="H121:H141">+D121-F121</f>
        <v>538500</v>
      </c>
    </row>
    <row r="122" spans="1:8" ht="11.25">
      <c r="A122" s="279">
        <v>371</v>
      </c>
      <c r="B122" s="274" t="s">
        <v>330</v>
      </c>
      <c r="C122" s="275">
        <v>361500</v>
      </c>
      <c r="D122" s="275">
        <v>361500</v>
      </c>
      <c r="E122" s="275">
        <f>+E123</f>
        <v>0</v>
      </c>
      <c r="F122" s="275">
        <f>+F123</f>
        <v>0</v>
      </c>
      <c r="G122" s="276">
        <f t="shared" si="8"/>
        <v>0</v>
      </c>
      <c r="H122" s="277">
        <f t="shared" si="9"/>
        <v>361500</v>
      </c>
    </row>
    <row r="123" spans="1:8" ht="11.25">
      <c r="A123" s="281">
        <v>37101</v>
      </c>
      <c r="B123" s="282" t="s">
        <v>330</v>
      </c>
      <c r="C123" s="283">
        <v>361500</v>
      </c>
      <c r="D123" s="283">
        <v>361500</v>
      </c>
      <c r="E123" s="275">
        <v>0</v>
      </c>
      <c r="F123" s="283">
        <v>0</v>
      </c>
      <c r="G123" s="284">
        <f t="shared" si="8"/>
        <v>0</v>
      </c>
      <c r="H123" s="286">
        <f t="shared" si="9"/>
        <v>361500</v>
      </c>
    </row>
    <row r="124" spans="1:8" ht="11.25">
      <c r="A124" s="279">
        <v>372</v>
      </c>
      <c r="B124" s="274" t="s">
        <v>331</v>
      </c>
      <c r="C124" s="275">
        <v>10000</v>
      </c>
      <c r="D124" s="275">
        <v>10000</v>
      </c>
      <c r="E124" s="275">
        <f>+E125</f>
        <v>0</v>
      </c>
      <c r="F124" s="275">
        <f>+F125</f>
        <v>0</v>
      </c>
      <c r="G124" s="276">
        <f t="shared" si="8"/>
        <v>0</v>
      </c>
      <c r="H124" s="287">
        <f t="shared" si="9"/>
        <v>10000</v>
      </c>
    </row>
    <row r="125" spans="1:8" ht="11.25">
      <c r="A125" s="281">
        <v>37201</v>
      </c>
      <c r="B125" s="282" t="s">
        <v>332</v>
      </c>
      <c r="C125" s="283">
        <v>10000</v>
      </c>
      <c r="D125" s="283">
        <v>10000</v>
      </c>
      <c r="E125" s="283">
        <v>0</v>
      </c>
      <c r="F125" s="283">
        <v>0</v>
      </c>
      <c r="G125" s="284">
        <f t="shared" si="8"/>
        <v>0</v>
      </c>
      <c r="H125" s="286">
        <f t="shared" si="9"/>
        <v>10000</v>
      </c>
    </row>
    <row r="126" spans="1:8" ht="11.25">
      <c r="A126" s="279">
        <v>375</v>
      </c>
      <c r="B126" s="274" t="s">
        <v>333</v>
      </c>
      <c r="C126" s="275">
        <v>125000</v>
      </c>
      <c r="D126" s="275">
        <v>125000</v>
      </c>
      <c r="E126" s="275">
        <f>+E127+E128</f>
        <v>0</v>
      </c>
      <c r="F126" s="275">
        <f>+F127+F128</f>
        <v>0</v>
      </c>
      <c r="G126" s="284">
        <f t="shared" si="8"/>
        <v>0</v>
      </c>
      <c r="H126" s="287">
        <f t="shared" si="9"/>
        <v>125000</v>
      </c>
    </row>
    <row r="127" spans="1:8" ht="11.25">
      <c r="A127" s="281">
        <v>37501</v>
      </c>
      <c r="B127" s="282" t="s">
        <v>333</v>
      </c>
      <c r="C127" s="283">
        <v>105000</v>
      </c>
      <c r="D127" s="283">
        <v>105000</v>
      </c>
      <c r="E127" s="283">
        <v>0</v>
      </c>
      <c r="F127" s="283">
        <v>0</v>
      </c>
      <c r="G127" s="276">
        <f t="shared" si="8"/>
        <v>0</v>
      </c>
      <c r="H127" s="286">
        <f t="shared" si="9"/>
        <v>105000</v>
      </c>
    </row>
    <row r="128" spans="1:8" ht="11.25">
      <c r="A128" s="281">
        <v>37502</v>
      </c>
      <c r="B128" s="282" t="s">
        <v>334</v>
      </c>
      <c r="C128" s="283">
        <v>20000</v>
      </c>
      <c r="D128" s="283">
        <v>20000</v>
      </c>
      <c r="E128" s="283">
        <v>0</v>
      </c>
      <c r="F128" s="283">
        <v>0</v>
      </c>
      <c r="G128" s="284">
        <f t="shared" si="8"/>
        <v>0</v>
      </c>
      <c r="H128" s="286">
        <f t="shared" si="9"/>
        <v>20000</v>
      </c>
    </row>
    <row r="129" spans="1:8" ht="11.25">
      <c r="A129" s="279">
        <v>376</v>
      </c>
      <c r="B129" s="274" t="s">
        <v>335</v>
      </c>
      <c r="C129" s="275">
        <v>30000</v>
      </c>
      <c r="D129" s="275">
        <v>30000</v>
      </c>
      <c r="E129" s="275">
        <f>+E130</f>
        <v>0</v>
      </c>
      <c r="F129" s="275">
        <v>0</v>
      </c>
      <c r="G129" s="276">
        <f t="shared" si="8"/>
        <v>0</v>
      </c>
      <c r="H129" s="287">
        <f t="shared" si="9"/>
        <v>30000</v>
      </c>
    </row>
    <row r="130" spans="1:8" ht="11.25">
      <c r="A130" s="281">
        <v>37601</v>
      </c>
      <c r="B130" s="282" t="s">
        <v>335</v>
      </c>
      <c r="C130" s="283">
        <v>30000</v>
      </c>
      <c r="D130" s="283">
        <v>30000</v>
      </c>
      <c r="E130" s="283">
        <v>0</v>
      </c>
      <c r="F130" s="283">
        <v>0</v>
      </c>
      <c r="G130" s="284">
        <f t="shared" si="8"/>
        <v>0</v>
      </c>
      <c r="H130" s="286">
        <f t="shared" si="9"/>
        <v>30000</v>
      </c>
    </row>
    <row r="131" spans="1:8" ht="11.25">
      <c r="A131" s="279">
        <v>378</v>
      </c>
      <c r="B131" s="274" t="s">
        <v>336</v>
      </c>
      <c r="C131" s="275">
        <v>2000</v>
      </c>
      <c r="D131" s="275">
        <v>2000</v>
      </c>
      <c r="E131" s="275">
        <f>+E132</f>
        <v>0</v>
      </c>
      <c r="F131" s="275">
        <v>0</v>
      </c>
      <c r="G131" s="276">
        <f t="shared" si="8"/>
        <v>0</v>
      </c>
      <c r="H131" s="287">
        <f t="shared" si="9"/>
        <v>2000</v>
      </c>
    </row>
    <row r="132" spans="1:8" ht="11.25">
      <c r="A132" s="281">
        <v>37801</v>
      </c>
      <c r="B132" s="282" t="s">
        <v>336</v>
      </c>
      <c r="C132" s="283">
        <v>2000</v>
      </c>
      <c r="D132" s="283">
        <v>2000</v>
      </c>
      <c r="E132" s="283">
        <v>0</v>
      </c>
      <c r="F132" s="283">
        <v>0</v>
      </c>
      <c r="G132" s="284">
        <f aca="true" t="shared" si="10" ref="G132:G141">+F132/D132</f>
        <v>0</v>
      </c>
      <c r="H132" s="286">
        <f t="shared" si="9"/>
        <v>2000</v>
      </c>
    </row>
    <row r="133" spans="1:8" ht="11.25">
      <c r="A133" s="279">
        <v>379</v>
      </c>
      <c r="B133" s="274" t="s">
        <v>337</v>
      </c>
      <c r="C133" s="275">
        <v>10000</v>
      </c>
      <c r="D133" s="275">
        <v>10000</v>
      </c>
      <c r="E133" s="275">
        <f>+E134</f>
        <v>0</v>
      </c>
      <c r="F133" s="275">
        <f>+F134</f>
        <v>0</v>
      </c>
      <c r="G133" s="276">
        <f t="shared" si="10"/>
        <v>0</v>
      </c>
      <c r="H133" s="287">
        <f t="shared" si="9"/>
        <v>10000</v>
      </c>
    </row>
    <row r="134" spans="1:8" ht="11.25">
      <c r="A134" s="281">
        <v>37901</v>
      </c>
      <c r="B134" s="282" t="s">
        <v>338</v>
      </c>
      <c r="C134" s="283">
        <v>10000</v>
      </c>
      <c r="D134" s="283">
        <v>10000</v>
      </c>
      <c r="E134" s="283">
        <v>0</v>
      </c>
      <c r="F134" s="283">
        <v>0</v>
      </c>
      <c r="G134" s="284">
        <f t="shared" si="10"/>
        <v>0</v>
      </c>
      <c r="H134" s="286">
        <f t="shared" si="9"/>
        <v>10000</v>
      </c>
    </row>
    <row r="135" spans="1:8" ht="11.25">
      <c r="A135" s="278">
        <v>3800</v>
      </c>
      <c r="B135" s="274" t="s">
        <v>339</v>
      </c>
      <c r="C135" s="275">
        <v>15000</v>
      </c>
      <c r="D135" s="275">
        <v>15000</v>
      </c>
      <c r="E135" s="275">
        <f>+E136</f>
        <v>0</v>
      </c>
      <c r="F135" s="275">
        <f>+F136</f>
        <v>0</v>
      </c>
      <c r="G135" s="276">
        <f t="shared" si="10"/>
        <v>0</v>
      </c>
      <c r="H135" s="287">
        <f t="shared" si="9"/>
        <v>15000</v>
      </c>
    </row>
    <row r="136" spans="1:8" ht="11.25">
      <c r="A136" s="279">
        <v>381</v>
      </c>
      <c r="B136" s="274" t="s">
        <v>340</v>
      </c>
      <c r="C136" s="275">
        <v>15000</v>
      </c>
      <c r="D136" s="275">
        <v>15000</v>
      </c>
      <c r="E136" s="275">
        <f>+E137</f>
        <v>0</v>
      </c>
      <c r="F136" s="275">
        <f>+F137</f>
        <v>0</v>
      </c>
      <c r="G136" s="284">
        <f t="shared" si="10"/>
        <v>0</v>
      </c>
      <c r="H136" s="287">
        <f t="shared" si="9"/>
        <v>15000</v>
      </c>
    </row>
    <row r="137" spans="1:8" ht="11.25">
      <c r="A137" s="281">
        <v>38101</v>
      </c>
      <c r="B137" s="282" t="s">
        <v>340</v>
      </c>
      <c r="C137" s="283">
        <v>15000</v>
      </c>
      <c r="D137" s="283">
        <v>15000</v>
      </c>
      <c r="E137" s="283">
        <v>0</v>
      </c>
      <c r="F137" s="283">
        <v>0</v>
      </c>
      <c r="G137" s="284">
        <f t="shared" si="10"/>
        <v>0</v>
      </c>
      <c r="H137" s="286">
        <f t="shared" si="9"/>
        <v>15000</v>
      </c>
    </row>
    <row r="138" spans="1:8" ht="11.25">
      <c r="A138" s="279">
        <v>382</v>
      </c>
      <c r="B138" s="274" t="s">
        <v>341</v>
      </c>
      <c r="C138" s="275">
        <v>0</v>
      </c>
      <c r="D138" s="275">
        <f>+D139</f>
        <v>2320</v>
      </c>
      <c r="E138" s="275">
        <f>+E139</f>
        <v>2320</v>
      </c>
      <c r="F138" s="275">
        <f>+F139</f>
        <v>2320</v>
      </c>
      <c r="G138" s="284">
        <f t="shared" si="10"/>
        <v>1</v>
      </c>
      <c r="H138" s="286">
        <f t="shared" si="9"/>
        <v>0</v>
      </c>
    </row>
    <row r="139" spans="1:8" ht="11.25">
      <c r="A139" s="281">
        <v>38201</v>
      </c>
      <c r="B139" s="282" t="s">
        <v>341</v>
      </c>
      <c r="C139" s="283">
        <v>0</v>
      </c>
      <c r="D139" s="283">
        <v>2320</v>
      </c>
      <c r="E139" s="283">
        <v>2320</v>
      </c>
      <c r="F139" s="283">
        <v>2320</v>
      </c>
      <c r="G139" s="284">
        <f t="shared" si="10"/>
        <v>1</v>
      </c>
      <c r="H139" s="286">
        <f t="shared" si="9"/>
        <v>0</v>
      </c>
    </row>
    <row r="140" spans="1:8" ht="11.25">
      <c r="A140" s="279">
        <v>383</v>
      </c>
      <c r="B140" s="274" t="s">
        <v>342</v>
      </c>
      <c r="C140" s="275">
        <v>150000</v>
      </c>
      <c r="D140" s="275">
        <v>150000</v>
      </c>
      <c r="E140" s="275">
        <f>+E141</f>
        <v>0</v>
      </c>
      <c r="F140" s="275">
        <f>+F141</f>
        <v>0</v>
      </c>
      <c r="G140" s="284">
        <f t="shared" si="10"/>
        <v>0</v>
      </c>
      <c r="H140" s="287">
        <f t="shared" si="9"/>
        <v>150000</v>
      </c>
    </row>
    <row r="141" spans="1:8" ht="11.25">
      <c r="A141" s="281">
        <v>38301</v>
      </c>
      <c r="B141" s="282" t="s">
        <v>342</v>
      </c>
      <c r="C141" s="283">
        <v>150000</v>
      </c>
      <c r="D141" s="283">
        <v>150000</v>
      </c>
      <c r="E141" s="283">
        <v>0</v>
      </c>
      <c r="F141" s="283">
        <v>0</v>
      </c>
      <c r="G141" s="284">
        <f t="shared" si="10"/>
        <v>0</v>
      </c>
      <c r="H141" s="286">
        <f t="shared" si="9"/>
        <v>150000</v>
      </c>
    </row>
    <row r="142" spans="1:8" ht="11.25">
      <c r="A142" s="279">
        <v>385</v>
      </c>
      <c r="B142" s="274" t="s">
        <v>343</v>
      </c>
      <c r="C142" s="275">
        <v>0</v>
      </c>
      <c r="D142" s="275">
        <v>0</v>
      </c>
      <c r="E142" s="275">
        <f>+E143</f>
        <v>0</v>
      </c>
      <c r="F142" s="275">
        <f>+F143</f>
        <v>0</v>
      </c>
      <c r="G142" s="284">
        <v>0</v>
      </c>
      <c r="H142" s="277">
        <f>+D146-F146</f>
        <v>268</v>
      </c>
    </row>
    <row r="143" spans="1:8" ht="11.25">
      <c r="A143" s="281">
        <v>38501</v>
      </c>
      <c r="B143" s="282" t="s">
        <v>344</v>
      </c>
      <c r="C143" s="283">
        <v>0</v>
      </c>
      <c r="D143" s="283">
        <v>0</v>
      </c>
      <c r="E143" s="283">
        <v>0</v>
      </c>
      <c r="F143" s="283">
        <v>0</v>
      </c>
      <c r="G143" s="284">
        <v>0</v>
      </c>
      <c r="H143" s="277">
        <f>+D147-F147</f>
        <v>2000</v>
      </c>
    </row>
    <row r="144" spans="1:8" ht="11.25">
      <c r="A144" s="278">
        <v>3900</v>
      </c>
      <c r="B144" s="274" t="s">
        <v>345</v>
      </c>
      <c r="C144" s="275">
        <v>5000</v>
      </c>
      <c r="D144" s="275">
        <v>5000</v>
      </c>
      <c r="E144" s="275">
        <f>+E145</f>
        <v>4732</v>
      </c>
      <c r="F144" s="275">
        <f>+F145</f>
        <v>4732</v>
      </c>
      <c r="G144" s="284">
        <f aca="true" t="shared" si="11" ref="G144:G152">+F144/D144</f>
        <v>0.9464</v>
      </c>
      <c r="H144" s="285">
        <f>+D144-F144</f>
        <v>268</v>
      </c>
    </row>
    <row r="145" spans="1:8" ht="11.25">
      <c r="A145" s="279">
        <v>392</v>
      </c>
      <c r="B145" s="274" t="s">
        <v>346</v>
      </c>
      <c r="C145" s="275">
        <v>5000</v>
      </c>
      <c r="D145" s="275">
        <v>5000</v>
      </c>
      <c r="E145" s="275">
        <f>+E146</f>
        <v>4732</v>
      </c>
      <c r="F145" s="275">
        <f>+F146</f>
        <v>4732</v>
      </c>
      <c r="G145" s="284">
        <f t="shared" si="11"/>
        <v>0.9464</v>
      </c>
      <c r="H145" s="285">
        <f>+D145-F145</f>
        <v>268</v>
      </c>
    </row>
    <row r="146" spans="1:8" ht="11.25">
      <c r="A146" s="281">
        <v>39201</v>
      </c>
      <c r="B146" s="282" t="s">
        <v>346</v>
      </c>
      <c r="C146" s="283">
        <v>5000</v>
      </c>
      <c r="D146" s="283">
        <v>5000</v>
      </c>
      <c r="E146" s="283">
        <v>4732</v>
      </c>
      <c r="F146" s="283">
        <v>4732</v>
      </c>
      <c r="G146" s="284">
        <f t="shared" si="11"/>
        <v>0.9464</v>
      </c>
      <c r="H146" s="285">
        <f>+D146-F146</f>
        <v>268</v>
      </c>
    </row>
    <row r="147" spans="1:8" ht="11.25">
      <c r="A147" s="279">
        <v>395</v>
      </c>
      <c r="B147" s="274" t="s">
        <v>347</v>
      </c>
      <c r="C147" s="275">
        <v>2000</v>
      </c>
      <c r="D147" s="275">
        <v>2000</v>
      </c>
      <c r="E147" s="275">
        <f>+E148</f>
        <v>0</v>
      </c>
      <c r="F147" s="275">
        <f>+F148</f>
        <v>0</v>
      </c>
      <c r="G147" s="284">
        <f t="shared" si="11"/>
        <v>0</v>
      </c>
      <c r="H147" s="277">
        <f>+D147-F147</f>
        <v>2000</v>
      </c>
    </row>
    <row r="148" spans="1:8" ht="11.25">
      <c r="A148" s="281">
        <v>39501</v>
      </c>
      <c r="B148" s="282" t="s">
        <v>347</v>
      </c>
      <c r="C148" s="283">
        <v>2000</v>
      </c>
      <c r="D148" s="283">
        <v>2000</v>
      </c>
      <c r="E148" s="283">
        <v>0</v>
      </c>
      <c r="F148" s="283">
        <v>0</v>
      </c>
      <c r="G148" s="284">
        <f t="shared" si="11"/>
        <v>0</v>
      </c>
      <c r="H148" s="285">
        <f>+D148-F148</f>
        <v>2000</v>
      </c>
    </row>
    <row r="149" spans="1:8" ht="11.25">
      <c r="A149" s="273">
        <v>4000</v>
      </c>
      <c r="B149" s="274" t="s">
        <v>348</v>
      </c>
      <c r="C149" s="275">
        <v>21000000</v>
      </c>
      <c r="D149" s="275">
        <v>21000000</v>
      </c>
      <c r="E149" s="275">
        <f>+E150</f>
        <v>0</v>
      </c>
      <c r="F149" s="275">
        <f>+F150</f>
        <v>0</v>
      </c>
      <c r="G149" s="276">
        <f t="shared" si="11"/>
        <v>0</v>
      </c>
      <c r="H149" s="277">
        <f>+D151-F151</f>
        <v>21000000</v>
      </c>
    </row>
    <row r="150" spans="1:8" ht="11.25">
      <c r="A150" s="278">
        <v>4400</v>
      </c>
      <c r="B150" s="274" t="s">
        <v>349</v>
      </c>
      <c r="C150" s="275">
        <v>21000000</v>
      </c>
      <c r="D150" s="275">
        <v>21000000</v>
      </c>
      <c r="E150" s="275">
        <f>+E151</f>
        <v>0</v>
      </c>
      <c r="F150" s="275">
        <f>+F151</f>
        <v>0</v>
      </c>
      <c r="G150" s="276">
        <f t="shared" si="11"/>
        <v>0</v>
      </c>
      <c r="H150" s="277">
        <f aca="true" t="shared" si="12" ref="H150:H158">+D150-F150</f>
        <v>21000000</v>
      </c>
    </row>
    <row r="151" spans="1:8" ht="11.25">
      <c r="A151" s="279">
        <v>444</v>
      </c>
      <c r="B151" s="274" t="s">
        <v>350</v>
      </c>
      <c r="C151" s="275">
        <v>21000000</v>
      </c>
      <c r="D151" s="275">
        <v>21000000</v>
      </c>
      <c r="E151" s="275">
        <f>+E152</f>
        <v>0</v>
      </c>
      <c r="F151" s="275">
        <v>0</v>
      </c>
      <c r="G151" s="276">
        <f t="shared" si="11"/>
        <v>0</v>
      </c>
      <c r="H151" s="277">
        <f t="shared" si="12"/>
        <v>21000000</v>
      </c>
    </row>
    <row r="152" spans="1:8" ht="22.5">
      <c r="A152" s="281">
        <v>44402</v>
      </c>
      <c r="B152" s="282" t="s">
        <v>351</v>
      </c>
      <c r="C152" s="283">
        <v>21000000</v>
      </c>
      <c r="D152" s="283">
        <v>21000000</v>
      </c>
      <c r="E152" s="275">
        <v>0</v>
      </c>
      <c r="F152" s="283">
        <v>0</v>
      </c>
      <c r="G152" s="284">
        <f t="shared" si="11"/>
        <v>0</v>
      </c>
      <c r="H152" s="285">
        <f t="shared" si="12"/>
        <v>21000000</v>
      </c>
    </row>
    <row r="153" spans="1:8" ht="11.25">
      <c r="A153" s="288">
        <v>493</v>
      </c>
      <c r="B153" s="274" t="s">
        <v>352</v>
      </c>
      <c r="C153" s="283">
        <v>0</v>
      </c>
      <c r="D153" s="283">
        <v>0</v>
      </c>
      <c r="E153" s="275">
        <f>+E154</f>
        <v>0</v>
      </c>
      <c r="F153" s="283">
        <v>0</v>
      </c>
      <c r="G153" s="276">
        <v>0</v>
      </c>
      <c r="H153" s="285">
        <f t="shared" si="12"/>
        <v>0</v>
      </c>
    </row>
    <row r="154" spans="1:8" ht="11.25">
      <c r="A154" s="281">
        <v>49301</v>
      </c>
      <c r="B154" s="282" t="s">
        <v>353</v>
      </c>
      <c r="C154" s="283">
        <v>0</v>
      </c>
      <c r="D154" s="283">
        <v>0</v>
      </c>
      <c r="E154" s="283">
        <v>0</v>
      </c>
      <c r="F154" s="283">
        <v>0</v>
      </c>
      <c r="G154" s="284">
        <v>0</v>
      </c>
      <c r="H154" s="285">
        <f t="shared" si="12"/>
        <v>0</v>
      </c>
    </row>
    <row r="155" spans="1:8" ht="11.25">
      <c r="A155" s="273">
        <v>5000</v>
      </c>
      <c r="B155" s="274" t="s">
        <v>354</v>
      </c>
      <c r="C155" s="275">
        <v>15000</v>
      </c>
      <c r="D155" s="275">
        <v>15000</v>
      </c>
      <c r="E155" s="275">
        <f aca="true" t="shared" si="13" ref="E155:F157">+E156</f>
        <v>0</v>
      </c>
      <c r="F155" s="275">
        <f t="shared" si="13"/>
        <v>0</v>
      </c>
      <c r="G155" s="276">
        <f>+F155/D155</f>
        <v>0</v>
      </c>
      <c r="H155" s="277">
        <f t="shared" si="12"/>
        <v>15000</v>
      </c>
    </row>
    <row r="156" spans="1:8" ht="11.25">
      <c r="A156" s="278">
        <v>5100</v>
      </c>
      <c r="B156" s="274" t="s">
        <v>355</v>
      </c>
      <c r="C156" s="275">
        <v>15000</v>
      </c>
      <c r="D156" s="275">
        <v>15000</v>
      </c>
      <c r="E156" s="275">
        <f t="shared" si="13"/>
        <v>0</v>
      </c>
      <c r="F156" s="275">
        <f t="shared" si="13"/>
        <v>0</v>
      </c>
      <c r="G156" s="276">
        <f>+F156/D156</f>
        <v>0</v>
      </c>
      <c r="H156" s="277">
        <f t="shared" si="12"/>
        <v>15000</v>
      </c>
    </row>
    <row r="157" spans="1:8" ht="11.25">
      <c r="A157" s="279">
        <v>511</v>
      </c>
      <c r="B157" s="274" t="s">
        <v>356</v>
      </c>
      <c r="C157" s="275">
        <v>15000</v>
      </c>
      <c r="D157" s="275">
        <v>15000</v>
      </c>
      <c r="E157" s="275">
        <f t="shared" si="13"/>
        <v>0</v>
      </c>
      <c r="F157" s="275">
        <f t="shared" si="13"/>
        <v>0</v>
      </c>
      <c r="G157" s="276">
        <f>+F157/D157</f>
        <v>0</v>
      </c>
      <c r="H157" s="277">
        <f t="shared" si="12"/>
        <v>15000</v>
      </c>
    </row>
    <row r="158" spans="1:8" ht="11.25">
      <c r="A158" s="281">
        <v>51101</v>
      </c>
      <c r="B158" s="282" t="s">
        <v>357</v>
      </c>
      <c r="C158" s="283">
        <v>15000</v>
      </c>
      <c r="D158" s="283">
        <v>15000</v>
      </c>
      <c r="E158" s="275">
        <v>0</v>
      </c>
      <c r="F158" s="283">
        <v>0</v>
      </c>
      <c r="G158" s="284">
        <f>+F158/D158</f>
        <v>0</v>
      </c>
      <c r="H158" s="285">
        <f t="shared" si="12"/>
        <v>15000</v>
      </c>
    </row>
    <row r="159" spans="1:8" ht="13.5" thickBot="1">
      <c r="A159" s="289"/>
      <c r="B159" s="290"/>
      <c r="C159" s="291"/>
      <c r="D159" s="291"/>
      <c r="E159" s="291"/>
      <c r="F159" s="291"/>
      <c r="G159" s="292"/>
      <c r="H159" s="293"/>
    </row>
    <row r="160" spans="1:8" ht="13.5" thickTop="1">
      <c r="A160" s="504" t="s">
        <v>358</v>
      </c>
      <c r="B160" s="504"/>
      <c r="C160" s="294"/>
      <c r="D160" s="294"/>
      <c r="E160" s="294"/>
      <c r="F160" s="294"/>
      <c r="G160" s="295"/>
      <c r="H160" s="295"/>
    </row>
    <row r="161" spans="1:8" ht="12.75">
      <c r="A161"/>
      <c r="B161"/>
      <c r="C161" s="294"/>
      <c r="D161" s="294"/>
      <c r="E161" s="294"/>
      <c r="F161" s="294"/>
      <c r="G161" s="296"/>
      <c r="H161" s="297"/>
    </row>
    <row r="162" spans="1:8" ht="12.75">
      <c r="A162" s="298"/>
      <c r="B162" s="295"/>
      <c r="C162" s="299"/>
      <c r="D162" s="295"/>
      <c r="E162" s="300"/>
      <c r="F162" s="301"/>
      <c r="G162"/>
      <c r="H162" s="302"/>
    </row>
    <row r="163" spans="1:8" ht="12.75">
      <c r="A163" s="303"/>
      <c r="B163" s="296"/>
      <c r="C163" s="296"/>
      <c r="D163" s="304"/>
      <c r="E163" s="304"/>
      <c r="F163" s="297"/>
      <c r="G163"/>
      <c r="H163" s="302"/>
    </row>
    <row r="164" spans="1:8" ht="12.75">
      <c r="A164"/>
      <c r="B164"/>
      <c r="C164"/>
      <c r="D164" s="305"/>
      <c r="E164" s="305"/>
      <c r="F164" s="302"/>
      <c r="G164"/>
      <c r="H164" s="302"/>
    </row>
    <row r="165" spans="1:8" ht="12.75">
      <c r="A165"/>
      <c r="B165"/>
      <c r="C165"/>
      <c r="D165" s="305"/>
      <c r="E165" s="305"/>
      <c r="F165" s="302"/>
      <c r="G165"/>
      <c r="H165" s="302"/>
    </row>
    <row r="166" spans="1:8" ht="12.75">
      <c r="A166"/>
      <c r="B166"/>
      <c r="C166"/>
      <c r="D166" s="305"/>
      <c r="E166" s="305"/>
      <c r="F166" s="302"/>
      <c r="G166"/>
      <c r="H166" s="302"/>
    </row>
    <row r="167" spans="1:8" ht="12.75">
      <c r="A167"/>
      <c r="B167"/>
      <c r="C167"/>
      <c r="D167" s="305"/>
      <c r="E167" s="305"/>
      <c r="F167" s="302"/>
      <c r="G167"/>
      <c r="H167" s="302"/>
    </row>
    <row r="168" spans="1:8" ht="12.75">
      <c r="A168"/>
      <c r="B168"/>
      <c r="C168"/>
      <c r="D168" s="305"/>
      <c r="E168" s="305"/>
      <c r="F168" s="302"/>
      <c r="G168" s="306"/>
      <c r="H168" s="294"/>
    </row>
    <row r="169" spans="1:8" ht="12.75">
      <c r="A169"/>
      <c r="B169"/>
      <c r="C169"/>
      <c r="D169" s="305"/>
      <c r="E169" s="305"/>
      <c r="F169" s="302"/>
      <c r="G169" s="306"/>
      <c r="H169" s="294"/>
    </row>
    <row r="170" spans="1:8" ht="12.75">
      <c r="A170"/>
      <c r="B170"/>
      <c r="C170" s="294"/>
      <c r="D170" s="294"/>
      <c r="E170" s="294"/>
      <c r="F170" s="294"/>
      <c r="G170" s="306"/>
      <c r="H170" s="294"/>
    </row>
  </sheetData>
  <sheetProtection/>
  <mergeCells count="13">
    <mergeCell ref="E10:E11"/>
    <mergeCell ref="F10:G10"/>
    <mergeCell ref="H10:H11"/>
    <mergeCell ref="A3:H3"/>
    <mergeCell ref="A4:H4"/>
    <mergeCell ref="A6:H6"/>
    <mergeCell ref="C9:F9"/>
    <mergeCell ref="A160:B160"/>
    <mergeCell ref="A8:H8"/>
    <mergeCell ref="A10:A11"/>
    <mergeCell ref="B10:B11"/>
    <mergeCell ref="C10:C11"/>
    <mergeCell ref="D10:D1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38" sqref="C38"/>
    </sheetView>
  </sheetViews>
  <sheetFormatPr defaultColWidth="11.421875" defaultRowHeight="12.75"/>
  <cols>
    <col min="1" max="1" width="10.140625" style="100" bestFit="1" customWidth="1"/>
    <col min="2" max="2" width="12.421875" style="100" customWidth="1"/>
    <col min="3" max="3" width="90.8515625" style="100" customWidth="1"/>
    <col min="4" max="4" width="20.57421875" style="107" customWidth="1"/>
    <col min="5" max="5" width="14.7109375" style="100" customWidth="1"/>
    <col min="6" max="6" width="8.28125" style="100" customWidth="1"/>
    <col min="7" max="16384" width="11.421875" style="100" customWidth="1"/>
  </cols>
  <sheetData>
    <row r="1" ht="12.75">
      <c r="D1" s="104" t="s">
        <v>157</v>
      </c>
    </row>
    <row r="2" spans="1:4" ht="12.75">
      <c r="A2" s="105"/>
      <c r="B2" s="105"/>
      <c r="C2" s="105"/>
      <c r="D2" s="106"/>
    </row>
    <row r="3" spans="1:4" ht="15.75">
      <c r="A3" s="517" t="s">
        <v>158</v>
      </c>
      <c r="B3" s="517"/>
      <c r="C3" s="517"/>
      <c r="D3" s="517"/>
    </row>
    <row r="4" spans="1:4" ht="12.75">
      <c r="A4" s="105"/>
      <c r="B4" s="105"/>
      <c r="C4" s="105"/>
      <c r="D4" s="106"/>
    </row>
    <row r="5" spans="1:4" ht="12.75">
      <c r="A5" s="105"/>
      <c r="B5" s="105"/>
      <c r="C5" s="105"/>
      <c r="D5" s="106"/>
    </row>
    <row r="6" spans="1:4" ht="12.75">
      <c r="A6" s="105"/>
      <c r="B6" s="105"/>
      <c r="C6" s="518" t="s">
        <v>206</v>
      </c>
      <c r="D6" s="518"/>
    </row>
    <row r="7" spans="1:4" ht="15.75">
      <c r="A7" s="519" t="s">
        <v>2</v>
      </c>
      <c r="B7" s="519"/>
      <c r="C7" s="519"/>
      <c r="D7" s="519"/>
    </row>
    <row r="8" ht="13.5" thickBot="1"/>
    <row r="9" spans="1:4" ht="38.25">
      <c r="A9" s="164" t="s">
        <v>159</v>
      </c>
      <c r="B9" s="165" t="s">
        <v>160</v>
      </c>
      <c r="C9" s="165" t="s">
        <v>76</v>
      </c>
      <c r="D9" s="166" t="s">
        <v>161</v>
      </c>
    </row>
    <row r="10" spans="1:4" ht="30">
      <c r="A10" s="167" t="s">
        <v>234</v>
      </c>
      <c r="B10" s="168" t="s">
        <v>232</v>
      </c>
      <c r="C10" s="169" t="s">
        <v>231</v>
      </c>
      <c r="D10" s="170">
        <v>270948</v>
      </c>
    </row>
    <row r="11" spans="1:4" ht="30">
      <c r="A11" s="167" t="s">
        <v>234</v>
      </c>
      <c r="B11" s="168" t="s">
        <v>232</v>
      </c>
      <c r="C11" s="169" t="s">
        <v>233</v>
      </c>
      <c r="D11" s="171">
        <v>227885</v>
      </c>
    </row>
    <row r="12" spans="1:4" ht="15">
      <c r="A12" s="167">
        <v>41346</v>
      </c>
      <c r="B12" s="168">
        <v>3492</v>
      </c>
      <c r="C12" s="169" t="s">
        <v>211</v>
      </c>
      <c r="D12" s="170">
        <v>107671.34</v>
      </c>
    </row>
    <row r="13" spans="1:4" ht="15">
      <c r="A13" s="167">
        <v>41352</v>
      </c>
      <c r="B13" s="168">
        <v>3857</v>
      </c>
      <c r="C13" s="169" t="s">
        <v>212</v>
      </c>
      <c r="D13" s="171">
        <v>19750</v>
      </c>
    </row>
    <row r="14" spans="1:4" ht="15">
      <c r="A14" s="167">
        <v>41355</v>
      </c>
      <c r="B14" s="168">
        <v>4650</v>
      </c>
      <c r="C14" s="169" t="s">
        <v>213</v>
      </c>
      <c r="D14" s="170">
        <v>63185.32</v>
      </c>
    </row>
    <row r="15" spans="1:4" ht="15">
      <c r="A15" s="167">
        <v>41359</v>
      </c>
      <c r="B15" s="168">
        <v>5016</v>
      </c>
      <c r="C15" s="169" t="s">
        <v>214</v>
      </c>
      <c r="D15" s="171">
        <v>44486.02</v>
      </c>
    </row>
    <row r="16" spans="1:4" ht="45">
      <c r="A16" s="167">
        <v>41324</v>
      </c>
      <c r="B16" s="168">
        <v>285</v>
      </c>
      <c r="C16" s="169" t="s">
        <v>230</v>
      </c>
      <c r="D16" s="171">
        <v>966000</v>
      </c>
    </row>
    <row r="17" spans="1:4" ht="15">
      <c r="A17" s="167"/>
      <c r="B17" s="168"/>
      <c r="C17" s="169"/>
      <c r="D17" s="171"/>
    </row>
    <row r="18" spans="1:4" ht="15">
      <c r="A18" s="167"/>
      <c r="B18" s="168"/>
      <c r="C18" s="169"/>
      <c r="D18" s="171"/>
    </row>
    <row r="19" spans="1:4" ht="15">
      <c r="A19" s="167"/>
      <c r="B19" s="168"/>
      <c r="C19" s="169"/>
      <c r="D19" s="171"/>
    </row>
    <row r="20" spans="1:4" ht="15">
      <c r="A20" s="167"/>
      <c r="B20" s="168"/>
      <c r="C20" s="169"/>
      <c r="D20" s="171"/>
    </row>
    <row r="21" spans="1:4" ht="15">
      <c r="A21" s="167"/>
      <c r="B21" s="168"/>
      <c r="C21" s="169"/>
      <c r="D21" s="171"/>
    </row>
    <row r="22" spans="1:4" ht="15">
      <c r="A22" s="167"/>
      <c r="B22" s="168"/>
      <c r="C22" s="169"/>
      <c r="D22" s="171"/>
    </row>
    <row r="23" spans="1:4" ht="15">
      <c r="A23" s="167"/>
      <c r="B23" s="168"/>
      <c r="C23" s="173"/>
      <c r="D23" s="171"/>
    </row>
    <row r="24" spans="1:4" ht="15">
      <c r="A24" s="167"/>
      <c r="B24" s="168"/>
      <c r="C24" s="173"/>
      <c r="D24" s="171"/>
    </row>
    <row r="25" spans="1:4" ht="15">
      <c r="A25" s="167"/>
      <c r="B25" s="168"/>
      <c r="C25" s="173"/>
      <c r="D25" s="171"/>
    </row>
    <row r="26" spans="1:4" ht="15">
      <c r="A26" s="167"/>
      <c r="B26" s="168"/>
      <c r="C26" s="174"/>
      <c r="D26" s="171"/>
    </row>
    <row r="27" spans="1:4" ht="15">
      <c r="A27" s="167"/>
      <c r="B27" s="168"/>
      <c r="C27" s="173"/>
      <c r="D27" s="171"/>
    </row>
    <row r="28" spans="1:4" ht="15">
      <c r="A28" s="167"/>
      <c r="B28" s="168"/>
      <c r="C28" s="174"/>
      <c r="D28" s="171"/>
    </row>
    <row r="29" spans="1:4" ht="15">
      <c r="A29" s="167"/>
      <c r="B29" s="168"/>
      <c r="C29" s="174"/>
      <c r="D29" s="171"/>
    </row>
    <row r="30" spans="1:4" ht="15.75" thickBot="1">
      <c r="A30" s="108"/>
      <c r="B30" s="109"/>
      <c r="C30" s="110" t="s">
        <v>88</v>
      </c>
      <c r="D30" s="111">
        <f>SUM(D10:D29)</f>
        <v>1699925.68</v>
      </c>
    </row>
  </sheetData>
  <sheetProtection/>
  <mergeCells count="3">
    <mergeCell ref="A3:D3"/>
    <mergeCell ref="C6:D6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="80" zoomScaleNormal="80" zoomScalePageLayoutView="0" workbookViewId="0" topLeftCell="A28">
      <selection activeCell="P44" sqref="P44"/>
    </sheetView>
  </sheetViews>
  <sheetFormatPr defaultColWidth="11.421875" defaultRowHeight="12.75"/>
  <cols>
    <col min="1" max="1" width="4.28125" style="0" customWidth="1"/>
    <col min="2" max="3" width="3.57421875" style="0" customWidth="1"/>
    <col min="4" max="4" width="5.140625" style="0" customWidth="1"/>
    <col min="5" max="5" width="4.140625" style="0" customWidth="1"/>
    <col min="6" max="6" width="3.57421875" style="0" customWidth="1"/>
    <col min="7" max="7" width="5.7109375" style="0" customWidth="1"/>
    <col min="8" max="8" width="11.28125" style="0" customWidth="1"/>
    <col min="9" max="9" width="57.421875" style="0" customWidth="1"/>
    <col min="10" max="10" width="8.00390625" style="0" customWidth="1"/>
    <col min="11" max="11" width="12.140625" style="0" customWidth="1"/>
    <col min="13" max="13" width="7.00390625" style="0" customWidth="1"/>
    <col min="14" max="14" width="7.8515625" style="0" customWidth="1"/>
    <col min="15" max="15" width="6.57421875" style="0" customWidth="1"/>
    <col min="16" max="16" width="9.57421875" style="0" customWidth="1"/>
    <col min="17" max="17" width="9.421875" style="0" customWidth="1"/>
    <col min="18" max="21" width="8.8515625" style="0" customWidth="1"/>
    <col min="22" max="22" width="8.421875" style="0" customWidth="1"/>
  </cols>
  <sheetData>
    <row r="1" spans="1:23" ht="12.75">
      <c r="A1" s="330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536"/>
      <c r="P1" s="536"/>
      <c r="Q1" s="536"/>
      <c r="R1" s="369"/>
      <c r="S1" s="330"/>
      <c r="T1" s="330"/>
      <c r="U1" s="330"/>
      <c r="V1" s="330"/>
      <c r="W1" s="412" t="s">
        <v>184</v>
      </c>
    </row>
    <row r="2" spans="1:23" ht="15.75">
      <c r="A2" s="537" t="s">
        <v>409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</row>
    <row r="3" spans="1:23" ht="15.75">
      <c r="A3" s="538" t="s">
        <v>410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</row>
    <row r="4" spans="1:23" ht="12.75">
      <c r="A4" s="539"/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330"/>
      <c r="S4" s="330"/>
      <c r="T4" s="330"/>
      <c r="U4" s="330"/>
      <c r="V4" s="330"/>
      <c r="W4" s="330"/>
    </row>
    <row r="5" spans="1:23" ht="13.5" thickBot="1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540" t="s">
        <v>411</v>
      </c>
      <c r="S5" s="540"/>
      <c r="T5" s="540"/>
      <c r="U5" s="540"/>
      <c r="V5" s="540"/>
      <c r="W5" s="540"/>
    </row>
    <row r="6" spans="1:23" ht="13.5" thickBot="1">
      <c r="A6" s="543" t="s">
        <v>2</v>
      </c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401"/>
      <c r="S6" s="401"/>
      <c r="T6" s="401"/>
      <c r="U6" s="401"/>
      <c r="V6" s="401"/>
      <c r="W6" s="402"/>
    </row>
    <row r="7" spans="1:23" ht="13.5" thickBot="1">
      <c r="A7" s="545" t="s">
        <v>412</v>
      </c>
      <c r="B7" s="546"/>
      <c r="C7" s="546"/>
      <c r="D7" s="546"/>
      <c r="E7" s="546"/>
      <c r="F7" s="546"/>
      <c r="G7" s="546"/>
      <c r="H7" s="546"/>
      <c r="I7" s="327"/>
      <c r="J7" s="327"/>
      <c r="K7" s="327"/>
      <c r="L7" s="327"/>
      <c r="M7" s="327"/>
      <c r="N7" s="327"/>
      <c r="O7" s="327"/>
      <c r="P7" s="327"/>
      <c r="Q7" s="327"/>
      <c r="R7" s="401"/>
      <c r="S7" s="401"/>
      <c r="T7" s="401"/>
      <c r="U7" s="401"/>
      <c r="V7" s="401"/>
      <c r="W7" s="402"/>
    </row>
    <row r="8" spans="1:23" ht="96.75" thickBot="1">
      <c r="A8" s="323" t="s">
        <v>413</v>
      </c>
      <c r="B8" s="526" t="s">
        <v>414</v>
      </c>
      <c r="C8" s="527"/>
      <c r="D8" s="527"/>
      <c r="E8" s="527"/>
      <c r="F8" s="527"/>
      <c r="G8" s="528"/>
      <c r="H8" s="411" t="s">
        <v>415</v>
      </c>
      <c r="I8" s="403"/>
      <c r="J8" s="403"/>
      <c r="K8" s="404"/>
      <c r="L8" s="404"/>
      <c r="M8" s="404"/>
      <c r="N8" s="326"/>
      <c r="O8" s="326"/>
      <c r="P8" s="326"/>
      <c r="Q8" s="405"/>
      <c r="R8" s="406"/>
      <c r="S8" s="406"/>
      <c r="T8" s="406"/>
      <c r="U8" s="406"/>
      <c r="V8" s="406"/>
      <c r="W8" s="407"/>
    </row>
    <row r="9" spans="1:23" ht="13.5" thickBot="1">
      <c r="A9" s="378"/>
      <c r="B9" s="529" t="s">
        <v>416</v>
      </c>
      <c r="C9" s="530"/>
      <c r="D9" s="531"/>
      <c r="E9" s="529" t="s">
        <v>417</v>
      </c>
      <c r="F9" s="530"/>
      <c r="G9" s="531"/>
      <c r="H9" s="379"/>
      <c r="I9" s="408"/>
      <c r="J9" s="408"/>
      <c r="K9" s="409"/>
      <c r="L9" s="404"/>
      <c r="M9" s="404"/>
      <c r="N9" s="326"/>
      <c r="O9" s="326"/>
      <c r="P9" s="326"/>
      <c r="Q9" s="405"/>
      <c r="R9" s="406"/>
      <c r="S9" s="406"/>
      <c r="T9" s="406"/>
      <c r="U9" s="406"/>
      <c r="V9" s="401"/>
      <c r="W9" s="402"/>
    </row>
    <row r="10" spans="1:23" ht="13.5" thickBot="1">
      <c r="A10" s="532" t="s">
        <v>3</v>
      </c>
      <c r="B10" s="533"/>
      <c r="C10" s="533"/>
      <c r="D10" s="533"/>
      <c r="E10" s="533"/>
      <c r="F10" s="533"/>
      <c r="G10" s="533"/>
      <c r="H10" s="534"/>
      <c r="I10" s="524" t="s">
        <v>4</v>
      </c>
      <c r="J10" s="524" t="s">
        <v>32</v>
      </c>
      <c r="K10" s="547" t="s">
        <v>5</v>
      </c>
      <c r="L10" s="541" t="s">
        <v>364</v>
      </c>
      <c r="M10" s="530"/>
      <c r="N10" s="530"/>
      <c r="O10" s="530"/>
      <c r="P10" s="530"/>
      <c r="Q10" s="530"/>
      <c r="R10" s="530"/>
      <c r="S10" s="530"/>
      <c r="T10" s="530"/>
      <c r="U10" s="542"/>
      <c r="V10" s="548" t="s">
        <v>365</v>
      </c>
      <c r="W10" s="548" t="s">
        <v>366</v>
      </c>
    </row>
    <row r="11" spans="1:23" ht="16.5" customHeight="1" thickBot="1">
      <c r="A11" s="552" t="s">
        <v>9</v>
      </c>
      <c r="B11" s="522" t="s">
        <v>367</v>
      </c>
      <c r="C11" s="522" t="s">
        <v>368</v>
      </c>
      <c r="D11" s="522" t="s">
        <v>369</v>
      </c>
      <c r="E11" s="411"/>
      <c r="F11" s="522" t="s">
        <v>370</v>
      </c>
      <c r="G11" s="522" t="s">
        <v>371</v>
      </c>
      <c r="H11" s="520" t="s">
        <v>372</v>
      </c>
      <c r="I11" s="535"/>
      <c r="J11" s="524"/>
      <c r="K11" s="524"/>
      <c r="L11" s="524" t="s">
        <v>6</v>
      </c>
      <c r="M11" s="524" t="s">
        <v>373</v>
      </c>
      <c r="N11" s="532" t="s">
        <v>8</v>
      </c>
      <c r="O11" s="533"/>
      <c r="P11" s="533"/>
      <c r="Q11" s="534"/>
      <c r="R11" s="541" t="s">
        <v>181</v>
      </c>
      <c r="S11" s="530"/>
      <c r="T11" s="530"/>
      <c r="U11" s="542"/>
      <c r="V11" s="524"/>
      <c r="W11" s="524"/>
    </row>
    <row r="12" spans="1:23" ht="27.75" customHeight="1" thickBot="1">
      <c r="A12" s="553"/>
      <c r="B12" s="523"/>
      <c r="C12" s="523"/>
      <c r="D12" s="523"/>
      <c r="E12" s="413" t="s">
        <v>13</v>
      </c>
      <c r="F12" s="523"/>
      <c r="G12" s="523"/>
      <c r="H12" s="521"/>
      <c r="I12" s="534"/>
      <c r="J12" s="525"/>
      <c r="K12" s="525"/>
      <c r="L12" s="525"/>
      <c r="M12" s="525"/>
      <c r="N12" s="410" t="s">
        <v>374</v>
      </c>
      <c r="O12" s="413" t="s">
        <v>375</v>
      </c>
      <c r="P12" s="413" t="s">
        <v>376</v>
      </c>
      <c r="Q12" s="414" t="s">
        <v>377</v>
      </c>
      <c r="R12" s="378" t="s">
        <v>374</v>
      </c>
      <c r="S12" s="379" t="s">
        <v>375</v>
      </c>
      <c r="T12" s="379" t="s">
        <v>376</v>
      </c>
      <c r="U12" s="415" t="s">
        <v>377</v>
      </c>
      <c r="V12" s="525"/>
      <c r="W12" s="525"/>
    </row>
    <row r="13" spans="1:23" ht="14.25" customHeight="1">
      <c r="A13" s="438" t="s">
        <v>360</v>
      </c>
      <c r="B13" s="416">
        <v>3</v>
      </c>
      <c r="C13" s="416"/>
      <c r="D13" s="416"/>
      <c r="E13" s="416"/>
      <c r="F13" s="416"/>
      <c r="G13" s="416"/>
      <c r="H13" s="417"/>
      <c r="I13" s="366" t="s">
        <v>378</v>
      </c>
      <c r="J13" s="332"/>
      <c r="K13" s="332" t="s">
        <v>379</v>
      </c>
      <c r="L13" s="331"/>
      <c r="M13" s="331"/>
      <c r="N13" s="333"/>
      <c r="O13" s="334"/>
      <c r="P13" s="334"/>
      <c r="Q13" s="335"/>
      <c r="R13" s="333"/>
      <c r="S13" s="334"/>
      <c r="T13" s="334"/>
      <c r="U13" s="380"/>
      <c r="V13" s="382"/>
      <c r="W13" s="382"/>
    </row>
    <row r="14" spans="1:23" ht="32.25" customHeight="1">
      <c r="A14" s="386"/>
      <c r="B14" s="418"/>
      <c r="C14" s="430" t="s">
        <v>380</v>
      </c>
      <c r="D14" s="418"/>
      <c r="E14" s="418"/>
      <c r="F14" s="418"/>
      <c r="G14" s="418"/>
      <c r="H14" s="419"/>
      <c r="I14" s="367" t="s">
        <v>381</v>
      </c>
      <c r="J14" s="337"/>
      <c r="K14" s="337"/>
      <c r="L14" s="336"/>
      <c r="M14" s="336"/>
      <c r="N14" s="338"/>
      <c r="O14" s="339"/>
      <c r="P14" s="339"/>
      <c r="Q14" s="340"/>
      <c r="R14" s="338"/>
      <c r="S14" s="339"/>
      <c r="T14" s="339"/>
      <c r="U14" s="381"/>
      <c r="V14" s="383"/>
      <c r="W14" s="383"/>
    </row>
    <row r="15" spans="1:23" ht="32.25" customHeight="1">
      <c r="A15" s="386"/>
      <c r="B15" s="418"/>
      <c r="C15" s="418"/>
      <c r="D15" s="418" t="s">
        <v>362</v>
      </c>
      <c r="E15" s="418"/>
      <c r="F15" s="418"/>
      <c r="G15" s="418"/>
      <c r="H15" s="419"/>
      <c r="I15" s="367" t="s">
        <v>382</v>
      </c>
      <c r="J15" s="337"/>
      <c r="K15" s="337"/>
      <c r="L15" s="336"/>
      <c r="M15" s="336"/>
      <c r="N15" s="338"/>
      <c r="O15" s="339"/>
      <c r="P15" s="339"/>
      <c r="Q15" s="340"/>
      <c r="R15" s="338"/>
      <c r="S15" s="339"/>
      <c r="T15" s="339"/>
      <c r="U15" s="381"/>
      <c r="V15" s="383"/>
      <c r="W15" s="383"/>
    </row>
    <row r="16" spans="1:23" ht="22.5" customHeight="1">
      <c r="A16" s="386"/>
      <c r="B16" s="418"/>
      <c r="C16" s="418"/>
      <c r="D16" s="418"/>
      <c r="E16" s="418" t="s">
        <v>24</v>
      </c>
      <c r="F16" s="418"/>
      <c r="G16" s="418"/>
      <c r="H16" s="419"/>
      <c r="I16" s="367" t="s">
        <v>383</v>
      </c>
      <c r="J16" s="337"/>
      <c r="K16" s="337"/>
      <c r="L16" s="336"/>
      <c r="M16" s="336"/>
      <c r="N16" s="338"/>
      <c r="O16" s="339"/>
      <c r="P16" s="339"/>
      <c r="Q16" s="340"/>
      <c r="R16" s="338"/>
      <c r="S16" s="339"/>
      <c r="T16" s="339"/>
      <c r="U16" s="381"/>
      <c r="V16" s="383"/>
      <c r="W16" s="383"/>
    </row>
    <row r="17" spans="1:23" ht="22.5" customHeight="1">
      <c r="A17" s="386"/>
      <c r="B17" s="418"/>
      <c r="C17" s="418"/>
      <c r="D17" s="418"/>
      <c r="E17" s="418"/>
      <c r="F17" s="418">
        <v>51</v>
      </c>
      <c r="G17" s="418"/>
      <c r="H17" s="419"/>
      <c r="I17" s="367" t="s">
        <v>384</v>
      </c>
      <c r="J17" s="337"/>
      <c r="K17" s="337"/>
      <c r="L17" s="336"/>
      <c r="M17" s="336"/>
      <c r="N17" s="338"/>
      <c r="O17" s="339"/>
      <c r="P17" s="339"/>
      <c r="Q17" s="340"/>
      <c r="R17" s="338"/>
      <c r="S17" s="339"/>
      <c r="T17" s="339"/>
      <c r="U17" s="381"/>
      <c r="V17" s="383"/>
      <c r="W17" s="383"/>
    </row>
    <row r="18" spans="1:23" ht="32.25" customHeight="1">
      <c r="A18" s="386"/>
      <c r="B18" s="418"/>
      <c r="C18" s="418"/>
      <c r="D18" s="418"/>
      <c r="E18" s="418"/>
      <c r="F18" s="418"/>
      <c r="G18" s="418">
        <v>5101</v>
      </c>
      <c r="H18" s="419"/>
      <c r="I18" s="367" t="s">
        <v>385</v>
      </c>
      <c r="J18" s="337"/>
      <c r="K18" s="337"/>
      <c r="L18" s="336"/>
      <c r="M18" s="336"/>
      <c r="N18" s="338"/>
      <c r="O18" s="339"/>
      <c r="P18" s="339"/>
      <c r="Q18" s="340"/>
      <c r="R18" s="338"/>
      <c r="S18" s="339"/>
      <c r="T18" s="339"/>
      <c r="U18" s="381"/>
      <c r="V18" s="383"/>
      <c r="W18" s="383"/>
    </row>
    <row r="19" spans="1:23" ht="39.75" customHeight="1">
      <c r="A19" s="439" t="s">
        <v>360</v>
      </c>
      <c r="B19" s="418">
        <v>3</v>
      </c>
      <c r="C19" s="418"/>
      <c r="D19" s="418"/>
      <c r="E19" s="418"/>
      <c r="F19" s="418"/>
      <c r="G19" s="420"/>
      <c r="H19" s="421" t="s">
        <v>386</v>
      </c>
      <c r="I19" s="367" t="s">
        <v>387</v>
      </c>
      <c r="J19" s="337"/>
      <c r="K19" s="337"/>
      <c r="L19" s="336"/>
      <c r="M19" s="336"/>
      <c r="N19" s="426"/>
      <c r="O19" s="339"/>
      <c r="P19" s="338"/>
      <c r="Q19" s="340"/>
      <c r="R19" s="338"/>
      <c r="S19" s="339"/>
      <c r="T19" s="338"/>
      <c r="U19" s="381"/>
      <c r="V19" s="383"/>
      <c r="W19" s="383"/>
    </row>
    <row r="20" spans="1:23" ht="43.5" customHeight="1">
      <c r="A20" s="386"/>
      <c r="B20" s="392"/>
      <c r="C20" s="430" t="s">
        <v>380</v>
      </c>
      <c r="D20" s="435"/>
      <c r="E20" s="418"/>
      <c r="F20" s="418"/>
      <c r="G20" s="418"/>
      <c r="H20" s="388"/>
      <c r="I20" s="431" t="s">
        <v>37</v>
      </c>
      <c r="J20" s="337">
        <v>1.1</v>
      </c>
      <c r="K20" s="455" t="s">
        <v>29</v>
      </c>
      <c r="L20" s="460">
        <v>1</v>
      </c>
      <c r="M20" s="464">
        <v>1</v>
      </c>
      <c r="N20" s="464">
        <v>1</v>
      </c>
      <c r="O20" s="464">
        <v>0</v>
      </c>
      <c r="P20" s="464">
        <v>0</v>
      </c>
      <c r="Q20" s="466">
        <v>0</v>
      </c>
      <c r="R20" s="329">
        <v>1</v>
      </c>
      <c r="S20" s="471"/>
      <c r="T20" s="471"/>
      <c r="U20" s="472"/>
      <c r="V20" s="473">
        <f>R20+S20+T20+U20</f>
        <v>1</v>
      </c>
      <c r="W20" s="328">
        <f>(V20/L20)*100</f>
        <v>100</v>
      </c>
    </row>
    <row r="21" spans="1:23" ht="24" customHeight="1">
      <c r="A21" s="385"/>
      <c r="B21" s="393"/>
      <c r="C21" s="436"/>
      <c r="D21" s="418" t="s">
        <v>388</v>
      </c>
      <c r="E21" s="436"/>
      <c r="F21" s="436"/>
      <c r="G21" s="436"/>
      <c r="H21" s="394"/>
      <c r="I21" s="448" t="s">
        <v>389</v>
      </c>
      <c r="J21" s="341">
        <v>1.2</v>
      </c>
      <c r="K21" s="455" t="s">
        <v>40</v>
      </c>
      <c r="L21" s="464">
        <v>12</v>
      </c>
      <c r="M21" s="464">
        <v>12</v>
      </c>
      <c r="N21" s="464">
        <v>3</v>
      </c>
      <c r="O21" s="464">
        <v>3</v>
      </c>
      <c r="P21" s="464">
        <v>3</v>
      </c>
      <c r="Q21" s="466">
        <v>3</v>
      </c>
      <c r="R21" s="329">
        <v>3</v>
      </c>
      <c r="S21" s="471"/>
      <c r="T21" s="471"/>
      <c r="U21" s="472"/>
      <c r="V21" s="473">
        <f aca="true" t="shared" si="0" ref="V21:V48">R21+S21+T21+U21</f>
        <v>3</v>
      </c>
      <c r="W21" s="328">
        <f aca="true" t="shared" si="1" ref="W21:W48">(V21/L21)*100</f>
        <v>25</v>
      </c>
    </row>
    <row r="22" spans="1:23" ht="39" customHeight="1">
      <c r="A22" s="386"/>
      <c r="B22" s="392"/>
      <c r="C22" s="418"/>
      <c r="D22" s="418"/>
      <c r="E22" s="418" t="s">
        <v>24</v>
      </c>
      <c r="F22" s="418"/>
      <c r="G22" s="418"/>
      <c r="H22" s="395"/>
      <c r="I22" s="307" t="s">
        <v>228</v>
      </c>
      <c r="J22" s="432">
        <v>1.3</v>
      </c>
      <c r="K22" s="455" t="s">
        <v>29</v>
      </c>
      <c r="L22" s="464">
        <v>4</v>
      </c>
      <c r="M22" s="464">
        <v>4</v>
      </c>
      <c r="N22" s="464">
        <v>1</v>
      </c>
      <c r="O22" s="464">
        <v>1</v>
      </c>
      <c r="P22" s="464">
        <v>1</v>
      </c>
      <c r="Q22" s="466">
        <v>1</v>
      </c>
      <c r="R22" s="474">
        <v>1</v>
      </c>
      <c r="S22" s="343"/>
      <c r="T22" s="343"/>
      <c r="U22" s="344"/>
      <c r="V22" s="473">
        <f t="shared" si="0"/>
        <v>1</v>
      </c>
      <c r="W22" s="328">
        <f t="shared" si="1"/>
        <v>25</v>
      </c>
    </row>
    <row r="23" spans="1:23" ht="60.75" customHeight="1">
      <c r="A23" s="386"/>
      <c r="B23" s="392"/>
      <c r="C23" s="418"/>
      <c r="D23" s="418"/>
      <c r="E23" s="437"/>
      <c r="F23" s="437">
        <v>51</v>
      </c>
      <c r="G23" s="437"/>
      <c r="H23" s="396"/>
      <c r="I23" s="307" t="s">
        <v>30</v>
      </c>
      <c r="J23" s="337">
        <v>1.4</v>
      </c>
      <c r="K23" s="455" t="s">
        <v>43</v>
      </c>
      <c r="L23" s="464">
        <v>3</v>
      </c>
      <c r="M23" s="464">
        <v>3</v>
      </c>
      <c r="N23" s="464">
        <v>0</v>
      </c>
      <c r="O23" s="464">
        <v>1</v>
      </c>
      <c r="P23" s="464">
        <v>1</v>
      </c>
      <c r="Q23" s="466">
        <v>1</v>
      </c>
      <c r="R23" s="329">
        <v>0</v>
      </c>
      <c r="S23" s="350"/>
      <c r="T23" s="350"/>
      <c r="U23" s="422"/>
      <c r="V23" s="473">
        <f t="shared" si="0"/>
        <v>0</v>
      </c>
      <c r="W23" s="328">
        <f t="shared" si="1"/>
        <v>0</v>
      </c>
    </row>
    <row r="24" spans="1:23" ht="12.75">
      <c r="A24" s="386"/>
      <c r="B24" s="392"/>
      <c r="C24" s="418"/>
      <c r="D24" s="418"/>
      <c r="E24" s="418"/>
      <c r="F24" s="418"/>
      <c r="G24" s="418">
        <v>5101</v>
      </c>
      <c r="H24" s="388"/>
      <c r="I24" s="360"/>
      <c r="J24" s="346"/>
      <c r="K24" s="346"/>
      <c r="L24" s="345"/>
      <c r="M24" s="345"/>
      <c r="N24" s="347"/>
      <c r="O24" s="469"/>
      <c r="P24" s="348"/>
      <c r="Q24" s="349"/>
      <c r="R24" s="352"/>
      <c r="S24" s="350"/>
      <c r="T24" s="350"/>
      <c r="U24" s="422"/>
      <c r="V24" s="473">
        <f t="shared" si="0"/>
        <v>0</v>
      </c>
      <c r="W24" s="328"/>
    </row>
    <row r="25" spans="1:23" ht="25.5">
      <c r="A25" s="386"/>
      <c r="B25" s="392"/>
      <c r="C25" s="392"/>
      <c r="D25" s="392"/>
      <c r="E25" s="392"/>
      <c r="F25" s="392"/>
      <c r="G25" s="392"/>
      <c r="H25" s="421" t="s">
        <v>390</v>
      </c>
      <c r="I25" s="449" t="s">
        <v>69</v>
      </c>
      <c r="J25" s="375"/>
      <c r="K25" s="346"/>
      <c r="L25" s="342"/>
      <c r="M25" s="342"/>
      <c r="N25" s="350"/>
      <c r="O25" s="461"/>
      <c r="P25" s="350"/>
      <c r="Q25" s="351"/>
      <c r="R25" s="350"/>
      <c r="S25" s="363"/>
      <c r="T25" s="350"/>
      <c r="U25" s="422"/>
      <c r="V25" s="473">
        <f t="shared" si="0"/>
        <v>0</v>
      </c>
      <c r="W25" s="328"/>
    </row>
    <row r="26" spans="1:23" ht="38.25" customHeight="1">
      <c r="A26" s="439" t="s">
        <v>360</v>
      </c>
      <c r="B26" s="392"/>
      <c r="C26" s="392"/>
      <c r="D26" s="392"/>
      <c r="E26" s="392"/>
      <c r="F26" s="392"/>
      <c r="G26" s="392"/>
      <c r="H26" s="388"/>
      <c r="I26" s="307" t="s">
        <v>46</v>
      </c>
      <c r="J26" s="341">
        <v>2.1</v>
      </c>
      <c r="K26" s="455" t="s">
        <v>27</v>
      </c>
      <c r="L26" s="464">
        <v>1</v>
      </c>
      <c r="M26" s="464">
        <v>1</v>
      </c>
      <c r="N26" s="464">
        <v>0</v>
      </c>
      <c r="O26" s="464">
        <v>0</v>
      </c>
      <c r="P26" s="464">
        <v>0</v>
      </c>
      <c r="Q26" s="466">
        <v>1</v>
      </c>
      <c r="R26" s="350"/>
      <c r="S26" s="363"/>
      <c r="T26" s="350"/>
      <c r="U26" s="422"/>
      <c r="V26" s="473">
        <f t="shared" si="0"/>
        <v>0</v>
      </c>
      <c r="W26" s="328">
        <f t="shared" si="1"/>
        <v>0</v>
      </c>
    </row>
    <row r="27" spans="1:23" ht="25.5" customHeight="1">
      <c r="A27" s="386"/>
      <c r="B27" s="418">
        <v>3</v>
      </c>
      <c r="C27" s="418"/>
      <c r="D27" s="418"/>
      <c r="E27" s="418"/>
      <c r="F27" s="418"/>
      <c r="G27" s="418"/>
      <c r="H27" s="419"/>
      <c r="I27" s="307" t="s">
        <v>173</v>
      </c>
      <c r="J27" s="341">
        <v>2.2</v>
      </c>
      <c r="K27" s="455" t="s">
        <v>27</v>
      </c>
      <c r="L27" s="464">
        <v>5</v>
      </c>
      <c r="M27" s="464">
        <v>5</v>
      </c>
      <c r="N27" s="464">
        <v>1</v>
      </c>
      <c r="O27" s="464">
        <v>1</v>
      </c>
      <c r="P27" s="464">
        <v>2</v>
      </c>
      <c r="Q27" s="466">
        <v>1</v>
      </c>
      <c r="R27" s="471">
        <v>1</v>
      </c>
      <c r="S27" s="363"/>
      <c r="T27" s="350"/>
      <c r="U27" s="422"/>
      <c r="V27" s="473">
        <f t="shared" si="0"/>
        <v>1</v>
      </c>
      <c r="W27" s="328">
        <f t="shared" si="1"/>
        <v>20</v>
      </c>
    </row>
    <row r="28" spans="1:23" ht="30.75" customHeight="1">
      <c r="A28" s="386"/>
      <c r="B28" s="418"/>
      <c r="C28" s="430" t="s">
        <v>380</v>
      </c>
      <c r="D28" s="418"/>
      <c r="E28" s="418"/>
      <c r="F28" s="418"/>
      <c r="G28" s="418"/>
      <c r="H28" s="440"/>
      <c r="I28" s="307" t="s">
        <v>174</v>
      </c>
      <c r="J28" s="341">
        <v>2.3</v>
      </c>
      <c r="K28" s="455" t="s">
        <v>49</v>
      </c>
      <c r="L28" s="464">
        <v>20</v>
      </c>
      <c r="M28" s="464">
        <v>20</v>
      </c>
      <c r="N28" s="464">
        <v>0</v>
      </c>
      <c r="O28" s="464">
        <v>0</v>
      </c>
      <c r="P28" s="464">
        <v>10</v>
      </c>
      <c r="Q28" s="466">
        <v>10</v>
      </c>
      <c r="R28" s="352"/>
      <c r="S28" s="363"/>
      <c r="T28" s="352"/>
      <c r="U28" s="422"/>
      <c r="V28" s="473">
        <f t="shared" si="0"/>
        <v>0</v>
      </c>
      <c r="W28" s="328">
        <f t="shared" si="1"/>
        <v>0</v>
      </c>
    </row>
    <row r="29" spans="1:23" ht="42" customHeight="1">
      <c r="A29" s="386"/>
      <c r="B29" s="441"/>
      <c r="C29" s="441"/>
      <c r="D29" s="441" t="s">
        <v>388</v>
      </c>
      <c r="E29" s="442"/>
      <c r="F29" s="441"/>
      <c r="G29" s="441"/>
      <c r="H29" s="440"/>
      <c r="I29" s="307" t="s">
        <v>175</v>
      </c>
      <c r="J29" s="433">
        <v>2.4</v>
      </c>
      <c r="K29" s="455" t="s">
        <v>48</v>
      </c>
      <c r="L29" s="464">
        <v>30</v>
      </c>
      <c r="M29" s="464">
        <v>30</v>
      </c>
      <c r="N29" s="464">
        <v>0</v>
      </c>
      <c r="O29" s="464">
        <v>0</v>
      </c>
      <c r="P29" s="464">
        <v>30</v>
      </c>
      <c r="Q29" s="466">
        <v>0</v>
      </c>
      <c r="R29" s="352"/>
      <c r="S29" s="363"/>
      <c r="T29" s="350"/>
      <c r="U29" s="422"/>
      <c r="V29" s="473">
        <f t="shared" si="0"/>
        <v>0</v>
      </c>
      <c r="W29" s="328">
        <f t="shared" si="1"/>
        <v>0</v>
      </c>
    </row>
    <row r="30" spans="1:23" ht="27" customHeight="1">
      <c r="A30" s="386"/>
      <c r="B30" s="418"/>
      <c r="C30" s="418"/>
      <c r="D30" s="418"/>
      <c r="E30" s="418" t="s">
        <v>24</v>
      </c>
      <c r="F30" s="443"/>
      <c r="G30" s="418"/>
      <c r="H30" s="419"/>
      <c r="I30" s="450" t="s">
        <v>176</v>
      </c>
      <c r="J30" s="433">
        <v>2.5</v>
      </c>
      <c r="K30" s="456" t="s">
        <v>48</v>
      </c>
      <c r="L30" s="464">
        <v>30</v>
      </c>
      <c r="M30" s="464">
        <v>30</v>
      </c>
      <c r="N30" s="467">
        <v>0</v>
      </c>
      <c r="O30" s="467">
        <v>0</v>
      </c>
      <c r="P30" s="467">
        <v>0</v>
      </c>
      <c r="Q30" s="470">
        <v>30</v>
      </c>
      <c r="R30" s="352"/>
      <c r="S30" s="363"/>
      <c r="T30" s="350"/>
      <c r="U30" s="422"/>
      <c r="V30" s="473">
        <f t="shared" si="0"/>
        <v>0</v>
      </c>
      <c r="W30" s="328">
        <f t="shared" si="1"/>
        <v>0</v>
      </c>
    </row>
    <row r="31" spans="1:23" ht="35.25" customHeight="1">
      <c r="A31" s="386"/>
      <c r="B31" s="418"/>
      <c r="C31" s="418"/>
      <c r="D31" s="418"/>
      <c r="E31" s="418"/>
      <c r="F31" s="443" t="s">
        <v>391</v>
      </c>
      <c r="G31" s="418"/>
      <c r="H31" s="419"/>
      <c r="I31" s="307" t="s">
        <v>177</v>
      </c>
      <c r="J31" s="433">
        <v>2.6</v>
      </c>
      <c r="K31" s="455" t="s">
        <v>50</v>
      </c>
      <c r="L31" s="464">
        <v>3</v>
      </c>
      <c r="M31" s="464">
        <v>3</v>
      </c>
      <c r="N31" s="464"/>
      <c r="O31" s="464">
        <v>1</v>
      </c>
      <c r="P31" s="464">
        <v>1</v>
      </c>
      <c r="Q31" s="466">
        <v>1</v>
      </c>
      <c r="R31" s="352"/>
      <c r="S31" s="363"/>
      <c r="T31" s="350"/>
      <c r="U31" s="422"/>
      <c r="V31" s="473">
        <f t="shared" si="0"/>
        <v>0</v>
      </c>
      <c r="W31" s="328">
        <f t="shared" si="1"/>
        <v>0</v>
      </c>
    </row>
    <row r="32" spans="1:23" ht="35.25" customHeight="1">
      <c r="A32" s="386"/>
      <c r="B32" s="418"/>
      <c r="C32" s="418"/>
      <c r="D32" s="418"/>
      <c r="E32" s="418"/>
      <c r="F32" s="443"/>
      <c r="G32" s="418">
        <v>5101</v>
      </c>
      <c r="H32" s="419"/>
      <c r="I32" s="307" t="s">
        <v>51</v>
      </c>
      <c r="J32" s="434">
        <v>2.7</v>
      </c>
      <c r="K32" s="455" t="s">
        <v>27</v>
      </c>
      <c r="L32" s="464">
        <v>1</v>
      </c>
      <c r="M32" s="464">
        <v>1</v>
      </c>
      <c r="N32" s="464">
        <v>0</v>
      </c>
      <c r="O32" s="464">
        <v>0</v>
      </c>
      <c r="P32" s="464">
        <v>0</v>
      </c>
      <c r="Q32" s="466">
        <v>1</v>
      </c>
      <c r="R32" s="350"/>
      <c r="S32" s="363"/>
      <c r="T32" s="350"/>
      <c r="U32" s="422"/>
      <c r="V32" s="473">
        <f t="shared" si="0"/>
        <v>0</v>
      </c>
      <c r="W32" s="328">
        <f t="shared" si="1"/>
        <v>0</v>
      </c>
    </row>
    <row r="33" spans="1:23" ht="35.25" customHeight="1">
      <c r="A33" s="386"/>
      <c r="B33" s="418"/>
      <c r="C33" s="418"/>
      <c r="D33" s="418"/>
      <c r="E33" s="418"/>
      <c r="F33" s="418"/>
      <c r="G33" s="443"/>
      <c r="H33" s="419"/>
      <c r="I33" s="307" t="s">
        <v>178</v>
      </c>
      <c r="J33" s="434">
        <v>2.8</v>
      </c>
      <c r="K33" s="455" t="s">
        <v>47</v>
      </c>
      <c r="L33" s="464">
        <v>5</v>
      </c>
      <c r="M33" s="464">
        <v>5</v>
      </c>
      <c r="N33" s="464">
        <v>0</v>
      </c>
      <c r="O33" s="464">
        <v>0</v>
      </c>
      <c r="P33" s="464">
        <v>0</v>
      </c>
      <c r="Q33" s="466">
        <v>5</v>
      </c>
      <c r="R33" s="350"/>
      <c r="S33" s="363"/>
      <c r="T33" s="350"/>
      <c r="U33" s="422"/>
      <c r="V33" s="473">
        <f t="shared" si="0"/>
        <v>0</v>
      </c>
      <c r="W33" s="328">
        <f t="shared" si="1"/>
        <v>0</v>
      </c>
    </row>
    <row r="34" spans="1:23" ht="35.25" customHeight="1">
      <c r="A34" s="386"/>
      <c r="B34" s="418"/>
      <c r="C34" s="418"/>
      <c r="D34" s="418"/>
      <c r="E34" s="418"/>
      <c r="F34" s="418"/>
      <c r="G34" s="443"/>
      <c r="H34" s="419"/>
      <c r="I34" s="307" t="s">
        <v>179</v>
      </c>
      <c r="J34" s="434">
        <v>2.9</v>
      </c>
      <c r="K34" s="455" t="s">
        <v>27</v>
      </c>
      <c r="L34" s="464">
        <v>2</v>
      </c>
      <c r="M34" s="464">
        <v>2</v>
      </c>
      <c r="N34" s="464">
        <v>0</v>
      </c>
      <c r="O34" s="464">
        <v>0</v>
      </c>
      <c r="P34" s="464">
        <v>1</v>
      </c>
      <c r="Q34" s="466">
        <v>1</v>
      </c>
      <c r="R34" s="350"/>
      <c r="S34" s="364"/>
      <c r="T34" s="352"/>
      <c r="U34" s="422"/>
      <c r="V34" s="473">
        <f t="shared" si="0"/>
        <v>0</v>
      </c>
      <c r="W34" s="328">
        <f t="shared" si="1"/>
        <v>0</v>
      </c>
    </row>
    <row r="35" spans="1:23" ht="35.25" customHeight="1">
      <c r="A35" s="386"/>
      <c r="B35" s="418"/>
      <c r="C35" s="418"/>
      <c r="D35" s="418"/>
      <c r="E35" s="418"/>
      <c r="F35" s="418"/>
      <c r="G35" s="443"/>
      <c r="H35" s="419"/>
      <c r="I35" s="454" t="s">
        <v>219</v>
      </c>
      <c r="J35" s="434">
        <v>3</v>
      </c>
      <c r="K35" s="455" t="s">
        <v>27</v>
      </c>
      <c r="L35" s="464">
        <v>3</v>
      </c>
      <c r="M35" s="464">
        <v>3</v>
      </c>
      <c r="N35" s="464">
        <v>1</v>
      </c>
      <c r="O35" s="464">
        <v>1</v>
      </c>
      <c r="P35" s="464">
        <v>1</v>
      </c>
      <c r="Q35" s="466"/>
      <c r="R35" s="471">
        <v>1</v>
      </c>
      <c r="S35" s="364"/>
      <c r="T35" s="352"/>
      <c r="U35" s="422"/>
      <c r="V35" s="473">
        <f t="shared" si="0"/>
        <v>1</v>
      </c>
      <c r="W35" s="328">
        <f t="shared" si="1"/>
        <v>33.33333333333333</v>
      </c>
    </row>
    <row r="36" spans="1:23" ht="20.25" customHeight="1">
      <c r="A36" s="386"/>
      <c r="B36" s="418"/>
      <c r="C36" s="418"/>
      <c r="D36" s="418"/>
      <c r="E36" s="418"/>
      <c r="F36" s="418"/>
      <c r="G36" s="443"/>
      <c r="H36" s="444" t="s">
        <v>392</v>
      </c>
      <c r="I36" s="360" t="s">
        <v>393</v>
      </c>
      <c r="J36" s="309"/>
      <c r="K36" s="342"/>
      <c r="L36" s="342"/>
      <c r="M36" s="342"/>
      <c r="N36" s="352"/>
      <c r="O36" s="461"/>
      <c r="P36" s="352"/>
      <c r="Q36" s="351"/>
      <c r="R36" s="350"/>
      <c r="S36" s="364"/>
      <c r="T36" s="352"/>
      <c r="U36" s="422"/>
      <c r="V36" s="473">
        <f t="shared" si="0"/>
        <v>0</v>
      </c>
      <c r="W36" s="328"/>
    </row>
    <row r="37" spans="1:23" ht="20.25" customHeight="1">
      <c r="A37" s="386"/>
      <c r="B37" s="392"/>
      <c r="C37" s="392"/>
      <c r="D37" s="392"/>
      <c r="E37" s="392"/>
      <c r="F37" s="392"/>
      <c r="G37" s="400"/>
      <c r="H37" s="387"/>
      <c r="I37" s="307" t="s">
        <v>64</v>
      </c>
      <c r="J37" s="434">
        <v>3.1</v>
      </c>
      <c r="K37" s="455" t="s">
        <v>43</v>
      </c>
      <c r="L37" s="464">
        <v>20</v>
      </c>
      <c r="M37" s="464">
        <v>20</v>
      </c>
      <c r="N37" s="464">
        <v>5</v>
      </c>
      <c r="O37" s="464">
        <v>5</v>
      </c>
      <c r="P37" s="464">
        <v>5</v>
      </c>
      <c r="Q37" s="466">
        <v>5</v>
      </c>
      <c r="R37" s="329">
        <v>5</v>
      </c>
      <c r="S37" s="428"/>
      <c r="T37" s="429"/>
      <c r="U37" s="422"/>
      <c r="V37" s="473">
        <f t="shared" si="0"/>
        <v>5</v>
      </c>
      <c r="W37" s="328">
        <f t="shared" si="1"/>
        <v>25</v>
      </c>
    </row>
    <row r="38" spans="1:23" ht="20.25" customHeight="1">
      <c r="A38" s="386"/>
      <c r="B38" s="392"/>
      <c r="C38" s="392"/>
      <c r="D38" s="392"/>
      <c r="E38" s="392"/>
      <c r="F38" s="392"/>
      <c r="G38" s="400"/>
      <c r="H38" s="387"/>
      <c r="I38" s="451" t="s">
        <v>45</v>
      </c>
      <c r="J38" s="434">
        <v>3.2</v>
      </c>
      <c r="K38" s="465" t="s">
        <v>27</v>
      </c>
      <c r="L38" s="468">
        <v>4</v>
      </c>
      <c r="M38" s="468">
        <v>4</v>
      </c>
      <c r="N38" s="468">
        <v>1</v>
      </c>
      <c r="O38" s="464">
        <v>1</v>
      </c>
      <c r="P38" s="464">
        <v>1</v>
      </c>
      <c r="Q38" s="466">
        <v>1</v>
      </c>
      <c r="R38" s="471">
        <v>0</v>
      </c>
      <c r="S38" s="364"/>
      <c r="T38" s="352"/>
      <c r="U38" s="422"/>
      <c r="V38" s="473">
        <f t="shared" si="0"/>
        <v>0</v>
      </c>
      <c r="W38" s="328">
        <f t="shared" si="1"/>
        <v>0</v>
      </c>
    </row>
    <row r="39" spans="1:23" ht="34.5" customHeight="1">
      <c r="A39" s="386"/>
      <c r="B39" s="392"/>
      <c r="C39" s="392"/>
      <c r="D39" s="392"/>
      <c r="E39" s="392"/>
      <c r="F39" s="392"/>
      <c r="G39" s="392"/>
      <c r="H39" s="387"/>
      <c r="I39" s="307" t="s">
        <v>167</v>
      </c>
      <c r="J39" s="434">
        <v>3.3</v>
      </c>
      <c r="K39" s="455" t="s">
        <v>43</v>
      </c>
      <c r="L39" s="464">
        <v>4</v>
      </c>
      <c r="M39" s="464">
        <v>4</v>
      </c>
      <c r="N39" s="464">
        <v>0</v>
      </c>
      <c r="O39" s="464">
        <v>0</v>
      </c>
      <c r="P39" s="464">
        <v>2</v>
      </c>
      <c r="Q39" s="466">
        <v>2</v>
      </c>
      <c r="R39" s="361"/>
      <c r="S39" s="363"/>
      <c r="T39" s="350"/>
      <c r="U39" s="423"/>
      <c r="V39" s="473">
        <f t="shared" si="0"/>
        <v>0</v>
      </c>
      <c r="W39" s="328">
        <f t="shared" si="1"/>
        <v>0</v>
      </c>
    </row>
    <row r="40" spans="1:23" ht="43.5" customHeight="1">
      <c r="A40" s="386"/>
      <c r="B40" s="392"/>
      <c r="C40" s="392"/>
      <c r="D40" s="392"/>
      <c r="E40" s="392"/>
      <c r="F40" s="392"/>
      <c r="G40" s="392"/>
      <c r="H40" s="387"/>
      <c r="I40" s="307" t="s">
        <v>168</v>
      </c>
      <c r="J40" s="434">
        <v>3.4</v>
      </c>
      <c r="K40" s="455" t="s">
        <v>28</v>
      </c>
      <c r="L40" s="464">
        <v>2</v>
      </c>
      <c r="M40" s="464">
        <v>2</v>
      </c>
      <c r="N40" s="464">
        <v>0</v>
      </c>
      <c r="O40" s="464">
        <v>1</v>
      </c>
      <c r="P40" s="464">
        <v>0</v>
      </c>
      <c r="Q40" s="466">
        <v>1</v>
      </c>
      <c r="R40" s="352"/>
      <c r="S40" s="364"/>
      <c r="T40" s="352"/>
      <c r="U40" s="422"/>
      <c r="V40" s="473">
        <f t="shared" si="0"/>
        <v>0</v>
      </c>
      <c r="W40" s="328">
        <f t="shared" si="1"/>
        <v>0</v>
      </c>
    </row>
    <row r="41" spans="1:23" ht="21.75" customHeight="1">
      <c r="A41" s="386"/>
      <c r="B41" s="392"/>
      <c r="C41" s="392"/>
      <c r="D41" s="392"/>
      <c r="E41" s="392"/>
      <c r="F41" s="392"/>
      <c r="G41" s="392"/>
      <c r="H41" s="387"/>
      <c r="I41" s="454" t="s">
        <v>169</v>
      </c>
      <c r="J41" s="434">
        <v>3.5</v>
      </c>
      <c r="K41" s="455" t="s">
        <v>44</v>
      </c>
      <c r="L41" s="464">
        <v>6</v>
      </c>
      <c r="M41" s="464">
        <v>6</v>
      </c>
      <c r="N41" s="464">
        <v>0</v>
      </c>
      <c r="O41" s="464">
        <v>2</v>
      </c>
      <c r="P41" s="464">
        <v>2</v>
      </c>
      <c r="Q41" s="466">
        <v>2</v>
      </c>
      <c r="R41" s="352"/>
      <c r="S41" s="364"/>
      <c r="T41" s="352"/>
      <c r="U41" s="422"/>
      <c r="V41" s="473">
        <f t="shared" si="0"/>
        <v>0</v>
      </c>
      <c r="W41" s="328">
        <f t="shared" si="1"/>
        <v>0</v>
      </c>
    </row>
    <row r="42" spans="1:23" ht="33" customHeight="1">
      <c r="A42" s="386"/>
      <c r="B42" s="392"/>
      <c r="C42" s="392"/>
      <c r="D42" s="392"/>
      <c r="E42" s="392"/>
      <c r="F42" s="392"/>
      <c r="G42" s="392"/>
      <c r="H42" s="387"/>
      <c r="I42" s="448" t="s">
        <v>170</v>
      </c>
      <c r="J42" s="433">
        <v>3.6</v>
      </c>
      <c r="K42" s="455" t="s">
        <v>28</v>
      </c>
      <c r="L42" s="464">
        <v>5</v>
      </c>
      <c r="M42" s="464">
        <v>5</v>
      </c>
      <c r="N42" s="464">
        <v>0</v>
      </c>
      <c r="O42" s="464">
        <v>2</v>
      </c>
      <c r="P42" s="464">
        <v>2</v>
      </c>
      <c r="Q42" s="466">
        <v>1</v>
      </c>
      <c r="R42" s="352"/>
      <c r="S42" s="363"/>
      <c r="T42" s="350"/>
      <c r="U42" s="422"/>
      <c r="V42" s="473">
        <f t="shared" si="0"/>
        <v>0</v>
      </c>
      <c r="W42" s="328">
        <f t="shared" si="1"/>
        <v>0</v>
      </c>
    </row>
    <row r="43" spans="1:23" ht="25.5">
      <c r="A43" s="386"/>
      <c r="B43" s="392"/>
      <c r="C43" s="392"/>
      <c r="D43" s="392"/>
      <c r="E43" s="392"/>
      <c r="F43" s="392"/>
      <c r="G43" s="392"/>
      <c r="H43" s="387"/>
      <c r="I43" s="307" t="s">
        <v>171</v>
      </c>
      <c r="J43" s="433">
        <v>3.7</v>
      </c>
      <c r="K43" s="455" t="s">
        <v>29</v>
      </c>
      <c r="L43" s="464">
        <v>1</v>
      </c>
      <c r="M43" s="464">
        <v>1</v>
      </c>
      <c r="N43" s="464">
        <v>0</v>
      </c>
      <c r="O43" s="464">
        <v>0</v>
      </c>
      <c r="P43" s="464">
        <v>0</v>
      </c>
      <c r="Q43" s="466">
        <v>1</v>
      </c>
      <c r="R43" s="352"/>
      <c r="S43" s="363"/>
      <c r="T43" s="350"/>
      <c r="U43" s="422"/>
      <c r="V43" s="473">
        <f t="shared" si="0"/>
        <v>0</v>
      </c>
      <c r="W43" s="328">
        <f t="shared" si="1"/>
        <v>0</v>
      </c>
    </row>
    <row r="44" spans="1:23" ht="38.25" customHeight="1">
      <c r="A44" s="386"/>
      <c r="B44" s="392"/>
      <c r="C44" s="392"/>
      <c r="D44" s="392"/>
      <c r="E44" s="392"/>
      <c r="F44" s="392"/>
      <c r="G44" s="392"/>
      <c r="H44" s="388"/>
      <c r="I44" s="452" t="s">
        <v>220</v>
      </c>
      <c r="J44" s="433">
        <v>3.8</v>
      </c>
      <c r="K44" s="455" t="s">
        <v>221</v>
      </c>
      <c r="L44" s="464">
        <v>1</v>
      </c>
      <c r="M44" s="464">
        <v>1</v>
      </c>
      <c r="N44" s="464">
        <v>0</v>
      </c>
      <c r="O44" s="464" t="s">
        <v>418</v>
      </c>
      <c r="P44" s="464" t="s">
        <v>418</v>
      </c>
      <c r="Q44" s="466">
        <v>1</v>
      </c>
      <c r="R44" s="352"/>
      <c r="S44" s="363"/>
      <c r="T44" s="350"/>
      <c r="U44" s="422"/>
      <c r="V44" s="473">
        <f t="shared" si="0"/>
        <v>0</v>
      </c>
      <c r="W44" s="328">
        <f t="shared" si="1"/>
        <v>0</v>
      </c>
    </row>
    <row r="45" spans="1:23" ht="38.25" customHeight="1">
      <c r="A45" s="386"/>
      <c r="B45" s="392"/>
      <c r="C45" s="392"/>
      <c r="D45" s="392"/>
      <c r="E45" s="392"/>
      <c r="F45" s="392"/>
      <c r="G45" s="392"/>
      <c r="H45" s="388"/>
      <c r="I45" s="453" t="s">
        <v>222</v>
      </c>
      <c r="J45" s="433">
        <v>3.9</v>
      </c>
      <c r="K45" s="457" t="s">
        <v>50</v>
      </c>
      <c r="L45" s="464">
        <v>1</v>
      </c>
      <c r="M45" s="464">
        <v>1</v>
      </c>
      <c r="N45" s="464">
        <v>0</v>
      </c>
      <c r="O45" s="464">
        <v>0</v>
      </c>
      <c r="P45" s="464">
        <v>0</v>
      </c>
      <c r="Q45" s="466">
        <v>1</v>
      </c>
      <c r="R45" s="352"/>
      <c r="S45" s="363"/>
      <c r="T45" s="350"/>
      <c r="U45" s="422"/>
      <c r="V45" s="473">
        <f t="shared" si="0"/>
        <v>0</v>
      </c>
      <c r="W45" s="328">
        <f t="shared" si="1"/>
        <v>0</v>
      </c>
    </row>
    <row r="46" spans="1:23" ht="29.25" customHeight="1">
      <c r="A46" s="386"/>
      <c r="B46" s="392"/>
      <c r="C46" s="392"/>
      <c r="D46" s="392"/>
      <c r="E46" s="392"/>
      <c r="F46" s="392"/>
      <c r="G46" s="392"/>
      <c r="H46" s="388"/>
      <c r="I46" s="453" t="s">
        <v>223</v>
      </c>
      <c r="J46" s="434">
        <v>4</v>
      </c>
      <c r="K46" s="458" t="s">
        <v>224</v>
      </c>
      <c r="L46" s="464">
        <v>5</v>
      </c>
      <c r="M46" s="464">
        <v>5</v>
      </c>
      <c r="N46" s="464">
        <v>0</v>
      </c>
      <c r="O46" s="464">
        <v>0</v>
      </c>
      <c r="P46" s="464">
        <v>3</v>
      </c>
      <c r="Q46" s="466">
        <v>2</v>
      </c>
      <c r="R46" s="352"/>
      <c r="S46" s="363"/>
      <c r="T46" s="350"/>
      <c r="U46" s="422"/>
      <c r="V46" s="473">
        <f t="shared" si="0"/>
        <v>0</v>
      </c>
      <c r="W46" s="328">
        <f t="shared" si="1"/>
        <v>0</v>
      </c>
    </row>
    <row r="47" spans="1:23" ht="39" customHeight="1">
      <c r="A47" s="386"/>
      <c r="B47" s="392"/>
      <c r="C47" s="392"/>
      <c r="D47" s="392"/>
      <c r="E47" s="392"/>
      <c r="F47" s="392"/>
      <c r="G47" s="392"/>
      <c r="H47" s="388"/>
      <c r="I47" s="447" t="s">
        <v>225</v>
      </c>
      <c r="J47" s="433">
        <v>4.1</v>
      </c>
      <c r="K47" s="459" t="s">
        <v>44</v>
      </c>
      <c r="L47" s="464">
        <v>2</v>
      </c>
      <c r="M47" s="464">
        <v>2</v>
      </c>
      <c r="N47" s="464">
        <v>0</v>
      </c>
      <c r="O47" s="464">
        <v>0</v>
      </c>
      <c r="P47" s="464">
        <v>1</v>
      </c>
      <c r="Q47" s="466">
        <v>1</v>
      </c>
      <c r="R47" s="352"/>
      <c r="S47" s="427"/>
      <c r="T47" s="353"/>
      <c r="U47" s="422"/>
      <c r="V47" s="473">
        <f t="shared" si="0"/>
        <v>0</v>
      </c>
      <c r="W47" s="328">
        <f t="shared" si="1"/>
        <v>0</v>
      </c>
    </row>
    <row r="48" spans="1:23" ht="39" customHeight="1" thickBot="1">
      <c r="A48" s="397"/>
      <c r="B48" s="398"/>
      <c r="C48" s="398"/>
      <c r="D48" s="398"/>
      <c r="E48" s="398"/>
      <c r="F48" s="398"/>
      <c r="G48" s="398"/>
      <c r="H48" s="399"/>
      <c r="I48" s="446" t="s">
        <v>226</v>
      </c>
      <c r="J48" s="445">
        <v>4.2</v>
      </c>
      <c r="K48" s="458" t="s">
        <v>47</v>
      </c>
      <c r="L48" s="463">
        <v>1</v>
      </c>
      <c r="M48" s="462">
        <v>1</v>
      </c>
      <c r="N48" s="467">
        <v>0</v>
      </c>
      <c r="O48" s="467">
        <v>0</v>
      </c>
      <c r="P48" s="467">
        <v>0</v>
      </c>
      <c r="Q48" s="467">
        <v>1</v>
      </c>
      <c r="R48" s="425"/>
      <c r="S48" s="365"/>
      <c r="T48" s="362"/>
      <c r="U48" s="424"/>
      <c r="V48" s="473">
        <f t="shared" si="0"/>
        <v>0</v>
      </c>
      <c r="W48" s="328">
        <f t="shared" si="1"/>
        <v>0</v>
      </c>
    </row>
    <row r="49" spans="1:23" ht="36.75" thickBot="1">
      <c r="A49" s="376" t="s">
        <v>394</v>
      </c>
      <c r="B49" s="377">
        <v>61</v>
      </c>
      <c r="C49" s="357"/>
      <c r="D49" s="357"/>
      <c r="E49" s="357"/>
      <c r="F49" s="357"/>
      <c r="G49" s="357"/>
      <c r="H49" s="357"/>
      <c r="I49" s="358"/>
      <c r="J49" s="358"/>
      <c r="K49" s="359"/>
      <c r="L49" s="475">
        <f>SUM(L20:L48)</f>
        <v>172</v>
      </c>
      <c r="M49" s="359">
        <v>172</v>
      </c>
      <c r="N49" s="359"/>
      <c r="O49" s="359"/>
      <c r="P49" s="359"/>
      <c r="Q49" s="358"/>
      <c r="R49" s="359"/>
      <c r="S49" s="359"/>
      <c r="T49" s="359"/>
      <c r="U49" s="359"/>
      <c r="V49" s="359"/>
      <c r="W49" s="373"/>
    </row>
    <row r="50" spans="1:23" ht="12.75">
      <c r="A50" s="370" t="s">
        <v>395</v>
      </c>
      <c r="B50" s="371"/>
      <c r="C50" s="371"/>
      <c r="D50" s="371"/>
      <c r="E50" s="371"/>
      <c r="F50" s="371"/>
      <c r="G50" s="371"/>
      <c r="H50" s="371"/>
      <c r="I50" s="355"/>
      <c r="J50" s="355"/>
      <c r="K50" s="356"/>
      <c r="L50" s="356"/>
      <c r="M50" s="356"/>
      <c r="N50" s="353"/>
      <c r="O50" s="353"/>
      <c r="P50" s="353"/>
      <c r="Q50" s="353"/>
      <c r="R50" s="389"/>
      <c r="S50" s="389"/>
      <c r="T50" s="354"/>
      <c r="U50" s="354"/>
      <c r="V50" s="354"/>
      <c r="W50" s="354"/>
    </row>
    <row r="51" spans="1:23" ht="18">
      <c r="A51" s="370" t="s">
        <v>396</v>
      </c>
      <c r="B51" s="371"/>
      <c r="C51" s="371"/>
      <c r="D51" s="371"/>
      <c r="E51" s="371"/>
      <c r="F51" s="371"/>
      <c r="G51" s="371"/>
      <c r="H51" s="371"/>
      <c r="I51" s="355"/>
      <c r="J51" s="355"/>
      <c r="K51" s="355"/>
      <c r="L51" s="355"/>
      <c r="M51" s="355"/>
      <c r="N51" s="551"/>
      <c r="O51" s="551"/>
      <c r="P51" s="551"/>
      <c r="Q51" s="551"/>
      <c r="R51" s="389"/>
      <c r="S51" s="389"/>
      <c r="T51" s="354"/>
      <c r="U51" s="354"/>
      <c r="V51" s="354"/>
      <c r="W51" s="354"/>
    </row>
    <row r="52" spans="1:23" ht="18">
      <c r="A52" s="371" t="s">
        <v>397</v>
      </c>
      <c r="B52" s="371"/>
      <c r="C52" s="371"/>
      <c r="D52" s="371"/>
      <c r="E52" s="371"/>
      <c r="F52" s="371"/>
      <c r="G52" s="371"/>
      <c r="H52" s="371"/>
      <c r="I52" s="355"/>
      <c r="J52" s="355"/>
      <c r="K52" s="355"/>
      <c r="L52" s="355"/>
      <c r="M52" s="355"/>
      <c r="N52" s="322"/>
      <c r="O52" s="322"/>
      <c r="P52" s="391"/>
      <c r="Q52" s="322"/>
      <c r="R52" s="353"/>
      <c r="S52" s="353"/>
      <c r="T52" s="354"/>
      <c r="U52" s="354"/>
      <c r="V52" s="354"/>
      <c r="W52" s="390"/>
    </row>
    <row r="53" spans="1:23" ht="18">
      <c r="A53" s="370" t="s">
        <v>398</v>
      </c>
      <c r="B53" s="371"/>
      <c r="C53" s="371"/>
      <c r="D53" s="371"/>
      <c r="E53" s="371"/>
      <c r="F53" s="371"/>
      <c r="G53" s="371"/>
      <c r="H53" s="371"/>
      <c r="I53" s="355"/>
      <c r="J53" s="355"/>
      <c r="K53" s="355"/>
      <c r="L53" s="355"/>
      <c r="M53" s="355"/>
      <c r="N53" s="551"/>
      <c r="O53" s="551"/>
      <c r="P53" s="551"/>
      <c r="Q53" s="551"/>
      <c r="R53" s="389"/>
      <c r="S53" s="389"/>
      <c r="T53" s="354"/>
      <c r="U53" s="354"/>
      <c r="V53" s="354"/>
      <c r="W53" s="354"/>
    </row>
    <row r="54" spans="1:23" ht="12.75">
      <c r="A54" s="370" t="s">
        <v>399</v>
      </c>
      <c r="B54" s="371"/>
      <c r="C54" s="371"/>
      <c r="D54" s="371"/>
      <c r="E54" s="371"/>
      <c r="F54" s="371"/>
      <c r="G54" s="371"/>
      <c r="H54" s="371"/>
      <c r="I54" s="355"/>
      <c r="J54" s="355"/>
      <c r="K54" s="355"/>
      <c r="L54" s="355"/>
      <c r="M54" s="355"/>
      <c r="N54" s="355"/>
      <c r="O54" s="330"/>
      <c r="P54" s="330"/>
      <c r="Q54" s="330"/>
      <c r="R54" s="389"/>
      <c r="S54" s="389"/>
      <c r="T54" s="354"/>
      <c r="U54" s="354"/>
      <c r="V54" s="354"/>
      <c r="W54" s="354"/>
    </row>
    <row r="55" spans="1:23" ht="12.75">
      <c r="A55" s="370" t="s">
        <v>400</v>
      </c>
      <c r="B55" s="371"/>
      <c r="C55" s="371"/>
      <c r="D55" s="371"/>
      <c r="E55" s="371"/>
      <c r="F55" s="371"/>
      <c r="G55" s="371"/>
      <c r="H55" s="371"/>
      <c r="I55" s="355"/>
      <c r="J55" s="355"/>
      <c r="K55" s="355"/>
      <c r="L55" s="355"/>
      <c r="M55" s="355"/>
      <c r="N55" s="355"/>
      <c r="O55" s="330"/>
      <c r="P55" s="330"/>
      <c r="Q55" s="330"/>
      <c r="R55" s="353"/>
      <c r="S55" s="353"/>
      <c r="T55" s="354"/>
      <c r="U55" s="354"/>
      <c r="V55" s="354"/>
      <c r="W55" s="390"/>
    </row>
    <row r="56" spans="1:23" ht="12.75">
      <c r="A56" s="370" t="s">
        <v>401</v>
      </c>
      <c r="B56" s="371"/>
      <c r="C56" s="371"/>
      <c r="D56" s="371"/>
      <c r="E56" s="371"/>
      <c r="F56" s="371"/>
      <c r="G56" s="371"/>
      <c r="H56" s="371"/>
      <c r="I56" s="355"/>
      <c r="J56" s="355"/>
      <c r="K56" s="355"/>
      <c r="L56" s="355"/>
      <c r="M56" s="355"/>
      <c r="N56" s="355"/>
      <c r="O56" s="330"/>
      <c r="P56" s="330"/>
      <c r="Q56" s="330"/>
      <c r="R56" s="353"/>
      <c r="S56" s="353"/>
      <c r="T56" s="354"/>
      <c r="U56" s="354"/>
      <c r="V56" s="354"/>
      <c r="W56" s="390"/>
    </row>
    <row r="57" spans="1:23" ht="12.75">
      <c r="A57" s="370" t="s">
        <v>402</v>
      </c>
      <c r="B57" s="371"/>
      <c r="C57" s="371"/>
      <c r="D57" s="371"/>
      <c r="E57" s="371"/>
      <c r="F57" s="371"/>
      <c r="G57" s="371"/>
      <c r="H57" s="371"/>
      <c r="I57" s="355"/>
      <c r="J57" s="355"/>
      <c r="K57" s="355"/>
      <c r="L57" s="355"/>
      <c r="M57" s="355"/>
      <c r="N57" s="355"/>
      <c r="O57" s="330"/>
      <c r="P57" s="330"/>
      <c r="Q57" s="330"/>
      <c r="R57" s="353"/>
      <c r="S57" s="353"/>
      <c r="T57" s="354"/>
      <c r="U57" s="354"/>
      <c r="V57" s="354"/>
      <c r="W57" s="390"/>
    </row>
    <row r="58" spans="1:23" ht="12.75">
      <c r="A58" s="370" t="s">
        <v>403</v>
      </c>
      <c r="B58" s="371"/>
      <c r="C58" s="371"/>
      <c r="D58" s="371"/>
      <c r="E58" s="371"/>
      <c r="F58" s="371"/>
      <c r="G58" s="371"/>
      <c r="H58" s="371"/>
      <c r="I58" s="355"/>
      <c r="J58" s="355"/>
      <c r="K58" s="355"/>
      <c r="L58" s="355"/>
      <c r="M58" s="355"/>
      <c r="N58" s="355"/>
      <c r="O58" s="330"/>
      <c r="P58" s="330"/>
      <c r="Q58" s="330"/>
      <c r="R58" s="353"/>
      <c r="S58" s="353"/>
      <c r="T58" s="354"/>
      <c r="U58" s="354"/>
      <c r="V58" s="354"/>
      <c r="W58" s="390"/>
    </row>
    <row r="59" spans="1:23" ht="12.75">
      <c r="A59" s="374" t="s">
        <v>404</v>
      </c>
      <c r="B59" s="371"/>
      <c r="C59" s="371"/>
      <c r="D59" s="371"/>
      <c r="E59" s="371"/>
      <c r="F59" s="371"/>
      <c r="G59" s="371"/>
      <c r="H59" s="371"/>
      <c r="I59" s="355"/>
      <c r="J59" s="355"/>
      <c r="K59" s="355"/>
      <c r="L59" s="355"/>
      <c r="M59" s="355"/>
      <c r="N59" s="355"/>
      <c r="O59" s="330"/>
      <c r="P59" s="330"/>
      <c r="Q59" s="330"/>
      <c r="R59" s="353"/>
      <c r="S59" s="353"/>
      <c r="T59" s="354"/>
      <c r="U59" s="354"/>
      <c r="V59" s="354"/>
      <c r="W59" s="390"/>
    </row>
    <row r="60" spans="1:23" ht="12.75">
      <c r="A60" s="549" t="s">
        <v>405</v>
      </c>
      <c r="B60" s="550"/>
      <c r="C60" s="550"/>
      <c r="D60" s="550"/>
      <c r="E60" s="550"/>
      <c r="F60" s="550"/>
      <c r="G60" s="550"/>
      <c r="H60" s="550"/>
      <c r="I60" s="550"/>
      <c r="J60" s="550"/>
      <c r="K60" s="550"/>
      <c r="L60" s="550"/>
      <c r="M60" s="550"/>
      <c r="N60" s="550"/>
      <c r="O60" s="550"/>
      <c r="P60" s="550"/>
      <c r="Q60" s="330"/>
      <c r="R60" s="330"/>
      <c r="S60" s="330"/>
      <c r="T60" s="330"/>
      <c r="U60" s="330"/>
      <c r="V60" s="330"/>
      <c r="W60" s="330"/>
    </row>
    <row r="61" spans="1:23" ht="12.75">
      <c r="A61" s="370" t="s">
        <v>406</v>
      </c>
      <c r="B61" s="371"/>
      <c r="C61" s="371"/>
      <c r="D61" s="371"/>
      <c r="E61" s="371"/>
      <c r="F61" s="371"/>
      <c r="G61" s="371"/>
      <c r="H61" s="371"/>
      <c r="I61" s="355"/>
      <c r="J61" s="355"/>
      <c r="K61" s="355"/>
      <c r="L61" s="355"/>
      <c r="M61" s="355"/>
      <c r="N61" s="355"/>
      <c r="O61" s="355"/>
      <c r="P61" s="372"/>
      <c r="Q61" s="330"/>
      <c r="R61" s="330"/>
      <c r="S61" s="330"/>
      <c r="T61" s="330"/>
      <c r="U61" s="330"/>
      <c r="V61" s="330"/>
      <c r="W61" s="330"/>
    </row>
    <row r="62" spans="1:23" ht="12.75">
      <c r="A62" s="370" t="s">
        <v>407</v>
      </c>
      <c r="B62" s="371"/>
      <c r="C62" s="371"/>
      <c r="D62" s="371"/>
      <c r="E62" s="371"/>
      <c r="F62" s="371"/>
      <c r="G62" s="371"/>
      <c r="H62" s="371"/>
      <c r="I62" s="355"/>
      <c r="J62" s="355"/>
      <c r="K62" s="355"/>
      <c r="L62" s="355"/>
      <c r="M62" s="355"/>
      <c r="N62" s="355"/>
      <c r="O62" s="355"/>
      <c r="P62" s="372"/>
      <c r="Q62" s="330"/>
      <c r="R62" s="330"/>
      <c r="S62" s="330"/>
      <c r="T62" s="330"/>
      <c r="U62" s="330"/>
      <c r="V62" s="330"/>
      <c r="W62" s="330"/>
    </row>
    <row r="63" spans="1:23" ht="12.75">
      <c r="A63" s="370" t="s">
        <v>408</v>
      </c>
      <c r="B63" s="371"/>
      <c r="C63" s="371"/>
      <c r="D63" s="371"/>
      <c r="E63" s="371"/>
      <c r="F63" s="371"/>
      <c r="G63" s="371"/>
      <c r="H63" s="371"/>
      <c r="I63" s="355"/>
      <c r="J63" s="355"/>
      <c r="K63" s="355"/>
      <c r="L63" s="355"/>
      <c r="M63" s="355"/>
      <c r="N63" s="355"/>
      <c r="O63" s="355"/>
      <c r="P63" s="372"/>
      <c r="Q63" s="330"/>
      <c r="R63" s="330"/>
      <c r="S63" s="330"/>
      <c r="T63" s="330"/>
      <c r="U63" s="330"/>
      <c r="V63" s="330"/>
      <c r="W63" s="330"/>
    </row>
    <row r="64" spans="1:23" ht="12.75">
      <c r="A64" s="330"/>
      <c r="B64" s="330"/>
      <c r="C64" s="330"/>
      <c r="D64" s="330"/>
      <c r="E64" s="330"/>
      <c r="F64" s="330"/>
      <c r="G64" s="330"/>
      <c r="H64" s="330"/>
      <c r="I64" s="368"/>
      <c r="J64" s="368"/>
      <c r="K64" s="368"/>
      <c r="L64" s="368"/>
      <c r="M64" s="368"/>
      <c r="N64" s="368"/>
      <c r="O64" s="368"/>
      <c r="P64" s="368"/>
      <c r="Q64" s="330"/>
      <c r="R64" s="330"/>
      <c r="S64" s="330"/>
      <c r="T64" s="330"/>
      <c r="U64" s="330"/>
      <c r="V64" s="330"/>
      <c r="W64" s="330"/>
    </row>
  </sheetData>
  <sheetProtection/>
  <mergeCells count="31">
    <mergeCell ref="B11:B12"/>
    <mergeCell ref="W10:W12"/>
    <mergeCell ref="A60:P60"/>
    <mergeCell ref="N51:Q51"/>
    <mergeCell ref="N53:Q53"/>
    <mergeCell ref="V10:V12"/>
    <mergeCell ref="A11:A12"/>
    <mergeCell ref="L11:L12"/>
    <mergeCell ref="M11:M12"/>
    <mergeCell ref="N11:Q11"/>
    <mergeCell ref="R11:U11"/>
    <mergeCell ref="G11:G12"/>
    <mergeCell ref="O1:Q1"/>
    <mergeCell ref="A2:W2"/>
    <mergeCell ref="A3:W3"/>
    <mergeCell ref="A4:Q4"/>
    <mergeCell ref="R5:W5"/>
    <mergeCell ref="L10:U10"/>
    <mergeCell ref="A6:Q6"/>
    <mergeCell ref="A7:H7"/>
    <mergeCell ref="K10:K12"/>
    <mergeCell ref="H11:H12"/>
    <mergeCell ref="C11:C12"/>
    <mergeCell ref="D11:D12"/>
    <mergeCell ref="F11:F12"/>
    <mergeCell ref="J10:J12"/>
    <mergeCell ref="B8:G8"/>
    <mergeCell ref="B9:D9"/>
    <mergeCell ref="E9:G9"/>
    <mergeCell ref="A10:H10"/>
    <mergeCell ref="I10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110" zoomScaleNormal="110" zoomScalePageLayoutView="0" workbookViewId="0" topLeftCell="A4">
      <selection activeCell="A51" sqref="A51:W51"/>
    </sheetView>
  </sheetViews>
  <sheetFormatPr defaultColWidth="4.00390625" defaultRowHeight="12.75"/>
  <cols>
    <col min="1" max="6" width="3.28125" style="9" customWidth="1"/>
    <col min="7" max="7" width="4.140625" style="9" customWidth="1"/>
    <col min="8" max="9" width="3.28125" style="9" customWidth="1"/>
    <col min="10" max="10" width="74.57421875" style="10" customWidth="1"/>
    <col min="11" max="11" width="10.57421875" style="4" customWidth="1"/>
    <col min="12" max="12" width="13.00390625" style="27" bestFit="1" customWidth="1"/>
    <col min="13" max="13" width="9.00390625" style="120" customWidth="1"/>
    <col min="14" max="14" width="9.28125" style="28" customWidth="1"/>
    <col min="15" max="15" width="4.00390625" style="28" customWidth="1"/>
    <col min="16" max="16" width="3.7109375" style="28" customWidth="1"/>
    <col min="17" max="17" width="3.28125" style="28" customWidth="1"/>
    <col min="18" max="18" width="3.140625" style="28" customWidth="1"/>
    <col min="19" max="20" width="3.421875" style="28" customWidth="1"/>
    <col min="21" max="21" width="3.7109375" style="28" customWidth="1"/>
    <col min="22" max="22" width="5.57421875" style="28" customWidth="1"/>
    <col min="23" max="23" width="7.8515625" style="156" customWidth="1"/>
    <col min="24" max="24" width="11.421875" style="4" customWidth="1"/>
    <col min="25" max="25" width="13.7109375" style="161" customWidth="1"/>
    <col min="26" max="27" width="11.421875" style="161" customWidth="1"/>
    <col min="28" max="28" width="14.57421875" style="161" customWidth="1"/>
    <col min="29" max="29" width="11.421875" style="161" customWidth="1"/>
    <col min="30" max="254" width="11.421875" style="4" customWidth="1"/>
    <col min="255" max="16384" width="4.00390625" style="4" customWidth="1"/>
  </cols>
  <sheetData>
    <row r="1" spans="1:23" ht="13.5" thickTop="1">
      <c r="A1" s="2"/>
      <c r="B1" s="2"/>
      <c r="C1" s="2"/>
      <c r="D1" s="2"/>
      <c r="E1" s="2"/>
      <c r="F1" s="2"/>
      <c r="G1" s="2"/>
      <c r="H1" s="2"/>
      <c r="I1" s="2"/>
      <c r="J1" s="3"/>
      <c r="K1" s="1"/>
      <c r="L1" s="114"/>
      <c r="M1" s="115"/>
      <c r="N1" s="23"/>
      <c r="O1" s="23"/>
      <c r="P1" s="23"/>
      <c r="Q1" s="23"/>
      <c r="R1" s="23"/>
      <c r="S1" s="23"/>
      <c r="T1" s="23"/>
      <c r="U1" s="23"/>
      <c r="V1" s="23"/>
      <c r="W1" s="151"/>
    </row>
    <row r="2" spans="1:23" ht="15.75" customHeight="1">
      <c r="A2" s="314"/>
      <c r="B2" s="314"/>
      <c r="C2" s="314"/>
      <c r="D2" s="314"/>
      <c r="E2" s="314"/>
      <c r="F2" s="314"/>
      <c r="G2" s="314"/>
      <c r="H2" s="314"/>
      <c r="I2" s="314"/>
      <c r="J2" s="314" t="s">
        <v>1</v>
      </c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</row>
    <row r="3" spans="1:23" ht="12.75">
      <c r="A3" s="6"/>
      <c r="B3" s="6"/>
      <c r="C3" s="6"/>
      <c r="D3" s="6"/>
      <c r="E3" s="6"/>
      <c r="F3" s="6"/>
      <c r="G3" s="6"/>
      <c r="H3" s="6"/>
      <c r="I3" s="6"/>
      <c r="J3" s="7"/>
      <c r="K3" s="5"/>
      <c r="L3" s="116"/>
      <c r="M3" s="117"/>
      <c r="N3" s="24"/>
      <c r="O3" s="24"/>
      <c r="P3" s="24"/>
      <c r="Q3" s="24"/>
      <c r="R3" s="24"/>
      <c r="S3" s="24"/>
      <c r="T3" s="24"/>
      <c r="U3" s="24"/>
      <c r="V3" s="24"/>
      <c r="W3" s="152"/>
    </row>
    <row r="4" spans="1:23" ht="12.75" customHeight="1">
      <c r="A4" s="320"/>
      <c r="B4" s="320"/>
      <c r="C4" s="320"/>
      <c r="D4" s="320"/>
      <c r="E4" s="320"/>
      <c r="F4" s="320"/>
      <c r="G4" s="320"/>
      <c r="H4" s="320"/>
      <c r="I4" s="320"/>
      <c r="J4" s="315" t="s">
        <v>207</v>
      </c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</row>
    <row r="5" spans="1:23" ht="13.5" customHeight="1" thickBot="1">
      <c r="A5" s="8"/>
      <c r="B5" s="8"/>
      <c r="C5" s="8"/>
      <c r="D5" s="8"/>
      <c r="E5" s="8"/>
      <c r="F5" s="8"/>
      <c r="G5" s="8"/>
      <c r="H5" s="8"/>
      <c r="I5" s="8"/>
      <c r="J5" s="7"/>
      <c r="K5" s="575"/>
      <c r="L5" s="575"/>
      <c r="M5" s="118"/>
      <c r="N5" s="24"/>
      <c r="O5" s="24"/>
      <c r="P5" s="24"/>
      <c r="Q5" s="24"/>
      <c r="R5" s="24"/>
      <c r="S5" s="24"/>
      <c r="T5" s="24"/>
      <c r="U5" s="24"/>
      <c r="V5" s="24"/>
      <c r="W5" s="152"/>
    </row>
    <row r="6" spans="1:23" ht="12.75" customHeight="1">
      <c r="A6" s="579" t="s">
        <v>359</v>
      </c>
      <c r="B6" s="580"/>
      <c r="C6" s="580"/>
      <c r="D6" s="580"/>
      <c r="E6" s="580"/>
      <c r="F6" s="580"/>
      <c r="G6" s="580"/>
      <c r="H6" s="580"/>
      <c r="I6" s="580"/>
      <c r="J6" s="581"/>
      <c r="K6" s="576" t="s">
        <v>184</v>
      </c>
      <c r="L6" s="577"/>
      <c r="M6" s="577"/>
      <c r="N6" s="577"/>
      <c r="O6" s="577"/>
      <c r="P6" s="577"/>
      <c r="Q6" s="577"/>
      <c r="R6" s="577"/>
      <c r="S6" s="577"/>
      <c r="T6" s="577"/>
      <c r="U6" s="577"/>
      <c r="V6" s="577"/>
      <c r="W6" s="578"/>
    </row>
    <row r="7" spans="1:23" ht="12.75" customHeight="1">
      <c r="A7" s="582" t="s">
        <v>31</v>
      </c>
      <c r="B7" s="582"/>
      <c r="C7" s="582"/>
      <c r="D7" s="582"/>
      <c r="E7" s="582"/>
      <c r="F7" s="582"/>
      <c r="G7" s="582"/>
      <c r="H7" s="582"/>
      <c r="I7" s="582"/>
      <c r="J7" s="582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7"/>
    </row>
    <row r="8" spans="1:23" ht="13.5" customHeight="1">
      <c r="A8" s="573"/>
      <c r="B8" s="557" t="s">
        <v>3</v>
      </c>
      <c r="C8" s="557"/>
      <c r="D8" s="557"/>
      <c r="E8" s="557"/>
      <c r="F8" s="557"/>
      <c r="G8" s="557"/>
      <c r="H8" s="557"/>
      <c r="I8" s="557"/>
      <c r="J8" s="556" t="s">
        <v>4</v>
      </c>
      <c r="K8" s="557" t="s">
        <v>5</v>
      </c>
      <c r="L8" s="557"/>
      <c r="M8" s="557"/>
      <c r="N8" s="557"/>
      <c r="O8" s="557"/>
      <c r="P8" s="557"/>
      <c r="Q8" s="557"/>
      <c r="R8" s="557"/>
      <c r="S8" s="557"/>
      <c r="T8" s="557"/>
      <c r="U8" s="558"/>
      <c r="V8" s="558"/>
      <c r="W8" s="559"/>
    </row>
    <row r="9" spans="1:23" ht="12.75" customHeight="1">
      <c r="A9" s="573"/>
      <c r="B9" s="557"/>
      <c r="C9" s="557"/>
      <c r="D9" s="557"/>
      <c r="E9" s="557"/>
      <c r="F9" s="557"/>
      <c r="G9" s="557"/>
      <c r="H9" s="557"/>
      <c r="I9" s="557"/>
      <c r="J9" s="556"/>
      <c r="K9" s="557"/>
      <c r="L9" s="574" t="s">
        <v>6</v>
      </c>
      <c r="M9" s="584" t="s">
        <v>7</v>
      </c>
      <c r="N9" s="113" t="s">
        <v>8</v>
      </c>
      <c r="O9" s="318"/>
      <c r="P9" s="318"/>
      <c r="Q9" s="319"/>
      <c r="R9" s="590" t="s">
        <v>181</v>
      </c>
      <c r="S9" s="591"/>
      <c r="T9" s="591"/>
      <c r="U9" s="591"/>
      <c r="V9" s="583" t="s">
        <v>182</v>
      </c>
      <c r="W9" s="560" t="s">
        <v>183</v>
      </c>
    </row>
    <row r="10" spans="1:23" ht="50.25">
      <c r="A10" s="321" t="s">
        <v>9</v>
      </c>
      <c r="B10" s="321" t="s">
        <v>10</v>
      </c>
      <c r="C10" s="321" t="s">
        <v>11</v>
      </c>
      <c r="D10" s="321" t="s">
        <v>12</v>
      </c>
      <c r="E10" s="321" t="s">
        <v>13</v>
      </c>
      <c r="F10" s="321" t="s">
        <v>14</v>
      </c>
      <c r="G10" s="321" t="s">
        <v>34</v>
      </c>
      <c r="H10" s="321" t="s">
        <v>15</v>
      </c>
      <c r="I10" s="321" t="s">
        <v>32</v>
      </c>
      <c r="J10" s="556"/>
      <c r="K10" s="557"/>
      <c r="L10" s="574"/>
      <c r="M10" s="584"/>
      <c r="N10" s="25" t="s">
        <v>16</v>
      </c>
      <c r="O10" s="25" t="s">
        <v>17</v>
      </c>
      <c r="P10" s="25" t="s">
        <v>18</v>
      </c>
      <c r="Q10" s="26" t="s">
        <v>19</v>
      </c>
      <c r="R10" s="25" t="s">
        <v>16</v>
      </c>
      <c r="S10" s="25" t="s">
        <v>17</v>
      </c>
      <c r="T10" s="25" t="s">
        <v>18</v>
      </c>
      <c r="U10" s="113" t="s">
        <v>19</v>
      </c>
      <c r="V10" s="583"/>
      <c r="W10" s="560"/>
    </row>
    <row r="11" spans="1:25" ht="12.75">
      <c r="A11" s="568"/>
      <c r="B11" s="568"/>
      <c r="C11" s="568"/>
      <c r="D11" s="568"/>
      <c r="E11" s="568"/>
      <c r="F11" s="568"/>
      <c r="G11" s="568"/>
      <c r="H11" s="568"/>
      <c r="I11" s="569"/>
      <c r="J11" s="11" t="s">
        <v>186</v>
      </c>
      <c r="K11" s="12"/>
      <c r="L11" s="133">
        <v>4211000</v>
      </c>
      <c r="M11" s="133">
        <v>4211000</v>
      </c>
      <c r="N11" s="134">
        <v>744092</v>
      </c>
      <c r="O11" s="134"/>
      <c r="P11" s="134"/>
      <c r="Q11" s="135"/>
      <c r="R11" s="134">
        <v>0</v>
      </c>
      <c r="S11" s="134">
        <v>0</v>
      </c>
      <c r="T11" s="172">
        <v>0</v>
      </c>
      <c r="U11" s="136">
        <v>0</v>
      </c>
      <c r="V11" s="136">
        <v>0</v>
      </c>
      <c r="W11" s="153">
        <f>+V11/M11</f>
        <v>0</v>
      </c>
      <c r="Y11" s="139"/>
    </row>
    <row r="12" spans="1:23" ht="12.75">
      <c r="A12" s="570" t="s">
        <v>361</v>
      </c>
      <c r="B12" s="571"/>
      <c r="C12" s="571"/>
      <c r="D12" s="571"/>
      <c r="E12" s="571"/>
      <c r="F12" s="571"/>
      <c r="G12" s="571"/>
      <c r="H12" s="571"/>
      <c r="I12" s="572"/>
      <c r="J12" s="15" t="s">
        <v>20</v>
      </c>
      <c r="K12" s="12"/>
      <c r="L12" s="119"/>
      <c r="M12" s="13"/>
      <c r="N12" s="21"/>
      <c r="O12" s="21"/>
      <c r="P12" s="21"/>
      <c r="Q12" s="22"/>
      <c r="R12" s="21"/>
      <c r="S12" s="21"/>
      <c r="T12" s="21"/>
      <c r="U12" s="121"/>
      <c r="V12" s="121"/>
      <c r="W12" s="153"/>
    </row>
    <row r="13" spans="1:23" ht="12.75">
      <c r="A13" s="312" t="s">
        <v>360</v>
      </c>
      <c r="B13" s="561"/>
      <c r="C13" s="554"/>
      <c r="D13" s="554"/>
      <c r="E13" s="554"/>
      <c r="F13" s="554"/>
      <c r="G13" s="554"/>
      <c r="H13" s="554"/>
      <c r="I13" s="562"/>
      <c r="J13" s="15" t="s">
        <v>0</v>
      </c>
      <c r="K13" s="12"/>
      <c r="L13" s="119"/>
      <c r="M13" s="13"/>
      <c r="N13" s="21"/>
      <c r="O13" s="21"/>
      <c r="P13" s="21"/>
      <c r="Q13" s="22"/>
      <c r="R13" s="21"/>
      <c r="S13" s="21"/>
      <c r="T13" s="21"/>
      <c r="U13" s="121"/>
      <c r="V13" s="121"/>
      <c r="W13" s="153"/>
    </row>
    <row r="14" spans="1:23" ht="12.75">
      <c r="A14" s="585" t="s">
        <v>67</v>
      </c>
      <c r="B14" s="586"/>
      <c r="C14" s="587"/>
      <c r="D14" s="588"/>
      <c r="E14" s="588"/>
      <c r="F14" s="588"/>
      <c r="G14" s="588"/>
      <c r="H14" s="588"/>
      <c r="I14" s="589"/>
      <c r="J14" s="15" t="s">
        <v>21</v>
      </c>
      <c r="K14" s="12"/>
      <c r="L14" s="119"/>
      <c r="M14" s="13"/>
      <c r="N14" s="21"/>
      <c r="O14" s="21"/>
      <c r="P14" s="21"/>
      <c r="Q14" s="22"/>
      <c r="R14" s="21"/>
      <c r="S14" s="21"/>
      <c r="T14" s="21"/>
      <c r="U14" s="121"/>
      <c r="V14" s="121"/>
      <c r="W14" s="153"/>
    </row>
    <row r="15" spans="1:23" ht="12.75">
      <c r="A15" s="592"/>
      <c r="B15" s="567"/>
      <c r="C15" s="593">
        <v>3.8</v>
      </c>
      <c r="D15" s="594"/>
      <c r="E15" s="594"/>
      <c r="F15" s="594"/>
      <c r="G15" s="594"/>
      <c r="H15" s="594"/>
      <c r="I15" s="595"/>
      <c r="J15" s="15" t="s">
        <v>22</v>
      </c>
      <c r="K15" s="12"/>
      <c r="L15" s="119"/>
      <c r="M15" s="13"/>
      <c r="N15" s="21"/>
      <c r="O15" s="21"/>
      <c r="P15" s="21"/>
      <c r="Q15" s="22"/>
      <c r="R15" s="21"/>
      <c r="S15" s="21"/>
      <c r="T15" s="21"/>
      <c r="U15" s="121"/>
      <c r="V15" s="121"/>
      <c r="W15" s="153"/>
    </row>
    <row r="16" spans="1:27" ht="12.75">
      <c r="A16" s="592"/>
      <c r="B16" s="592"/>
      <c r="C16" s="567"/>
      <c r="D16" s="570" t="s">
        <v>362</v>
      </c>
      <c r="E16" s="571"/>
      <c r="F16" s="571"/>
      <c r="G16" s="571"/>
      <c r="H16" s="571"/>
      <c r="I16" s="572"/>
      <c r="J16" s="15" t="s">
        <v>23</v>
      </c>
      <c r="K16" s="12"/>
      <c r="L16" s="119"/>
      <c r="M16" s="13"/>
      <c r="N16" s="21"/>
      <c r="O16" s="21"/>
      <c r="P16" s="21"/>
      <c r="Q16" s="22"/>
      <c r="R16" s="21"/>
      <c r="S16" s="21"/>
      <c r="T16" s="21"/>
      <c r="U16" s="121"/>
      <c r="V16" s="121"/>
      <c r="W16" s="153"/>
      <c r="AA16" s="163"/>
    </row>
    <row r="17" spans="1:23" ht="12.75">
      <c r="A17" s="592"/>
      <c r="B17" s="592"/>
      <c r="C17" s="592"/>
      <c r="D17" s="567"/>
      <c r="E17" s="563" t="s">
        <v>24</v>
      </c>
      <c r="F17" s="564"/>
      <c r="G17" s="564"/>
      <c r="H17" s="564"/>
      <c r="I17" s="565"/>
      <c r="J17" s="15" t="s">
        <v>25</v>
      </c>
      <c r="K17" s="12"/>
      <c r="L17" s="119"/>
      <c r="M17" s="13"/>
      <c r="N17" s="21"/>
      <c r="O17" s="21"/>
      <c r="P17" s="21"/>
      <c r="Q17" s="22"/>
      <c r="R17" s="21"/>
      <c r="S17" s="21"/>
      <c r="T17" s="21"/>
      <c r="U17" s="121"/>
      <c r="V17" s="121"/>
      <c r="W17" s="153"/>
    </row>
    <row r="18" spans="1:23" ht="12.75">
      <c r="A18" s="592"/>
      <c r="B18" s="592"/>
      <c r="C18" s="592"/>
      <c r="D18" s="592"/>
      <c r="E18" s="567"/>
      <c r="F18" s="563">
        <v>51</v>
      </c>
      <c r="G18" s="564"/>
      <c r="H18" s="564"/>
      <c r="I18" s="565"/>
      <c r="J18" s="15" t="s">
        <v>33</v>
      </c>
      <c r="K18" s="12"/>
      <c r="L18" s="119"/>
      <c r="M18" s="13"/>
      <c r="N18" s="21"/>
      <c r="O18" s="21"/>
      <c r="P18" s="21"/>
      <c r="Q18" s="22"/>
      <c r="R18" s="21"/>
      <c r="S18" s="21"/>
      <c r="T18" s="21"/>
      <c r="U18" s="121"/>
      <c r="V18" s="121"/>
      <c r="W18" s="153"/>
    </row>
    <row r="19" spans="1:23" ht="15" customHeight="1">
      <c r="A19" s="592"/>
      <c r="B19" s="592"/>
      <c r="C19" s="592"/>
      <c r="D19" s="592"/>
      <c r="E19" s="592"/>
      <c r="F19" s="567"/>
      <c r="G19" s="14" t="s">
        <v>363</v>
      </c>
      <c r="H19" s="566"/>
      <c r="I19" s="567"/>
      <c r="J19" s="15" t="s">
        <v>26</v>
      </c>
      <c r="K19" s="12"/>
      <c r="L19" s="119"/>
      <c r="M19" s="13"/>
      <c r="N19" s="21"/>
      <c r="O19" s="21"/>
      <c r="P19" s="21"/>
      <c r="Q19" s="22"/>
      <c r="R19" s="21"/>
      <c r="S19" s="21"/>
      <c r="T19" s="21"/>
      <c r="U19" s="121"/>
      <c r="V19" s="121"/>
      <c r="W19" s="153"/>
    </row>
    <row r="20" spans="1:28" ht="12.75" customHeight="1">
      <c r="A20" s="592"/>
      <c r="B20" s="592"/>
      <c r="C20" s="592"/>
      <c r="D20" s="592"/>
      <c r="E20" s="592"/>
      <c r="F20" s="592"/>
      <c r="G20" s="567"/>
      <c r="H20" s="14" t="s">
        <v>61</v>
      </c>
      <c r="I20" s="561" t="s">
        <v>35</v>
      </c>
      <c r="J20" s="554"/>
      <c r="K20" s="554" t="s">
        <v>190</v>
      </c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5"/>
      <c r="AB20" s="162"/>
    </row>
    <row r="21" spans="1:23" ht="25.5">
      <c r="A21" s="312"/>
      <c r="B21" s="587"/>
      <c r="C21" s="588"/>
      <c r="D21" s="588"/>
      <c r="E21" s="588"/>
      <c r="F21" s="588"/>
      <c r="G21" s="588"/>
      <c r="H21" s="589"/>
      <c r="I21" s="17" t="s">
        <v>36</v>
      </c>
      <c r="J21" s="18" t="s">
        <v>37</v>
      </c>
      <c r="K21" s="16" t="s">
        <v>29</v>
      </c>
      <c r="L21" s="123">
        <v>0</v>
      </c>
      <c r="M21" s="123">
        <v>0</v>
      </c>
      <c r="N21" s="19">
        <v>0</v>
      </c>
      <c r="O21" s="19"/>
      <c r="P21" s="19"/>
      <c r="Q21" s="20"/>
      <c r="R21" s="19">
        <v>0</v>
      </c>
      <c r="S21" s="19"/>
      <c r="T21" s="19"/>
      <c r="U21" s="226"/>
      <c r="V21" s="122">
        <f>R21+S21+T21+U21</f>
        <v>0</v>
      </c>
      <c r="W21" s="154"/>
    </row>
    <row r="22" spans="1:23" ht="25.5">
      <c r="A22" s="585"/>
      <c r="B22" s="586"/>
      <c r="C22" s="566"/>
      <c r="D22" s="592"/>
      <c r="E22" s="592"/>
      <c r="F22" s="592"/>
      <c r="G22" s="592"/>
      <c r="H22" s="567"/>
      <c r="I22" s="17" t="s">
        <v>38</v>
      </c>
      <c r="J22" s="18" t="s">
        <v>39</v>
      </c>
      <c r="K22" s="16" t="s">
        <v>40</v>
      </c>
      <c r="L22" s="123">
        <v>0</v>
      </c>
      <c r="M22" s="123">
        <v>0</v>
      </c>
      <c r="N22" s="19"/>
      <c r="O22" s="19"/>
      <c r="P22" s="19"/>
      <c r="Q22" s="20"/>
      <c r="R22" s="19"/>
      <c r="S22" s="19"/>
      <c r="T22" s="19"/>
      <c r="U22" s="226"/>
      <c r="V22" s="122">
        <f aca="true" t="shared" si="0" ref="V22:V35">R22+S22+T22+U22</f>
        <v>0</v>
      </c>
      <c r="W22" s="154"/>
    </row>
    <row r="23" spans="1:23" ht="12.75">
      <c r="A23" s="585"/>
      <c r="B23" s="585"/>
      <c r="C23" s="586"/>
      <c r="D23" s="311"/>
      <c r="E23" s="242"/>
      <c r="F23" s="242"/>
      <c r="G23" s="242"/>
      <c r="H23" s="243"/>
      <c r="I23" s="17" t="s">
        <v>41</v>
      </c>
      <c r="J23" s="18" t="s">
        <v>228</v>
      </c>
      <c r="K23" s="16" t="s">
        <v>29</v>
      </c>
      <c r="L23" s="123">
        <v>0</v>
      </c>
      <c r="M23" s="123">
        <v>0</v>
      </c>
      <c r="N23" s="19"/>
      <c r="O23" s="19"/>
      <c r="P23" s="19"/>
      <c r="Q23" s="20"/>
      <c r="R23" s="19"/>
      <c r="S23" s="19"/>
      <c r="T23" s="19"/>
      <c r="U23" s="226"/>
      <c r="V23" s="122">
        <f t="shared" si="0"/>
        <v>0</v>
      </c>
      <c r="W23" s="154"/>
    </row>
    <row r="24" spans="1:23" ht="25.5">
      <c r="A24" s="585"/>
      <c r="B24" s="585"/>
      <c r="C24" s="585"/>
      <c r="D24" s="586"/>
      <c r="E24" s="587"/>
      <c r="F24" s="588"/>
      <c r="G24" s="588"/>
      <c r="H24" s="589"/>
      <c r="I24" s="17" t="s">
        <v>42</v>
      </c>
      <c r="J24" s="18" t="s">
        <v>30</v>
      </c>
      <c r="K24" s="16" t="s">
        <v>29</v>
      </c>
      <c r="L24" s="123">
        <v>0</v>
      </c>
      <c r="M24" s="123">
        <v>0</v>
      </c>
      <c r="N24" s="19"/>
      <c r="O24" s="19"/>
      <c r="P24" s="19"/>
      <c r="Q24" s="20"/>
      <c r="R24" s="19"/>
      <c r="S24" s="19"/>
      <c r="T24" s="19"/>
      <c r="U24" s="226"/>
      <c r="V24" s="122">
        <f t="shared" si="0"/>
        <v>0</v>
      </c>
      <c r="W24" s="154"/>
    </row>
    <row r="25" spans="1:23" ht="12.75" customHeight="1">
      <c r="A25" s="585"/>
      <c r="B25" s="585"/>
      <c r="C25" s="585"/>
      <c r="D25" s="585"/>
      <c r="E25" s="585"/>
      <c r="F25" s="585"/>
      <c r="G25" s="586"/>
      <c r="H25" s="14" t="s">
        <v>62</v>
      </c>
      <c r="I25" s="561" t="s">
        <v>69</v>
      </c>
      <c r="J25" s="554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225"/>
      <c r="V25" s="137"/>
      <c r="W25" s="138"/>
    </row>
    <row r="26" spans="1:23" ht="12.75">
      <c r="A26" s="596"/>
      <c r="B26" s="596"/>
      <c r="C26" s="596"/>
      <c r="D26" s="596"/>
      <c r="E26" s="596"/>
      <c r="F26" s="596"/>
      <c r="G26" s="596"/>
      <c r="H26" s="597"/>
      <c r="I26" s="17" t="s">
        <v>52</v>
      </c>
      <c r="J26" s="18" t="s">
        <v>46</v>
      </c>
      <c r="K26" s="16" t="s">
        <v>27</v>
      </c>
      <c r="L26" s="132">
        <v>100000</v>
      </c>
      <c r="M26" s="132"/>
      <c r="N26" s="126"/>
      <c r="O26" s="126"/>
      <c r="P26" s="126"/>
      <c r="Q26" s="125"/>
      <c r="R26" s="126"/>
      <c r="S26" s="126"/>
      <c r="T26" s="126"/>
      <c r="U26" s="226"/>
      <c r="V26" s="122">
        <f t="shared" si="0"/>
        <v>0</v>
      </c>
      <c r="W26" s="154"/>
    </row>
    <row r="27" spans="1:23" ht="12.75">
      <c r="A27" s="598"/>
      <c r="B27" s="598"/>
      <c r="C27" s="598"/>
      <c r="D27" s="598"/>
      <c r="E27" s="598"/>
      <c r="F27" s="598"/>
      <c r="G27" s="598"/>
      <c r="H27" s="599"/>
      <c r="I27" s="17" t="s">
        <v>53</v>
      </c>
      <c r="J27" s="18" t="s">
        <v>173</v>
      </c>
      <c r="K27" s="16" t="s">
        <v>27</v>
      </c>
      <c r="L27" s="132">
        <v>1500000</v>
      </c>
      <c r="M27" s="132"/>
      <c r="N27" s="126"/>
      <c r="O27" s="126"/>
      <c r="P27" s="126"/>
      <c r="Q27" s="125"/>
      <c r="R27" s="126"/>
      <c r="S27" s="126"/>
      <c r="T27" s="126"/>
      <c r="U27" s="226"/>
      <c r="V27" s="122">
        <f t="shared" si="0"/>
        <v>0</v>
      </c>
      <c r="W27" s="154"/>
    </row>
    <row r="28" spans="1:23" ht="25.5">
      <c r="A28" s="600"/>
      <c r="B28" s="600"/>
      <c r="C28" s="600"/>
      <c r="D28" s="600"/>
      <c r="E28" s="600"/>
      <c r="F28" s="600"/>
      <c r="G28" s="600"/>
      <c r="H28" s="601"/>
      <c r="I28" s="17" t="s">
        <v>54</v>
      </c>
      <c r="J28" s="18" t="s">
        <v>174</v>
      </c>
      <c r="K28" s="16" t="s">
        <v>49</v>
      </c>
      <c r="L28" s="132">
        <v>100000</v>
      </c>
      <c r="M28" s="132"/>
      <c r="N28" s="126"/>
      <c r="O28" s="126"/>
      <c r="P28" s="126"/>
      <c r="Q28" s="125"/>
      <c r="R28" s="126"/>
      <c r="S28" s="126"/>
      <c r="T28" s="222"/>
      <c r="U28" s="226"/>
      <c r="V28" s="122">
        <f t="shared" si="0"/>
        <v>0</v>
      </c>
      <c r="W28" s="154"/>
    </row>
    <row r="29" spans="1:23" ht="25.5">
      <c r="A29" s="312"/>
      <c r="B29" s="587"/>
      <c r="C29" s="588"/>
      <c r="D29" s="588"/>
      <c r="E29" s="588"/>
      <c r="F29" s="588"/>
      <c r="G29" s="588"/>
      <c r="H29" s="589"/>
      <c r="I29" s="17" t="s">
        <v>55</v>
      </c>
      <c r="J29" s="18" t="s">
        <v>175</v>
      </c>
      <c r="K29" s="16" t="s">
        <v>48</v>
      </c>
      <c r="L29" s="132">
        <v>2000000</v>
      </c>
      <c r="M29" s="132"/>
      <c r="N29" s="126"/>
      <c r="O29" s="126"/>
      <c r="P29" s="126"/>
      <c r="Q29" s="125"/>
      <c r="R29" s="126"/>
      <c r="S29" s="126"/>
      <c r="T29" s="222"/>
      <c r="U29" s="226"/>
      <c r="V29" s="122">
        <f t="shared" si="0"/>
        <v>0</v>
      </c>
      <c r="W29" s="154"/>
    </row>
    <row r="30" spans="1:23" ht="12.75">
      <c r="A30" s="585"/>
      <c r="B30" s="586"/>
      <c r="C30" s="313"/>
      <c r="D30" s="310"/>
      <c r="E30" s="310"/>
      <c r="F30" s="310"/>
      <c r="G30" s="310"/>
      <c r="H30" s="253"/>
      <c r="I30" s="17" t="s">
        <v>56</v>
      </c>
      <c r="J30" s="112" t="s">
        <v>176</v>
      </c>
      <c r="K30" s="12" t="s">
        <v>48</v>
      </c>
      <c r="L30" s="132">
        <v>2500000</v>
      </c>
      <c r="M30" s="132"/>
      <c r="N30" s="128"/>
      <c r="O30" s="128"/>
      <c r="P30" s="128"/>
      <c r="Q30" s="129"/>
      <c r="R30" s="128"/>
      <c r="S30" s="128"/>
      <c r="T30" s="224"/>
      <c r="U30" s="227"/>
      <c r="V30" s="122">
        <f t="shared" si="0"/>
        <v>0</v>
      </c>
      <c r="W30" s="154"/>
    </row>
    <row r="31" spans="1:23" ht="12.75">
      <c r="A31" s="585"/>
      <c r="B31" s="585"/>
      <c r="C31" s="586"/>
      <c r="D31" s="587"/>
      <c r="E31" s="588"/>
      <c r="F31" s="588"/>
      <c r="G31" s="588"/>
      <c r="H31" s="589"/>
      <c r="I31" s="17" t="s">
        <v>57</v>
      </c>
      <c r="J31" s="18" t="s">
        <v>177</v>
      </c>
      <c r="K31" s="16" t="s">
        <v>50</v>
      </c>
      <c r="L31" s="132">
        <v>300000</v>
      </c>
      <c r="M31" s="132"/>
      <c r="N31" s="126"/>
      <c r="O31" s="126"/>
      <c r="P31" s="126"/>
      <c r="Q31" s="125"/>
      <c r="R31" s="126"/>
      <c r="S31" s="126"/>
      <c r="T31" s="222"/>
      <c r="U31" s="226"/>
      <c r="V31" s="122">
        <f t="shared" si="0"/>
        <v>0</v>
      </c>
      <c r="W31" s="154"/>
    </row>
    <row r="32" spans="1:23" ht="12.75">
      <c r="A32" s="585"/>
      <c r="B32" s="585"/>
      <c r="C32" s="585"/>
      <c r="D32" s="586"/>
      <c r="E32" s="587"/>
      <c r="F32" s="588"/>
      <c r="G32" s="588"/>
      <c r="H32" s="589"/>
      <c r="I32" s="17" t="s">
        <v>58</v>
      </c>
      <c r="J32" s="18" t="s">
        <v>51</v>
      </c>
      <c r="K32" s="16" t="s">
        <v>27</v>
      </c>
      <c r="L32" s="132">
        <v>100000</v>
      </c>
      <c r="M32" s="132"/>
      <c r="N32" s="126"/>
      <c r="O32" s="126"/>
      <c r="P32" s="126"/>
      <c r="Q32" s="125"/>
      <c r="R32" s="126"/>
      <c r="S32" s="126"/>
      <c r="T32" s="222"/>
      <c r="U32" s="226"/>
      <c r="V32" s="122">
        <f t="shared" si="0"/>
        <v>0</v>
      </c>
      <c r="W32" s="154"/>
    </row>
    <row r="33" spans="1:23" ht="12.75">
      <c r="A33" s="585"/>
      <c r="B33" s="585"/>
      <c r="C33" s="585"/>
      <c r="D33" s="585"/>
      <c r="E33" s="586"/>
      <c r="F33" s="587"/>
      <c r="G33" s="588"/>
      <c r="H33" s="589"/>
      <c r="I33" s="17" t="s">
        <v>59</v>
      </c>
      <c r="J33" s="18" t="s">
        <v>178</v>
      </c>
      <c r="K33" s="16" t="s">
        <v>47</v>
      </c>
      <c r="L33" s="132">
        <v>2000000</v>
      </c>
      <c r="M33" s="132"/>
      <c r="N33" s="126"/>
      <c r="O33" s="126"/>
      <c r="P33" s="126"/>
      <c r="Q33" s="125"/>
      <c r="R33" s="126"/>
      <c r="S33" s="126"/>
      <c r="T33" s="222"/>
      <c r="U33" s="226"/>
      <c r="V33" s="122">
        <f t="shared" si="0"/>
        <v>0</v>
      </c>
      <c r="W33" s="154"/>
    </row>
    <row r="34" spans="1:23" ht="12.75">
      <c r="A34" s="241"/>
      <c r="B34" s="241"/>
      <c r="C34" s="241"/>
      <c r="D34" s="241"/>
      <c r="E34" s="241"/>
      <c r="F34" s="242"/>
      <c r="G34" s="242"/>
      <c r="H34" s="243"/>
      <c r="I34" s="17" t="s">
        <v>60</v>
      </c>
      <c r="J34" s="18" t="s">
        <v>179</v>
      </c>
      <c r="K34" s="16" t="s">
        <v>27</v>
      </c>
      <c r="L34" s="132">
        <v>500000</v>
      </c>
      <c r="M34" s="132"/>
      <c r="N34" s="126"/>
      <c r="O34" s="126"/>
      <c r="P34" s="126"/>
      <c r="Q34" s="125"/>
      <c r="R34" s="126"/>
      <c r="S34" s="126"/>
      <c r="T34" s="222"/>
      <c r="U34" s="226"/>
      <c r="V34" s="122">
        <f t="shared" si="0"/>
        <v>0</v>
      </c>
      <c r="W34" s="154"/>
    </row>
    <row r="35" spans="1:23" ht="12.75">
      <c r="A35" s="241"/>
      <c r="B35" s="241"/>
      <c r="C35" s="241"/>
      <c r="D35" s="241"/>
      <c r="E35" s="241"/>
      <c r="F35" s="242"/>
      <c r="G35" s="242"/>
      <c r="H35" s="243"/>
      <c r="I35" s="17" t="s">
        <v>227</v>
      </c>
      <c r="J35" s="18" t="s">
        <v>219</v>
      </c>
      <c r="K35" s="16" t="s">
        <v>229</v>
      </c>
      <c r="L35" s="132">
        <v>2000000</v>
      </c>
      <c r="M35" s="132"/>
      <c r="N35" s="126"/>
      <c r="O35" s="126"/>
      <c r="P35" s="126"/>
      <c r="Q35" s="125"/>
      <c r="R35" s="126"/>
      <c r="S35" s="126"/>
      <c r="T35" s="222"/>
      <c r="U35" s="226"/>
      <c r="V35" s="122">
        <f t="shared" si="0"/>
        <v>0</v>
      </c>
      <c r="W35" s="154"/>
    </row>
    <row r="36" spans="1:23" ht="12.75" customHeight="1">
      <c r="A36" s="585"/>
      <c r="B36" s="585"/>
      <c r="C36" s="585"/>
      <c r="D36" s="585"/>
      <c r="E36" s="585"/>
      <c r="F36" s="585"/>
      <c r="G36" s="586"/>
      <c r="H36" s="14" t="s">
        <v>66</v>
      </c>
      <c r="I36" s="603" t="s">
        <v>68</v>
      </c>
      <c r="J36" s="604"/>
      <c r="K36" s="137"/>
      <c r="L36" s="137"/>
      <c r="M36" s="137"/>
      <c r="N36" s="137"/>
      <c r="O36" s="137"/>
      <c r="P36" s="137"/>
      <c r="Q36" s="137"/>
      <c r="R36" s="137"/>
      <c r="S36" s="137"/>
      <c r="T36" s="225"/>
      <c r="U36" s="225"/>
      <c r="V36" s="137"/>
      <c r="W36" s="138"/>
    </row>
    <row r="37" spans="1:23" ht="12.75" customHeight="1">
      <c r="A37" s="241"/>
      <c r="B37" s="241"/>
      <c r="C37" s="241"/>
      <c r="D37" s="241"/>
      <c r="E37" s="241"/>
      <c r="F37" s="241"/>
      <c r="G37" s="241"/>
      <c r="H37" s="253"/>
      <c r="I37" s="309">
        <v>3.1</v>
      </c>
      <c r="J37" s="307" t="s">
        <v>64</v>
      </c>
      <c r="K37" s="16" t="s">
        <v>28</v>
      </c>
      <c r="L37" s="137"/>
      <c r="M37" s="137"/>
      <c r="N37" s="137"/>
      <c r="O37" s="137"/>
      <c r="P37" s="137"/>
      <c r="Q37" s="137"/>
      <c r="R37" s="137"/>
      <c r="S37" s="137"/>
      <c r="T37" s="225"/>
      <c r="U37" s="225"/>
      <c r="V37" s="137"/>
      <c r="W37" s="138"/>
    </row>
    <row r="38" spans="1:23" ht="12.75" customHeight="1">
      <c r="A38" s="241"/>
      <c r="B38" s="241"/>
      <c r="C38" s="241"/>
      <c r="D38" s="241"/>
      <c r="E38" s="241"/>
      <c r="F38" s="241"/>
      <c r="G38" s="241"/>
      <c r="H38" s="253"/>
      <c r="I38" s="309">
        <v>3.2</v>
      </c>
      <c r="J38" s="308" t="s">
        <v>45</v>
      </c>
      <c r="K38" s="254" t="s">
        <v>44</v>
      </c>
      <c r="L38" s="137"/>
      <c r="M38" s="137"/>
      <c r="N38" s="137"/>
      <c r="O38" s="137"/>
      <c r="P38" s="137"/>
      <c r="Q38" s="137"/>
      <c r="R38" s="137"/>
      <c r="S38" s="137"/>
      <c r="T38" s="225"/>
      <c r="U38" s="225"/>
      <c r="V38" s="137"/>
      <c r="W38" s="138"/>
    </row>
    <row r="39" spans="1:23" ht="12.75" customHeight="1">
      <c r="A39" s="241"/>
      <c r="B39" s="241"/>
      <c r="C39" s="241"/>
      <c r="D39" s="241"/>
      <c r="E39" s="241"/>
      <c r="F39" s="241"/>
      <c r="G39" s="241"/>
      <c r="H39" s="253"/>
      <c r="I39" s="309">
        <v>3.3</v>
      </c>
      <c r="J39" s="307" t="s">
        <v>167</v>
      </c>
      <c r="K39" s="16" t="s">
        <v>44</v>
      </c>
      <c r="L39" s="137"/>
      <c r="M39" s="137"/>
      <c r="N39" s="137"/>
      <c r="O39" s="137"/>
      <c r="P39" s="137"/>
      <c r="Q39" s="137"/>
      <c r="R39" s="137"/>
      <c r="S39" s="137"/>
      <c r="T39" s="225"/>
      <c r="U39" s="225"/>
      <c r="V39" s="137"/>
      <c r="W39" s="138"/>
    </row>
    <row r="40" spans="1:23" ht="25.5">
      <c r="A40" s="592"/>
      <c r="B40" s="592"/>
      <c r="C40" s="592"/>
      <c r="D40" s="592"/>
      <c r="E40" s="592"/>
      <c r="F40" s="592"/>
      <c r="G40" s="592"/>
      <c r="H40" s="567"/>
      <c r="I40" s="309">
        <v>3.4</v>
      </c>
      <c r="J40" s="18" t="s">
        <v>168</v>
      </c>
      <c r="K40" s="16" t="s">
        <v>28</v>
      </c>
      <c r="L40" s="132">
        <v>100000</v>
      </c>
      <c r="M40" s="132"/>
      <c r="N40" s="126"/>
      <c r="O40" s="126"/>
      <c r="P40" s="126"/>
      <c r="Q40" s="125"/>
      <c r="R40" s="126"/>
      <c r="S40" s="126"/>
      <c r="T40" s="222"/>
      <c r="U40" s="226"/>
      <c r="V40" s="127"/>
      <c r="W40" s="154"/>
    </row>
    <row r="41" spans="1:23" ht="12.75">
      <c r="A41" s="592"/>
      <c r="B41" s="592"/>
      <c r="C41" s="592"/>
      <c r="D41" s="592"/>
      <c r="E41" s="592"/>
      <c r="F41" s="592"/>
      <c r="G41" s="592"/>
      <c r="H41" s="567"/>
      <c r="I41" s="309">
        <v>3.5</v>
      </c>
      <c r="J41" s="18" t="s">
        <v>169</v>
      </c>
      <c r="K41" s="16" t="s">
        <v>44</v>
      </c>
      <c r="L41" s="132">
        <v>100000</v>
      </c>
      <c r="M41" s="132"/>
      <c r="N41" s="126"/>
      <c r="O41" s="126"/>
      <c r="P41" s="126"/>
      <c r="Q41" s="125"/>
      <c r="R41" s="126"/>
      <c r="S41" s="126"/>
      <c r="T41" s="222"/>
      <c r="U41" s="226"/>
      <c r="V41" s="127"/>
      <c r="W41" s="154"/>
    </row>
    <row r="42" spans="1:23" ht="12.75">
      <c r="A42" s="592"/>
      <c r="B42" s="592"/>
      <c r="C42" s="592"/>
      <c r="D42" s="592"/>
      <c r="E42" s="592"/>
      <c r="F42" s="592"/>
      <c r="G42" s="592"/>
      <c r="H42" s="567"/>
      <c r="I42" s="324">
        <v>3.6</v>
      </c>
      <c r="J42" s="18" t="s">
        <v>170</v>
      </c>
      <c r="K42" s="16" t="s">
        <v>28</v>
      </c>
      <c r="L42" s="132">
        <v>100000</v>
      </c>
      <c r="M42" s="132"/>
      <c r="N42" s="126"/>
      <c r="O42" s="126"/>
      <c r="P42" s="126"/>
      <c r="Q42" s="125"/>
      <c r="R42" s="126"/>
      <c r="S42" s="126"/>
      <c r="T42" s="222"/>
      <c r="U42" s="226"/>
      <c r="V42" s="127"/>
      <c r="W42" s="154"/>
    </row>
    <row r="43" spans="1:23" ht="25.5">
      <c r="A43" s="592"/>
      <c r="B43" s="592"/>
      <c r="C43" s="592"/>
      <c r="D43" s="592"/>
      <c r="E43" s="592"/>
      <c r="F43" s="592"/>
      <c r="G43" s="592"/>
      <c r="H43" s="567"/>
      <c r="I43" s="324">
        <v>3.7</v>
      </c>
      <c r="J43" s="18" t="s">
        <v>171</v>
      </c>
      <c r="K43" s="16" t="s">
        <v>29</v>
      </c>
      <c r="L43" s="132">
        <v>1000000</v>
      </c>
      <c r="M43" s="132"/>
      <c r="N43" s="126"/>
      <c r="O43" s="126"/>
      <c r="P43" s="126"/>
      <c r="Q43" s="125"/>
      <c r="R43" s="126"/>
      <c r="S43" s="126"/>
      <c r="T43" s="222"/>
      <c r="U43" s="226"/>
      <c r="V43" s="127"/>
      <c r="W43" s="154"/>
    </row>
    <row r="44" spans="1:24" ht="25.5">
      <c r="A44" s="592"/>
      <c r="B44" s="592"/>
      <c r="C44" s="592"/>
      <c r="D44" s="592"/>
      <c r="E44" s="592"/>
      <c r="F44" s="592"/>
      <c r="G44" s="592"/>
      <c r="H44" s="567"/>
      <c r="I44" s="324">
        <v>3.8</v>
      </c>
      <c r="J44" s="246" t="s">
        <v>220</v>
      </c>
      <c r="K44" s="16" t="s">
        <v>221</v>
      </c>
      <c r="L44" s="132">
        <v>3000000</v>
      </c>
      <c r="M44" s="132"/>
      <c r="N44" s="126"/>
      <c r="O44" s="126"/>
      <c r="P44" s="126"/>
      <c r="Q44" s="125"/>
      <c r="R44" s="126"/>
      <c r="S44" s="126"/>
      <c r="T44" s="222"/>
      <c r="U44" s="226"/>
      <c r="V44" s="127"/>
      <c r="W44" s="154"/>
      <c r="X44" s="158"/>
    </row>
    <row r="45" spans="1:23" ht="25.5">
      <c r="A45" s="592"/>
      <c r="B45" s="592"/>
      <c r="C45" s="592"/>
      <c r="D45" s="592"/>
      <c r="E45" s="592"/>
      <c r="F45" s="592"/>
      <c r="G45" s="592"/>
      <c r="H45" s="567"/>
      <c r="I45" s="324">
        <v>3.9</v>
      </c>
      <c r="J45" s="251" t="s">
        <v>222</v>
      </c>
      <c r="K45" s="249" t="s">
        <v>50</v>
      </c>
      <c r="L45" s="132">
        <v>1000000</v>
      </c>
      <c r="M45" s="132"/>
      <c r="N45" s="126"/>
      <c r="O45" s="126"/>
      <c r="P45" s="126"/>
      <c r="Q45" s="125"/>
      <c r="R45" s="126"/>
      <c r="S45" s="126"/>
      <c r="T45" s="222"/>
      <c r="U45" s="226"/>
      <c r="V45" s="127"/>
      <c r="W45" s="154"/>
    </row>
    <row r="46" spans="1:23" ht="12.75">
      <c r="A46" s="592"/>
      <c r="B46" s="592"/>
      <c r="C46" s="592"/>
      <c r="D46" s="592"/>
      <c r="E46" s="592"/>
      <c r="F46" s="592"/>
      <c r="G46" s="592"/>
      <c r="H46" s="567"/>
      <c r="I46" s="309">
        <v>4</v>
      </c>
      <c r="J46" s="251" t="s">
        <v>223</v>
      </c>
      <c r="K46" s="250" t="s">
        <v>224</v>
      </c>
      <c r="L46" s="132">
        <v>2500000</v>
      </c>
      <c r="M46" s="132"/>
      <c r="N46" s="126"/>
      <c r="O46" s="126"/>
      <c r="P46" s="126"/>
      <c r="Q46" s="125"/>
      <c r="R46" s="126"/>
      <c r="S46" s="126"/>
      <c r="T46" s="222"/>
      <c r="U46" s="226"/>
      <c r="V46" s="127"/>
      <c r="W46" s="154"/>
    </row>
    <row r="47" spans="1:23" ht="25.5">
      <c r="A47" s="592"/>
      <c r="B47" s="592"/>
      <c r="C47" s="592"/>
      <c r="D47" s="592"/>
      <c r="E47" s="592"/>
      <c r="F47" s="592"/>
      <c r="G47" s="592"/>
      <c r="H47" s="567"/>
      <c r="I47" s="324">
        <v>4.1</v>
      </c>
      <c r="J47" s="247" t="s">
        <v>225</v>
      </c>
      <c r="K47" s="248" t="s">
        <v>44</v>
      </c>
      <c r="L47" s="132">
        <v>100000</v>
      </c>
      <c r="M47" s="132"/>
      <c r="N47" s="126"/>
      <c r="O47" s="126"/>
      <c r="P47" s="126"/>
      <c r="Q47" s="125"/>
      <c r="R47" s="126"/>
      <c r="S47" s="126"/>
      <c r="T47" s="222"/>
      <c r="U47" s="226"/>
      <c r="V47" s="127"/>
      <c r="W47" s="154"/>
    </row>
    <row r="48" spans="1:23" ht="13.5" thickBot="1">
      <c r="A48" s="244"/>
      <c r="B48" s="244"/>
      <c r="C48" s="244"/>
      <c r="D48" s="244"/>
      <c r="E48" s="244"/>
      <c r="F48" s="244"/>
      <c r="G48" s="244"/>
      <c r="H48" s="245"/>
      <c r="I48" s="325">
        <v>4.2</v>
      </c>
      <c r="J48" s="251" t="s">
        <v>226</v>
      </c>
      <c r="K48" s="250" t="s">
        <v>47</v>
      </c>
      <c r="L48" s="132">
        <v>2000000</v>
      </c>
      <c r="M48" s="132"/>
      <c r="N48" s="126"/>
      <c r="O48" s="126"/>
      <c r="P48" s="126"/>
      <c r="Q48" s="125"/>
      <c r="R48" s="126"/>
      <c r="S48" s="126"/>
      <c r="T48" s="222"/>
      <c r="U48" s="226"/>
      <c r="V48" s="130"/>
      <c r="W48" s="252"/>
    </row>
    <row r="49" spans="1:23" ht="12.75" customHeight="1" thickBot="1">
      <c r="A49" s="605"/>
      <c r="B49" s="605"/>
      <c r="C49" s="605"/>
      <c r="D49" s="605"/>
      <c r="E49" s="605"/>
      <c r="F49" s="605"/>
      <c r="G49" s="605"/>
      <c r="H49" s="605"/>
      <c r="I49" s="605"/>
      <c r="J49" s="605"/>
      <c r="K49" s="605"/>
      <c r="L49" s="131">
        <f>SUM(L11:L48)</f>
        <v>25211000</v>
      </c>
      <c r="M49" s="131">
        <f>SUM(M11:M48)</f>
        <v>4211000</v>
      </c>
      <c r="N49" s="131">
        <f>SUM(N11:N48)</f>
        <v>744092</v>
      </c>
      <c r="O49" s="131">
        <f>SUM(O21:O48)</f>
        <v>0</v>
      </c>
      <c r="P49" s="131">
        <f>SUM(P21:P48)</f>
        <v>0</v>
      </c>
      <c r="Q49" s="131">
        <f>SUM(Q21:Q48)</f>
        <v>0</v>
      </c>
      <c r="R49" s="223">
        <f>SUM(R11:R48)</f>
        <v>0</v>
      </c>
      <c r="S49" s="223">
        <f>SUM(S11:S48)</f>
        <v>0</v>
      </c>
      <c r="T49" s="223">
        <f>SUM(T11:T48)</f>
        <v>0</v>
      </c>
      <c r="U49" s="223">
        <f>SUM(U11:U48)</f>
        <v>0</v>
      </c>
      <c r="V49" s="223">
        <f>SUM(V11:V48)</f>
        <v>0</v>
      </c>
      <c r="W49" s="154">
        <f>+V49/M49</f>
        <v>0</v>
      </c>
    </row>
    <row r="50" spans="5:23" ht="12.75">
      <c r="E50" s="606"/>
      <c r="F50" s="606"/>
      <c r="G50" s="606"/>
      <c r="H50" s="606"/>
      <c r="I50" s="606"/>
      <c r="J50" s="606"/>
      <c r="K50" s="606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155"/>
    </row>
    <row r="51" spans="1:23" ht="15.75">
      <c r="A51" s="602"/>
      <c r="B51" s="602"/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602"/>
      <c r="P51" s="602"/>
      <c r="Q51" s="602"/>
      <c r="R51" s="602"/>
      <c r="S51" s="602"/>
      <c r="T51" s="602"/>
      <c r="U51" s="602"/>
      <c r="V51" s="602"/>
      <c r="W51" s="602"/>
    </row>
    <row r="53" ht="12.75">
      <c r="V53" s="124"/>
    </row>
  </sheetData>
  <sheetProtection/>
  <mergeCells count="65">
    <mergeCell ref="I25:J25"/>
    <mergeCell ref="I36:J36"/>
    <mergeCell ref="A49:K49"/>
    <mergeCell ref="E50:K50"/>
    <mergeCell ref="A36:G36"/>
    <mergeCell ref="A40:H40"/>
    <mergeCell ref="A41:H41"/>
    <mergeCell ref="A31:C31"/>
    <mergeCell ref="D31:H31"/>
    <mergeCell ref="A32:D32"/>
    <mergeCell ref="A51:W51"/>
    <mergeCell ref="A42:H42"/>
    <mergeCell ref="A43:H43"/>
    <mergeCell ref="A44:H44"/>
    <mergeCell ref="A45:H45"/>
    <mergeCell ref="A46:H46"/>
    <mergeCell ref="A47:H47"/>
    <mergeCell ref="E32:H32"/>
    <mergeCell ref="A33:E33"/>
    <mergeCell ref="F33:H33"/>
    <mergeCell ref="A25:G25"/>
    <mergeCell ref="A26:H28"/>
    <mergeCell ref="B29:H29"/>
    <mergeCell ref="A30:B30"/>
    <mergeCell ref="A18:E18"/>
    <mergeCell ref="F18:I18"/>
    <mergeCell ref="A19:F19"/>
    <mergeCell ref="A24:D24"/>
    <mergeCell ref="E24:H24"/>
    <mergeCell ref="B21:H21"/>
    <mergeCell ref="A22:B22"/>
    <mergeCell ref="C22:H22"/>
    <mergeCell ref="A23:C23"/>
    <mergeCell ref="A14:B14"/>
    <mergeCell ref="C14:I14"/>
    <mergeCell ref="R9:U9"/>
    <mergeCell ref="A20:G20"/>
    <mergeCell ref="A15:B15"/>
    <mergeCell ref="C15:I15"/>
    <mergeCell ref="A16:C16"/>
    <mergeCell ref="D16:I16"/>
    <mergeCell ref="A17:D17"/>
    <mergeCell ref="I20:J20"/>
    <mergeCell ref="A8:A9"/>
    <mergeCell ref="B8:I9"/>
    <mergeCell ref="L9:L10"/>
    <mergeCell ref="K5:L5"/>
    <mergeCell ref="K6:W6"/>
    <mergeCell ref="A6:J6"/>
    <mergeCell ref="A7:J7"/>
    <mergeCell ref="V9:V10"/>
    <mergeCell ref="M9:M10"/>
    <mergeCell ref="K20:W20"/>
    <mergeCell ref="J8:J10"/>
    <mergeCell ref="K8:K10"/>
    <mergeCell ref="L8:W8"/>
    <mergeCell ref="W9:W10"/>
    <mergeCell ref="B13:I13"/>
    <mergeCell ref="E17:I17"/>
    <mergeCell ref="H19:I19"/>
    <mergeCell ref="A11:I11"/>
    <mergeCell ref="A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100"/>
  <sheetViews>
    <sheetView zoomScalePageLayoutView="0" workbookViewId="0" topLeftCell="A1">
      <pane xSplit="3" ySplit="14" topLeftCell="T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AB7" sqref="AB7"/>
    </sheetView>
  </sheetViews>
  <sheetFormatPr defaultColWidth="11.421875" defaultRowHeight="12.75"/>
  <cols>
    <col min="1" max="1" width="33.421875" style="0" customWidth="1"/>
    <col min="2" max="4" width="28.8515625" style="0" customWidth="1"/>
    <col min="12" max="12" width="21.28125" style="44" customWidth="1"/>
    <col min="23" max="23" width="13.8515625" style="0" customWidth="1"/>
  </cols>
  <sheetData>
    <row r="2" spans="2:27" ht="15">
      <c r="B2" t="s">
        <v>193</v>
      </c>
      <c r="C2" t="s">
        <v>194</v>
      </c>
      <c r="F2" t="s">
        <v>195</v>
      </c>
      <c r="H2" t="s">
        <v>196</v>
      </c>
      <c r="J2" t="s">
        <v>197</v>
      </c>
      <c r="L2" s="176" t="s">
        <v>198</v>
      </c>
      <c r="O2" t="s">
        <v>191</v>
      </c>
      <c r="Q2" t="s">
        <v>199</v>
      </c>
      <c r="S2" t="s">
        <v>192</v>
      </c>
      <c r="U2" s="177" t="s">
        <v>200</v>
      </c>
      <c r="W2" t="s">
        <v>201</v>
      </c>
      <c r="Y2" s="48" t="s">
        <v>95</v>
      </c>
      <c r="Z2" s="48" t="s">
        <v>96</v>
      </c>
      <c r="AA2" s="48" t="s">
        <v>215</v>
      </c>
    </row>
    <row r="4" spans="1:30" ht="15">
      <c r="A4" s="178" t="s">
        <v>105</v>
      </c>
      <c r="B4" s="179">
        <v>151799.67</v>
      </c>
      <c r="C4" s="180">
        <f>L4</f>
        <v>152197.2</v>
      </c>
      <c r="D4" s="181"/>
      <c r="F4">
        <v>50732.4</v>
      </c>
      <c r="H4">
        <v>50732.4</v>
      </c>
      <c r="J4">
        <v>50732.4</v>
      </c>
      <c r="L4" s="179">
        <f>SUM(F4:H4:J4)</f>
        <v>152197.2</v>
      </c>
      <c r="O4">
        <v>50732.4</v>
      </c>
      <c r="Q4">
        <v>50732.4</v>
      </c>
      <c r="S4">
        <v>50732.4</v>
      </c>
      <c r="U4">
        <f>SUM(O4:T4)</f>
        <v>152197.2</v>
      </c>
      <c r="W4" s="139">
        <f>B4+C4+L4+U4</f>
        <v>608391.27</v>
      </c>
      <c r="Y4">
        <v>50732.4</v>
      </c>
      <c r="Z4">
        <v>50732.4</v>
      </c>
      <c r="AA4">
        <v>50732.4</v>
      </c>
      <c r="AB4">
        <f>SUM(Y4:AA4)</f>
        <v>152197.2</v>
      </c>
      <c r="AD4">
        <v>152196.96</v>
      </c>
    </row>
    <row r="5" spans="1:30" ht="15">
      <c r="A5" s="178" t="s">
        <v>106</v>
      </c>
      <c r="B5" s="179">
        <v>281005.04</v>
      </c>
      <c r="C5" s="180">
        <v>235299.6</v>
      </c>
      <c r="D5" s="181"/>
      <c r="F5">
        <v>124361.81</v>
      </c>
      <c r="H5">
        <v>71383.2</v>
      </c>
      <c r="J5">
        <v>69133.2</v>
      </c>
      <c r="L5" s="179">
        <f>SUM(F5:H5:J5)</f>
        <v>264878.21</v>
      </c>
      <c r="O5">
        <v>67183.2</v>
      </c>
      <c r="Q5">
        <v>242966.84</v>
      </c>
      <c r="S5">
        <v>152872.65</v>
      </c>
      <c r="U5">
        <f>SUM(O5:T5)</f>
        <v>463022.68999999994</v>
      </c>
      <c r="W5" s="139">
        <f aca="true" t="shared" si="0" ref="W5:W72">B5+C5+L5+U5</f>
        <v>1244205.54</v>
      </c>
      <c r="Y5">
        <v>110245.43</v>
      </c>
      <c r="Z5">
        <v>67183.2</v>
      </c>
      <c r="AA5">
        <v>67183.2</v>
      </c>
      <c r="AB5">
        <f>SUM(Y5:AA5)</f>
        <v>244611.83000000002</v>
      </c>
      <c r="AD5">
        <v>244611.83</v>
      </c>
    </row>
    <row r="6" spans="1:30" ht="15">
      <c r="A6" s="178" t="s">
        <v>107</v>
      </c>
      <c r="B6" s="179">
        <v>49676.49</v>
      </c>
      <c r="C6" s="180">
        <f aca="true" t="shared" si="1" ref="C6:C19">L6</f>
        <v>41491.26</v>
      </c>
      <c r="D6" s="181"/>
      <c r="F6">
        <v>13830.42</v>
      </c>
      <c r="H6">
        <v>13830.42</v>
      </c>
      <c r="J6">
        <v>13830.42</v>
      </c>
      <c r="L6" s="179">
        <f>SUM(F6:H6:J6)</f>
        <v>41491.26</v>
      </c>
      <c r="O6">
        <v>13830.42</v>
      </c>
      <c r="Q6">
        <v>13830.42</v>
      </c>
      <c r="S6">
        <v>13830.42</v>
      </c>
      <c r="U6">
        <f>SUM(O6:T6)</f>
        <v>41491.26</v>
      </c>
      <c r="W6" s="139">
        <f t="shared" si="0"/>
        <v>174150.27000000002</v>
      </c>
      <c r="Y6">
        <v>13830.42</v>
      </c>
      <c r="Z6">
        <v>13830.42</v>
      </c>
      <c r="AA6">
        <v>13830.42</v>
      </c>
      <c r="AB6">
        <f>SUM(Y6:AA6)</f>
        <v>41491.26</v>
      </c>
      <c r="AD6">
        <v>41491.26</v>
      </c>
    </row>
    <row r="7" spans="1:30" ht="15">
      <c r="A7" s="178" t="s">
        <v>108</v>
      </c>
      <c r="B7" s="179">
        <v>33117.76</v>
      </c>
      <c r="C7" s="180">
        <f t="shared" si="1"/>
        <v>27660.96</v>
      </c>
      <c r="D7" s="181"/>
      <c r="F7">
        <v>9220.32</v>
      </c>
      <c r="H7">
        <v>9220.32</v>
      </c>
      <c r="J7">
        <v>9220.32</v>
      </c>
      <c r="L7" s="179">
        <f>SUM(F7:H7:J7)</f>
        <v>27660.96</v>
      </c>
      <c r="O7">
        <v>9220.32</v>
      </c>
      <c r="Q7">
        <v>9220.32</v>
      </c>
      <c r="S7">
        <v>9220.32</v>
      </c>
      <c r="U7">
        <f>SUM(O7:T7)</f>
        <v>27660.96</v>
      </c>
      <c r="W7" s="139">
        <f t="shared" si="0"/>
        <v>116100.63999999998</v>
      </c>
      <c r="Y7">
        <v>9220.18</v>
      </c>
      <c r="Z7">
        <v>9220.04</v>
      </c>
      <c r="AA7">
        <v>9220.04</v>
      </c>
      <c r="AB7">
        <f>SUM(Y7:AA7)</f>
        <v>27660.260000000002</v>
      </c>
      <c r="AD7">
        <v>27660.96</v>
      </c>
    </row>
    <row r="8" spans="1:23" ht="15">
      <c r="A8" s="178" t="s">
        <v>162</v>
      </c>
      <c r="B8" s="179">
        <v>0</v>
      </c>
      <c r="C8" s="180">
        <v>0</v>
      </c>
      <c r="D8" s="181"/>
      <c r="F8">
        <v>3179.89</v>
      </c>
      <c r="H8">
        <v>0</v>
      </c>
      <c r="J8">
        <v>0</v>
      </c>
      <c r="L8" s="179">
        <f>SUM(F8:H8:J8)</f>
        <v>3179.89</v>
      </c>
      <c r="Q8" s="213">
        <v>12719.7</v>
      </c>
      <c r="S8">
        <v>2725.62</v>
      </c>
      <c r="U8">
        <f>SUM(S8:T8)</f>
        <v>2725.62</v>
      </c>
      <c r="W8" s="139">
        <f t="shared" si="0"/>
        <v>5905.51</v>
      </c>
    </row>
    <row r="9" spans="1:23" ht="15">
      <c r="A9" s="178" t="s">
        <v>202</v>
      </c>
      <c r="B9" s="179">
        <f>L9</f>
        <v>0</v>
      </c>
      <c r="C9" s="180">
        <f t="shared" si="1"/>
        <v>0</v>
      </c>
      <c r="D9" s="181"/>
      <c r="L9" s="179"/>
      <c r="Q9">
        <v>12719.7</v>
      </c>
      <c r="U9">
        <f>SUM(Q9:T9)</f>
        <v>12719.7</v>
      </c>
      <c r="W9" s="139">
        <f t="shared" si="0"/>
        <v>12719.7</v>
      </c>
    </row>
    <row r="10" spans="1:30" ht="15">
      <c r="A10" s="178" t="s">
        <v>109</v>
      </c>
      <c r="B10" s="179">
        <v>37567.98</v>
      </c>
      <c r="C10" s="180">
        <f t="shared" si="1"/>
        <v>37567.979999999996</v>
      </c>
      <c r="D10" s="181"/>
      <c r="F10">
        <v>12522.66</v>
      </c>
      <c r="H10">
        <v>12522.66</v>
      </c>
      <c r="J10">
        <v>12522.66</v>
      </c>
      <c r="L10" s="179">
        <f>SUM(F10:H10:J10)</f>
        <v>37567.979999999996</v>
      </c>
      <c r="O10">
        <v>12522.66</v>
      </c>
      <c r="Q10">
        <v>12522.66</v>
      </c>
      <c r="S10">
        <v>12522.66</v>
      </c>
      <c r="U10">
        <f aca="true" t="shared" si="2" ref="U10:U17">SUM(O10:T10)</f>
        <v>37567.979999999996</v>
      </c>
      <c r="W10" s="139">
        <f t="shared" si="0"/>
        <v>150271.91999999998</v>
      </c>
      <c r="Y10">
        <v>12522.66</v>
      </c>
      <c r="Z10">
        <v>12522.66</v>
      </c>
      <c r="AA10">
        <v>12522.66</v>
      </c>
      <c r="AB10">
        <f aca="true" t="shared" si="3" ref="AB10:AB17">SUM(Y10:AA10)</f>
        <v>37567.979999999996</v>
      </c>
      <c r="AD10">
        <v>37567.98</v>
      </c>
    </row>
    <row r="11" spans="1:30" ht="22.5">
      <c r="A11" s="182" t="s">
        <v>110</v>
      </c>
      <c r="B11" s="179">
        <f>L11</f>
        <v>4.199999999999999</v>
      </c>
      <c r="C11" s="180">
        <f t="shared" si="1"/>
        <v>4.199999999999999</v>
      </c>
      <c r="D11" s="181"/>
      <c r="F11">
        <v>1.4</v>
      </c>
      <c r="H11">
        <v>1.4</v>
      </c>
      <c r="J11">
        <v>1.4</v>
      </c>
      <c r="L11" s="179">
        <f>SUM(F11:H11:J11)</f>
        <v>4.199999999999999</v>
      </c>
      <c r="O11">
        <v>1.4</v>
      </c>
      <c r="Q11">
        <v>1.4</v>
      </c>
      <c r="S11">
        <v>1.4</v>
      </c>
      <c r="U11">
        <f t="shared" si="2"/>
        <v>4.199999999999999</v>
      </c>
      <c r="W11" s="139">
        <f t="shared" si="0"/>
        <v>16.799999999999997</v>
      </c>
      <c r="Y11">
        <v>1.4</v>
      </c>
      <c r="Z11">
        <v>1.4</v>
      </c>
      <c r="AA11">
        <v>1.4</v>
      </c>
      <c r="AB11">
        <f t="shared" si="3"/>
        <v>4.199999999999999</v>
      </c>
      <c r="AD11">
        <v>4.2</v>
      </c>
    </row>
    <row r="12" spans="1:30" ht="15">
      <c r="A12" s="183" t="s">
        <v>111</v>
      </c>
      <c r="B12" s="184">
        <v>55.86</v>
      </c>
      <c r="C12" s="180">
        <v>56.91</v>
      </c>
      <c r="D12" s="181"/>
      <c r="F12">
        <v>19.32</v>
      </c>
      <c r="H12">
        <v>19.32</v>
      </c>
      <c r="J12">
        <v>19.32</v>
      </c>
      <c r="L12" s="179">
        <f>SUM(F12:H12:J12)</f>
        <v>57.96</v>
      </c>
      <c r="O12">
        <v>19.32</v>
      </c>
      <c r="Q12">
        <v>19.32</v>
      </c>
      <c r="S12">
        <v>19.32</v>
      </c>
      <c r="U12">
        <f t="shared" si="2"/>
        <v>57.96</v>
      </c>
      <c r="W12" s="139">
        <f t="shared" si="0"/>
        <v>228.69</v>
      </c>
      <c r="Y12">
        <v>19.32</v>
      </c>
      <c r="Z12">
        <v>19.32</v>
      </c>
      <c r="AA12">
        <v>19.32</v>
      </c>
      <c r="AB12">
        <f t="shared" si="3"/>
        <v>57.96</v>
      </c>
      <c r="AD12">
        <v>57.96</v>
      </c>
    </row>
    <row r="13" spans="1:30" ht="22.5">
      <c r="A13" s="178" t="s">
        <v>112</v>
      </c>
      <c r="B13" s="179">
        <v>2209.71</v>
      </c>
      <c r="C13" s="180">
        <f t="shared" si="1"/>
        <v>2209.68</v>
      </c>
      <c r="D13" s="181"/>
      <c r="F13">
        <v>736.56</v>
      </c>
      <c r="H13">
        <v>736.56</v>
      </c>
      <c r="J13">
        <v>736.56</v>
      </c>
      <c r="L13" s="179">
        <f>SUM(F13:H13:J13)</f>
        <v>2209.68</v>
      </c>
      <c r="O13">
        <v>736.56</v>
      </c>
      <c r="Q13">
        <v>736.56</v>
      </c>
      <c r="S13">
        <v>736.56</v>
      </c>
      <c r="U13">
        <f t="shared" si="2"/>
        <v>2209.68</v>
      </c>
      <c r="W13" s="139">
        <f t="shared" si="0"/>
        <v>8838.75</v>
      </c>
      <c r="Y13">
        <v>736.56</v>
      </c>
      <c r="Z13">
        <v>736.56</v>
      </c>
      <c r="AA13">
        <v>736.56</v>
      </c>
      <c r="AB13">
        <f t="shared" si="3"/>
        <v>2209.68</v>
      </c>
      <c r="AD13">
        <v>2209.68</v>
      </c>
    </row>
    <row r="14" spans="1:30" ht="22.5">
      <c r="A14" s="178" t="s">
        <v>113</v>
      </c>
      <c r="B14" s="179">
        <v>2209.71</v>
      </c>
      <c r="C14" s="180">
        <f t="shared" si="1"/>
        <v>2209.68</v>
      </c>
      <c r="D14" s="181"/>
      <c r="F14">
        <v>736.56</v>
      </c>
      <c r="H14">
        <v>736.56</v>
      </c>
      <c r="J14">
        <v>736.56</v>
      </c>
      <c r="L14" s="179">
        <f>SUM(F14:H14:J14)</f>
        <v>2209.68</v>
      </c>
      <c r="O14">
        <v>736.56</v>
      </c>
      <c r="Q14">
        <v>736.56</v>
      </c>
      <c r="S14">
        <v>736.56</v>
      </c>
      <c r="U14">
        <f t="shared" si="2"/>
        <v>2209.68</v>
      </c>
      <c r="W14" s="139">
        <f t="shared" si="0"/>
        <v>8838.75</v>
      </c>
      <c r="Y14">
        <v>736.56</v>
      </c>
      <c r="Z14">
        <v>736.56</v>
      </c>
      <c r="AA14">
        <v>736.56</v>
      </c>
      <c r="AB14">
        <f t="shared" si="3"/>
        <v>2209.68</v>
      </c>
      <c r="AD14">
        <v>2209.68</v>
      </c>
    </row>
    <row r="15" spans="1:30" ht="15">
      <c r="A15" s="178" t="s">
        <v>114</v>
      </c>
      <c r="B15" s="179">
        <v>15468.87</v>
      </c>
      <c r="C15" s="180">
        <f t="shared" si="1"/>
        <v>15468.84</v>
      </c>
      <c r="D15" s="181"/>
      <c r="F15">
        <v>5156.28</v>
      </c>
      <c r="H15">
        <v>5156.28</v>
      </c>
      <c r="J15">
        <v>5156.28</v>
      </c>
      <c r="L15" s="179">
        <f>SUM(F15:H15:J15)</f>
        <v>15468.84</v>
      </c>
      <c r="O15">
        <v>5156.28</v>
      </c>
      <c r="Q15">
        <v>5156.28</v>
      </c>
      <c r="S15">
        <v>5156.28</v>
      </c>
      <c r="U15">
        <f t="shared" si="2"/>
        <v>15468.84</v>
      </c>
      <c r="W15" s="139">
        <f t="shared" si="0"/>
        <v>61875.39</v>
      </c>
      <c r="Y15">
        <v>5156.28</v>
      </c>
      <c r="Z15">
        <v>5156.28</v>
      </c>
      <c r="AA15">
        <v>5156.28</v>
      </c>
      <c r="AB15">
        <f t="shared" si="3"/>
        <v>15468.84</v>
      </c>
      <c r="AD15">
        <v>15464.84</v>
      </c>
    </row>
    <row r="16" spans="1:30" ht="15">
      <c r="A16" s="178" t="s">
        <v>115</v>
      </c>
      <c r="B16" s="179">
        <v>17678.91</v>
      </c>
      <c r="C16" s="180">
        <f>L16</f>
        <v>17678.88</v>
      </c>
      <c r="D16" s="181"/>
      <c r="F16">
        <v>5892.96</v>
      </c>
      <c r="H16">
        <v>5892.96</v>
      </c>
      <c r="J16">
        <v>5892.96</v>
      </c>
      <c r="L16" s="179">
        <f>SUM(F16:H16:J16)</f>
        <v>17678.88</v>
      </c>
      <c r="O16">
        <v>5892.96</v>
      </c>
      <c r="Q16">
        <v>5892.96</v>
      </c>
      <c r="S16">
        <v>5892.96</v>
      </c>
      <c r="U16">
        <f t="shared" si="2"/>
        <v>17678.88</v>
      </c>
      <c r="W16" s="139">
        <f t="shared" si="0"/>
        <v>70715.55</v>
      </c>
      <c r="Y16">
        <v>5892.96</v>
      </c>
      <c r="Z16">
        <v>5892.96</v>
      </c>
      <c r="AA16">
        <v>5892.96</v>
      </c>
      <c r="AB16">
        <f t="shared" si="3"/>
        <v>17678.88</v>
      </c>
      <c r="AD16">
        <v>17678.88</v>
      </c>
    </row>
    <row r="17" spans="1:30" ht="22.5">
      <c r="A17" s="178" t="s">
        <v>116</v>
      </c>
      <c r="B17" s="179">
        <f>L17</f>
        <v>77345.58</v>
      </c>
      <c r="C17" s="180">
        <f t="shared" si="1"/>
        <v>77345.58</v>
      </c>
      <c r="D17" s="181"/>
      <c r="F17">
        <v>25781.86</v>
      </c>
      <c r="H17">
        <v>25781.86</v>
      </c>
      <c r="J17">
        <v>25781.86</v>
      </c>
      <c r="L17" s="179">
        <f>SUM(F17:H17:J17)</f>
        <v>77345.58</v>
      </c>
      <c r="O17">
        <v>25781.86</v>
      </c>
      <c r="Q17">
        <v>25781.86</v>
      </c>
      <c r="S17">
        <v>25781.86</v>
      </c>
      <c r="U17">
        <f t="shared" si="2"/>
        <v>77345.58</v>
      </c>
      <c r="W17" s="139">
        <f t="shared" si="0"/>
        <v>309382.32</v>
      </c>
      <c r="Y17">
        <v>25781.86</v>
      </c>
      <c r="Z17">
        <v>25781.86</v>
      </c>
      <c r="AA17">
        <v>25781.86</v>
      </c>
      <c r="AB17">
        <f t="shared" si="3"/>
        <v>77345.58</v>
      </c>
      <c r="AD17">
        <v>77345.58</v>
      </c>
    </row>
    <row r="18" spans="1:23" ht="15">
      <c r="A18" s="182" t="s">
        <v>203</v>
      </c>
      <c r="B18" s="179">
        <f>L18</f>
        <v>0</v>
      </c>
      <c r="C18" s="180">
        <f t="shared" si="1"/>
        <v>0</v>
      </c>
      <c r="D18" s="181"/>
      <c r="L18" s="179"/>
      <c r="S18">
        <v>19960.54</v>
      </c>
      <c r="U18">
        <f>SUM(S18:T18)</f>
        <v>19960.54</v>
      </c>
      <c r="W18" s="139">
        <f t="shared" si="0"/>
        <v>19960.54</v>
      </c>
    </row>
    <row r="19" spans="1:30" ht="15">
      <c r="A19" s="182" t="s">
        <v>117</v>
      </c>
      <c r="B19" s="179">
        <v>119433.62</v>
      </c>
      <c r="C19" s="180">
        <f t="shared" si="1"/>
        <v>129835.38</v>
      </c>
      <c r="D19" s="181"/>
      <c r="F19">
        <v>43278.46</v>
      </c>
      <c r="H19">
        <v>43278.46</v>
      </c>
      <c r="J19">
        <v>43278.46</v>
      </c>
      <c r="L19" s="139">
        <f>SUM(F19:H19:J19)</f>
        <v>129835.38</v>
      </c>
      <c r="O19">
        <v>43278.46</v>
      </c>
      <c r="Q19">
        <v>43278.46</v>
      </c>
      <c r="S19">
        <v>43278.46</v>
      </c>
      <c r="U19">
        <f>SUM(O19:T19)</f>
        <v>129835.38</v>
      </c>
      <c r="W19" s="139">
        <f t="shared" si="0"/>
        <v>508939.76</v>
      </c>
      <c r="Y19">
        <v>43278.46</v>
      </c>
      <c r="Z19">
        <v>43278.46</v>
      </c>
      <c r="AA19">
        <v>43278.46</v>
      </c>
      <c r="AB19">
        <f>SUM(Y19:AA19)</f>
        <v>129835.38</v>
      </c>
      <c r="AD19">
        <v>129835.38</v>
      </c>
    </row>
    <row r="20" spans="1:30" s="213" customFormat="1" ht="15">
      <c r="A20" s="209"/>
      <c r="B20" s="210">
        <f>SUM(B4:B19)</f>
        <v>787573.3999999998</v>
      </c>
      <c r="C20" s="211">
        <f>SUM(C4:C19)</f>
        <v>739026.15</v>
      </c>
      <c r="D20" s="212"/>
      <c r="L20" s="214">
        <f>SUM(L3:L19)</f>
        <v>771785.7000000001</v>
      </c>
      <c r="O20" s="213">
        <f>SUM(O3:O19)</f>
        <v>235092.4</v>
      </c>
      <c r="P20" s="213">
        <f>SUM(P3:P19)</f>
        <v>0</v>
      </c>
      <c r="Q20" s="213">
        <f>SUM(Q3:Q19)</f>
        <v>436315.44000000006</v>
      </c>
      <c r="S20" s="213">
        <f>SUM(S4:S19)</f>
        <v>343468.01</v>
      </c>
      <c r="U20" s="213">
        <f>SUM(U4:U19)</f>
        <v>1002156.1499999998</v>
      </c>
      <c r="W20" s="214">
        <f>SUM(W4:W19)</f>
        <v>3300541.3999999994</v>
      </c>
      <c r="Y20" s="213">
        <f>SUM(Y4:Y19)</f>
        <v>278154.49</v>
      </c>
      <c r="Z20" s="213">
        <f>SUM(Z4:Z19)</f>
        <v>235092.12000000002</v>
      </c>
      <c r="AA20" s="213">
        <f>SUM(AA4:AA19)</f>
        <v>235092.12000000002</v>
      </c>
      <c r="AD20" s="213">
        <f>SUM(AD4:AD19)</f>
        <v>748335.19</v>
      </c>
    </row>
    <row r="21" spans="1:23" ht="22.5">
      <c r="A21" s="185" t="s">
        <v>118</v>
      </c>
      <c r="B21" s="186">
        <v>12284.36</v>
      </c>
      <c r="C21" s="186">
        <f>19898.68-189.96</f>
        <v>19708.72</v>
      </c>
      <c r="D21" s="186"/>
      <c r="F21">
        <v>0</v>
      </c>
      <c r="H21">
        <v>603.2</v>
      </c>
      <c r="J21">
        <v>0</v>
      </c>
      <c r="L21" s="44">
        <f>SUM(F21:H21:J21)</f>
        <v>603.2</v>
      </c>
      <c r="O21">
        <v>7736.98</v>
      </c>
      <c r="S21">
        <v>8861.32</v>
      </c>
      <c r="U21">
        <f>SUM(O21:T21)</f>
        <v>16598.3</v>
      </c>
      <c r="W21" s="139">
        <f t="shared" si="0"/>
        <v>49194.58</v>
      </c>
    </row>
    <row r="22" spans="1:23" ht="22.5">
      <c r="A22" s="185" t="s">
        <v>119</v>
      </c>
      <c r="B22" s="186">
        <v>0</v>
      </c>
      <c r="C22" s="186">
        <v>0</v>
      </c>
      <c r="D22" s="186"/>
      <c r="F22">
        <v>0</v>
      </c>
      <c r="H22">
        <v>5910.42</v>
      </c>
      <c r="J22">
        <v>3364</v>
      </c>
      <c r="K22" s="44"/>
      <c r="L22" s="44">
        <f>SUM(F22:H22:J22)</f>
        <v>9274.42</v>
      </c>
      <c r="O22">
        <v>2597.9</v>
      </c>
      <c r="Q22">
        <v>3370.66</v>
      </c>
      <c r="S22">
        <v>13800.24</v>
      </c>
      <c r="U22">
        <f>SUM(O22:T22)</f>
        <v>19768.8</v>
      </c>
      <c r="W22" s="139">
        <f t="shared" si="0"/>
        <v>29043.22</v>
      </c>
    </row>
    <row r="23" spans="1:23" ht="33.75">
      <c r="A23" s="185" t="s">
        <v>164</v>
      </c>
      <c r="B23" s="186">
        <v>0</v>
      </c>
      <c r="C23" s="186">
        <v>0</v>
      </c>
      <c r="D23" s="186"/>
      <c r="F23">
        <v>0</v>
      </c>
      <c r="H23">
        <v>0</v>
      </c>
      <c r="J23">
        <v>0</v>
      </c>
      <c r="L23" s="44">
        <f>SUM(F23:H23:J23)</f>
        <v>0</v>
      </c>
      <c r="W23" s="139">
        <f t="shared" si="0"/>
        <v>0</v>
      </c>
    </row>
    <row r="24" spans="1:23" ht="12.75">
      <c r="A24" s="185" t="s">
        <v>120</v>
      </c>
      <c r="B24" s="186">
        <v>0</v>
      </c>
      <c r="C24" s="186">
        <v>1499</v>
      </c>
      <c r="D24" s="186"/>
      <c r="F24">
        <v>0</v>
      </c>
      <c r="H24">
        <v>0</v>
      </c>
      <c r="J24">
        <v>0</v>
      </c>
      <c r="L24" s="44">
        <f>SUM(F24:H24:J24)</f>
        <v>0</v>
      </c>
      <c r="W24" s="139">
        <f t="shared" si="0"/>
        <v>1499</v>
      </c>
    </row>
    <row r="25" spans="1:23" ht="12.75">
      <c r="A25" s="185" t="s">
        <v>188</v>
      </c>
      <c r="B25" s="186">
        <v>0</v>
      </c>
      <c r="C25" s="186">
        <v>4408</v>
      </c>
      <c r="D25" s="186"/>
      <c r="F25">
        <v>0</v>
      </c>
      <c r="H25">
        <v>0</v>
      </c>
      <c r="J25">
        <v>0</v>
      </c>
      <c r="L25" s="44">
        <f>SUM(F25:H25:J25)</f>
        <v>0</v>
      </c>
      <c r="W25" s="139">
        <f t="shared" si="0"/>
        <v>4408</v>
      </c>
    </row>
    <row r="26" spans="1:23" ht="12.75">
      <c r="A26" s="185" t="s">
        <v>121</v>
      </c>
      <c r="B26" s="186">
        <v>180.78</v>
      </c>
      <c r="C26" s="186">
        <v>118</v>
      </c>
      <c r="D26" s="186"/>
      <c r="F26">
        <v>0</v>
      </c>
      <c r="H26">
        <v>0</v>
      </c>
      <c r="J26">
        <v>516.9</v>
      </c>
      <c r="L26" s="44">
        <f>SUM(F26:H26:J26)</f>
        <v>516.9</v>
      </c>
      <c r="W26" s="139">
        <f t="shared" si="0"/>
        <v>815.68</v>
      </c>
    </row>
    <row r="27" spans="1:23" ht="22.5">
      <c r="A27" s="187" t="s">
        <v>122</v>
      </c>
      <c r="B27" s="186">
        <v>3314.69</v>
      </c>
      <c r="C27" s="186">
        <v>2551.75</v>
      </c>
      <c r="D27" s="186"/>
      <c r="F27">
        <v>0</v>
      </c>
      <c r="H27">
        <v>850.4</v>
      </c>
      <c r="J27">
        <v>323</v>
      </c>
      <c r="L27" s="44">
        <f>SUM(F27:H27:J27)</f>
        <v>1173.4</v>
      </c>
      <c r="O27">
        <v>1955</v>
      </c>
      <c r="S27">
        <v>288</v>
      </c>
      <c r="U27">
        <f>SUM(O27:T27)</f>
        <v>2243</v>
      </c>
      <c r="W27" s="139">
        <f t="shared" si="0"/>
        <v>9282.84</v>
      </c>
    </row>
    <row r="28" spans="1:23" ht="12.75">
      <c r="A28" s="187" t="s">
        <v>123</v>
      </c>
      <c r="B28" s="186">
        <v>1190.4</v>
      </c>
      <c r="C28" s="186">
        <v>1294.56</v>
      </c>
      <c r="D28" s="186"/>
      <c r="F28">
        <v>0</v>
      </c>
      <c r="H28">
        <v>1692.67</v>
      </c>
      <c r="J28">
        <v>0</v>
      </c>
      <c r="L28" s="44">
        <f>SUM(F28:H28:J28)</f>
        <v>1692.67</v>
      </c>
      <c r="W28" s="139">
        <f t="shared" si="0"/>
        <v>4177.63</v>
      </c>
    </row>
    <row r="29" spans="1:23" ht="22.5">
      <c r="A29" s="187" t="s">
        <v>124</v>
      </c>
      <c r="B29" s="186">
        <v>0</v>
      </c>
      <c r="C29" s="186">
        <v>0</v>
      </c>
      <c r="D29" s="186"/>
      <c r="F29">
        <v>0</v>
      </c>
      <c r="H29">
        <v>0</v>
      </c>
      <c r="J29">
        <v>0</v>
      </c>
      <c r="L29" s="44">
        <f>SUM(F29:H29:J29)</f>
        <v>0</v>
      </c>
      <c r="W29" s="139">
        <f t="shared" si="0"/>
        <v>0</v>
      </c>
    </row>
    <row r="30" spans="1:23" ht="12.75">
      <c r="A30" s="187" t="s">
        <v>125</v>
      </c>
      <c r="B30" s="186">
        <v>0</v>
      </c>
      <c r="C30" s="186">
        <v>0</v>
      </c>
      <c r="D30" s="186"/>
      <c r="F30">
        <v>0</v>
      </c>
      <c r="H30">
        <v>0</v>
      </c>
      <c r="J30">
        <v>0</v>
      </c>
      <c r="L30" s="44">
        <f>SUM(F30:H30:J30)</f>
        <v>0</v>
      </c>
      <c r="W30" s="139">
        <f t="shared" si="0"/>
        <v>0</v>
      </c>
    </row>
    <row r="31" spans="1:23" ht="12.75">
      <c r="A31" s="187" t="s">
        <v>126</v>
      </c>
      <c r="B31" s="186">
        <v>3464.88</v>
      </c>
      <c r="C31" s="186">
        <v>5516.11</v>
      </c>
      <c r="D31" s="186"/>
      <c r="F31">
        <v>1022.57</v>
      </c>
      <c r="H31">
        <v>1383.73</v>
      </c>
      <c r="J31">
        <v>449.31</v>
      </c>
      <c r="L31" s="44">
        <f>SUM(F31:H31:J31)</f>
        <v>2855.61</v>
      </c>
      <c r="O31">
        <v>995.43</v>
      </c>
      <c r="Q31">
        <v>3938.79</v>
      </c>
      <c r="S31">
        <v>4968.93</v>
      </c>
      <c r="U31">
        <f>SUM(O31:T31)</f>
        <v>9903.150000000001</v>
      </c>
      <c r="W31" s="139">
        <f t="shared" si="0"/>
        <v>21739.75</v>
      </c>
    </row>
    <row r="32" spans="1:23" ht="22.5">
      <c r="A32" s="187" t="s">
        <v>216</v>
      </c>
      <c r="B32" s="186">
        <v>369.86</v>
      </c>
      <c r="C32" s="186">
        <v>377.91</v>
      </c>
      <c r="D32" s="186"/>
      <c r="F32">
        <v>0</v>
      </c>
      <c r="H32">
        <v>0</v>
      </c>
      <c r="J32">
        <v>0</v>
      </c>
      <c r="L32" s="44">
        <f>SUM(F32:H32:J32)</f>
        <v>0</v>
      </c>
      <c r="W32" s="139">
        <f t="shared" si="0"/>
        <v>747.77</v>
      </c>
    </row>
    <row r="33" spans="1:23" ht="22.5">
      <c r="A33" s="187" t="s">
        <v>165</v>
      </c>
      <c r="B33" s="186">
        <v>0</v>
      </c>
      <c r="C33" s="186">
        <v>0</v>
      </c>
      <c r="D33" s="186"/>
      <c r="F33">
        <v>0</v>
      </c>
      <c r="H33">
        <v>0</v>
      </c>
      <c r="J33">
        <v>0</v>
      </c>
      <c r="L33" s="44">
        <f>SUM(F33:H33:J33)</f>
        <v>0</v>
      </c>
      <c r="W33" s="139">
        <f t="shared" si="0"/>
        <v>0</v>
      </c>
    </row>
    <row r="34" spans="1:27" ht="22.5">
      <c r="A34" s="187" t="s">
        <v>217</v>
      </c>
      <c r="B34" s="186">
        <v>0</v>
      </c>
      <c r="C34" s="186">
        <v>0</v>
      </c>
      <c r="D34" s="186"/>
      <c r="F34">
        <v>0</v>
      </c>
      <c r="H34">
        <v>4780</v>
      </c>
      <c r="J34">
        <v>0</v>
      </c>
      <c r="L34" s="44">
        <f>SUM(F34:H34:J34)</f>
        <v>4780</v>
      </c>
      <c r="W34" s="139">
        <f t="shared" si="0"/>
        <v>4780</v>
      </c>
      <c r="AA34">
        <v>1366.48</v>
      </c>
    </row>
    <row r="35" spans="1:23" ht="12.75">
      <c r="A35" s="187" t="s">
        <v>185</v>
      </c>
      <c r="B35" s="186">
        <v>3002.73</v>
      </c>
      <c r="C35" s="186">
        <v>0</v>
      </c>
      <c r="D35" s="186"/>
      <c r="F35">
        <v>0</v>
      </c>
      <c r="H35">
        <v>0</v>
      </c>
      <c r="J35">
        <v>0</v>
      </c>
      <c r="L35" s="44">
        <f>SUM(F35:H35:J35)</f>
        <v>0</v>
      </c>
      <c r="W35" s="139">
        <f t="shared" si="0"/>
        <v>3002.73</v>
      </c>
    </row>
    <row r="36" spans="1:23" s="213" customFormat="1" ht="12.75">
      <c r="A36" s="215"/>
      <c r="B36" s="216">
        <f>SUM(B21:B35)</f>
        <v>23807.700000000004</v>
      </c>
      <c r="C36" s="216">
        <f>SUM(C21:C35)</f>
        <v>35474.05</v>
      </c>
      <c r="D36" s="216"/>
      <c r="L36" s="217">
        <f>SUM(L21:L35)</f>
        <v>20896.2</v>
      </c>
      <c r="O36" s="213">
        <f>SUM(O21:O35)</f>
        <v>13285.31</v>
      </c>
      <c r="P36" s="213">
        <f aca="true" t="shared" si="4" ref="P36:U36">SUM(P21:P35)</f>
        <v>0</v>
      </c>
      <c r="Q36" s="213">
        <f t="shared" si="4"/>
        <v>7309.45</v>
      </c>
      <c r="R36" s="213">
        <f t="shared" si="4"/>
        <v>0</v>
      </c>
      <c r="S36" s="213">
        <f t="shared" si="4"/>
        <v>27918.489999999998</v>
      </c>
      <c r="T36" s="213">
        <f t="shared" si="4"/>
        <v>0</v>
      </c>
      <c r="U36" s="213">
        <f t="shared" si="4"/>
        <v>48513.25</v>
      </c>
      <c r="W36" s="214">
        <f>SUM(W21:W35)</f>
        <v>128691.2</v>
      </c>
    </row>
    <row r="37" spans="1:23" ht="22.5">
      <c r="A37" s="187" t="s">
        <v>166</v>
      </c>
      <c r="B37" s="186">
        <v>0</v>
      </c>
      <c r="C37" s="186">
        <v>0</v>
      </c>
      <c r="D37" s="186"/>
      <c r="F37">
        <v>0</v>
      </c>
      <c r="H37">
        <v>0</v>
      </c>
      <c r="J37">
        <v>0</v>
      </c>
      <c r="L37" s="139">
        <f>SUM(F37:H37:J37)</f>
        <v>0</v>
      </c>
      <c r="W37" s="139">
        <f t="shared" si="0"/>
        <v>0</v>
      </c>
    </row>
    <row r="38" spans="1:26" ht="12.75">
      <c r="A38" s="187" t="s">
        <v>127</v>
      </c>
      <c r="B38" s="186">
        <v>510.4</v>
      </c>
      <c r="C38" s="186">
        <v>16181.06</v>
      </c>
      <c r="D38" s="186"/>
      <c r="F38">
        <v>0</v>
      </c>
      <c r="H38">
        <v>219</v>
      </c>
      <c r="J38">
        <v>0</v>
      </c>
      <c r="L38" s="139">
        <f>SUM(F38:H38:J38)</f>
        <v>219</v>
      </c>
      <c r="O38">
        <v>227.41</v>
      </c>
      <c r="U38">
        <f>SUM(O38:T38)</f>
        <v>227.41</v>
      </c>
      <c r="W38" s="139">
        <f t="shared" si="0"/>
        <v>17137.87</v>
      </c>
      <c r="Z38">
        <v>397.15</v>
      </c>
    </row>
    <row r="39" spans="1:23" ht="22.5">
      <c r="A39" s="187" t="s">
        <v>128</v>
      </c>
      <c r="B39" s="186">
        <v>0</v>
      </c>
      <c r="C39" s="186">
        <v>0</v>
      </c>
      <c r="D39" s="186"/>
      <c r="F39">
        <v>0</v>
      </c>
      <c r="H39">
        <v>0</v>
      </c>
      <c r="J39">
        <v>0</v>
      </c>
      <c r="L39" s="139">
        <f>SUM(F39:H39:J39)</f>
        <v>0</v>
      </c>
      <c r="W39" s="139">
        <f t="shared" si="0"/>
        <v>0</v>
      </c>
    </row>
    <row r="40" spans="1:23" ht="12.75">
      <c r="A40" s="187" t="s">
        <v>129</v>
      </c>
      <c r="B40" s="186">
        <v>5844.83</v>
      </c>
      <c r="C40" s="186">
        <v>11614.64</v>
      </c>
      <c r="D40" s="186"/>
      <c r="F40">
        <v>0</v>
      </c>
      <c r="H40">
        <v>1479</v>
      </c>
      <c r="J40">
        <v>2900</v>
      </c>
      <c r="L40" s="139">
        <f>SUM(F40:H40:J40)</f>
        <v>4379</v>
      </c>
      <c r="O40">
        <v>1966.2</v>
      </c>
      <c r="S40">
        <v>5150.4</v>
      </c>
      <c r="U40">
        <f>SUM(O40:T40)</f>
        <v>7116.599999999999</v>
      </c>
      <c r="W40" s="139">
        <f t="shared" si="0"/>
        <v>28955.07</v>
      </c>
    </row>
    <row r="41" spans="1:23" ht="22.5">
      <c r="A41" s="187" t="s">
        <v>130</v>
      </c>
      <c r="B41" s="186">
        <v>0</v>
      </c>
      <c r="C41" s="186">
        <v>0</v>
      </c>
      <c r="D41" s="186"/>
      <c r="F41">
        <v>0</v>
      </c>
      <c r="H41">
        <v>0</v>
      </c>
      <c r="J41">
        <v>0</v>
      </c>
      <c r="L41" s="139">
        <f>SUM(F41:H41:J41)</f>
        <v>0</v>
      </c>
      <c r="W41" s="139">
        <f t="shared" si="0"/>
        <v>0</v>
      </c>
    </row>
    <row r="42" spans="1:23" ht="22.5">
      <c r="A42" s="187" t="s">
        <v>131</v>
      </c>
      <c r="B42" s="186">
        <v>1687</v>
      </c>
      <c r="C42" s="186">
        <v>0</v>
      </c>
      <c r="D42" s="186"/>
      <c r="F42">
        <v>0</v>
      </c>
      <c r="H42">
        <v>0</v>
      </c>
      <c r="J42">
        <v>0</v>
      </c>
      <c r="L42" s="139">
        <f>SUM(F42:H42:J42)</f>
        <v>0</v>
      </c>
      <c r="W42" s="139">
        <f t="shared" si="0"/>
        <v>1687</v>
      </c>
    </row>
    <row r="43" spans="1:23" ht="12.75">
      <c r="A43" s="187" t="s">
        <v>132</v>
      </c>
      <c r="B43" s="186">
        <v>0</v>
      </c>
      <c r="C43" s="186">
        <v>0</v>
      </c>
      <c r="D43" s="186"/>
      <c r="F43">
        <v>0</v>
      </c>
      <c r="H43">
        <v>0</v>
      </c>
      <c r="J43">
        <v>0</v>
      </c>
      <c r="L43" s="139">
        <f>SUM(F43:H43:J43)</f>
        <v>0</v>
      </c>
      <c r="W43" s="139">
        <f t="shared" si="0"/>
        <v>0</v>
      </c>
    </row>
    <row r="44" spans="1:23" ht="22.5">
      <c r="A44" s="187" t="s">
        <v>133</v>
      </c>
      <c r="B44" s="186">
        <v>8000</v>
      </c>
      <c r="C44" s="186">
        <v>141520</v>
      </c>
      <c r="D44" s="186"/>
      <c r="F44">
        <v>9280</v>
      </c>
      <c r="H44">
        <v>20880</v>
      </c>
      <c r="J44">
        <v>41760</v>
      </c>
      <c r="L44" s="139">
        <f>SUM(F44:H44:J44)</f>
        <v>71920</v>
      </c>
      <c r="O44">
        <v>23200</v>
      </c>
      <c r="Q44">
        <v>32480</v>
      </c>
      <c r="S44">
        <v>41760</v>
      </c>
      <c r="U44">
        <f>SUM(O44:T44)</f>
        <v>97440</v>
      </c>
      <c r="W44" s="139">
        <f t="shared" si="0"/>
        <v>318880</v>
      </c>
    </row>
    <row r="45" spans="1:27" s="207" customFormat="1" ht="12.75">
      <c r="A45" s="205" t="s">
        <v>134</v>
      </c>
      <c r="B45" s="206">
        <v>305600</v>
      </c>
      <c r="C45" s="206">
        <v>45400</v>
      </c>
      <c r="D45" s="206"/>
      <c r="F45" s="207">
        <f>151960-145000</f>
        <v>6960</v>
      </c>
      <c r="H45" s="207">
        <v>6960</v>
      </c>
      <c r="J45" s="207">
        <v>6960</v>
      </c>
      <c r="L45" s="208">
        <f>SUM(F45:H45:J45)</f>
        <v>20880</v>
      </c>
      <c r="O45" s="207">
        <v>30160</v>
      </c>
      <c r="Q45" s="207">
        <v>6960</v>
      </c>
      <c r="S45" s="207">
        <v>336960</v>
      </c>
      <c r="U45" s="207">
        <f>SUM(O45:T45)</f>
        <v>374080</v>
      </c>
      <c r="W45" s="208">
        <f t="shared" si="0"/>
        <v>745960</v>
      </c>
      <c r="Z45" s="207">
        <v>6960</v>
      </c>
      <c r="AA45" s="207">
        <v>6960</v>
      </c>
    </row>
    <row r="46" spans="1:23" ht="12.75">
      <c r="A46" s="187" t="s">
        <v>187</v>
      </c>
      <c r="B46" s="186">
        <v>0</v>
      </c>
      <c r="C46" s="186">
        <v>189730.48</v>
      </c>
      <c r="D46" s="186"/>
      <c r="F46">
        <v>0</v>
      </c>
      <c r="H46">
        <v>0</v>
      </c>
      <c r="J46">
        <v>0</v>
      </c>
      <c r="L46" s="139">
        <f>SUM(F46:H46:J46)</f>
        <v>0</v>
      </c>
      <c r="W46" s="139">
        <f t="shared" si="0"/>
        <v>189730.48</v>
      </c>
    </row>
    <row r="47" spans="1:23" ht="12.75">
      <c r="A47" s="187" t="s">
        <v>135</v>
      </c>
      <c r="B47" s="186">
        <v>12561.74</v>
      </c>
      <c r="C47" s="186">
        <v>3654</v>
      </c>
      <c r="D47" s="186"/>
      <c r="F47">
        <v>0</v>
      </c>
      <c r="H47">
        <v>0</v>
      </c>
      <c r="J47">
        <v>0</v>
      </c>
      <c r="L47" s="139">
        <f>SUM(F47:H47:J47)</f>
        <v>0</v>
      </c>
      <c r="W47" s="139">
        <f t="shared" si="0"/>
        <v>16215.74</v>
      </c>
    </row>
    <row r="48" spans="1:28" ht="12.75">
      <c r="A48" s="187" t="s">
        <v>136</v>
      </c>
      <c r="B48" s="186">
        <v>900</v>
      </c>
      <c r="C48" s="186">
        <v>1570.64</v>
      </c>
      <c r="D48" s="186"/>
      <c r="F48">
        <v>382.8</v>
      </c>
      <c r="H48">
        <v>380.48</v>
      </c>
      <c r="J48">
        <v>402.52</v>
      </c>
      <c r="L48" s="139">
        <f>SUM(F48:H48:J48)</f>
        <v>1165.8</v>
      </c>
      <c r="O48">
        <v>445.44</v>
      </c>
      <c r="Q48">
        <v>512.72</v>
      </c>
      <c r="S48">
        <v>8583.6</v>
      </c>
      <c r="U48">
        <f>SUM(O48:T48)</f>
        <v>9541.76</v>
      </c>
      <c r="W48" s="139">
        <f t="shared" si="0"/>
        <v>13178.2</v>
      </c>
      <c r="Y48">
        <v>484.88</v>
      </c>
      <c r="Z48">
        <v>387.44</v>
      </c>
      <c r="AA48">
        <v>396.72</v>
      </c>
      <c r="AB48">
        <f>SUM(Y48:AA48)</f>
        <v>1269.04</v>
      </c>
    </row>
    <row r="49" spans="1:23" ht="12.75">
      <c r="A49" s="187" t="s">
        <v>204</v>
      </c>
      <c r="B49" s="186">
        <v>0</v>
      </c>
      <c r="C49" s="186">
        <v>0</v>
      </c>
      <c r="D49" s="186"/>
      <c r="L49" s="139"/>
      <c r="O49">
        <v>11638.47</v>
      </c>
      <c r="U49">
        <f>SUM(O49:T49)</f>
        <v>11638.47</v>
      </c>
      <c r="W49" s="139">
        <f t="shared" si="0"/>
        <v>11638.47</v>
      </c>
    </row>
    <row r="50" spans="1:23" ht="12.75">
      <c r="A50" s="187" t="s">
        <v>137</v>
      </c>
      <c r="B50" s="186">
        <v>211.51</v>
      </c>
      <c r="C50" s="186">
        <v>0</v>
      </c>
      <c r="D50" s="186"/>
      <c r="F50">
        <v>0</v>
      </c>
      <c r="H50">
        <v>0</v>
      </c>
      <c r="J50">
        <v>0</v>
      </c>
      <c r="L50" s="139">
        <f>SUM(F50:H50:J50)</f>
        <v>0</v>
      </c>
      <c r="W50" s="139">
        <f t="shared" si="0"/>
        <v>211.51</v>
      </c>
    </row>
    <row r="51" spans="1:23" ht="22.5">
      <c r="A51" s="187" t="s">
        <v>138</v>
      </c>
      <c r="B51" s="186">
        <v>9832</v>
      </c>
      <c r="C51" s="186">
        <v>20416</v>
      </c>
      <c r="D51" s="186"/>
      <c r="F51">
        <v>0</v>
      </c>
      <c r="H51">
        <v>5104</v>
      </c>
      <c r="J51">
        <v>5104</v>
      </c>
      <c r="L51" s="139">
        <f>SUM(F51:H51:J51)</f>
        <v>10208</v>
      </c>
      <c r="O51">
        <v>5104</v>
      </c>
      <c r="Q51">
        <v>5104</v>
      </c>
      <c r="S51">
        <v>10208</v>
      </c>
      <c r="U51">
        <f>SUM(O51:T51)</f>
        <v>20416</v>
      </c>
      <c r="W51" s="139">
        <f t="shared" si="0"/>
        <v>60872</v>
      </c>
    </row>
    <row r="52" spans="1:23" ht="22.5">
      <c r="A52" s="187" t="s">
        <v>139</v>
      </c>
      <c r="B52" s="186">
        <v>0</v>
      </c>
      <c r="C52" s="186">
        <v>7540</v>
      </c>
      <c r="D52" s="186"/>
      <c r="F52">
        <v>0</v>
      </c>
      <c r="H52">
        <v>0</v>
      </c>
      <c r="J52">
        <v>0</v>
      </c>
      <c r="L52" s="139">
        <f>SUM(F52:H52:J52)</f>
        <v>0</v>
      </c>
      <c r="W52" s="139">
        <f t="shared" si="0"/>
        <v>7540</v>
      </c>
    </row>
    <row r="53" spans="1:23" ht="12.75">
      <c r="A53" s="187" t="s">
        <v>163</v>
      </c>
      <c r="B53" s="186">
        <v>2800</v>
      </c>
      <c r="C53" s="186">
        <v>928</v>
      </c>
      <c r="D53" s="186"/>
      <c r="F53">
        <v>0</v>
      </c>
      <c r="H53">
        <v>0</v>
      </c>
      <c r="J53">
        <v>2784</v>
      </c>
      <c r="L53" s="139">
        <f>SUM(F53:H53:J53)</f>
        <v>2784</v>
      </c>
      <c r="W53" s="139">
        <f t="shared" si="0"/>
        <v>6512</v>
      </c>
    </row>
    <row r="54" spans="1:23" ht="22.5">
      <c r="A54" s="187" t="s">
        <v>140</v>
      </c>
      <c r="B54" s="186">
        <v>0</v>
      </c>
      <c r="C54" s="186">
        <v>12180</v>
      </c>
      <c r="D54" s="186"/>
      <c r="F54">
        <v>0</v>
      </c>
      <c r="H54">
        <v>0</v>
      </c>
      <c r="J54">
        <v>0</v>
      </c>
      <c r="L54" s="208">
        <f>SUM(F54:H54:J54)</f>
        <v>0</v>
      </c>
      <c r="S54">
        <v>3248</v>
      </c>
      <c r="U54">
        <f>SUM(O54:T54)</f>
        <v>3248</v>
      </c>
      <c r="W54" s="139">
        <f t="shared" si="0"/>
        <v>15428</v>
      </c>
    </row>
    <row r="55" spans="1:27" ht="22.5">
      <c r="A55" s="187" t="s">
        <v>141</v>
      </c>
      <c r="B55" s="186">
        <v>213.76</v>
      </c>
      <c r="C55" s="186">
        <v>240</v>
      </c>
      <c r="D55" s="186"/>
      <c r="F55">
        <v>2564.46</v>
      </c>
      <c r="H55">
        <v>184</v>
      </c>
      <c r="J55">
        <v>197.2</v>
      </c>
      <c r="L55" s="139">
        <f>SUM(F55:H55:J55)</f>
        <v>2945.66</v>
      </c>
      <c r="O55">
        <v>85</v>
      </c>
      <c r="Q55">
        <v>80</v>
      </c>
      <c r="S55">
        <v>180</v>
      </c>
      <c r="U55">
        <f>SUM(O55:T55)</f>
        <v>345</v>
      </c>
      <c r="W55" s="139">
        <f t="shared" si="0"/>
        <v>3744.42</v>
      </c>
      <c r="AA55">
        <v>1748.8</v>
      </c>
    </row>
    <row r="56" spans="1:23" ht="22.5">
      <c r="A56" s="187" t="s">
        <v>142</v>
      </c>
      <c r="B56" s="186">
        <v>0</v>
      </c>
      <c r="C56" s="186">
        <v>0</v>
      </c>
      <c r="D56" s="186"/>
      <c r="F56">
        <v>0</v>
      </c>
      <c r="H56">
        <v>0</v>
      </c>
      <c r="J56">
        <v>0</v>
      </c>
      <c r="L56" s="139">
        <f>SUM(F56:H56:J56)</f>
        <v>0</v>
      </c>
      <c r="W56" s="139">
        <f t="shared" si="0"/>
        <v>0</v>
      </c>
    </row>
    <row r="57" spans="1:23" ht="12.75">
      <c r="A57" s="187" t="s">
        <v>143</v>
      </c>
      <c r="B57" s="186">
        <v>51231</v>
      </c>
      <c r="C57" s="186">
        <v>57867</v>
      </c>
      <c r="D57" s="186"/>
      <c r="F57">
        <v>0</v>
      </c>
      <c r="H57">
        <v>29326</v>
      </c>
      <c r="J57">
        <v>33708</v>
      </c>
      <c r="L57" s="139">
        <f>SUM(F57:H57:J57)</f>
        <v>63034</v>
      </c>
      <c r="O57">
        <v>33911</v>
      </c>
      <c r="Q57">
        <v>23355</v>
      </c>
      <c r="S57">
        <v>29004</v>
      </c>
      <c r="U57">
        <f>SUM(O57:T57)</f>
        <v>86270</v>
      </c>
      <c r="W57" s="139">
        <f t="shared" si="0"/>
        <v>258402</v>
      </c>
    </row>
    <row r="58" spans="1:23" ht="12.75">
      <c r="A58" s="187" t="s">
        <v>144</v>
      </c>
      <c r="B58" s="186">
        <v>534</v>
      </c>
      <c r="C58" s="186">
        <v>0</v>
      </c>
      <c r="D58" s="186"/>
      <c r="F58">
        <v>0</v>
      </c>
      <c r="H58">
        <v>0</v>
      </c>
      <c r="J58">
        <v>3316</v>
      </c>
      <c r="L58" s="139">
        <f>SUM(F58:H58:J58)</f>
        <v>3316</v>
      </c>
      <c r="O58">
        <v>462.27</v>
      </c>
      <c r="S58">
        <v>802.31</v>
      </c>
      <c r="U58">
        <f>SUM(O58:T58)</f>
        <v>1264.58</v>
      </c>
      <c r="W58" s="139">
        <f t="shared" si="0"/>
        <v>5114.58</v>
      </c>
    </row>
    <row r="59" spans="1:23" ht="12.75">
      <c r="A59" s="187" t="s">
        <v>145</v>
      </c>
      <c r="B59" s="186">
        <v>10584.3</v>
      </c>
      <c r="C59" s="186">
        <v>13500</v>
      </c>
      <c r="D59" s="186"/>
      <c r="F59">
        <v>10000</v>
      </c>
      <c r="H59">
        <v>0</v>
      </c>
      <c r="J59">
        <v>4800</v>
      </c>
      <c r="L59" s="139">
        <f>SUM(F59:H59:J59)</f>
        <v>14800</v>
      </c>
      <c r="M59">
        <v>14800</v>
      </c>
      <c r="O59">
        <v>3745.1</v>
      </c>
      <c r="Q59">
        <v>14644.28</v>
      </c>
      <c r="S59">
        <v>14132.09</v>
      </c>
      <c r="U59">
        <f>SUM(O59:T59)</f>
        <v>32521.47</v>
      </c>
      <c r="W59" s="139">
        <f t="shared" si="0"/>
        <v>71405.77</v>
      </c>
    </row>
    <row r="60" spans="1:23" ht="12.75">
      <c r="A60" s="187" t="s">
        <v>146</v>
      </c>
      <c r="B60" s="186">
        <v>1600</v>
      </c>
      <c r="C60" s="186">
        <v>1500</v>
      </c>
      <c r="D60" s="186"/>
      <c r="F60">
        <v>1000</v>
      </c>
      <c r="H60">
        <v>0</v>
      </c>
      <c r="J60">
        <v>400</v>
      </c>
      <c r="L60" s="139">
        <f>SUM(F60:H60:J60)</f>
        <v>1400</v>
      </c>
      <c r="Q60">
        <v>1940</v>
      </c>
      <c r="S60">
        <v>1180</v>
      </c>
      <c r="U60">
        <f>SUM(Q60:T60)</f>
        <v>3120</v>
      </c>
      <c r="W60" s="139">
        <f t="shared" si="0"/>
        <v>7620</v>
      </c>
    </row>
    <row r="61" spans="1:23" ht="12.75">
      <c r="A61" s="187" t="s">
        <v>147</v>
      </c>
      <c r="B61" s="186">
        <v>0</v>
      </c>
      <c r="C61" s="186">
        <v>0</v>
      </c>
      <c r="D61" s="186"/>
      <c r="F61">
        <v>0</v>
      </c>
      <c r="H61">
        <v>0</v>
      </c>
      <c r="J61">
        <v>0</v>
      </c>
      <c r="L61" s="139">
        <f>SUM(F61:H61:J61)</f>
        <v>0</v>
      </c>
      <c r="W61" s="139">
        <f t="shared" si="0"/>
        <v>0</v>
      </c>
    </row>
    <row r="62" spans="1:23" ht="22.5">
      <c r="A62" s="187" t="s">
        <v>148</v>
      </c>
      <c r="B62" s="186">
        <v>0</v>
      </c>
      <c r="C62" s="186">
        <v>0</v>
      </c>
      <c r="D62" s="186"/>
      <c r="F62">
        <v>0</v>
      </c>
      <c r="H62">
        <v>0</v>
      </c>
      <c r="J62">
        <v>0</v>
      </c>
      <c r="L62" s="139">
        <f>SUM(F62:H62:J62)</f>
        <v>0</v>
      </c>
      <c r="W62" s="139">
        <f t="shared" si="0"/>
        <v>0</v>
      </c>
    </row>
    <row r="63" spans="1:23" ht="12.75">
      <c r="A63" s="187" t="s">
        <v>149</v>
      </c>
      <c r="B63" s="186">
        <v>155.18</v>
      </c>
      <c r="C63" s="186">
        <v>5045</v>
      </c>
      <c r="D63" s="186"/>
      <c r="F63">
        <v>180</v>
      </c>
      <c r="H63">
        <v>730</v>
      </c>
      <c r="J63">
        <v>712</v>
      </c>
      <c r="L63" s="139">
        <f>SUM(F63:H63:J63)</f>
        <v>1622</v>
      </c>
      <c r="W63" s="139">
        <f t="shared" si="0"/>
        <v>6822.18</v>
      </c>
    </row>
    <row r="64" spans="1:23" ht="12.75">
      <c r="A64" s="187" t="s">
        <v>150</v>
      </c>
      <c r="B64" s="186">
        <v>3535.1</v>
      </c>
      <c r="C64" s="186">
        <v>18251.91</v>
      </c>
      <c r="D64" s="186"/>
      <c r="F64">
        <v>0</v>
      </c>
      <c r="H64">
        <v>0</v>
      </c>
      <c r="J64">
        <v>4447</v>
      </c>
      <c r="L64" s="139">
        <f>SUM(F64:H64:J64)</f>
        <v>4447</v>
      </c>
      <c r="O64">
        <v>450</v>
      </c>
      <c r="U64">
        <f>SUM(O64:T64)</f>
        <v>450</v>
      </c>
      <c r="W64" s="139">
        <f t="shared" si="0"/>
        <v>26684.01</v>
      </c>
    </row>
    <row r="65" spans="1:27" ht="12.75">
      <c r="A65" s="187" t="s">
        <v>218</v>
      </c>
      <c r="B65" s="186"/>
      <c r="C65" s="186"/>
      <c r="D65" s="186"/>
      <c r="L65" s="139"/>
      <c r="W65" s="139"/>
      <c r="AA65">
        <v>2320</v>
      </c>
    </row>
    <row r="66" spans="1:23" ht="12.75">
      <c r="A66" s="187" t="s">
        <v>151</v>
      </c>
      <c r="B66" s="186">
        <v>0</v>
      </c>
      <c r="C66" s="186">
        <v>0</v>
      </c>
      <c r="D66" s="186"/>
      <c r="F66">
        <v>5800</v>
      </c>
      <c r="H66">
        <v>0</v>
      </c>
      <c r="J66">
        <v>8120</v>
      </c>
      <c r="L66" s="139">
        <f>SUM(F66:H66:J66)</f>
        <v>13920</v>
      </c>
      <c r="O66">
        <v>11143.48</v>
      </c>
      <c r="Q66">
        <v>23715.47</v>
      </c>
      <c r="S66">
        <v>5565</v>
      </c>
      <c r="U66">
        <f>SUM(O66:T66)</f>
        <v>40423.95</v>
      </c>
      <c r="W66" s="139">
        <f t="shared" si="0"/>
        <v>54343.95</v>
      </c>
    </row>
    <row r="67" spans="1:23" ht="12.75">
      <c r="A67" s="187" t="s">
        <v>152</v>
      </c>
      <c r="B67" s="186">
        <v>20546.6</v>
      </c>
      <c r="C67" s="186">
        <v>712</v>
      </c>
      <c r="D67" s="186"/>
      <c r="F67">
        <v>769.3</v>
      </c>
      <c r="H67">
        <v>0</v>
      </c>
      <c r="J67">
        <v>1706.52</v>
      </c>
      <c r="L67" s="139">
        <f>SUM(F67:H67:J67)</f>
        <v>2475.8199999999997</v>
      </c>
      <c r="W67" s="139">
        <f t="shared" si="0"/>
        <v>23734.42</v>
      </c>
    </row>
    <row r="68" spans="1:26" ht="12.75">
      <c r="A68" s="187" t="s">
        <v>153</v>
      </c>
      <c r="B68" s="186">
        <v>661</v>
      </c>
      <c r="C68" s="186">
        <v>0</v>
      </c>
      <c r="D68" s="186"/>
      <c r="F68">
        <v>0</v>
      </c>
      <c r="H68">
        <v>0</v>
      </c>
      <c r="J68">
        <v>0</v>
      </c>
      <c r="L68" s="139">
        <f>SUM(F68:H68:J68)</f>
        <v>0</v>
      </c>
      <c r="W68" s="139">
        <f t="shared" si="0"/>
        <v>661</v>
      </c>
      <c r="Z68">
        <v>4732</v>
      </c>
    </row>
    <row r="69" spans="1:23" ht="22.5">
      <c r="A69" s="187" t="s">
        <v>154</v>
      </c>
      <c r="B69" s="186">
        <v>3286</v>
      </c>
      <c r="C69" s="186">
        <v>409</v>
      </c>
      <c r="D69" s="186"/>
      <c r="F69">
        <v>0</v>
      </c>
      <c r="H69">
        <v>0</v>
      </c>
      <c r="J69">
        <v>0</v>
      </c>
      <c r="L69" s="139">
        <f>SUM(F69:H69:J69)</f>
        <v>0</v>
      </c>
      <c r="W69" s="139">
        <f t="shared" si="0"/>
        <v>3695</v>
      </c>
    </row>
    <row r="70" spans="1:23" ht="12.75">
      <c r="A70" s="187" t="s">
        <v>185</v>
      </c>
      <c r="B70" s="186">
        <v>65291.3</v>
      </c>
      <c r="C70" s="186">
        <v>0</v>
      </c>
      <c r="D70" s="186"/>
      <c r="F70">
        <v>0</v>
      </c>
      <c r="H70">
        <v>0</v>
      </c>
      <c r="J70">
        <v>0</v>
      </c>
      <c r="L70" s="139">
        <f>SUM(F70:H70:J70)</f>
        <v>0</v>
      </c>
      <c r="W70" s="139">
        <f t="shared" si="0"/>
        <v>65291.3</v>
      </c>
    </row>
    <row r="71" spans="1:23" s="213" customFormat="1" ht="12.75">
      <c r="A71" s="215"/>
      <c r="B71" s="216">
        <f>SUM(B37:B70)</f>
        <v>505585.7199999999</v>
      </c>
      <c r="C71" s="216">
        <f>SUM(C37:C70)</f>
        <v>548259.7300000001</v>
      </c>
      <c r="D71" s="216"/>
      <c r="F71" s="216">
        <f>SUM(F37:F70)</f>
        <v>36936.56</v>
      </c>
      <c r="H71" s="216">
        <f>SUM(H37:H70)</f>
        <v>65262.479999999996</v>
      </c>
      <c r="J71" s="216">
        <f>SUM(J37:J70)</f>
        <v>117317.24</v>
      </c>
      <c r="L71" s="216">
        <f>SUM(L37:L70)</f>
        <v>219516.28000000003</v>
      </c>
      <c r="O71" s="213">
        <f>SUM(O37:O70)</f>
        <v>122538.37000000001</v>
      </c>
      <c r="P71" s="213">
        <f aca="true" t="shared" si="5" ref="P71:U71">SUM(P37:P70)</f>
        <v>0</v>
      </c>
      <c r="Q71" s="213">
        <f t="shared" si="5"/>
        <v>108791.47</v>
      </c>
      <c r="R71" s="213">
        <f t="shared" si="5"/>
        <v>0</v>
      </c>
      <c r="S71" s="213">
        <f t="shared" si="5"/>
        <v>456773.4</v>
      </c>
      <c r="T71" s="213">
        <f t="shared" si="5"/>
        <v>0</v>
      </c>
      <c r="U71" s="213">
        <f t="shared" si="5"/>
        <v>688103.2399999999</v>
      </c>
      <c r="W71" s="214"/>
    </row>
    <row r="72" spans="1:23" ht="25.5">
      <c r="A72" s="188" t="s">
        <v>46</v>
      </c>
      <c r="B72" s="189">
        <v>0</v>
      </c>
      <c r="C72" s="189">
        <v>0</v>
      </c>
      <c r="D72" s="189"/>
      <c r="F72">
        <v>0</v>
      </c>
      <c r="H72">
        <v>0</v>
      </c>
      <c r="J72">
        <v>0</v>
      </c>
      <c r="L72" s="44">
        <f>SUM(F72:H72:J72)</f>
        <v>0</v>
      </c>
      <c r="W72" s="139">
        <f t="shared" si="0"/>
        <v>0</v>
      </c>
    </row>
    <row r="73" spans="1:23" s="202" customFormat="1" ht="25.5">
      <c r="A73" s="200" t="s">
        <v>173</v>
      </c>
      <c r="B73" s="201">
        <v>0</v>
      </c>
      <c r="C73" s="201">
        <v>0</v>
      </c>
      <c r="D73" s="201"/>
      <c r="F73" s="202">
        <v>16778</v>
      </c>
      <c r="J73" s="203">
        <v>551995</v>
      </c>
      <c r="L73" s="203">
        <f>F73+J73</f>
        <v>568773</v>
      </c>
      <c r="O73">
        <v>562635.35</v>
      </c>
      <c r="Q73">
        <v>150066</v>
      </c>
      <c r="S73">
        <v>324983.65</v>
      </c>
      <c r="U73" s="202">
        <f>SUM(S73+Q73+O73)</f>
        <v>1037685</v>
      </c>
      <c r="W73" s="204">
        <f>B73+C73+L73+U73</f>
        <v>1606458</v>
      </c>
    </row>
    <row r="74" spans="1:23" ht="38.25">
      <c r="A74" s="188" t="s">
        <v>174</v>
      </c>
      <c r="B74" s="189">
        <v>0</v>
      </c>
      <c r="C74" s="189">
        <v>0</v>
      </c>
      <c r="D74" s="189"/>
      <c r="F74">
        <v>0</v>
      </c>
      <c r="H74">
        <v>0</v>
      </c>
      <c r="J74">
        <v>0</v>
      </c>
      <c r="L74" s="44">
        <f>SUM(F74:H74:J74)</f>
        <v>0</v>
      </c>
      <c r="W74" s="139">
        <f aca="true" t="shared" si="6" ref="W74:W96">B74+C74+L74+U74</f>
        <v>0</v>
      </c>
    </row>
    <row r="75" spans="1:23" ht="38.25">
      <c r="A75" s="188" t="s">
        <v>175</v>
      </c>
      <c r="B75" s="189">
        <v>0</v>
      </c>
      <c r="C75" s="189">
        <v>0</v>
      </c>
      <c r="D75" s="189"/>
      <c r="F75">
        <v>0</v>
      </c>
      <c r="H75">
        <v>0</v>
      </c>
      <c r="J75">
        <v>0</v>
      </c>
      <c r="L75" s="44">
        <f>SUM(F75:H75:J75)</f>
        <v>0</v>
      </c>
      <c r="W75" s="139">
        <f t="shared" si="6"/>
        <v>0</v>
      </c>
    </row>
    <row r="76" spans="1:23" ht="25.5">
      <c r="A76" s="190" t="s">
        <v>176</v>
      </c>
      <c r="B76" s="191">
        <v>0</v>
      </c>
      <c r="C76" s="191">
        <v>0</v>
      </c>
      <c r="D76" s="191"/>
      <c r="F76">
        <v>0</v>
      </c>
      <c r="H76">
        <v>0</v>
      </c>
      <c r="J76">
        <v>0</v>
      </c>
      <c r="L76" s="44">
        <f>SUM(F76:H76:J76)</f>
        <v>0</v>
      </c>
      <c r="W76" s="139">
        <f t="shared" si="6"/>
        <v>0</v>
      </c>
    </row>
    <row r="77" spans="1:23" ht="25.5">
      <c r="A77" s="188" t="s">
        <v>177</v>
      </c>
      <c r="B77" s="189">
        <v>0</v>
      </c>
      <c r="C77" s="189">
        <v>0</v>
      </c>
      <c r="D77" s="189"/>
      <c r="F77">
        <v>0</v>
      </c>
      <c r="H77">
        <v>0</v>
      </c>
      <c r="J77">
        <v>0</v>
      </c>
      <c r="L77" s="44">
        <f>SUM(F77:H77:J77)</f>
        <v>0</v>
      </c>
      <c r="O77">
        <f>H73-145000</f>
        <v>-145000</v>
      </c>
      <c r="W77" s="139">
        <f t="shared" si="6"/>
        <v>0</v>
      </c>
    </row>
    <row r="78" spans="1:23" ht="25.5">
      <c r="A78" s="188" t="s">
        <v>51</v>
      </c>
      <c r="B78" s="189">
        <v>0</v>
      </c>
      <c r="C78" s="189">
        <v>0</v>
      </c>
      <c r="D78" s="189"/>
      <c r="F78">
        <v>0</v>
      </c>
      <c r="H78">
        <v>0</v>
      </c>
      <c r="J78">
        <v>0</v>
      </c>
      <c r="L78" s="44">
        <f>SUM(F78:H78:J78)</f>
        <v>0</v>
      </c>
      <c r="P78">
        <f>SUM(P75:P77)</f>
        <v>0</v>
      </c>
      <c r="W78" s="139">
        <f t="shared" si="6"/>
        <v>0</v>
      </c>
    </row>
    <row r="79" spans="1:23" ht="25.5">
      <c r="A79" s="188" t="s">
        <v>178</v>
      </c>
      <c r="B79" s="189">
        <v>0</v>
      </c>
      <c r="C79" s="189">
        <v>0</v>
      </c>
      <c r="D79" s="189"/>
      <c r="F79">
        <v>0</v>
      </c>
      <c r="H79">
        <v>0</v>
      </c>
      <c r="J79">
        <v>0</v>
      </c>
      <c r="L79" s="44">
        <f>SUM(F79:H79:J79)</f>
        <v>0</v>
      </c>
      <c r="W79" s="139">
        <f t="shared" si="6"/>
        <v>0</v>
      </c>
    </row>
    <row r="80" spans="1:23" ht="25.5">
      <c r="A80" s="188" t="s">
        <v>179</v>
      </c>
      <c r="B80" s="189">
        <v>0</v>
      </c>
      <c r="C80" s="189">
        <v>0</v>
      </c>
      <c r="D80" s="189"/>
      <c r="F80">
        <v>0</v>
      </c>
      <c r="H80">
        <v>0</v>
      </c>
      <c r="J80">
        <v>0</v>
      </c>
      <c r="L80" s="44">
        <f>SUM(F80:H80:J80)</f>
        <v>0</v>
      </c>
      <c r="W80" s="139">
        <f t="shared" si="6"/>
        <v>0</v>
      </c>
    </row>
    <row r="81" spans="1:23" ht="25.5">
      <c r="A81" s="188" t="s">
        <v>64</v>
      </c>
      <c r="B81" s="189">
        <v>0</v>
      </c>
      <c r="C81" s="189">
        <v>0</v>
      </c>
      <c r="D81" s="189"/>
      <c r="F81">
        <v>0</v>
      </c>
      <c r="H81">
        <v>0</v>
      </c>
      <c r="J81">
        <v>0</v>
      </c>
      <c r="L81" s="44">
        <f>SUM(F81:H81:J81)</f>
        <v>0</v>
      </c>
      <c r="W81" s="139">
        <f t="shared" si="6"/>
        <v>0</v>
      </c>
    </row>
    <row r="82" spans="1:23" ht="12.75">
      <c r="A82" s="188" t="s">
        <v>45</v>
      </c>
      <c r="B82" s="189">
        <v>0</v>
      </c>
      <c r="C82" s="189">
        <v>0</v>
      </c>
      <c r="D82" s="189"/>
      <c r="F82">
        <v>0</v>
      </c>
      <c r="H82">
        <v>0</v>
      </c>
      <c r="J82">
        <v>0</v>
      </c>
      <c r="L82" s="44">
        <f>SUM(F82:H82:J82)</f>
        <v>0</v>
      </c>
      <c r="W82" s="139">
        <f t="shared" si="6"/>
        <v>0</v>
      </c>
    </row>
    <row r="83" spans="1:23" ht="38.25">
      <c r="A83" s="188" t="s">
        <v>167</v>
      </c>
      <c r="B83" s="189">
        <v>0</v>
      </c>
      <c r="C83" s="189">
        <v>0</v>
      </c>
      <c r="D83" s="189"/>
      <c r="F83">
        <v>0</v>
      </c>
      <c r="H83">
        <v>0</v>
      </c>
      <c r="J83">
        <v>0</v>
      </c>
      <c r="L83" s="44">
        <f>SUM(F83:H83:J83)</f>
        <v>0</v>
      </c>
      <c r="W83" s="139">
        <f t="shared" si="6"/>
        <v>0</v>
      </c>
    </row>
    <row r="84" spans="1:23" ht="63.75">
      <c r="A84" s="188" t="s">
        <v>168</v>
      </c>
      <c r="B84" s="189">
        <v>0</v>
      </c>
      <c r="C84" s="189">
        <v>0</v>
      </c>
      <c r="D84" s="189"/>
      <c r="F84">
        <v>0</v>
      </c>
      <c r="H84">
        <v>0</v>
      </c>
      <c r="J84">
        <v>0</v>
      </c>
      <c r="L84" s="44">
        <f>SUM(F84:H84:J84)</f>
        <v>0</v>
      </c>
      <c r="W84" s="139">
        <f t="shared" si="6"/>
        <v>0</v>
      </c>
    </row>
    <row r="85" spans="1:23" ht="25.5">
      <c r="A85" s="188" t="s">
        <v>169</v>
      </c>
      <c r="B85" s="189">
        <v>0</v>
      </c>
      <c r="C85" s="189">
        <v>216990</v>
      </c>
      <c r="D85" s="189"/>
      <c r="F85">
        <v>0</v>
      </c>
      <c r="H85">
        <v>0</v>
      </c>
      <c r="J85">
        <v>0</v>
      </c>
      <c r="L85" s="44">
        <f>SUM(F85:H85:J85)</f>
        <v>0</v>
      </c>
      <c r="W85" s="139">
        <f t="shared" si="6"/>
        <v>216990</v>
      </c>
    </row>
    <row r="86" spans="1:23" ht="38.25">
      <c r="A86" s="188" t="s">
        <v>170</v>
      </c>
      <c r="B86" s="189">
        <v>0</v>
      </c>
      <c r="C86" s="189">
        <v>0</v>
      </c>
      <c r="D86" s="189"/>
      <c r="F86">
        <v>0</v>
      </c>
      <c r="H86">
        <v>0</v>
      </c>
      <c r="J86">
        <v>0</v>
      </c>
      <c r="L86" s="44">
        <f>SUM(F86:H86:J86)</f>
        <v>0</v>
      </c>
      <c r="W86" s="139">
        <f t="shared" si="6"/>
        <v>0</v>
      </c>
    </row>
    <row r="87" spans="1:23" ht="38.25">
      <c r="A87" s="188" t="s">
        <v>171</v>
      </c>
      <c r="B87" s="189">
        <v>0</v>
      </c>
      <c r="C87" s="189">
        <v>0</v>
      </c>
      <c r="D87" s="189"/>
      <c r="F87">
        <v>0</v>
      </c>
      <c r="H87">
        <v>0</v>
      </c>
      <c r="J87">
        <v>0</v>
      </c>
      <c r="L87" s="44">
        <f>SUM(F87:H87:J87)</f>
        <v>0</v>
      </c>
      <c r="W87" s="139">
        <v>330000</v>
      </c>
    </row>
    <row r="88" spans="1:23" ht="25.5">
      <c r="A88" s="188" t="s">
        <v>180</v>
      </c>
      <c r="B88" s="189">
        <v>0</v>
      </c>
      <c r="C88" s="189">
        <v>330000</v>
      </c>
      <c r="D88" s="189"/>
      <c r="F88">
        <v>0</v>
      </c>
      <c r="H88">
        <v>0</v>
      </c>
      <c r="J88">
        <v>0</v>
      </c>
      <c r="L88" s="44">
        <f>SUM(F88:H88:J88)</f>
        <v>0</v>
      </c>
      <c r="W88" s="139">
        <f t="shared" si="6"/>
        <v>330000</v>
      </c>
    </row>
    <row r="89" spans="1:23" ht="25.5">
      <c r="A89" s="188" t="s">
        <v>172</v>
      </c>
      <c r="B89" s="189">
        <v>0</v>
      </c>
      <c r="C89" s="189">
        <v>0</v>
      </c>
      <c r="D89" s="189"/>
      <c r="F89">
        <v>0</v>
      </c>
      <c r="H89">
        <v>0</v>
      </c>
      <c r="J89">
        <v>0</v>
      </c>
      <c r="L89" s="44">
        <f>SUM(F89:H89:J89)</f>
        <v>0</v>
      </c>
      <c r="W89" s="139">
        <f t="shared" si="6"/>
        <v>0</v>
      </c>
    </row>
    <row r="90" spans="1:23" ht="22.5">
      <c r="A90" s="192" t="s">
        <v>63</v>
      </c>
      <c r="B90" s="193">
        <v>0</v>
      </c>
      <c r="C90" s="193">
        <v>0</v>
      </c>
      <c r="D90" s="193"/>
      <c r="F90">
        <v>0</v>
      </c>
      <c r="H90">
        <v>0</v>
      </c>
      <c r="J90">
        <v>0</v>
      </c>
      <c r="L90" s="44">
        <f>SUM(F90:H90:J90)</f>
        <v>0</v>
      </c>
      <c r="W90" s="139">
        <f t="shared" si="6"/>
        <v>0</v>
      </c>
    </row>
    <row r="91" spans="1:23" ht="12.75">
      <c r="A91" s="194" t="s">
        <v>65</v>
      </c>
      <c r="B91" s="195">
        <v>0</v>
      </c>
      <c r="C91" s="195">
        <v>0</v>
      </c>
      <c r="D91" s="195"/>
      <c r="F91">
        <v>0</v>
      </c>
      <c r="H91">
        <v>0</v>
      </c>
      <c r="J91">
        <v>0</v>
      </c>
      <c r="L91" s="44">
        <f>SUM(F91:H91:J91)</f>
        <v>0</v>
      </c>
      <c r="W91" s="139">
        <f t="shared" si="6"/>
        <v>0</v>
      </c>
    </row>
    <row r="92" spans="1:23" ht="12.75">
      <c r="A92" s="196" t="s">
        <v>185</v>
      </c>
      <c r="B92" s="195">
        <v>0</v>
      </c>
      <c r="C92" s="195">
        <v>0</v>
      </c>
      <c r="D92" s="195"/>
      <c r="F92">
        <v>0</v>
      </c>
      <c r="H92">
        <v>0</v>
      </c>
      <c r="J92">
        <v>0</v>
      </c>
      <c r="L92" s="44">
        <f>SUM(F92:H92:J92)</f>
        <v>0</v>
      </c>
      <c r="W92" s="139">
        <f t="shared" si="6"/>
        <v>0</v>
      </c>
    </row>
    <row r="93" spans="1:23" ht="12.75">
      <c r="A93" s="185" t="s">
        <v>155</v>
      </c>
      <c r="B93" s="186">
        <v>5500</v>
      </c>
      <c r="C93" s="186">
        <v>5040</v>
      </c>
      <c r="D93" s="186"/>
      <c r="F93">
        <v>0</v>
      </c>
      <c r="H93">
        <v>0</v>
      </c>
      <c r="J93">
        <v>0</v>
      </c>
      <c r="L93" s="44">
        <f>SUM(F93:H93:J93)</f>
        <v>0</v>
      </c>
      <c r="W93" s="139">
        <f t="shared" si="6"/>
        <v>10540</v>
      </c>
    </row>
    <row r="94" spans="1:23" ht="22.5">
      <c r="A94" s="187" t="s">
        <v>189</v>
      </c>
      <c r="B94" s="186">
        <v>0</v>
      </c>
      <c r="C94" s="186">
        <v>5599</v>
      </c>
      <c r="D94" s="186"/>
      <c r="F94">
        <v>0</v>
      </c>
      <c r="H94">
        <v>0</v>
      </c>
      <c r="J94">
        <v>0</v>
      </c>
      <c r="L94" s="44">
        <f>SUM(F94:H94:J94)</f>
        <v>0</v>
      </c>
      <c r="W94" s="139">
        <f t="shared" si="6"/>
        <v>5599</v>
      </c>
    </row>
    <row r="95" spans="1:23" ht="12.75">
      <c r="A95" s="187" t="s">
        <v>156</v>
      </c>
      <c r="B95" s="186">
        <v>7780</v>
      </c>
      <c r="C95" s="186">
        <v>0</v>
      </c>
      <c r="D95" s="186"/>
      <c r="F95">
        <v>0</v>
      </c>
      <c r="H95">
        <v>0</v>
      </c>
      <c r="J95">
        <v>0</v>
      </c>
      <c r="L95" s="44">
        <f>SUM(F95:H95:J95)</f>
        <v>0</v>
      </c>
      <c r="W95" s="139">
        <f t="shared" si="6"/>
        <v>7780</v>
      </c>
    </row>
    <row r="96" spans="1:23" ht="12.75">
      <c r="A96" s="197" t="s">
        <v>185</v>
      </c>
      <c r="B96" s="198">
        <v>2124.8</v>
      </c>
      <c r="C96" s="198">
        <v>0</v>
      </c>
      <c r="D96" s="198"/>
      <c r="F96">
        <v>0</v>
      </c>
      <c r="H96">
        <v>0</v>
      </c>
      <c r="J96">
        <v>0</v>
      </c>
      <c r="L96" s="44">
        <f>SUM(F96:H96:J96)</f>
        <v>0</v>
      </c>
      <c r="W96" s="139">
        <f t="shared" si="6"/>
        <v>2124.8</v>
      </c>
    </row>
    <row r="97" ht="12.75">
      <c r="C97" s="199"/>
    </row>
    <row r="98" spans="2:21" s="219" customFormat="1" ht="12.75">
      <c r="B98" s="219">
        <f>SUM(B72:B97)</f>
        <v>15404.8</v>
      </c>
      <c r="C98" s="221">
        <f>SUM(C72:C97)-C94-C93</f>
        <v>546990</v>
      </c>
      <c r="F98" s="219">
        <f>SUM(F72:F97)</f>
        <v>16778</v>
      </c>
      <c r="H98" s="219">
        <f>SUM(H72:H97)</f>
        <v>0</v>
      </c>
      <c r="J98" s="219">
        <f>SUM(J72:J97)</f>
        <v>551995</v>
      </c>
      <c r="L98" s="218">
        <f>SUM(L72:L97)</f>
        <v>568773</v>
      </c>
      <c r="O98" s="219">
        <f>SUM(O72:O97)</f>
        <v>417635.35</v>
      </c>
      <c r="P98" s="219">
        <f>SUM(P72:P97)</f>
        <v>0</v>
      </c>
      <c r="Q98" s="219">
        <f>SUM(Q72:Q97)</f>
        <v>150066</v>
      </c>
      <c r="R98" s="219">
        <f>SUM(R72:R97)</f>
        <v>0</v>
      </c>
      <c r="S98" s="219">
        <f>SUM(S72:S97)</f>
        <v>324983.65</v>
      </c>
      <c r="U98" s="219">
        <f>SUM(O98:T98)</f>
        <v>892685</v>
      </c>
    </row>
    <row r="100" ht="12.75">
      <c r="L100" s="44">
        <f>C98+L98</f>
        <v>1115763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Claudia</cp:lastModifiedBy>
  <cp:lastPrinted>2013-04-18T21:30:38Z</cp:lastPrinted>
  <dcterms:created xsi:type="dcterms:W3CDTF">1999-04-27T18:26:38Z</dcterms:created>
  <dcterms:modified xsi:type="dcterms:W3CDTF">2013-06-07T00:59:02Z</dcterms:modified>
  <cp:category/>
  <cp:version/>
  <cp:contentType/>
  <cp:contentStatus/>
</cp:coreProperties>
</file>