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465" windowWidth="15375" windowHeight="5760" activeTab="3"/>
  </bookViews>
  <sheets>
    <sheet name="EVTOP 01" sheetId="1" r:id="rId1"/>
    <sheet name="EVTOP 02" sheetId="2" r:id="rId2"/>
    <sheet name="ANEXO " sheetId="3" r:id="rId3"/>
    <sheet name="evetop 03" sheetId="4" r:id="rId4"/>
  </sheets>
  <definedNames>
    <definedName name="_xlnm.Print_Area" localSheetId="3">'evetop 03'!$A$1:$X$63</definedName>
    <definedName name="_xlnm.Print_Area" localSheetId="1">'EVTOP 02'!$A$2:$H$167</definedName>
  </definedNames>
  <calcPr fullCalcOnLoad="1"/>
</workbook>
</file>

<file path=xl/sharedStrings.xml><?xml version="1.0" encoding="utf-8"?>
<sst xmlns="http://schemas.openxmlformats.org/spreadsheetml/2006/main" count="385" uniqueCount="298">
  <si>
    <t>ORGANISMO: CONSEJO ESTATAL DE CIENCIA Y TECNOLOGIA</t>
  </si>
  <si>
    <t>CLAVE NEP ORGANISMO</t>
  </si>
  <si>
    <t>DESCRIPCION</t>
  </si>
  <si>
    <t>UNIDAD DE MEDIDA</t>
  </si>
  <si>
    <t>ORIGINAL ANUAL</t>
  </si>
  <si>
    <t>CALENDARIO</t>
  </si>
  <si>
    <t>UR</t>
  </si>
  <si>
    <t>ER</t>
  </si>
  <si>
    <t>E4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</si>
  <si>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</si>
  <si>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</si>
  <si>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</si>
  <si>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</si>
  <si>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META</t>
  </si>
  <si>
    <t>INTEGRAR EL REPORTE ANUAL DE LA CUENTAPÚBLICA SOBRE EL ORÍGEN, APLICACIÓN DE RECURSOS FINANCIEROS Y MATERIALES EJERCIDOS EN EL POA.</t>
  </si>
  <si>
    <t>REPORTES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</si>
  <si>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</si>
  <si>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</si>
  <si>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</si>
  <si>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</si>
  <si>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</si>
  <si>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</si>
  <si>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</si>
  <si>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</si>
  <si>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</si>
  <si>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 xml:space="preserve">CELEBRAR REUNIONES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</si>
  <si>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</si>
  <si>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</si>
  <si>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</si>
  <si>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</si>
  <si>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</si>
  <si>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</si>
  <si>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</si>
  <si>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</si>
  <si>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</si>
  <si>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</si>
  <si>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</si>
  <si>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</si>
  <si>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</si>
  <si>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</si>
  <si>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</si>
  <si>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</si>
  <si>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</si>
  <si>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</si>
  <si>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</si>
  <si>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</si>
  <si>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</si>
  <si>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</si>
  <si>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</si>
  <si>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</si>
  <si>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</si>
  <si>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</si>
  <si>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</si>
  <si>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</si>
  <si>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</si>
  <si>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Nombre y firma</t>
  </si>
  <si>
    <t>del Director General o responsable</t>
  </si>
  <si>
    <t>del Contador</t>
  </si>
  <si>
    <t>ASIGNACION ORIGINAL</t>
  </si>
  <si>
    <t>EJERCIDO EN EL TRIMESTRE</t>
  </si>
  <si>
    <t>DISPONIBLE</t>
  </si>
  <si>
    <t>MONTO</t>
  </si>
  <si>
    <t>EVTOP-01-01</t>
  </si>
  <si>
    <t>RELACIÓN DE RECURSOS ESTATALES RECIBIDOS DURANTE EL TRIMESTRE</t>
  </si>
  <si>
    <t>FECHA</t>
  </si>
  <si>
    <t>No. CHEQUE/O. PAGO</t>
  </si>
  <si>
    <t>IMPORTE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</si>
  <si>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</si>
  <si>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</si>
  <si>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</si>
  <si>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</si>
  <si>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GENERACIÓN DE BASE DATOS PARA EL SISTEMA ESTATAL DE INFORMACIÓN CIENTÍFICA Y TECNOLÓGICA DEL ESTADO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</si>
  <si>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</si>
  <si>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</si>
  <si>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</si>
  <si>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</si>
  <si>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</si>
  <si>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</si>
  <si>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</si>
  <si>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REALIZADO</t>
  </si>
  <si>
    <t>EVTOP-03</t>
  </si>
  <si>
    <t>TRIMESTRE: PRIMERO 2013</t>
  </si>
  <si>
    <t>M.C. MARTHA NIDIA CAMPA GADEA</t>
  </si>
  <si>
    <t xml:space="preserve">C. ANGEL REYES MERCADO </t>
  </si>
  <si>
    <t xml:space="preserve">OPERACIÓN DEL MUSEO INTERANTE DE CIENCIA LA ENERGIA TAMBIEN SE CUENTA. </t>
  </si>
  <si>
    <t>CONFORMACIÓN DEL SISTEMA ESTATAL DE INVESTIGACIÓN CIENTÍFICA, DESARROLLO TECNOLÓGICO, TRANSFERENCIA DE TECNOLOGÍA E INNOVACIÓN</t>
  </si>
  <si>
    <t>SISTEMA</t>
  </si>
  <si>
    <t xml:space="preserve">PROGRAMA DE CAPACITACIÓN Y ESPECIALIZACIÓN PARA EL FORTALECIMIENTO DEL ECOSISTEMA DE INNOVACIÓN EN SONORA </t>
  </si>
  <si>
    <t>APOYOS AL DESARROLLO TECNOLÓGICO E INNOVACIÓN</t>
  </si>
  <si>
    <t>EMPRESAS</t>
  </si>
  <si>
    <t>IMPULSO EN LAS EMPRESAS PARA LA OBTENCIÓN DEL REGISTRO NACIONAL DE INSTITUCIONES Y EMPRESAS CIENTÍFICAS Y TECNOLÓGICAS (RENIECYT)</t>
  </si>
  <si>
    <t>FONDO ESTATAL PARA LA INVESTIGACIÓN CIENTÍFICA, EL DESARROLLO TECNOLÓGICO Y LA INNOVACIÓN</t>
  </si>
  <si>
    <t>INTEGRAR EL DOCUMENTO DE AVANCE FISICO-FINANCIERO DEL POA 2013</t>
  </si>
  <si>
    <t>EVTOP - 02</t>
  </si>
  <si>
    <t xml:space="preserve">SISTEMA ESTATAL DE EVALUACION </t>
  </si>
  <si>
    <t>ANALITICO DE RECURSOS EJERCIDOS POR PARTIDA PRESUPUESTAL</t>
  </si>
  <si>
    <t xml:space="preserve">NOMBRE DEL ORGANISMO:  CONSEJO ESTATAL DE CIENCIA Y TECNOLOGIA </t>
  </si>
  <si>
    <t>CVE. PARTIDA PRESUPUESTAL</t>
  </si>
  <si>
    <t>ASIGNACION MODIFICADA</t>
  </si>
  <si>
    <t xml:space="preserve">% 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</si>
  <si>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</si>
  <si>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</si>
  <si>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</si>
  <si>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</si>
  <si>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</si>
  <si>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</si>
  <si>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Ayuda para energía eláctrica</t>
  </si>
  <si>
    <t>Remuneraciones adicionales y especiales</t>
  </si>
  <si>
    <t>Primas de vacaciones, dominical y gratificación de fin de año</t>
  </si>
  <si>
    <t>Prima vacacional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</si>
  <si>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</si>
  <si>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</si>
  <si>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</si>
  <si>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</si>
  <si>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</si>
  <si>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</si>
  <si>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</si>
  <si>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</si>
  <si>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</si>
  <si>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</si>
  <si>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</si>
  <si>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</si>
  <si>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Otras prestaciones sociales y económicas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</si>
  <si>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</si>
  <si>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</si>
  <si>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</si>
  <si>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</si>
  <si>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</si>
  <si>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</si>
  <si>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</si>
  <si>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</si>
  <si>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</si>
  <si>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</si>
  <si>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</si>
  <si>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</si>
  <si>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</si>
  <si>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</si>
  <si>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</si>
  <si>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</si>
  <si>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</si>
  <si>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Adquisición de agua potable</t>
  </si>
  <si>
    <t>Utensilios para el servicio de alimentación</t>
  </si>
  <si>
    <t>Materiales y artículos de construcción y de reparación</t>
  </si>
  <si>
    <t>Materiales complementarios</t>
  </si>
  <si>
    <t>Combustibles, lubricantes y aditivos</t>
  </si>
  <si>
    <t>Combustibles</t>
  </si>
  <si>
    <t>Herramientas, refacciones y accesorios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</si>
  <si>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</si>
  <si>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</si>
  <si>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</si>
  <si>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</si>
  <si>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Servicios generales</t>
  </si>
  <si>
    <t>Servicios básicos</t>
  </si>
  <si>
    <t xml:space="preserve">Servicios de Telecomunicaciones y Satelites </t>
  </si>
  <si>
    <t>Servicios postales y telegráficos</t>
  </si>
  <si>
    <t>Servicio postal</t>
  </si>
  <si>
    <t xml:space="preserve">Servicios Intengrales y Otros Servicios </t>
  </si>
  <si>
    <t>Servicio de arrendamiento</t>
  </si>
  <si>
    <t>Arrendamiento de Edificios</t>
  </si>
  <si>
    <t xml:space="preserve">Arrendamiento de mobiliario y equipo de administración, educacional y recreativo  </t>
  </si>
  <si>
    <t xml:space="preserve">Arrendamiento de muebles, maquinaria y equipo  </t>
  </si>
  <si>
    <t xml:space="preserve">Arrendamiento de equipo de Transporte </t>
  </si>
  <si>
    <t>Arrendamiento de activos intangibles</t>
  </si>
  <si>
    <t>Patentes, regalías y otros</t>
  </si>
  <si>
    <t>Servicios profesionales, científicos, técnicos y otros servicios</t>
  </si>
  <si>
    <t>Servicios legales, de contabilidad, auditorias y relacionados</t>
  </si>
  <si>
    <t>Servicios de consultoría administrativa, procesos, técnica y en tecnologías de la información</t>
  </si>
  <si>
    <t xml:space="preserve">Servicios de consultoria </t>
  </si>
  <si>
    <t>Servicios de capacitación</t>
  </si>
  <si>
    <t>Servicios de apoyo administrativo, traducción, fotocopiado e impresión</t>
  </si>
  <si>
    <t>Impresiones y publicaciones oficiales</t>
  </si>
  <si>
    <t>Servicios Financieros, bancarios y comerciales</t>
  </si>
  <si>
    <t>Servicios financieros y bancarios</t>
  </si>
  <si>
    <t>Seguros de bienes patrimoniales</t>
  </si>
  <si>
    <t>Fletes y maniobras</t>
  </si>
  <si>
    <t xml:space="preserve">Servicios de instalación, reparación, mantenimiento y conservación 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</si>
  <si>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</si>
  <si>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</si>
  <si>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</si>
  <si>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</si>
  <si>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</si>
  <si>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</si>
  <si>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</si>
  <si>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</si>
  <si>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</si>
  <si>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Servicios de comunicación social y publicidad</t>
  </si>
  <si>
    <t xml:space="preserve">Difusión por radio, televisión y otros medios de mensajes sobre programas y actividades gubernamentales </t>
  </si>
  <si>
    <t>Servicios de traslado y viáticos</t>
  </si>
  <si>
    <t>Pasajes aéreos</t>
  </si>
  <si>
    <t>Pasajes terrestres</t>
  </si>
  <si>
    <t xml:space="preserve">Pasajes terrestres nacionales para laborales en campo y de supervision 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</si>
  <si>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</si>
  <si>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</si>
  <si>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</si>
  <si>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</si>
  <si>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</si>
  <si>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</si>
  <si>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</si>
  <si>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</si>
  <si>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</si>
  <si>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</si>
  <si>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 xml:space="preserve">Gastos de representación </t>
  </si>
  <si>
    <t xml:space="preserve">Gastos de Atención y Promoción </t>
  </si>
  <si>
    <t>Otros servicios generales</t>
  </si>
  <si>
    <t>Impuestos y derechos</t>
  </si>
  <si>
    <t>Penas, multas, accesorios y actualizaciones</t>
  </si>
  <si>
    <t>Transferencias, asignaciones, subsidios y otras ayudas</t>
  </si>
  <si>
    <t>Ayudas sociales</t>
  </si>
  <si>
    <t xml:space="preserve">Ayudas sociales actividades cientificas o academicas </t>
  </si>
  <si>
    <t xml:space="preserve">Apooyo a la Investigacion científica y tecnológica de instituciones academicas y sector público  </t>
  </si>
  <si>
    <t xml:space="preserve">Transferencias para el sector privado externo </t>
  </si>
  <si>
    <t xml:space="preserve">Tranferencias para el sector privado externo </t>
  </si>
  <si>
    <t>Bienes muebles, inmuebles e intangibles</t>
  </si>
  <si>
    <t>Mobiliario y equipo de administración</t>
  </si>
  <si>
    <t>Muebles de oficina y estantería</t>
  </si>
  <si>
    <t xml:space="preserve">Mobiliario </t>
  </si>
  <si>
    <t>Avance Preliminar del Presupuesto Anual</t>
  </si>
  <si>
    <t>93</t>
  </si>
  <si>
    <t>3.8.01</t>
  </si>
  <si>
    <t>METAS</t>
  </si>
  <si>
    <t>TOTAL ACUMULADO</t>
  </si>
  <si>
    <t>% AVANCE FISICO</t>
  </si>
  <si>
    <t>Finalidad</t>
  </si>
  <si>
    <t>Función</t>
  </si>
  <si>
    <t>Subfun ción</t>
  </si>
  <si>
    <t>PROG.</t>
  </si>
  <si>
    <t>Subpro grama</t>
  </si>
  <si>
    <t>Actividad o Proyecto</t>
  </si>
  <si>
    <t>MODIFICADO ANUAL</t>
  </si>
  <si>
    <t>1er. TRIM.</t>
  </si>
  <si>
    <t>2do. TRIM.</t>
  </si>
  <si>
    <t>3er. TRIM.</t>
  </si>
  <si>
    <t>4to. TRIM.</t>
  </si>
  <si>
    <t xml:space="preserve">Desarrollo Econimico </t>
  </si>
  <si>
    <t/>
  </si>
  <si>
    <t>3.8</t>
  </si>
  <si>
    <t>Investigación y Desarrollo Relacionados con Asuntos Economicos</t>
  </si>
  <si>
    <t xml:space="preserve">Promover y Difundir la Investigación Científica y Tecnológica </t>
  </si>
  <si>
    <t xml:space="preserve">Sonora, Competitivo y Sustentable </t>
  </si>
  <si>
    <t>Innovación y Desarrollo tecnológico</t>
  </si>
  <si>
    <t xml:space="preserve">Investigación y Desarrollo Tecnológico para el Desarrollo Rural </t>
  </si>
  <si>
    <t>0001</t>
  </si>
  <si>
    <t>CONTROL Y SEGUIMIENTO ADMINISTRATIVO Y DE SERVICIOS PARA EL DESARROLLO CIENTÍFICO Y TECNOLÓGICO</t>
  </si>
  <si>
    <t>3.8.0.1</t>
  </si>
  <si>
    <t>OPERAR EL SISTEMA CONTABLE Y DE CONTROL ADMINISTRATIVO EN RELACIÓN A LA SITUACIÓN FINANCIERA DEL ORGANISMO.</t>
  </si>
  <si>
    <t>0002</t>
  </si>
  <si>
    <t>51</t>
  </si>
  <si>
    <t>0003</t>
  </si>
  <si>
    <t>DIRECCION DE ARTICULACIÓN PRODUCTIVA</t>
  </si>
  <si>
    <t>TOTALES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</si>
  <si>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</si>
  <si>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DIRECCION DE EVALUACON)</t>
    </r>
  </si>
  <si>
    <t>ESTRUCTURA PROGRAMATICA</t>
  </si>
  <si>
    <r>
      <t>UR</t>
    </r>
    <r>
      <rPr>
        <sz val="8"/>
        <rFont val="Arial"/>
        <family val="2"/>
      </rPr>
      <t>: NUMERO DE UNIDAD RESPONSABLE, EN FUNCION A SU ESTRUCTURA ADMINISTRATIVA</t>
    </r>
  </si>
  <si>
    <r>
      <t>FINALIDAD: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</si>
  <si>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FUNCION: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</si>
  <si>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</si>
  <si>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</si>
  <si>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>PROG.:</t>
    </r>
    <r>
      <rPr>
        <sz val="8"/>
        <rFont val="Arial"/>
        <family val="2"/>
      </rPr>
      <t xml:space="preserve"> NUMERO DE PROGRAMA QUE CORRESPONDA DE ACUERDO AL CATALOGO DE PROGRAMAS Y SUBPROGRAMAS</t>
    </r>
  </si>
  <si>
    <r>
      <t>SUBPROGRAMA:</t>
    </r>
    <r>
      <rPr>
        <sz val="8"/>
        <rFont val="Arial"/>
        <family val="2"/>
      </rPr>
      <t xml:space="preserve"> NUMERO DEL SUBPROGRAMA, QUE SE DESPRENDE DEL PROGRAMA. CATALOGO DE PROGRAMAS Y SUBPROGRAMAS.</t>
    </r>
  </si>
  <si>
    <r>
      <t xml:space="preserve">ACTIVIDAD O PROYECTO: </t>
    </r>
    <r>
      <rPr>
        <sz val="8"/>
        <rFont val="Arial"/>
        <family val="2"/>
      </rPr>
      <t>NUMERO DE PROYECTO O ACTIVIDAD QUE SE LOCALIZA EN EL CATALOGO DE ACTIVIDADES O PROYECTOS,  LIGADO A LOS PROGRAMAS Y SUBPROGRAMAS, PARA MEJOR IDENTIFICACION. EN SEGUIDA DESCRIBIR LA META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</si>
  <si>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</si>
  <si>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</si>
  <si>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</si>
  <si>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 xml:space="preserve">SISTEMA ESTATAL DE EVALUACIÓN </t>
  </si>
  <si>
    <t>INFORME DE AVANCE PROGRAMATICO</t>
  </si>
  <si>
    <t>ASIGNACION PRESUPUESTAL</t>
  </si>
  <si>
    <t>Estructura Adminis trativa</t>
  </si>
  <si>
    <t>Categorías Programáticas</t>
  </si>
  <si>
    <t>Línea de Acción</t>
  </si>
  <si>
    <t>Funciones</t>
  </si>
  <si>
    <t>PED</t>
  </si>
  <si>
    <t>TRIMESTRE: SEGUNDO TRIMESTRE 2013</t>
  </si>
  <si>
    <t>TRIMESTRE: SEGUNDO 2012</t>
  </si>
  <si>
    <t xml:space="preserve">JUNIO </t>
  </si>
  <si>
    <t>SUBSIDIO PARA PAGO DE APORTACIONES Y DEDUCCIONES DE NÓMINA QUINCENAL, 07</t>
  </si>
  <si>
    <t>SUBSIDIO PARA PAGO DE APORTACIONES Y DEDUCCIONES DE NÓMINA QUINCENAL, 08</t>
  </si>
  <si>
    <t>SUBSIDIO PARA PAGO DE NÓMINA QUINCENAL DEL 16 AL 30 DE ABRIL DEL 2013, 08</t>
  </si>
  <si>
    <t>SUBSIDIO PARA PAGO DE NÓMINA MENSUAL DEL 01 AL 30 DE ABRIL DEL 2013, 04</t>
  </si>
  <si>
    <t>SUBSIDIO PARA PAGO DE APORTACIONES Y DEDUCCIONES DE NÓMINA QUINCENAL, 09</t>
  </si>
  <si>
    <t>SUBSIDIO PARA PAGO DE  NÓMINA QUINCENAL DEL 01 AL 15 DE ABRIL DEL 2013, 07</t>
  </si>
  <si>
    <t>SUBSIDIO PARA PAGO DE APORTACIONES Y DEDUCCIONES DE NÓMINA QUINCENAL, 10</t>
  </si>
  <si>
    <t>SUBSIDIO PARA PAGO DE NÓMINA QUINCENAL DEL 16 AL 31 DE MAYO DEL 2013, 10</t>
  </si>
  <si>
    <t>SUBSIDIO PARA PAGO DE NÓMINA MENSUAL DEL 01 AL 31 DE MAYO DEL 2013, 05</t>
  </si>
  <si>
    <t>SUBSIDIO PARA PAGO DE  NÓMINA QUINCENAL DEL 01  AL 15 DE MAYO DEL 2013, 09</t>
  </si>
  <si>
    <t>SUBSIDIO PARA PAGO DE  NÓMINA QUINCENAL DEL 01 AL 15 DE JUNIO DEL 2013, 11</t>
  </si>
  <si>
    <t>SUBSIDIO PARA PAGO DE APORTACIONES Y DEDUCCIONES DE NÓMINA QUINCENAL, 11</t>
  </si>
  <si>
    <t>SUBSIDIO PARA PAGO DE NÓMINA QUINCENAL DEL 16 AL 30 DE JUNIO DEL 2013, 12</t>
  </si>
  <si>
    <t>SUBSIDIO PARA PAGO DE APORTACIONES Y DEDUCCIONES DE NÓMINA QUINCENAL, 12</t>
  </si>
  <si>
    <t>SUBSIDIO PARA PAGO DE NÓMINA MENSUAL DEL 01 AL 30 DE JUNIO DEL 2013, 06</t>
  </si>
  <si>
    <t>APORTACIÓN DEL CONVENIO FIRMADO CON REDNACECYT - COECYT</t>
  </si>
  <si>
    <t xml:space="preserve">ABRIL </t>
  </si>
  <si>
    <t xml:space="preserve">MAYO </t>
  </si>
  <si>
    <t xml:space="preserve">MINISTRACIÓN GASTO OPERATIVO DEL MES DE ABRIL  </t>
  </si>
  <si>
    <t xml:space="preserve">MINISTRACIÓN GASTO OPERATIVO DEL MES DE MAYO   </t>
  </si>
  <si>
    <t>SUBSIDIO PARA PAGO DE APORTACIONES Y DEDUCCIONES DE NÓMINA QUINCENAL,</t>
  </si>
  <si>
    <t xml:space="preserve">SUBSIDIO PARA PAGO DE APORTACIONES Y DEDUCCIONES DE NÓMINA QUINCENAL, </t>
  </si>
  <si>
    <t>-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</si>
</sst>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  <numFmt numFmtId="167" formatCode="#,##0.0000000000"/>
    <numFmt numFmtId="168" formatCode="#,##0.00_ ;\-#,##0.00\ "/>
    <numFmt numFmtId="169" formatCode="#,##0_ ;\-#,##0\ 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_);_(* \(#,##0.00\);_(* &quot;-&quot;??_);_(@_)"/>
    <numFmt numFmtId="176" formatCode="_(* #,##0_);_(* \(#,##0\);_(* &quot;-&quot;??_);_(@_)"/>
    <numFmt numFmtId="177" formatCode="0.0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[$-80A]dddd\,\ dd&quot; de &quot;mmmm&quot; de &quot;yyyy"/>
    <numFmt numFmtId="182" formatCode="[$-80A]hh:mm:ss\ AM/PM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Unicode MS"/>
      <family val="2"/>
    </font>
    <font>
      <sz val="8"/>
      <color indexed="10"/>
      <name val="Arial"/>
      <family val="2"/>
    </font>
    <font>
      <b/>
      <sz val="14"/>
      <color indexed="8"/>
      <name val="Calibri"/>
      <family val="0"/>
    </font>
    <font>
      <sz val="3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Unicode MS"/>
      <family val="2"/>
    </font>
    <font>
      <sz val="8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42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165" fontId="0" fillId="33" borderId="15" xfId="53" applyNumberFormat="1" applyFont="1" applyFill="1" applyBorder="1" applyAlignment="1">
      <alignment horizontal="right" wrapText="1"/>
    </xf>
    <xf numFmtId="165" fontId="0" fillId="33" borderId="15" xfId="53" applyNumberFormat="1" applyFont="1" applyFill="1" applyBorder="1" applyAlignment="1">
      <alignment horizontal="right"/>
    </xf>
    <xf numFmtId="165" fontId="0" fillId="0" borderId="15" xfId="53" applyNumberFormat="1" applyFont="1" applyBorder="1" applyAlignment="1">
      <alignment/>
    </xf>
    <xf numFmtId="165" fontId="0" fillId="0" borderId="16" xfId="53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16" xfId="53" applyNumberFormat="1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7" xfId="53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53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8" xfId="0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165" fontId="10" fillId="34" borderId="11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vertical="center" wrapText="1"/>
    </xf>
    <xf numFmtId="4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14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43" fontId="6" fillId="0" borderId="23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43" fontId="0" fillId="36" borderId="26" xfId="0" applyNumberFormat="1" applyFill="1" applyBorder="1" applyAlignment="1">
      <alignment horizontal="center" vertical="center" wrapText="1"/>
    </xf>
    <xf numFmtId="14" fontId="14" fillId="36" borderId="27" xfId="0" applyNumberFormat="1" applyFont="1" applyFill="1" applyBorder="1" applyAlignment="1" applyProtection="1">
      <alignment horizontal="center" vertical="center" wrapText="1"/>
      <protection/>
    </xf>
    <xf numFmtId="0" fontId="14" fillId="36" borderId="11" xfId="0" applyNumberFormat="1" applyFont="1" applyFill="1" applyBorder="1" applyAlignment="1" applyProtection="1">
      <alignment horizontal="center" vertical="center" wrapText="1"/>
      <protection/>
    </xf>
    <xf numFmtId="43" fontId="14" fillId="36" borderId="28" xfId="0" applyNumberFormat="1" applyFont="1" applyFill="1" applyBorder="1" applyAlignment="1">
      <alignment horizontal="center" vertical="center" wrapText="1"/>
    </xf>
    <xf numFmtId="43" fontId="14" fillId="36" borderId="29" xfId="53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61" fillId="0" borderId="11" xfId="0" applyNumberFormat="1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>
      <alignment vertical="center" wrapText="1"/>
    </xf>
    <xf numFmtId="0" fontId="0" fillId="37" borderId="0" xfId="0" applyFill="1" applyAlignment="1">
      <alignment/>
    </xf>
    <xf numFmtId="43" fontId="8" fillId="0" borderId="0" xfId="53" applyFont="1" applyFill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169" fontId="0" fillId="0" borderId="15" xfId="0" applyNumberFormat="1" applyFont="1" applyFill="1" applyBorder="1" applyAlignment="1">
      <alignment/>
    </xf>
    <xf numFmtId="165" fontId="0" fillId="33" borderId="15" xfId="55" applyNumberFormat="1" applyFont="1" applyFill="1" applyBorder="1" applyAlignment="1">
      <alignment horizontal="center"/>
    </xf>
    <xf numFmtId="165" fontId="0" fillId="33" borderId="16" xfId="55" applyNumberFormat="1" applyFont="1" applyFill="1" applyBorder="1" applyAlignment="1">
      <alignment horizontal="center" vertical="center"/>
    </xf>
    <xf numFmtId="165" fontId="0" fillId="0" borderId="15" xfId="55" applyNumberFormat="1" applyFont="1" applyBorder="1" applyAlignment="1">
      <alignment/>
    </xf>
    <xf numFmtId="10" fontId="0" fillId="0" borderId="17" xfId="55" applyNumberFormat="1" applyFont="1" applyBorder="1" applyAlignment="1">
      <alignment/>
    </xf>
    <xf numFmtId="10" fontId="0" fillId="0" borderId="16" xfId="55" applyNumberFormat="1" applyFont="1" applyBorder="1" applyAlignment="1">
      <alignment/>
    </xf>
    <xf numFmtId="10" fontId="0" fillId="0" borderId="15" xfId="55" applyNumberFormat="1" applyFont="1" applyBorder="1" applyAlignment="1">
      <alignment/>
    </xf>
    <xf numFmtId="165" fontId="0" fillId="0" borderId="15" xfId="61" applyNumberFormat="1" applyFont="1" applyFill="1" applyBorder="1">
      <alignment/>
      <protection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0" fontId="0" fillId="0" borderId="0" xfId="65" applyNumberFormat="1" applyFont="1" applyBorder="1" applyAlignment="1">
      <alignment/>
    </xf>
    <xf numFmtId="175" fontId="6" fillId="0" borderId="0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Border="1" applyAlignment="1">
      <alignment horizontal="centerContinuous"/>
    </xf>
    <xf numFmtId="10" fontId="6" fillId="0" borderId="0" xfId="65" applyNumberFormat="1" applyFont="1" applyBorder="1" applyAlignment="1">
      <alignment horizontal="centerContinuous"/>
    </xf>
    <xf numFmtId="0" fontId="6" fillId="0" borderId="3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/>
    </xf>
    <xf numFmtId="10" fontId="0" fillId="0" borderId="0" xfId="65" applyNumberFormat="1" applyFont="1" applyBorder="1" applyAlignment="1">
      <alignment horizontal="centerContinuous"/>
    </xf>
    <xf numFmtId="175" fontId="0" fillId="0" borderId="0" xfId="0" applyNumberFormat="1" applyBorder="1" applyAlignment="1">
      <alignment horizontal="centerContinuous"/>
    </xf>
    <xf numFmtId="175" fontId="6" fillId="0" borderId="31" xfId="0" applyNumberFormat="1" applyFont="1" applyBorder="1" applyAlignment="1">
      <alignment horizontal="center" vertical="center" wrapText="1"/>
    </xf>
    <xf numFmtId="10" fontId="6" fillId="0" borderId="32" xfId="65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 indent="2"/>
    </xf>
    <xf numFmtId="3" fontId="12" fillId="0" borderId="34" xfId="0" applyNumberFormat="1" applyFont="1" applyBorder="1" applyAlignment="1">
      <alignment horizontal="left" vertical="center" wrapText="1"/>
    </xf>
    <xf numFmtId="176" fontId="12" fillId="0" borderId="34" xfId="53" applyNumberFormat="1" applyFont="1" applyBorder="1" applyAlignment="1">
      <alignment horizontal="right" vertical="center" indent="1"/>
    </xf>
    <xf numFmtId="166" fontId="12" fillId="0" borderId="34" xfId="65" applyNumberFormat="1" applyFont="1" applyBorder="1" applyAlignment="1">
      <alignment horizontal="right" vertical="center" indent="1"/>
    </xf>
    <xf numFmtId="176" fontId="12" fillId="0" borderId="35" xfId="53" applyNumberFormat="1" applyFont="1" applyBorder="1" applyAlignment="1">
      <alignment horizontal="right" vertical="center" indent="1"/>
    </xf>
    <xf numFmtId="0" fontId="12" fillId="0" borderId="36" xfId="0" applyNumberFormat="1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left" vertical="center" wrapText="1"/>
    </xf>
    <xf numFmtId="176" fontId="12" fillId="0" borderId="15" xfId="53" applyNumberFormat="1" applyFont="1" applyBorder="1" applyAlignment="1">
      <alignment horizontal="right" vertical="center" indent="1"/>
    </xf>
    <xf numFmtId="166" fontId="12" fillId="0" borderId="15" xfId="65" applyNumberFormat="1" applyFont="1" applyBorder="1" applyAlignment="1">
      <alignment horizontal="right" vertical="center" indent="1"/>
    </xf>
    <xf numFmtId="176" fontId="12" fillId="0" borderId="37" xfId="53" applyNumberFormat="1" applyFont="1" applyBorder="1" applyAlignment="1">
      <alignment horizontal="right" vertical="center" indent="1"/>
    </xf>
    <xf numFmtId="0" fontId="12" fillId="0" borderId="36" xfId="0" applyNumberFormat="1" applyFont="1" applyBorder="1" applyAlignment="1">
      <alignment horizontal="left" vertical="center" wrapText="1" indent="2"/>
    </xf>
    <xf numFmtId="0" fontId="12" fillId="0" borderId="36" xfId="0" applyNumberFormat="1" applyFont="1" applyBorder="1" applyAlignment="1">
      <alignment horizontal="left" vertical="center" wrapText="1" indent="4"/>
    </xf>
    <xf numFmtId="0" fontId="8" fillId="0" borderId="36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horizontal="left" vertical="center" wrapText="1"/>
    </xf>
    <xf numFmtId="176" fontId="8" fillId="0" borderId="15" xfId="53" applyNumberFormat="1" applyFont="1" applyBorder="1" applyAlignment="1">
      <alignment horizontal="right" vertical="center" indent="1"/>
    </xf>
    <xf numFmtId="166" fontId="8" fillId="0" borderId="15" xfId="65" applyNumberFormat="1" applyFont="1" applyBorder="1" applyAlignment="1">
      <alignment horizontal="right" vertical="center" indent="1"/>
    </xf>
    <xf numFmtId="176" fontId="8" fillId="0" borderId="37" xfId="53" applyNumberFormat="1" applyFont="1" applyBorder="1" applyAlignment="1">
      <alignment horizontal="right" vertical="center" indent="1"/>
    </xf>
    <xf numFmtId="0" fontId="12" fillId="0" borderId="36" xfId="0" applyNumberFormat="1" applyFont="1" applyBorder="1" applyAlignment="1">
      <alignment horizontal="center" wrapText="1"/>
    </xf>
    <xf numFmtId="0" fontId="8" fillId="0" borderId="38" xfId="0" applyFont="1" applyBorder="1" applyAlignment="1">
      <alignment horizontal="left" vertical="center" wrapText="1" indent="2"/>
    </xf>
    <xf numFmtId="4" fontId="8" fillId="0" borderId="31" xfId="0" applyNumberFormat="1" applyFont="1" applyBorder="1" applyAlignment="1">
      <alignment horizontal="left" vertical="center" wrapText="1"/>
    </xf>
    <xf numFmtId="175" fontId="8" fillId="0" borderId="31" xfId="53" applyNumberFormat="1" applyFont="1" applyBorder="1" applyAlignment="1">
      <alignment horizontal="right" vertical="center" indent="1"/>
    </xf>
    <xf numFmtId="10" fontId="0" fillId="0" borderId="31" xfId="65" applyNumberFormat="1" applyFont="1" applyBorder="1" applyAlignment="1">
      <alignment/>
    </xf>
    <xf numFmtId="175" fontId="0" fillId="0" borderId="39" xfId="0" applyNumberFormat="1" applyBorder="1" applyAlignment="1">
      <alignment/>
    </xf>
    <xf numFmtId="175" fontId="0" fillId="0" borderId="0" xfId="0" applyNumberFormat="1" applyAlignment="1">
      <alignment/>
    </xf>
    <xf numFmtId="0" fontId="8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43" fontId="0" fillId="0" borderId="0" xfId="53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43" fontId="8" fillId="0" borderId="0" xfId="0" applyNumberFormat="1" applyFont="1" applyBorder="1" applyAlignment="1">
      <alignment horizontal="left" vertical="center" wrapText="1"/>
    </xf>
    <xf numFmtId="176" fontId="8" fillId="0" borderId="0" xfId="53" applyNumberFormat="1" applyFont="1" applyBorder="1" applyAlignment="1">
      <alignment horizontal="left" vertical="center" wrapText="1"/>
    </xf>
    <xf numFmtId="43" fontId="8" fillId="0" borderId="0" xfId="53" applyFont="1" applyBorder="1" applyAlignment="1">
      <alignment horizontal="left" vertical="center" wrapText="1"/>
    </xf>
    <xf numFmtId="43" fontId="0" fillId="0" borderId="0" xfId="53" applyFont="1" applyAlignment="1">
      <alignment/>
    </xf>
    <xf numFmtId="0" fontId="6" fillId="0" borderId="0" xfId="0" applyFont="1" applyBorder="1" applyAlignment="1">
      <alignment horizontal="right" vertical="center"/>
    </xf>
    <xf numFmtId="176" fontId="0" fillId="0" borderId="0" xfId="53" applyNumberFormat="1" applyFont="1" applyBorder="1" applyAlignment="1">
      <alignment vertical="center"/>
    </xf>
    <xf numFmtId="176" fontId="0" fillId="0" borderId="0" xfId="53" applyNumberFormat="1" applyFont="1" applyAlignment="1">
      <alignment/>
    </xf>
    <xf numFmtId="10" fontId="0" fillId="0" borderId="0" xfId="65" applyNumberFormat="1" applyFont="1" applyAlignment="1">
      <alignment/>
    </xf>
    <xf numFmtId="0" fontId="5" fillId="0" borderId="40" xfId="61" applyFont="1" applyFill="1" applyBorder="1" applyAlignment="1">
      <alignment horizontal="left" vertical="center" wrapText="1"/>
      <protection/>
    </xf>
    <xf numFmtId="177" fontId="8" fillId="0" borderId="41" xfId="61" applyNumberFormat="1" applyFont="1" applyFill="1" applyBorder="1" applyAlignment="1">
      <alignment horizontal="center" vertical="center" wrapText="1"/>
      <protection/>
    </xf>
    <xf numFmtId="0" fontId="16" fillId="0" borderId="0" xfId="61" applyFont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44" xfId="61" applyFont="1" applyBorder="1" applyAlignment="1">
      <alignment horizontal="left" wrapText="1"/>
      <protection/>
    </xf>
    <xf numFmtId="0" fontId="0" fillId="0" borderId="0" xfId="61">
      <alignment/>
      <protection/>
    </xf>
    <xf numFmtId="0" fontId="12" fillId="0" borderId="45" xfId="61" applyFont="1" applyBorder="1" applyAlignment="1">
      <alignment vertical="top" wrapText="1"/>
      <protection/>
    </xf>
    <xf numFmtId="0" fontId="12" fillId="0" borderId="45" xfId="61" applyFont="1" applyBorder="1" applyAlignment="1">
      <alignment horizontal="center" vertical="top" wrapText="1"/>
      <protection/>
    </xf>
    <xf numFmtId="3" fontId="12" fillId="0" borderId="46" xfId="61" applyNumberFormat="1" applyFont="1" applyBorder="1" applyAlignment="1">
      <alignment vertical="top" wrapText="1"/>
      <protection/>
    </xf>
    <xf numFmtId="3" fontId="12" fillId="0" borderId="47" xfId="61" applyNumberFormat="1" applyFont="1" applyBorder="1" applyAlignment="1">
      <alignment vertical="top" wrapText="1"/>
      <protection/>
    </xf>
    <xf numFmtId="3" fontId="12" fillId="0" borderId="48" xfId="61" applyNumberFormat="1" applyFont="1" applyBorder="1" applyAlignment="1">
      <alignment vertical="top" wrapText="1"/>
      <protection/>
    </xf>
    <xf numFmtId="0" fontId="12" fillId="0" borderId="41" xfId="61" applyFont="1" applyBorder="1" applyAlignment="1">
      <alignment horizontal="center" vertical="top" wrapText="1"/>
      <protection/>
    </xf>
    <xf numFmtId="0" fontId="12" fillId="0" borderId="41" xfId="61" applyFont="1" applyBorder="1" applyAlignment="1">
      <alignment horizontal="center" vertical="center" wrapText="1"/>
      <protection/>
    </xf>
    <xf numFmtId="0" fontId="8" fillId="0" borderId="41" xfId="61" applyFont="1" applyBorder="1" applyAlignment="1">
      <alignment horizontal="center" vertical="center" wrapText="1"/>
      <protection/>
    </xf>
    <xf numFmtId="0" fontId="8" fillId="0" borderId="41" xfId="61" applyFont="1" applyBorder="1" applyAlignment="1">
      <alignment horizontal="center" vertical="top" wrapText="1"/>
      <protection/>
    </xf>
    <xf numFmtId="3" fontId="8" fillId="0" borderId="49" xfId="61" applyNumberFormat="1" applyFont="1" applyBorder="1" applyAlignment="1">
      <alignment vertical="top" wrapText="1"/>
      <protection/>
    </xf>
    <xf numFmtId="3" fontId="8" fillId="0" borderId="50" xfId="61" applyNumberFormat="1" applyFont="1" applyBorder="1" applyAlignment="1">
      <alignment vertical="top" wrapText="1"/>
      <protection/>
    </xf>
    <xf numFmtId="3" fontId="8" fillId="0" borderId="51" xfId="61" applyNumberFormat="1" applyFont="1" applyBorder="1" applyAlignment="1">
      <alignment vertical="top" wrapText="1"/>
      <protection/>
    </xf>
    <xf numFmtId="3" fontId="8" fillId="0" borderId="51" xfId="61" applyNumberFormat="1" applyFont="1" applyBorder="1" applyAlignment="1">
      <alignment horizontal="center" vertical="center" wrapText="1"/>
      <protection/>
    </xf>
    <xf numFmtId="3" fontId="8" fillId="0" borderId="49" xfId="61" applyNumberFormat="1" applyFont="1" applyBorder="1" applyAlignment="1">
      <alignment horizontal="center" vertical="center" wrapText="1"/>
      <protection/>
    </xf>
    <xf numFmtId="3" fontId="8" fillId="0" borderId="0" xfId="61" applyNumberFormat="1" applyFont="1" applyBorder="1" applyAlignment="1">
      <alignment horizontal="center" vertical="center" wrapText="1"/>
      <protection/>
    </xf>
    <xf numFmtId="0" fontId="0" fillId="0" borderId="0" xfId="61" applyFont="1" applyBorder="1">
      <alignment/>
      <protection/>
    </xf>
    <xf numFmtId="0" fontId="8" fillId="0" borderId="0" xfId="61" applyFont="1" applyAlignment="1">
      <alignment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12" fillId="0" borderId="44" xfId="61" applyFont="1" applyBorder="1" applyAlignment="1">
      <alignment horizontal="center" vertical="top" wrapText="1"/>
      <protection/>
    </xf>
    <xf numFmtId="0" fontId="8" fillId="0" borderId="44" xfId="61" applyFont="1" applyBorder="1" applyAlignment="1">
      <alignment horizontal="justify" vertical="top" wrapText="1"/>
      <protection/>
    </xf>
    <xf numFmtId="0" fontId="8" fillId="0" borderId="44" xfId="61" applyFont="1" applyBorder="1" applyAlignment="1">
      <alignment horizontal="center" vertical="center" wrapText="1"/>
      <protection/>
    </xf>
    <xf numFmtId="0" fontId="6" fillId="0" borderId="41" xfId="61" applyFont="1" applyBorder="1" applyAlignment="1">
      <alignment vertical="top" wrapText="1"/>
      <protection/>
    </xf>
    <xf numFmtId="0" fontId="6" fillId="0" borderId="52" xfId="61" applyFont="1" applyBorder="1" applyAlignment="1">
      <alignment vertical="top" wrapText="1"/>
      <protection/>
    </xf>
    <xf numFmtId="0" fontId="6" fillId="0" borderId="53" xfId="61" applyFont="1" applyBorder="1" applyAlignment="1">
      <alignment vertical="top" wrapText="1"/>
      <protection/>
    </xf>
    <xf numFmtId="0" fontId="0" fillId="0" borderId="0" xfId="61" applyAlignment="1">
      <alignment vertical="center" wrapText="1"/>
      <protection/>
    </xf>
    <xf numFmtId="0" fontId="6" fillId="0" borderId="0" xfId="61" applyFont="1" applyAlignment="1">
      <alignment vertical="center" wrapText="1"/>
      <protection/>
    </xf>
    <xf numFmtId="0" fontId="12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>
      <alignment vertical="center" wrapText="1"/>
      <protection/>
    </xf>
    <xf numFmtId="0" fontId="8" fillId="0" borderId="54" xfId="61" applyFont="1" applyBorder="1" applyAlignment="1">
      <alignment horizontal="center" vertical="center" wrapText="1"/>
      <protection/>
    </xf>
    <xf numFmtId="0" fontId="12" fillId="0" borderId="0" xfId="61" applyFont="1" applyBorder="1">
      <alignment/>
      <protection/>
    </xf>
    <xf numFmtId="0" fontId="8" fillId="0" borderId="41" xfId="61" applyFont="1" applyFill="1" applyBorder="1" applyAlignment="1">
      <alignment horizontal="center" vertical="center" wrapText="1"/>
      <protection/>
    </xf>
    <xf numFmtId="49" fontId="7" fillId="0" borderId="55" xfId="61" applyNumberFormat="1" applyFont="1" applyBorder="1" applyAlignment="1">
      <alignment horizontal="center" vertical="top" wrapText="1"/>
      <protection/>
    </xf>
    <xf numFmtId="0" fontId="7" fillId="0" borderId="44" xfId="61" applyFont="1" applyBorder="1" applyAlignment="1">
      <alignment horizontal="center" vertical="top" wrapText="1"/>
      <protection/>
    </xf>
    <xf numFmtId="0" fontId="7" fillId="0" borderId="56" xfId="61" applyFont="1" applyBorder="1" applyAlignment="1">
      <alignment horizontal="center" vertical="center" wrapText="1"/>
      <protection/>
    </xf>
    <xf numFmtId="0" fontId="7" fillId="0" borderId="57" xfId="61" applyFont="1" applyBorder="1" applyAlignment="1">
      <alignment horizontal="center" vertical="center" wrapText="1"/>
      <protection/>
    </xf>
    <xf numFmtId="0" fontId="0" fillId="0" borderId="58" xfId="61" applyFont="1" applyBorder="1">
      <alignment/>
      <protection/>
    </xf>
    <xf numFmtId="0" fontId="0" fillId="0" borderId="45" xfId="61" applyFont="1" applyBorder="1">
      <alignment/>
      <protection/>
    </xf>
    <xf numFmtId="0" fontId="6" fillId="0" borderId="0" xfId="61" applyFont="1" applyBorder="1" applyAlignment="1">
      <alignment horizontal="center" vertical="center" wrapText="1"/>
      <protection/>
    </xf>
    <xf numFmtId="49" fontId="8" fillId="0" borderId="59" xfId="61" applyNumberFormat="1" applyFont="1" applyBorder="1" applyAlignment="1">
      <alignment horizontal="center" vertical="center" wrapText="1"/>
      <protection/>
    </xf>
    <xf numFmtId="49" fontId="8" fillId="0" borderId="59" xfId="61" applyNumberFormat="1" applyFont="1" applyBorder="1" applyAlignment="1">
      <alignment horizontal="center" vertical="top" wrapText="1"/>
      <protection/>
    </xf>
    <xf numFmtId="49" fontId="8" fillId="0" borderId="60" xfId="61" applyNumberFormat="1" applyFont="1" applyBorder="1" applyAlignment="1">
      <alignment horizontal="center" vertical="top" wrapText="1"/>
      <protection/>
    </xf>
    <xf numFmtId="0" fontId="8" fillId="0" borderId="60" xfId="61" applyFont="1" applyBorder="1" applyAlignment="1">
      <alignment horizontal="center" vertical="top" wrapText="1"/>
      <protection/>
    </xf>
    <xf numFmtId="3" fontId="8" fillId="0" borderId="0" xfId="61" applyNumberFormat="1" applyFont="1" applyBorder="1" applyAlignment="1">
      <alignment vertical="top" wrapText="1"/>
      <protection/>
    </xf>
    <xf numFmtId="2" fontId="0" fillId="0" borderId="0" xfId="61" applyNumberFormat="1" applyFont="1" applyBorder="1">
      <alignment/>
      <protection/>
    </xf>
    <xf numFmtId="0" fontId="16" fillId="0" borderId="0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top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60" xfId="61" applyFont="1" applyBorder="1" applyAlignment="1">
      <alignment horizontal="center" vertical="center" wrapText="1"/>
      <protection/>
    </xf>
    <xf numFmtId="0" fontId="17" fillId="0" borderId="60" xfId="61" applyFont="1" applyBorder="1" applyAlignment="1">
      <alignment horizontal="center" vertical="top" wrapText="1"/>
      <protection/>
    </xf>
    <xf numFmtId="0" fontId="8" fillId="0" borderId="60" xfId="61" applyFont="1" applyFill="1" applyBorder="1" applyAlignment="1">
      <alignment horizontal="center" vertical="top" wrapText="1"/>
      <protection/>
    </xf>
    <xf numFmtId="49" fontId="8" fillId="0" borderId="21" xfId="61" applyNumberFormat="1" applyFont="1" applyBorder="1" applyAlignment="1">
      <alignment horizontal="center" vertical="top" wrapText="1"/>
      <protection/>
    </xf>
    <xf numFmtId="0" fontId="8" fillId="0" borderId="22" xfId="61" applyFont="1" applyBorder="1" applyAlignment="1">
      <alignment horizontal="center" vertical="top" wrapText="1"/>
      <protection/>
    </xf>
    <xf numFmtId="0" fontId="8" fillId="0" borderId="23" xfId="61" applyFont="1" applyBorder="1" applyAlignment="1">
      <alignment horizontal="center" vertical="top" wrapText="1"/>
      <protection/>
    </xf>
    <xf numFmtId="49" fontId="8" fillId="0" borderId="15" xfId="61" applyNumberFormat="1" applyFont="1" applyBorder="1" applyAlignment="1">
      <alignment horizontal="center" vertical="top" wrapText="1"/>
      <protection/>
    </xf>
    <xf numFmtId="0" fontId="9" fillId="0" borderId="44" xfId="61" applyFont="1" applyBorder="1">
      <alignment/>
      <protection/>
    </xf>
    <xf numFmtId="0" fontId="9" fillId="0" borderId="54" xfId="61" applyFont="1" applyBorder="1">
      <alignment/>
      <protection/>
    </xf>
    <xf numFmtId="0" fontId="7" fillId="0" borderId="43" xfId="61" applyFont="1" applyFill="1" applyBorder="1" applyAlignment="1">
      <alignment vertical="center" wrapText="1"/>
      <protection/>
    </xf>
    <xf numFmtId="4" fontId="7" fillId="0" borderId="43" xfId="61" applyNumberFormat="1" applyFont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 wrapText="1"/>
      <protection/>
    </xf>
    <xf numFmtId="0" fontId="9" fillId="0" borderId="43" xfId="61" applyFont="1" applyBorder="1">
      <alignment/>
      <protection/>
    </xf>
    <xf numFmtId="0" fontId="9" fillId="0" borderId="52" xfId="61" applyFont="1" applyBorder="1">
      <alignment/>
      <protection/>
    </xf>
    <xf numFmtId="0" fontId="7" fillId="0" borderId="44" xfId="61" applyFont="1" applyFill="1" applyBorder="1" applyAlignment="1">
      <alignment vertical="center" wrapText="1"/>
      <protection/>
    </xf>
    <xf numFmtId="4" fontId="7" fillId="0" borderId="44" xfId="61" applyNumberFormat="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61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right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62" xfId="61" applyFont="1" applyBorder="1" applyAlignment="1">
      <alignment horizontal="center" vertical="center" wrapText="1"/>
      <protection/>
    </xf>
    <xf numFmtId="0" fontId="7" fillId="0" borderId="62" xfId="61" applyFont="1" applyFill="1" applyBorder="1" applyAlignment="1">
      <alignment horizontal="center" vertical="center" wrapText="1"/>
      <protection/>
    </xf>
    <xf numFmtId="0" fontId="12" fillId="0" borderId="61" xfId="61" applyFont="1" applyBorder="1" applyAlignment="1">
      <alignment horizontal="center" vertical="top" wrapText="1"/>
      <protection/>
    </xf>
    <xf numFmtId="0" fontId="12" fillId="0" borderId="63" xfId="61" applyFont="1" applyBorder="1" applyAlignment="1">
      <alignment horizontal="center" vertical="top" wrapText="1"/>
      <protection/>
    </xf>
    <xf numFmtId="0" fontId="12" fillId="0" borderId="15" xfId="61" applyFont="1" applyBorder="1" applyAlignment="1">
      <alignment horizontal="center" vertical="top" wrapText="1"/>
      <protection/>
    </xf>
    <xf numFmtId="0" fontId="12" fillId="0" borderId="60" xfId="61" applyFont="1" applyBorder="1" applyAlignment="1">
      <alignment horizontal="center" vertical="top" wrapText="1"/>
      <protection/>
    </xf>
    <xf numFmtId="0" fontId="12" fillId="0" borderId="14" xfId="61" applyFont="1" applyBorder="1" applyAlignment="1">
      <alignment horizontal="center" vertical="top" wrapText="1"/>
      <protection/>
    </xf>
    <xf numFmtId="49" fontId="12" fillId="0" borderId="60" xfId="61" applyNumberFormat="1" applyFont="1" applyBorder="1" applyAlignment="1">
      <alignment horizontal="center" vertical="center" wrapText="1"/>
      <protection/>
    </xf>
    <xf numFmtId="0" fontId="12" fillId="0" borderId="15" xfId="61" applyFont="1" applyBorder="1" applyAlignment="1" quotePrefix="1">
      <alignment horizontal="center" vertical="top" wrapText="1"/>
      <protection/>
    </xf>
    <xf numFmtId="0" fontId="5" fillId="0" borderId="41" xfId="61" applyFont="1" applyFill="1" applyBorder="1" applyAlignment="1">
      <alignment horizontal="left" vertical="center" wrapText="1"/>
      <protection/>
    </xf>
    <xf numFmtId="0" fontId="12" fillId="0" borderId="41" xfId="61" applyFont="1" applyFill="1" applyBorder="1" applyAlignment="1">
      <alignment horizontal="center" vertical="center" wrapText="1"/>
      <protection/>
    </xf>
    <xf numFmtId="0" fontId="12" fillId="0" borderId="41" xfId="61" applyFont="1" applyFill="1" applyBorder="1" applyAlignment="1">
      <alignment horizontal="center" vertical="top" wrapText="1"/>
      <protection/>
    </xf>
    <xf numFmtId="177" fontId="12" fillId="0" borderId="41" xfId="61" applyNumberFormat="1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2" fillId="0" borderId="15" xfId="61" applyFont="1" applyFill="1" applyBorder="1" applyAlignment="1">
      <alignment horizontal="center" vertical="top" wrapText="1"/>
      <protection/>
    </xf>
    <xf numFmtId="49" fontId="12" fillId="0" borderId="42" xfId="61" applyNumberFormat="1" applyFont="1" applyBorder="1" applyAlignment="1">
      <alignment horizontal="center" vertical="top" wrapText="1"/>
      <protection/>
    </xf>
    <xf numFmtId="49" fontId="12" fillId="0" borderId="59" xfId="61" applyNumberFormat="1" applyFont="1" applyBorder="1" applyAlignment="1">
      <alignment horizontal="center" vertical="top" wrapText="1"/>
      <protection/>
    </xf>
    <xf numFmtId="0" fontId="12" fillId="0" borderId="53" xfId="61" applyFont="1" applyBorder="1" applyAlignment="1">
      <alignment horizontal="center" vertical="top" wrapText="1"/>
      <protection/>
    </xf>
    <xf numFmtId="0" fontId="12" fillId="0" borderId="16" xfId="61" applyFont="1" applyBorder="1" applyAlignment="1">
      <alignment horizontal="center" vertical="top" wrapText="1"/>
      <protection/>
    </xf>
    <xf numFmtId="49" fontId="12" fillId="0" borderId="16" xfId="61" applyNumberFormat="1" applyFont="1" applyBorder="1" applyAlignment="1">
      <alignment horizontal="center" vertical="top" wrapText="1"/>
      <protection/>
    </xf>
    <xf numFmtId="49" fontId="12" fillId="0" borderId="15" xfId="61" applyNumberFormat="1" applyFont="1" applyBorder="1" applyAlignment="1">
      <alignment horizontal="center" vertical="top" wrapText="1"/>
      <protection/>
    </xf>
    <xf numFmtId="49" fontId="12" fillId="0" borderId="60" xfId="61" applyNumberFormat="1" applyFont="1" applyBorder="1" applyAlignment="1">
      <alignment horizontal="center" vertical="top" wrapText="1"/>
      <protection/>
    </xf>
    <xf numFmtId="0" fontId="12" fillId="0" borderId="64" xfId="61" applyFont="1" applyBorder="1" applyAlignment="1">
      <alignment horizontal="center" vertical="center" wrapText="1"/>
      <protection/>
    </xf>
    <xf numFmtId="0" fontId="63" fillId="0" borderId="11" xfId="61" applyFont="1" applyFill="1" applyBorder="1" applyAlignment="1">
      <alignment horizontal="left" vertical="center" wrapText="1"/>
      <protection/>
    </xf>
    <xf numFmtId="0" fontId="63" fillId="36" borderId="15" xfId="61" applyFont="1" applyFill="1" applyBorder="1" applyAlignment="1">
      <alignment horizontal="left" vertical="center" wrapText="1"/>
      <protection/>
    </xf>
    <xf numFmtId="0" fontId="5" fillId="0" borderId="65" xfId="61" applyFont="1" applyFill="1" applyBorder="1" applyAlignment="1">
      <alignment horizontal="left" vertical="center" wrapText="1"/>
      <protection/>
    </xf>
    <xf numFmtId="0" fontId="6" fillId="0" borderId="41" xfId="61" applyFont="1" applyBorder="1" applyAlignment="1">
      <alignment horizontal="justify" vertical="center" wrapText="1"/>
      <protection/>
    </xf>
    <xf numFmtId="0" fontId="2" fillId="0" borderId="40" xfId="61" applyFont="1" applyBorder="1" applyAlignment="1">
      <alignment horizontal="left" vertical="center" wrapText="1"/>
      <protection/>
    </xf>
    <xf numFmtId="0" fontId="63" fillId="36" borderId="40" xfId="61" applyFont="1" applyFill="1" applyBorder="1" applyAlignment="1">
      <alignment horizontal="left" vertical="center" wrapText="1"/>
      <protection/>
    </xf>
    <xf numFmtId="0" fontId="2" fillId="0" borderId="66" xfId="61" applyFont="1" applyBorder="1" applyAlignment="1">
      <alignment horizontal="left" vertical="center" wrapText="1"/>
      <protection/>
    </xf>
    <xf numFmtId="0" fontId="63" fillId="0" borderId="41" xfId="61" applyFont="1" applyFill="1" applyBorder="1" applyAlignment="1">
      <alignment horizontal="left" vertical="center" wrapText="1"/>
      <protection/>
    </xf>
    <xf numFmtId="0" fontId="5" fillId="0" borderId="66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64" fillId="0" borderId="11" xfId="61" applyFont="1" applyFill="1" applyBorder="1" applyAlignment="1">
      <alignment horizontal="center" vertical="center" wrapText="1"/>
      <protection/>
    </xf>
    <xf numFmtId="0" fontId="64" fillId="36" borderId="15" xfId="61" applyFont="1" applyFill="1" applyBorder="1" applyAlignment="1">
      <alignment horizontal="center" vertical="center" wrapText="1"/>
      <protection/>
    </xf>
    <xf numFmtId="3" fontId="8" fillId="36" borderId="67" xfId="61" applyNumberFormat="1" applyFont="1" applyFill="1" applyBorder="1" applyAlignment="1">
      <alignment horizontal="center" vertical="center" wrapText="1"/>
      <protection/>
    </xf>
    <xf numFmtId="41" fontId="2" fillId="0" borderId="11" xfId="61" applyNumberFormat="1" applyFont="1" applyBorder="1" applyAlignment="1">
      <alignment horizontal="right" vertical="center" wrapText="1"/>
      <protection/>
    </xf>
    <xf numFmtId="1" fontId="2" fillId="0" borderId="11" xfId="61" applyNumberFormat="1" applyFont="1" applyBorder="1" applyAlignment="1">
      <alignment horizontal="right" vertical="center" wrapText="1"/>
      <protection/>
    </xf>
    <xf numFmtId="41" fontId="5" fillId="0" borderId="11" xfId="61" applyNumberFormat="1" applyFont="1" applyFill="1" applyBorder="1" applyAlignment="1">
      <alignment horizontal="center" vertical="center" wrapText="1"/>
      <protection/>
    </xf>
    <xf numFmtId="0" fontId="64" fillId="36" borderId="11" xfId="61" applyFont="1" applyFill="1" applyBorder="1" applyAlignment="1">
      <alignment horizontal="center" vertical="center" wrapText="1"/>
      <protection/>
    </xf>
    <xf numFmtId="41" fontId="5" fillId="0" borderId="29" xfId="61" applyNumberFormat="1" applyFont="1" applyFill="1" applyBorder="1" applyAlignment="1">
      <alignment horizontal="center" vertical="center" wrapText="1"/>
      <protection/>
    </xf>
    <xf numFmtId="41" fontId="2" fillId="0" borderId="11" xfId="61" applyNumberFormat="1" applyFont="1" applyFill="1" applyBorder="1" applyAlignment="1">
      <alignment horizontal="center" vertical="center" wrapText="1"/>
      <protection/>
    </xf>
    <xf numFmtId="41" fontId="63" fillId="36" borderId="11" xfId="61" applyNumberFormat="1" applyFont="1" applyFill="1" applyBorder="1" applyAlignment="1">
      <alignment horizontal="center" vertical="center" wrapText="1"/>
      <protection/>
    </xf>
    <xf numFmtId="41" fontId="2" fillId="0" borderId="29" xfId="61" applyNumberFormat="1" applyFont="1" applyFill="1" applyBorder="1" applyAlignment="1">
      <alignment horizontal="center" vertical="center" wrapText="1"/>
      <protection/>
    </xf>
    <xf numFmtId="41" fontId="8" fillId="0" borderId="44" xfId="61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18" fillId="0" borderId="40" xfId="61" applyFont="1" applyFill="1" applyBorder="1" applyAlignment="1">
      <alignment horizontal="left" vertical="center" wrapText="1"/>
      <protection/>
    </xf>
    <xf numFmtId="3" fontId="8" fillId="0" borderId="68" xfId="61" applyNumberFormat="1" applyFont="1" applyBorder="1" applyAlignment="1">
      <alignment horizontal="center" vertical="center" wrapText="1"/>
      <protection/>
    </xf>
    <xf numFmtId="3" fontId="8" fillId="36" borderId="68" xfId="61" applyNumberFormat="1" applyFont="1" applyFill="1" applyBorder="1" applyAlignment="1">
      <alignment horizontal="center" vertical="center" wrapText="1"/>
      <protection/>
    </xf>
    <xf numFmtId="0" fontId="8" fillId="0" borderId="69" xfId="61" applyFont="1" applyBorder="1" applyAlignment="1">
      <alignment horizontal="center" vertical="top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70" xfId="61" applyFont="1" applyBorder="1" applyAlignment="1">
      <alignment vertical="top" wrapText="1"/>
      <protection/>
    </xf>
    <xf numFmtId="0" fontId="8" fillId="0" borderId="71" xfId="61" applyFont="1" applyBorder="1" applyAlignment="1">
      <alignment vertical="top" wrapText="1"/>
      <protection/>
    </xf>
    <xf numFmtId="3" fontId="8" fillId="0" borderId="72" xfId="61" applyNumberFormat="1" applyFont="1" applyBorder="1" applyAlignment="1">
      <alignment vertical="top" wrapText="1"/>
      <protection/>
    </xf>
    <xf numFmtId="0" fontId="8" fillId="0" borderId="73" xfId="61" applyFont="1" applyBorder="1" applyAlignment="1">
      <alignment horizontal="center" vertical="top" wrapText="1"/>
      <protection/>
    </xf>
    <xf numFmtId="3" fontId="8" fillId="0" borderId="74" xfId="61" applyNumberFormat="1" applyFont="1" applyBorder="1" applyAlignment="1">
      <alignment horizontal="center" vertical="center" wrapText="1"/>
      <protection/>
    </xf>
    <xf numFmtId="3" fontId="8" fillId="0" borderId="75" xfId="61" applyNumberFormat="1" applyFont="1" applyBorder="1" applyAlignment="1">
      <alignment horizontal="center" vertical="center" wrapText="1"/>
      <protection/>
    </xf>
    <xf numFmtId="165" fontId="0" fillId="0" borderId="15" xfId="53" applyNumberFormat="1" applyFont="1" applyFill="1" applyBorder="1" applyAlignment="1">
      <alignment horizontal="center"/>
    </xf>
    <xf numFmtId="165" fontId="0" fillId="0" borderId="15" xfId="53" applyNumberFormat="1" applyFont="1" applyFill="1" applyBorder="1" applyAlignment="1">
      <alignment horizontal="right"/>
    </xf>
    <xf numFmtId="165" fontId="0" fillId="0" borderId="15" xfId="53" applyNumberFormat="1" applyFont="1" applyFill="1" applyBorder="1" applyAlignment="1">
      <alignment/>
    </xf>
    <xf numFmtId="165" fontId="0" fillId="0" borderId="17" xfId="53" applyNumberFormat="1" applyFont="1" applyFill="1" applyBorder="1" applyAlignment="1">
      <alignment/>
    </xf>
    <xf numFmtId="165" fontId="0" fillId="36" borderId="15" xfId="55" applyNumberFormat="1" applyFont="1" applyFill="1" applyBorder="1" applyAlignment="1">
      <alignment/>
    </xf>
    <xf numFmtId="176" fontId="12" fillId="36" borderId="76" xfId="53" applyNumberFormat="1" applyFont="1" applyFill="1" applyBorder="1" applyAlignment="1">
      <alignment horizontal="right" vertical="center" indent="1"/>
    </xf>
    <xf numFmtId="176" fontId="8" fillId="36" borderId="77" xfId="53" applyNumberFormat="1" applyFont="1" applyFill="1" applyBorder="1" applyAlignment="1">
      <alignment horizontal="right" vertical="center" indent="1"/>
    </xf>
    <xf numFmtId="176" fontId="12" fillId="0" borderId="78" xfId="53" applyNumberFormat="1" applyFont="1" applyBorder="1" applyAlignment="1">
      <alignment horizontal="right" vertical="center" indent="1"/>
    </xf>
    <xf numFmtId="176" fontId="8" fillId="36" borderId="79" xfId="53" applyNumberFormat="1" applyFont="1" applyFill="1" applyBorder="1" applyAlignment="1">
      <alignment horizontal="right" vertical="center" indent="1"/>
    </xf>
    <xf numFmtId="176" fontId="12" fillId="36" borderId="79" xfId="53" applyNumberFormat="1" applyFont="1" applyFill="1" applyBorder="1" applyAlignment="1">
      <alignment horizontal="right" vertical="center" indent="1"/>
    </xf>
    <xf numFmtId="41" fontId="5" fillId="0" borderId="11" xfId="61" applyNumberFormat="1" applyFont="1" applyFill="1" applyBorder="1" applyAlignment="1">
      <alignment horizontal="right" vertical="center" wrapText="1"/>
      <protection/>
    </xf>
    <xf numFmtId="3" fontId="12" fillId="0" borderId="13" xfId="61" applyNumberFormat="1" applyFont="1" applyBorder="1" applyAlignment="1">
      <alignment horizontal="center" vertical="center" wrapText="1"/>
      <protection/>
    </xf>
    <xf numFmtId="176" fontId="12" fillId="0" borderId="11" xfId="61" applyNumberFormat="1" applyFont="1" applyBorder="1" applyAlignment="1">
      <alignment horizontal="center" vertical="center" wrapText="1"/>
      <protection/>
    </xf>
    <xf numFmtId="3" fontId="12" fillId="0" borderId="11" xfId="61" applyNumberFormat="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/>
      <protection/>
    </xf>
    <xf numFmtId="0" fontId="12" fillId="0" borderId="27" xfId="6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3" fontId="8" fillId="0" borderId="11" xfId="61" applyNumberFormat="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/>
      <protection/>
    </xf>
    <xf numFmtId="3" fontId="8" fillId="0" borderId="13" xfId="61" applyNumberFormat="1" applyFont="1" applyBorder="1" applyAlignment="1">
      <alignment horizontal="center" vertical="center" wrapText="1"/>
      <protection/>
    </xf>
    <xf numFmtId="3" fontId="8" fillId="0" borderId="80" xfId="61" applyNumberFormat="1" applyFont="1" applyBorder="1" applyAlignment="1">
      <alignment horizontal="center" vertical="center" wrapText="1"/>
      <protection/>
    </xf>
    <xf numFmtId="3" fontId="8" fillId="36" borderId="11" xfId="61" applyNumberFormat="1" applyFont="1" applyFill="1" applyBorder="1" applyAlignment="1">
      <alignment horizontal="center" vertical="center" wrapText="1"/>
      <protection/>
    </xf>
    <xf numFmtId="176" fontId="12" fillId="0" borderId="80" xfId="61" applyNumberFormat="1" applyFont="1" applyBorder="1" applyAlignment="1">
      <alignment horizontal="center" vertical="center" wrapText="1"/>
      <protection/>
    </xf>
    <xf numFmtId="3" fontId="12" fillId="0" borderId="80" xfId="61" applyNumberFormat="1" applyFont="1" applyBorder="1" applyAlignment="1">
      <alignment horizontal="center" vertical="center" wrapText="1"/>
      <protection/>
    </xf>
    <xf numFmtId="1" fontId="8" fillId="36" borderId="11" xfId="61" applyNumberFormat="1" applyFont="1" applyFill="1" applyBorder="1" applyAlignment="1">
      <alignment horizontal="center" vertical="center" wrapText="1"/>
      <protection/>
    </xf>
    <xf numFmtId="1" fontId="8" fillId="0" borderId="11" xfId="61" applyNumberFormat="1" applyFont="1" applyBorder="1" applyAlignment="1">
      <alignment horizontal="center" vertical="center" wrapText="1"/>
      <protection/>
    </xf>
    <xf numFmtId="176" fontId="12" fillId="0" borderId="81" xfId="61" applyNumberFormat="1" applyFont="1" applyBorder="1" applyAlignment="1">
      <alignment horizontal="center" vertical="center" wrapText="1"/>
      <protection/>
    </xf>
    <xf numFmtId="3" fontId="8" fillId="0" borderId="81" xfId="61" applyNumberFormat="1" applyFont="1" applyBorder="1" applyAlignment="1">
      <alignment horizontal="center" vertical="center" wrapText="1"/>
      <protection/>
    </xf>
    <xf numFmtId="2" fontId="8" fillId="0" borderId="82" xfId="61" applyNumberFormat="1" applyFont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41" fontId="5" fillId="0" borderId="17" xfId="61" applyNumberFormat="1" applyFont="1" applyFill="1" applyBorder="1" applyAlignment="1">
      <alignment vertical="center" wrapText="1"/>
      <protection/>
    </xf>
    <xf numFmtId="41" fontId="5" fillId="0" borderId="17" xfId="61" applyNumberFormat="1" applyFont="1" applyFill="1" applyBorder="1" applyAlignment="1">
      <alignment horizontal="center" vertical="center" wrapText="1"/>
      <protection/>
    </xf>
    <xf numFmtId="41" fontId="5" fillId="0" borderId="28" xfId="61" applyNumberFormat="1" applyFont="1" applyFill="1" applyBorder="1" applyAlignment="1">
      <alignment horizontal="center" vertical="center" wrapText="1"/>
      <protection/>
    </xf>
    <xf numFmtId="3" fontId="12" fillId="0" borderId="83" xfId="61" applyNumberFormat="1" applyFont="1" applyBorder="1" applyAlignment="1">
      <alignment horizontal="center" vertical="center" wrapText="1"/>
      <protection/>
    </xf>
    <xf numFmtId="176" fontId="12" fillId="0" borderId="17" xfId="61" applyNumberFormat="1" applyFont="1" applyBorder="1" applyAlignment="1">
      <alignment horizontal="center" vertical="center" wrapText="1"/>
      <protection/>
    </xf>
    <xf numFmtId="176" fontId="12" fillId="0" borderId="28" xfId="61" applyNumberFormat="1" applyFont="1" applyBorder="1" applyAlignment="1">
      <alignment horizontal="center" vertical="center" wrapText="1"/>
      <protection/>
    </xf>
    <xf numFmtId="0" fontId="12" fillId="0" borderId="40" xfId="61" applyFont="1" applyBorder="1" applyAlignment="1">
      <alignment horizontal="center" vertical="top" wrapText="1"/>
      <protection/>
    </xf>
    <xf numFmtId="0" fontId="12" fillId="0" borderId="40" xfId="61" applyFont="1" applyBorder="1" applyAlignment="1">
      <alignment vertical="top" wrapText="1"/>
      <protection/>
    </xf>
    <xf numFmtId="0" fontId="0" fillId="0" borderId="40" xfId="61" applyFont="1" applyBorder="1">
      <alignment/>
      <protection/>
    </xf>
    <xf numFmtId="3" fontId="12" fillId="0" borderId="27" xfId="61" applyNumberFormat="1" applyFont="1" applyBorder="1" applyAlignment="1">
      <alignment vertical="top" wrapText="1"/>
      <protection/>
    </xf>
    <xf numFmtId="3" fontId="12" fillId="0" borderId="11" xfId="61" applyNumberFormat="1" applyFont="1" applyBorder="1" applyAlignment="1">
      <alignment vertical="top" wrapText="1"/>
      <protection/>
    </xf>
    <xf numFmtId="3" fontId="12" fillId="0" borderId="29" xfId="61" applyNumberFormat="1" applyFont="1" applyBorder="1" applyAlignment="1">
      <alignment vertical="top" wrapText="1"/>
      <protection/>
    </xf>
    <xf numFmtId="0" fontId="0" fillId="0" borderId="29" xfId="61" applyFont="1" applyBorder="1">
      <alignment/>
      <protection/>
    </xf>
    <xf numFmtId="3" fontId="0" fillId="0" borderId="27" xfId="61" applyNumberFormat="1" applyFont="1" applyBorder="1" applyAlignment="1">
      <alignment horizontal="center" vertical="center"/>
      <protection/>
    </xf>
    <xf numFmtId="41" fontId="0" fillId="0" borderId="29" xfId="61" applyNumberFormat="1" applyFont="1" applyBorder="1" applyAlignment="1">
      <alignment vertical="center"/>
      <protection/>
    </xf>
    <xf numFmtId="3" fontId="0" fillId="0" borderId="84" xfId="61" applyNumberFormat="1" applyFont="1" applyBorder="1" applyAlignment="1">
      <alignment horizontal="center" vertical="center"/>
      <protection/>
    </xf>
    <xf numFmtId="41" fontId="0" fillId="0" borderId="82" xfId="61" applyNumberFormat="1" applyFont="1" applyBorder="1" applyAlignment="1">
      <alignment vertical="center"/>
      <protection/>
    </xf>
    <xf numFmtId="176" fontId="12" fillId="0" borderId="85" xfId="61" applyNumberFormat="1" applyFont="1" applyBorder="1" applyAlignment="1">
      <alignment horizontal="center" vertical="center" wrapText="1"/>
      <protection/>
    </xf>
    <xf numFmtId="41" fontId="2" fillId="0" borderId="82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6" fillId="0" borderId="86" xfId="0" applyFont="1" applyBorder="1" applyAlignment="1">
      <alignment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0" fontId="13" fillId="0" borderId="0" xfId="0" applyFont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89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5" fontId="6" fillId="0" borderId="34" xfId="0" applyNumberFormat="1" applyFont="1" applyBorder="1" applyAlignment="1">
      <alignment horizontal="center" vertical="center" wrapText="1"/>
    </xf>
    <xf numFmtId="175" fontId="6" fillId="0" borderId="31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175" fontId="6" fillId="0" borderId="35" xfId="0" applyNumberFormat="1" applyFont="1" applyBorder="1" applyAlignment="1">
      <alignment horizontal="center" vertical="center" wrapText="1"/>
    </xf>
    <xf numFmtId="175" fontId="6" fillId="0" borderId="3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 indent="1"/>
    </xf>
    <xf numFmtId="175" fontId="8" fillId="0" borderId="89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45" xfId="61" applyFont="1" applyBorder="1" applyAlignment="1">
      <alignment horizontal="center" vertical="center" wrapText="1"/>
      <protection/>
    </xf>
    <xf numFmtId="0" fontId="7" fillId="0" borderId="41" xfId="61" applyFont="1" applyBorder="1" applyAlignment="1">
      <alignment horizontal="center" vertical="center" wrapText="1"/>
      <protection/>
    </xf>
    <xf numFmtId="0" fontId="7" fillId="0" borderId="64" xfId="61" applyFont="1" applyBorder="1" applyAlignment="1">
      <alignment horizontal="center" vertical="center" wrapText="1"/>
      <protection/>
    </xf>
    <xf numFmtId="0" fontId="7" fillId="0" borderId="91" xfId="61" applyFont="1" applyBorder="1" applyAlignment="1">
      <alignment horizontal="center" vertical="center" wrapText="1"/>
      <protection/>
    </xf>
    <xf numFmtId="0" fontId="7" fillId="0" borderId="92" xfId="61" applyFont="1" applyBorder="1" applyAlignment="1">
      <alignment horizontal="center" vertical="center" wrapText="1"/>
      <protection/>
    </xf>
    <xf numFmtId="0" fontId="7" fillId="0" borderId="93" xfId="61" applyFont="1" applyBorder="1" applyAlignment="1">
      <alignment horizontal="center" vertical="center" wrapText="1"/>
      <protection/>
    </xf>
    <xf numFmtId="0" fontId="7" fillId="0" borderId="53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63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61" xfId="61" applyFont="1" applyBorder="1" applyAlignment="1">
      <alignment horizontal="center" vertical="center" textRotation="90" wrapText="1"/>
      <protection/>
    </xf>
    <xf numFmtId="0" fontId="7" fillId="0" borderId="22" xfId="61" applyFont="1" applyBorder="1" applyAlignment="1">
      <alignment horizontal="center" vertical="center" textRotation="90" wrapText="1"/>
      <protection/>
    </xf>
    <xf numFmtId="0" fontId="7" fillId="0" borderId="55" xfId="61" applyFont="1" applyBorder="1" applyAlignment="1">
      <alignment horizontal="center" vertical="center" wrapText="1"/>
      <protection/>
    </xf>
    <xf numFmtId="0" fontId="7" fillId="0" borderId="44" xfId="61" applyFont="1" applyBorder="1" applyAlignment="1">
      <alignment horizontal="center" vertical="center" wrapText="1"/>
      <protection/>
    </xf>
    <xf numFmtId="0" fontId="7" fillId="0" borderId="54" xfId="61" applyFont="1" applyBorder="1" applyAlignment="1">
      <alignment horizontal="center" vertical="center" wrapText="1"/>
      <protection/>
    </xf>
    <xf numFmtId="0" fontId="12" fillId="0" borderId="0" xfId="6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16" fillId="0" borderId="0" xfId="61" applyFont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94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95" xfId="61" applyFont="1" applyBorder="1" applyAlignment="1">
      <alignment horizontal="center" vertical="center" wrapText="1"/>
      <protection/>
    </xf>
    <xf numFmtId="0" fontId="7" fillId="0" borderId="55" xfId="61" applyFont="1" applyBorder="1" applyAlignment="1">
      <alignment horizontal="left" vertical="center" wrapText="1"/>
      <protection/>
    </xf>
    <xf numFmtId="0" fontId="7" fillId="0" borderId="44" xfId="61" applyFont="1" applyBorder="1" applyAlignment="1">
      <alignment horizontal="left" vertical="center" wrapText="1"/>
      <protection/>
    </xf>
    <xf numFmtId="0" fontId="7" fillId="0" borderId="96" xfId="61" applyFont="1" applyBorder="1" applyAlignment="1">
      <alignment horizontal="center" vertical="center" wrapText="1"/>
      <protection/>
    </xf>
    <xf numFmtId="0" fontId="7" fillId="0" borderId="97" xfId="61" applyFont="1" applyBorder="1" applyAlignment="1">
      <alignment horizontal="center" vertical="center" wrapText="1"/>
      <protection/>
    </xf>
    <xf numFmtId="0" fontId="7" fillId="0" borderId="55" xfId="61" applyFont="1" applyBorder="1" applyAlignment="1">
      <alignment horizontal="left" wrapText="1"/>
      <protection/>
    </xf>
    <xf numFmtId="0" fontId="7" fillId="0" borderId="44" xfId="61" applyFont="1" applyBorder="1" applyAlignment="1">
      <alignment horizontal="left" wrapText="1"/>
      <protection/>
    </xf>
    <xf numFmtId="0" fontId="6" fillId="0" borderId="0" xfId="61" applyFont="1" applyAlignment="1">
      <alignment horizontal="right" vertical="center" wrapText="1"/>
      <protection/>
    </xf>
    <xf numFmtId="0" fontId="15" fillId="0" borderId="0" xfId="61" applyFont="1" applyAlignment="1">
      <alignment horizontal="center" wrapText="1" readingOrder="1"/>
      <protection/>
    </xf>
    <xf numFmtId="0" fontId="15" fillId="0" borderId="0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wrapText="1"/>
      <protection/>
    </xf>
    <xf numFmtId="0" fontId="6" fillId="0" borderId="92" xfId="61" applyFont="1" applyBorder="1" applyAlignment="1">
      <alignment horizontal="right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Euro 4 2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Currency" xfId="57"/>
    <cellStyle name="Currency [0]" xfId="58"/>
    <cellStyle name="Moneda 2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0</xdr:rowOff>
    </xdr:from>
    <xdr:to>
      <xdr:col>2</xdr:col>
      <xdr:colOff>990600</xdr:colOff>
      <xdr:row>6</xdr:row>
      <xdr:rowOff>85725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28575"/>
          <a:ext cx="55054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95250</xdr:rowOff>
    </xdr:from>
    <xdr:to>
      <xdr:col>0</xdr:col>
      <xdr:colOff>590550</xdr:colOff>
      <xdr:row>3</xdr:row>
      <xdr:rowOff>142875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1</xdr:row>
      <xdr:rowOff>85725</xdr:rowOff>
    </xdr:from>
    <xdr:to>
      <xdr:col>8</xdr:col>
      <xdr:colOff>9525</xdr:colOff>
      <xdr:row>6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14300"/>
          <a:ext cx="2447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160</xdr:row>
      <xdr:rowOff>95250</xdr:rowOff>
    </xdr:from>
    <xdr:to>
      <xdr:col>1</xdr:col>
      <xdr:colOff>2152650</xdr:colOff>
      <xdr:row>167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95250" y="27298650"/>
          <a:ext cx="28860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REYES MERCADO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DE PLANEACION ESTRTEGICA ADMINISTRATIVA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400050</xdr:colOff>
      <xdr:row>160</xdr:row>
      <xdr:rowOff>28575</xdr:rowOff>
    </xdr:from>
    <xdr:to>
      <xdr:col>8</xdr:col>
      <xdr:colOff>9525</xdr:colOff>
      <xdr:row>166</xdr:row>
      <xdr:rowOff>66675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638925" y="27231975"/>
          <a:ext cx="48863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N. CAMPA GADEA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2">
      <selection activeCell="L51" sqref="L51"/>
    </sheetView>
  </sheetViews>
  <sheetFormatPr defaultColWidth="11.421875" defaultRowHeight="12.75"/>
  <cols>
    <col min="1" max="1" width="28.140625" style="47" customWidth="1"/>
    <col min="2" max="6" width="14.7109375" style="0" customWidth="1"/>
    <col min="7" max="7" width="20.421875" style="0" customWidth="1"/>
    <col min="8" max="8" width="12.8515625" style="0" bestFit="1" customWidth="1"/>
    <col min="9" max="9" width="9.421875" style="0" customWidth="1"/>
    <col min="11" max="11" width="11.8515625" style="80" bestFit="1" customWidth="1"/>
    <col min="12" max="13" width="11.7109375" style="80" bestFit="1" customWidth="1"/>
    <col min="14" max="15" width="11.421875" style="16" customWidth="1"/>
  </cols>
  <sheetData>
    <row r="1" ht="12.75">
      <c r="I1" s="1" t="s">
        <v>27</v>
      </c>
    </row>
    <row r="2" spans="1:9" ht="15.75">
      <c r="A2" s="357" t="s">
        <v>28</v>
      </c>
      <c r="B2" s="357"/>
      <c r="C2" s="357"/>
      <c r="D2" s="357"/>
      <c r="E2" s="357"/>
      <c r="F2" s="357"/>
      <c r="G2" s="357"/>
      <c r="H2" s="357"/>
      <c r="I2" s="357"/>
    </row>
    <row r="3" spans="1:9" ht="12.75">
      <c r="A3" s="358" t="s">
        <v>29</v>
      </c>
      <c r="B3" s="358"/>
      <c r="C3" s="358"/>
      <c r="D3" s="358"/>
      <c r="E3" s="358"/>
      <c r="F3" s="358"/>
      <c r="G3" s="358"/>
      <c r="H3" s="358"/>
      <c r="I3" s="358"/>
    </row>
    <row r="4" spans="1:9" ht="12.75">
      <c r="A4" s="358" t="s">
        <v>30</v>
      </c>
      <c r="B4" s="358"/>
      <c r="C4" s="358"/>
      <c r="D4" s="358"/>
      <c r="E4" s="358"/>
      <c r="F4" s="358"/>
      <c r="G4" s="358"/>
      <c r="H4" s="358"/>
      <c r="I4" s="358"/>
    </row>
    <row r="5" spans="1:9" ht="12.75">
      <c r="A5" s="48"/>
      <c r="B5" s="2"/>
      <c r="C5" s="2"/>
      <c r="D5" s="2"/>
      <c r="E5" s="2"/>
      <c r="F5" s="2"/>
      <c r="G5" s="2"/>
      <c r="H5" s="2"/>
      <c r="I5" s="2"/>
    </row>
    <row r="6" spans="1:9" ht="13.5" customHeight="1" thickBot="1">
      <c r="A6" s="48"/>
      <c r="F6" s="359" t="s">
        <v>272</v>
      </c>
      <c r="G6" s="360"/>
      <c r="H6" s="360"/>
      <c r="I6" s="360"/>
    </row>
    <row r="7" spans="1:9" ht="14.25" customHeight="1" thickBot="1" thickTop="1">
      <c r="A7" s="361" t="s">
        <v>0</v>
      </c>
      <c r="B7" s="362"/>
      <c r="C7" s="362"/>
      <c r="D7" s="362"/>
      <c r="E7" s="362"/>
      <c r="F7" s="362"/>
      <c r="G7" s="362"/>
      <c r="H7" s="362"/>
      <c r="I7" s="363"/>
    </row>
    <row r="8" ht="15.75" customHeight="1" thickTop="1"/>
    <row r="9" spans="1:8" ht="12.75">
      <c r="A9" s="49" t="s">
        <v>31</v>
      </c>
      <c r="F9" s="4" t="s">
        <v>32</v>
      </c>
      <c r="G9" s="5"/>
      <c r="H9" s="3"/>
    </row>
    <row r="10" spans="1:9" ht="12.75" customHeight="1">
      <c r="A10" s="353" t="s">
        <v>33</v>
      </c>
      <c r="B10" s="355" t="s">
        <v>34</v>
      </c>
      <c r="C10" s="367" t="s">
        <v>35</v>
      </c>
      <c r="D10" s="6" t="s">
        <v>36</v>
      </c>
      <c r="E10" s="7"/>
      <c r="F10" s="8"/>
      <c r="G10" s="8"/>
      <c r="H10" s="9"/>
      <c r="I10" s="367" t="s">
        <v>37</v>
      </c>
    </row>
    <row r="11" spans="1:9" ht="12.75">
      <c r="A11" s="371"/>
      <c r="B11" s="356"/>
      <c r="C11" s="368"/>
      <c r="D11" s="93" t="s">
        <v>291</v>
      </c>
      <c r="E11" s="93" t="s">
        <v>292</v>
      </c>
      <c r="F11" s="94" t="s">
        <v>274</v>
      </c>
      <c r="G11" s="10" t="s">
        <v>38</v>
      </c>
      <c r="H11" s="10" t="s">
        <v>39</v>
      </c>
      <c r="I11" s="368"/>
    </row>
    <row r="12" spans="1:9" ht="12.75">
      <c r="A12" s="11" t="s">
        <v>40</v>
      </c>
      <c r="B12" s="12"/>
      <c r="C12" s="13">
        <v>0</v>
      </c>
      <c r="D12" s="301">
        <v>1301062.6100000003</v>
      </c>
      <c r="E12" s="301">
        <v>1666686.2800000005</v>
      </c>
      <c r="F12" s="302">
        <v>1425992.0200000005</v>
      </c>
      <c r="G12" s="109"/>
      <c r="H12" s="109"/>
      <c r="I12" s="110"/>
    </row>
    <row r="13" spans="1:10" ht="16.5" customHeight="1">
      <c r="A13" s="50" t="s">
        <v>41</v>
      </c>
      <c r="B13" s="14"/>
      <c r="C13" s="14">
        <v>966000</v>
      </c>
      <c r="D13" s="303">
        <v>0</v>
      </c>
      <c r="E13" s="303"/>
      <c r="F13" s="303"/>
      <c r="G13" s="305"/>
      <c r="H13" s="305">
        <v>966000</v>
      </c>
      <c r="I13" s="114">
        <v>0</v>
      </c>
      <c r="J13" s="16"/>
    </row>
    <row r="14" spans="1:16" ht="16.5" customHeight="1">
      <c r="A14" s="50" t="s">
        <v>42</v>
      </c>
      <c r="B14" s="14">
        <v>4211000</v>
      </c>
      <c r="C14" s="14">
        <v>4211000</v>
      </c>
      <c r="D14" s="303">
        <v>358965.48</v>
      </c>
      <c r="E14" s="303">
        <v>358966.04</v>
      </c>
      <c r="F14" s="303">
        <v>235094.06</v>
      </c>
      <c r="G14" s="305">
        <f>D14+E14+F14</f>
        <v>953025.5800000001</v>
      </c>
      <c r="H14" s="305">
        <v>1686951</v>
      </c>
      <c r="I14" s="114">
        <v>0.4</v>
      </c>
      <c r="J14" s="16"/>
      <c r="L14" s="82"/>
      <c r="N14" s="21"/>
      <c r="O14" s="21"/>
      <c r="P14" s="21"/>
    </row>
    <row r="15" spans="1:16" ht="16.5" customHeight="1">
      <c r="A15" s="51" t="s">
        <v>43</v>
      </c>
      <c r="B15" s="15"/>
      <c r="C15" s="14"/>
      <c r="D15" s="303"/>
      <c r="E15" s="303"/>
      <c r="F15" s="303"/>
      <c r="G15" s="111">
        <v>0</v>
      </c>
      <c r="H15" s="111">
        <v>0</v>
      </c>
      <c r="I15" s="113"/>
      <c r="J15" s="16"/>
      <c r="M15" s="82"/>
      <c r="P15" s="16"/>
    </row>
    <row r="16" spans="1:16" ht="16.5" customHeight="1">
      <c r="A16" s="52" t="s">
        <v>44</v>
      </c>
      <c r="B16" s="19"/>
      <c r="C16" s="19">
        <v>320273</v>
      </c>
      <c r="D16" s="304">
        <v>320012</v>
      </c>
      <c r="E16" s="304">
        <v>11.76</v>
      </c>
      <c r="F16" s="304">
        <v>8.28</v>
      </c>
      <c r="G16" s="111">
        <v>320032</v>
      </c>
      <c r="H16" s="111">
        <v>320463</v>
      </c>
      <c r="I16" s="112">
        <v>0</v>
      </c>
      <c r="M16" s="82"/>
      <c r="P16" s="16"/>
    </row>
    <row r="17" spans="1:16" ht="8.25" customHeight="1">
      <c r="A17" s="53"/>
      <c r="B17" s="21"/>
      <c r="C17" s="21"/>
      <c r="D17" s="86"/>
      <c r="E17" s="86"/>
      <c r="F17" s="21"/>
      <c r="G17" s="22"/>
      <c r="H17" s="22"/>
      <c r="I17" s="20"/>
      <c r="P17" s="16"/>
    </row>
    <row r="18" spans="1:16" ht="12.75">
      <c r="A18" s="54" t="s">
        <v>45</v>
      </c>
      <c r="B18" s="23">
        <f>SUM(B13:B16)</f>
        <v>4211000</v>
      </c>
      <c r="C18" s="23">
        <f aca="true" t="shared" si="0" ref="C18:H18">SUM(C12:C16)</f>
        <v>5497273</v>
      </c>
      <c r="D18" s="87">
        <f t="shared" si="0"/>
        <v>1980040.0900000003</v>
      </c>
      <c r="E18" s="87">
        <f t="shared" si="0"/>
        <v>2025664.0800000005</v>
      </c>
      <c r="F18" s="23">
        <f t="shared" si="0"/>
        <v>1661094.3600000006</v>
      </c>
      <c r="G18" s="23">
        <f t="shared" si="0"/>
        <v>1273057.58</v>
      </c>
      <c r="H18" s="23">
        <f t="shared" si="0"/>
        <v>2973414</v>
      </c>
      <c r="I18" s="24">
        <f>+H18/B18</f>
        <v>0.7061063880313465</v>
      </c>
      <c r="M18" s="82"/>
      <c r="P18" s="16"/>
    </row>
    <row r="19" spans="1:16" ht="12" customHeight="1">
      <c r="A19" s="55"/>
      <c r="B19" s="25"/>
      <c r="C19" s="25"/>
      <c r="D19" s="88"/>
      <c r="E19" s="88"/>
      <c r="F19" s="25"/>
      <c r="G19" s="25"/>
      <c r="H19" s="25"/>
      <c r="I19" s="25"/>
      <c r="K19" s="84"/>
      <c r="L19" s="85"/>
      <c r="M19" s="84"/>
      <c r="N19" s="85"/>
      <c r="O19" s="85"/>
      <c r="P19" s="85"/>
    </row>
    <row r="20" spans="1:16" ht="15">
      <c r="A20" s="56" t="s">
        <v>46</v>
      </c>
      <c r="B20" s="25"/>
      <c r="C20" s="25"/>
      <c r="D20" s="88"/>
      <c r="E20" s="88"/>
      <c r="F20" s="25" t="s">
        <v>32</v>
      </c>
      <c r="G20" s="25"/>
      <c r="H20" s="25"/>
      <c r="I20" s="25"/>
      <c r="P20" s="16"/>
    </row>
    <row r="21" spans="1:16" ht="12.75" customHeight="1">
      <c r="A21" s="353" t="s">
        <v>33</v>
      </c>
      <c r="B21" s="355" t="s">
        <v>34</v>
      </c>
      <c r="C21" s="367" t="s">
        <v>35</v>
      </c>
      <c r="D21" s="89" t="s">
        <v>47</v>
      </c>
      <c r="E21" s="90"/>
      <c r="F21" s="8"/>
      <c r="G21" s="8"/>
      <c r="H21" s="9"/>
      <c r="I21" s="367" t="s">
        <v>48</v>
      </c>
      <c r="P21" s="16"/>
    </row>
    <row r="22" spans="1:9" ht="12.75">
      <c r="A22" s="354"/>
      <c r="B22" s="356"/>
      <c r="C22" s="368"/>
      <c r="D22" s="93" t="s">
        <v>291</v>
      </c>
      <c r="E22" s="93" t="s">
        <v>292</v>
      </c>
      <c r="F22" s="94" t="s">
        <v>274</v>
      </c>
      <c r="G22" s="10" t="s">
        <v>38</v>
      </c>
      <c r="H22" s="10" t="s">
        <v>39</v>
      </c>
      <c r="I22" s="368"/>
    </row>
    <row r="23" spans="1:9" ht="16.5" customHeight="1">
      <c r="A23" s="57" t="s">
        <v>49</v>
      </c>
      <c r="B23" s="26"/>
      <c r="C23" s="26"/>
      <c r="D23" s="91"/>
      <c r="E23" s="91"/>
      <c r="F23" s="26"/>
      <c r="G23" s="115"/>
      <c r="H23" s="26"/>
      <c r="I23" s="26"/>
    </row>
    <row r="24" spans="1:9" ht="16.5" customHeight="1">
      <c r="A24" s="51">
        <v>1000</v>
      </c>
      <c r="B24" s="27">
        <v>2811000</v>
      </c>
      <c r="C24" s="27">
        <v>2811000</v>
      </c>
      <c r="D24" s="28">
        <v>235092.12</v>
      </c>
      <c r="E24" s="28">
        <v>235092.68</v>
      </c>
      <c r="F24" s="28">
        <v>235093.66</v>
      </c>
      <c r="G24" s="92">
        <f>D24+E24+F24</f>
        <v>705278.46</v>
      </c>
      <c r="H24" s="111">
        <v>1453617</v>
      </c>
      <c r="I24" s="17">
        <f>+H24/B24</f>
        <v>0.5171173959445038</v>
      </c>
    </row>
    <row r="25" spans="1:10" ht="16.5" customHeight="1">
      <c r="A25" s="51">
        <v>2000</v>
      </c>
      <c r="B25" s="27">
        <v>197000</v>
      </c>
      <c r="C25" s="27">
        <v>333000</v>
      </c>
      <c r="D25" s="28">
        <v>6203.43</v>
      </c>
      <c r="E25" s="28">
        <v>18189.06</v>
      </c>
      <c r="F25" s="28"/>
      <c r="G25" s="92">
        <f>D25+E25+F25</f>
        <v>24392.49</v>
      </c>
      <c r="H25" s="111">
        <v>25758.97</v>
      </c>
      <c r="I25" s="17">
        <f>+H25/B25</f>
        <v>0.130756192893401</v>
      </c>
      <c r="J25" s="92"/>
    </row>
    <row r="26" spans="1:10" ht="16.5" customHeight="1">
      <c r="A26" s="51">
        <v>3000</v>
      </c>
      <c r="B26" s="27">
        <v>1188000</v>
      </c>
      <c r="C26" s="27">
        <v>2338000</v>
      </c>
      <c r="D26" s="28">
        <v>71785.24</v>
      </c>
      <c r="E26" s="28">
        <v>346390.32</v>
      </c>
      <c r="F26" s="28">
        <v>18152.08</v>
      </c>
      <c r="G26" s="92">
        <f>D26+E26+F26</f>
        <v>436327.64</v>
      </c>
      <c r="H26" s="111">
        <v>460715</v>
      </c>
      <c r="I26" s="17">
        <f>+H26/B26</f>
        <v>0.3878072390572391</v>
      </c>
      <c r="J26" s="92"/>
    </row>
    <row r="27" spans="1:9" ht="16.5" customHeight="1">
      <c r="A27" s="51">
        <v>4000</v>
      </c>
      <c r="B27" s="27">
        <v>0</v>
      </c>
      <c r="C27" s="27">
        <v>273</v>
      </c>
      <c r="D27" s="28">
        <v>273.38</v>
      </c>
      <c r="E27" s="28"/>
      <c r="F27" s="28"/>
      <c r="G27" s="28">
        <f>SUM(D27:F27)</f>
        <v>273.38</v>
      </c>
      <c r="H27" s="111">
        <f>G27</f>
        <v>273.38</v>
      </c>
      <c r="I27" s="17">
        <v>0</v>
      </c>
    </row>
    <row r="28" spans="1:9" ht="16.5" customHeight="1">
      <c r="A28" s="51">
        <v>5000</v>
      </c>
      <c r="B28" s="27">
        <v>15000</v>
      </c>
      <c r="C28" s="27">
        <v>15000</v>
      </c>
      <c r="D28" s="28"/>
      <c r="E28" s="28"/>
      <c r="F28" s="28"/>
      <c r="G28" s="28">
        <v>0</v>
      </c>
      <c r="H28" s="108"/>
      <c r="I28" s="17">
        <f>+H28/B28</f>
        <v>0</v>
      </c>
    </row>
    <row r="29" spans="1:9" ht="16.5" customHeight="1">
      <c r="A29" s="51">
        <v>6000</v>
      </c>
      <c r="B29" s="27"/>
      <c r="C29" s="27"/>
      <c r="D29" s="28"/>
      <c r="E29" s="28"/>
      <c r="F29" s="28"/>
      <c r="G29" s="28"/>
      <c r="H29" s="28"/>
      <c r="I29" s="17"/>
    </row>
    <row r="30" spans="1:9" ht="16.5" customHeight="1">
      <c r="A30" s="51">
        <v>7000</v>
      </c>
      <c r="B30" s="27">
        <v>0</v>
      </c>
      <c r="C30" s="27"/>
      <c r="D30" s="28"/>
      <c r="E30" s="28"/>
      <c r="F30" s="28"/>
      <c r="G30" s="28">
        <f>SUM(D30:F30)</f>
        <v>0</v>
      </c>
      <c r="H30" s="28"/>
      <c r="I30" s="17"/>
    </row>
    <row r="31" spans="1:9" ht="16.5" customHeight="1">
      <c r="A31" s="51">
        <v>8000</v>
      </c>
      <c r="B31" s="27"/>
      <c r="C31" s="27"/>
      <c r="D31" s="28"/>
      <c r="E31" s="28"/>
      <c r="F31" s="28"/>
      <c r="G31" s="28"/>
      <c r="H31" s="28"/>
      <c r="I31" s="18"/>
    </row>
    <row r="32" spans="1:9" ht="16.5" customHeight="1">
      <c r="A32" s="51">
        <v>9000</v>
      </c>
      <c r="B32" s="27"/>
      <c r="C32" s="27"/>
      <c r="D32" s="28"/>
      <c r="E32" s="28"/>
      <c r="F32" s="28"/>
      <c r="G32" s="28"/>
      <c r="H32" s="28"/>
      <c r="I32" s="18"/>
    </row>
    <row r="33" spans="1:9" ht="9" customHeight="1">
      <c r="A33" s="53"/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54" t="s">
        <v>45</v>
      </c>
      <c r="B34" s="29">
        <f>SUM(B24:B32)</f>
        <v>4211000</v>
      </c>
      <c r="C34" s="29">
        <f>SUM(C24:C32)</f>
        <v>5497273</v>
      </c>
      <c r="D34" s="30">
        <f>SUM(D24:D32)</f>
        <v>313354.17</v>
      </c>
      <c r="E34" s="30">
        <f>SUM(E24:E32)</f>
        <v>599672.06</v>
      </c>
      <c r="F34" s="30">
        <f>SUM(F24:F31)</f>
        <v>253245.74</v>
      </c>
      <c r="G34" s="30">
        <f>SUM(G23:G32)</f>
        <v>1166271.9699999997</v>
      </c>
      <c r="H34" s="30">
        <f>SUM(H24:H32)</f>
        <v>1940364.3499999999</v>
      </c>
      <c r="I34" s="24">
        <f>+H34/B34</f>
        <v>0.4607846948468297</v>
      </c>
    </row>
    <row r="35" spans="1:9" ht="10.5" customHeight="1">
      <c r="A35" s="55"/>
      <c r="B35" s="25"/>
      <c r="C35" s="25"/>
      <c r="D35" s="25"/>
      <c r="E35" s="25"/>
      <c r="F35" s="25"/>
      <c r="G35" s="25"/>
      <c r="H35" s="25"/>
      <c r="I35" s="25"/>
    </row>
    <row r="36" spans="1:15" s="68" customFormat="1" ht="36" customHeight="1">
      <c r="A36" s="65" t="s">
        <v>50</v>
      </c>
      <c r="B36" s="66">
        <f aca="true" t="shared" si="1" ref="B36:H36">+B18-B34</f>
        <v>0</v>
      </c>
      <c r="C36" s="66">
        <f t="shared" si="1"/>
        <v>0</v>
      </c>
      <c r="D36" s="66">
        <f t="shared" si="1"/>
        <v>1666685.9200000004</v>
      </c>
      <c r="E36" s="66">
        <f t="shared" si="1"/>
        <v>1425992.0200000005</v>
      </c>
      <c r="F36" s="66">
        <f t="shared" si="1"/>
        <v>1407848.6200000006</v>
      </c>
      <c r="G36" s="66">
        <f t="shared" si="1"/>
        <v>106785.61000000034</v>
      </c>
      <c r="H36" s="66">
        <f t="shared" si="1"/>
        <v>1033049.6500000001</v>
      </c>
      <c r="I36" s="67"/>
      <c r="K36" s="81"/>
      <c r="L36" s="81"/>
      <c r="M36" s="81"/>
      <c r="N36" s="83"/>
      <c r="O36" s="83"/>
    </row>
    <row r="37" spans="1:9" ht="12.75">
      <c r="A37" s="53"/>
      <c r="B37" s="20"/>
      <c r="C37" s="20"/>
      <c r="D37" s="20"/>
      <c r="E37" s="20"/>
      <c r="F37" s="20"/>
      <c r="G37" s="20"/>
      <c r="H37" s="20"/>
      <c r="I37" s="20"/>
    </row>
    <row r="38" spans="1:9" ht="12.75">
      <c r="A38" s="53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53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53"/>
      <c r="B40" s="20"/>
      <c r="C40" s="20"/>
      <c r="D40" s="20"/>
      <c r="E40" s="20"/>
      <c r="F40" s="20"/>
      <c r="G40" s="20"/>
      <c r="H40" s="20"/>
      <c r="I40" s="20"/>
    </row>
    <row r="42" spans="1:9" ht="84.75" customHeight="1">
      <c r="A42" s="49" t="s">
        <v>51</v>
      </c>
      <c r="B42" s="5"/>
      <c r="C42" s="5"/>
      <c r="D42" s="5"/>
      <c r="E42" s="5"/>
      <c r="F42" s="4" t="s">
        <v>32</v>
      </c>
      <c r="G42" s="5"/>
      <c r="H42" s="5"/>
      <c r="I42" s="5"/>
    </row>
    <row r="43" spans="1:9" ht="12.75">
      <c r="A43" s="365" t="s">
        <v>33</v>
      </c>
      <c r="B43" s="372" t="s">
        <v>34</v>
      </c>
      <c r="C43" s="351" t="s">
        <v>35</v>
      </c>
      <c r="D43" s="31" t="s">
        <v>47</v>
      </c>
      <c r="E43" s="32"/>
      <c r="F43" s="33"/>
      <c r="G43" s="33"/>
      <c r="H43" s="34"/>
      <c r="I43" s="351" t="s">
        <v>48</v>
      </c>
    </row>
    <row r="44" spans="1:9" ht="12.75">
      <c r="A44" s="366"/>
      <c r="B44" s="373"/>
      <c r="C44" s="352"/>
      <c r="D44" s="35" t="s">
        <v>52</v>
      </c>
      <c r="E44" s="35" t="s">
        <v>53</v>
      </c>
      <c r="F44" s="36" t="s">
        <v>54</v>
      </c>
      <c r="G44" s="36" t="s">
        <v>38</v>
      </c>
      <c r="H44" s="36" t="s">
        <v>39</v>
      </c>
      <c r="I44" s="352"/>
    </row>
    <row r="45" spans="1:9" ht="12.75">
      <c r="A45" s="58" t="s">
        <v>49</v>
      </c>
      <c r="B45" s="37"/>
      <c r="C45" s="37"/>
      <c r="D45" s="37"/>
      <c r="E45" s="37"/>
      <c r="F45" s="37"/>
      <c r="G45" s="37"/>
      <c r="H45" s="37"/>
      <c r="I45" s="37"/>
    </row>
    <row r="46" spans="1:10" ht="12.75">
      <c r="A46" s="59">
        <v>1000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f>SUM(D46:F46)</f>
        <v>0</v>
      </c>
      <c r="H46" s="39">
        <v>0</v>
      </c>
      <c r="I46" s="38"/>
      <c r="J46" s="16"/>
    </row>
    <row r="47" spans="1:10" ht="12.75">
      <c r="A47" s="59">
        <v>2000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f aca="true" t="shared" si="2" ref="G47:G54">SUM(D47:F47)</f>
        <v>0</v>
      </c>
      <c r="H47" s="39"/>
      <c r="I47" s="38"/>
      <c r="J47" s="16"/>
    </row>
    <row r="48" spans="1:10" ht="12.75">
      <c r="A48" s="59">
        <v>3000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f t="shared" si="2"/>
        <v>0</v>
      </c>
      <c r="H48" s="39"/>
      <c r="I48" s="38"/>
      <c r="J48" s="16"/>
    </row>
    <row r="49" spans="1:10" ht="12.75">
      <c r="A49" s="59">
        <v>4000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f t="shared" si="2"/>
        <v>0</v>
      </c>
      <c r="H49" s="39"/>
      <c r="I49" s="38"/>
      <c r="J49" s="16"/>
    </row>
    <row r="50" spans="1:10" ht="12.75">
      <c r="A50" s="59">
        <v>5000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f t="shared" si="2"/>
        <v>0</v>
      </c>
      <c r="H50" s="39"/>
      <c r="I50" s="38"/>
      <c r="J50" s="16"/>
    </row>
    <row r="51" spans="1:9" ht="12.75">
      <c r="A51" s="59">
        <v>6000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f t="shared" si="2"/>
        <v>0</v>
      </c>
      <c r="H51" s="39"/>
      <c r="I51" s="38"/>
    </row>
    <row r="52" spans="1:9" ht="12.75">
      <c r="A52" s="59">
        <v>7000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f t="shared" si="2"/>
        <v>0</v>
      </c>
      <c r="H52" s="39"/>
      <c r="I52" s="38"/>
    </row>
    <row r="53" spans="1:9" ht="12.75">
      <c r="A53" s="59">
        <v>8000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f t="shared" si="2"/>
        <v>0</v>
      </c>
      <c r="H53" s="39"/>
      <c r="I53" s="38"/>
    </row>
    <row r="54" spans="1:9" ht="12.75">
      <c r="A54" s="60">
        <v>9000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2"/>
        <v>0</v>
      </c>
      <c r="H54" s="41"/>
      <c r="I54" s="40"/>
    </row>
    <row r="55" spans="1:9" ht="12.75">
      <c r="A55" s="61"/>
      <c r="B55" s="42"/>
      <c r="C55" s="42"/>
      <c r="D55" s="42"/>
      <c r="E55" s="42"/>
      <c r="F55" s="42"/>
      <c r="G55" s="42"/>
      <c r="H55" s="42"/>
      <c r="I55" s="4"/>
    </row>
    <row r="56" spans="1:9" ht="13.5" thickBot="1">
      <c r="A56" s="62" t="s">
        <v>45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4"/>
    </row>
    <row r="57" spans="1:9" ht="13.5" thickTop="1">
      <c r="A57" s="369">
        <v>34501</v>
      </c>
      <c r="B57" s="370"/>
      <c r="C57" s="370"/>
      <c r="D57" s="370"/>
      <c r="E57" s="370"/>
      <c r="F57" s="370"/>
      <c r="G57" s="370"/>
      <c r="H57" s="370"/>
      <c r="I57" s="4"/>
    </row>
    <row r="59" spans="1:9" ht="12.75">
      <c r="A59" s="53" t="s">
        <v>82</v>
      </c>
      <c r="G59" s="364" t="s">
        <v>83</v>
      </c>
      <c r="H59" s="364"/>
      <c r="I59" s="364"/>
    </row>
    <row r="60" spans="1:9" ht="12.75">
      <c r="A60" s="63" t="s">
        <v>55</v>
      </c>
      <c r="B60" s="45"/>
      <c r="G60" s="350" t="s">
        <v>55</v>
      </c>
      <c r="H60" s="350"/>
      <c r="I60" s="350"/>
    </row>
    <row r="61" spans="1:9" ht="12.75">
      <c r="A61" s="64" t="s">
        <v>56</v>
      </c>
      <c r="B61" s="46"/>
      <c r="G61" s="350" t="s">
        <v>57</v>
      </c>
      <c r="H61" s="350"/>
      <c r="I61" s="350"/>
    </row>
  </sheetData>
  <sheetProtection/>
  <mergeCells count="21">
    <mergeCell ref="I43:I44"/>
    <mergeCell ref="A2:I2"/>
    <mergeCell ref="A3:I3"/>
    <mergeCell ref="A4:I4"/>
    <mergeCell ref="F6:I6"/>
    <mergeCell ref="A7:I7"/>
    <mergeCell ref="G59:I59"/>
    <mergeCell ref="A43:A44"/>
    <mergeCell ref="I10:I11"/>
    <mergeCell ref="A57:H57"/>
    <mergeCell ref="A10:A11"/>
    <mergeCell ref="G61:I61"/>
    <mergeCell ref="G60:I60"/>
    <mergeCell ref="C43:C44"/>
    <mergeCell ref="A21:A22"/>
    <mergeCell ref="B21:B22"/>
    <mergeCell ref="B10:B11"/>
    <mergeCell ref="I21:I22"/>
    <mergeCell ref="C21:C22"/>
    <mergeCell ref="B43:B44"/>
    <mergeCell ref="C10:C11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120" zoomScaleNormal="120" zoomScalePageLayoutView="0" workbookViewId="0" topLeftCell="C111">
      <selection activeCell="J111" sqref="J111:J125"/>
    </sheetView>
  </sheetViews>
  <sheetFormatPr defaultColWidth="11.421875" defaultRowHeight="12.75"/>
  <cols>
    <col min="1" max="1" width="12.421875" style="70" customWidth="1"/>
    <col min="2" max="2" width="65.28125" style="69" customWidth="1"/>
    <col min="3" max="3" width="15.8515625" style="69" customWidth="1"/>
    <col min="4" max="4" width="17.140625" style="69" customWidth="1"/>
    <col min="5" max="5" width="15.7109375" style="69" customWidth="1"/>
    <col min="6" max="6" width="18.421875" style="69" bestFit="1" customWidth="1"/>
    <col min="7" max="7" width="8.57421875" style="69" customWidth="1"/>
    <col min="8" max="8" width="19.28125" style="69" customWidth="1"/>
    <col min="9" max="9" width="11.421875" style="69" customWidth="1"/>
    <col min="10" max="10" width="12.00390625" style="69" bestFit="1" customWidth="1"/>
    <col min="11" max="16384" width="11.421875" style="69" customWidth="1"/>
  </cols>
  <sheetData>
    <row r="1" ht="2.25" customHeight="1"/>
    <row r="2" spans="1:8" ht="21" customHeight="1">
      <c r="A2" s="116"/>
      <c r="B2" s="116"/>
      <c r="C2" s="117"/>
      <c r="D2" s="117"/>
      <c r="E2" s="117"/>
      <c r="F2" s="117"/>
      <c r="G2" s="118"/>
      <c r="H2" s="119" t="s">
        <v>93</v>
      </c>
    </row>
    <row r="3" spans="1:8" ht="15">
      <c r="A3" s="387" t="s">
        <v>94</v>
      </c>
      <c r="B3" s="387"/>
      <c r="C3" s="387"/>
      <c r="D3" s="387"/>
      <c r="E3" s="387"/>
      <c r="F3" s="387"/>
      <c r="G3" s="387"/>
      <c r="H3" s="387"/>
    </row>
    <row r="4" spans="1:8" ht="12.75">
      <c r="A4" s="388" t="s">
        <v>95</v>
      </c>
      <c r="B4" s="388"/>
      <c r="C4" s="388"/>
      <c r="D4" s="388"/>
      <c r="E4" s="388"/>
      <c r="F4" s="388"/>
      <c r="G4" s="388"/>
      <c r="H4" s="388"/>
    </row>
    <row r="5" spans="1:8" ht="12.75">
      <c r="A5" s="120"/>
      <c r="B5" s="120"/>
      <c r="C5" s="121"/>
      <c r="D5" s="121"/>
      <c r="E5" s="121"/>
      <c r="F5" s="121"/>
      <c r="G5" s="122"/>
      <c r="H5" s="121"/>
    </row>
    <row r="6" spans="1:8" ht="12.75">
      <c r="A6" s="389" t="s">
        <v>81</v>
      </c>
      <c r="B6" s="389"/>
      <c r="C6" s="389"/>
      <c r="D6" s="389"/>
      <c r="E6" s="389"/>
      <c r="F6" s="389"/>
      <c r="G6" s="389"/>
      <c r="H6" s="389"/>
    </row>
    <row r="7" spans="1:8" ht="13.5" thickBot="1">
      <c r="A7" s="123"/>
      <c r="B7" s="123"/>
      <c r="C7" s="123"/>
      <c r="D7" s="123"/>
      <c r="E7" s="123"/>
      <c r="F7" s="123"/>
      <c r="G7" s="123"/>
      <c r="H7" s="123"/>
    </row>
    <row r="8" spans="1:8" ht="15.75" customHeight="1" thickBot="1" thickTop="1">
      <c r="A8" s="375" t="s">
        <v>96</v>
      </c>
      <c r="B8" s="376"/>
      <c r="C8" s="376"/>
      <c r="D8" s="376"/>
      <c r="E8" s="376"/>
      <c r="F8" s="376"/>
      <c r="G8" s="376"/>
      <c r="H8" s="377"/>
    </row>
    <row r="9" spans="1:8" ht="12.75" customHeight="1" thickBot="1" thickTop="1">
      <c r="A9" s="124"/>
      <c r="B9" s="46"/>
      <c r="C9" s="390" t="s">
        <v>32</v>
      </c>
      <c r="D9" s="390"/>
      <c r="E9" s="390"/>
      <c r="F9" s="390"/>
      <c r="G9" s="125"/>
      <c r="H9" s="126"/>
    </row>
    <row r="10" spans="1:10" ht="16.5" customHeight="1" thickTop="1">
      <c r="A10" s="378" t="s">
        <v>97</v>
      </c>
      <c r="B10" s="380" t="s">
        <v>2</v>
      </c>
      <c r="C10" s="382" t="s">
        <v>58</v>
      </c>
      <c r="D10" s="382" t="s">
        <v>98</v>
      </c>
      <c r="E10" s="382" t="s">
        <v>59</v>
      </c>
      <c r="F10" s="384" t="s">
        <v>39</v>
      </c>
      <c r="G10" s="384"/>
      <c r="H10" s="385" t="s">
        <v>60</v>
      </c>
      <c r="J10" s="71"/>
    </row>
    <row r="11" spans="1:8" ht="26.25" customHeight="1" thickBot="1">
      <c r="A11" s="379"/>
      <c r="B11" s="381"/>
      <c r="C11" s="383"/>
      <c r="D11" s="383"/>
      <c r="E11" s="383"/>
      <c r="F11" s="127" t="s">
        <v>61</v>
      </c>
      <c r="G11" s="128" t="s">
        <v>99</v>
      </c>
      <c r="H11" s="386"/>
    </row>
    <row r="12" spans="1:8" ht="12" thickTop="1">
      <c r="A12" s="129"/>
      <c r="B12" s="130"/>
      <c r="C12" s="131">
        <v>2811000</v>
      </c>
      <c r="D12" s="131">
        <v>2811000</v>
      </c>
      <c r="E12" s="131">
        <f>+E13</f>
        <v>705277.4400000001</v>
      </c>
      <c r="F12" s="131">
        <v>1453616</v>
      </c>
      <c r="G12" s="132">
        <f aca="true" t="shared" si="0" ref="G12:G59">+F12/D12</f>
        <v>0.5171170401992173</v>
      </c>
      <c r="H12" s="133">
        <f>+D12-F12</f>
        <v>1357384</v>
      </c>
    </row>
    <row r="13" spans="1:8" ht="11.25">
      <c r="A13" s="134">
        <v>1000</v>
      </c>
      <c r="B13" s="135" t="s">
        <v>100</v>
      </c>
      <c r="C13" s="136">
        <v>2811000</v>
      </c>
      <c r="D13" s="136">
        <v>2811000</v>
      </c>
      <c r="E13" s="136">
        <f>+E14</f>
        <v>705277.4400000001</v>
      </c>
      <c r="F13" s="136">
        <v>1453616</v>
      </c>
      <c r="G13" s="137">
        <f t="shared" si="0"/>
        <v>0.5171170401992173</v>
      </c>
      <c r="H13" s="138">
        <f aca="true" t="shared" si="1" ref="H13:H75">+D13-F13</f>
        <v>1357384</v>
      </c>
    </row>
    <row r="14" spans="1:8" ht="11.25">
      <c r="A14" s="139">
        <v>1100</v>
      </c>
      <c r="B14" s="135" t="s">
        <v>101</v>
      </c>
      <c r="C14" s="136">
        <f>+C15+C20+C23+C31+C33+C35</f>
        <v>2810999.78</v>
      </c>
      <c r="D14" s="136">
        <f>+D15+D20+D23+D31+D33+D35</f>
        <v>2811000.1999999997</v>
      </c>
      <c r="E14" s="136">
        <f>+E15+E20+E23+E31+E33+E35</f>
        <v>705277.4400000001</v>
      </c>
      <c r="F14" s="136">
        <v>1453616</v>
      </c>
      <c r="G14" s="137">
        <f t="shared" si="0"/>
        <v>0.5171170034068301</v>
      </c>
      <c r="H14" s="138">
        <f t="shared" si="1"/>
        <v>1357384.1999999997</v>
      </c>
    </row>
    <row r="15" spans="1:8" ht="11.25">
      <c r="A15" s="140">
        <v>113</v>
      </c>
      <c r="B15" s="135" t="s">
        <v>102</v>
      </c>
      <c r="C15" s="306">
        <v>1615909</v>
      </c>
      <c r="D15" s="136">
        <f>SUM(D16:D19)</f>
        <v>1615909.42</v>
      </c>
      <c r="E15" s="136">
        <f>SUM(E16:E19)</f>
        <v>422897.72000000003</v>
      </c>
      <c r="F15" s="136">
        <f>SUM(F16:F19)</f>
        <v>888857</v>
      </c>
      <c r="G15" s="137">
        <f t="shared" si="0"/>
        <v>0.5500661045716287</v>
      </c>
      <c r="H15" s="138">
        <f t="shared" si="1"/>
        <v>727052.4199999999</v>
      </c>
    </row>
    <row r="16" spans="1:11" ht="12.75">
      <c r="A16" s="141">
        <v>11301</v>
      </c>
      <c r="B16" s="142" t="s">
        <v>103</v>
      </c>
      <c r="C16" s="143">
        <v>608391.27</v>
      </c>
      <c r="D16" s="143">
        <v>608391.27</v>
      </c>
      <c r="E16" s="143">
        <v>152197.2</v>
      </c>
      <c r="F16" s="143">
        <v>304394</v>
      </c>
      <c r="G16" s="144">
        <f t="shared" si="0"/>
        <v>0.5003260483997412</v>
      </c>
      <c r="H16" s="145">
        <f t="shared" si="1"/>
        <v>303997.27</v>
      </c>
      <c r="J16"/>
      <c r="K16" s="106"/>
    </row>
    <row r="17" spans="1:11" ht="12.75">
      <c r="A17" s="141">
        <v>11306</v>
      </c>
      <c r="B17" s="142" t="s">
        <v>104</v>
      </c>
      <c r="C17" s="143">
        <v>687255.19</v>
      </c>
      <c r="D17" s="143">
        <v>687255.19</v>
      </c>
      <c r="E17" s="143">
        <v>201549</v>
      </c>
      <c r="F17" s="143">
        <v>446161</v>
      </c>
      <c r="G17" s="144">
        <f t="shared" si="0"/>
        <v>0.6491926237763298</v>
      </c>
      <c r="H17" s="145">
        <f t="shared" si="1"/>
        <v>241094.18999999994</v>
      </c>
      <c r="J17"/>
      <c r="K17" s="106"/>
    </row>
    <row r="18" spans="1:11" ht="14.25" customHeight="1">
      <c r="A18" s="141">
        <v>11307</v>
      </c>
      <c r="B18" s="142" t="s">
        <v>105</v>
      </c>
      <c r="C18" s="143">
        <v>198705.96</v>
      </c>
      <c r="D18" s="143">
        <v>198705.96</v>
      </c>
      <c r="E18" s="143">
        <v>41491.26</v>
      </c>
      <c r="F18" s="143">
        <v>82982</v>
      </c>
      <c r="G18" s="144">
        <f t="shared" si="0"/>
        <v>0.4176120333783647</v>
      </c>
      <c r="H18" s="145">
        <f t="shared" si="1"/>
        <v>115723.95999999999</v>
      </c>
      <c r="J18"/>
      <c r="K18" s="106"/>
    </row>
    <row r="19" spans="1:11" ht="12.75" customHeight="1">
      <c r="A19" s="141">
        <v>11310</v>
      </c>
      <c r="B19" s="142" t="s">
        <v>106</v>
      </c>
      <c r="C19" s="143">
        <v>121557</v>
      </c>
      <c r="D19" s="143">
        <v>121557</v>
      </c>
      <c r="E19" s="143">
        <v>27660.26</v>
      </c>
      <c r="F19" s="143">
        <v>55320</v>
      </c>
      <c r="G19" s="144">
        <f t="shared" si="0"/>
        <v>0.45509514055134626</v>
      </c>
      <c r="H19" s="145">
        <f t="shared" si="1"/>
        <v>66237</v>
      </c>
      <c r="J19"/>
      <c r="K19" s="106"/>
    </row>
    <row r="20" spans="1:11" ht="12.75" customHeight="1">
      <c r="A20" s="139">
        <v>1300</v>
      </c>
      <c r="B20" s="135" t="s">
        <v>107</v>
      </c>
      <c r="C20" s="136">
        <v>107193.3</v>
      </c>
      <c r="D20" s="136">
        <v>107193.3</v>
      </c>
      <c r="E20" s="136">
        <f>+E21+E22</f>
        <v>0</v>
      </c>
      <c r="F20" s="136">
        <v>0</v>
      </c>
      <c r="G20" s="137">
        <v>0</v>
      </c>
      <c r="H20" s="138">
        <f t="shared" si="1"/>
        <v>107193.3</v>
      </c>
      <c r="J20" s="71"/>
      <c r="K20" s="106"/>
    </row>
    <row r="21" spans="1:11" ht="12.75" customHeight="1">
      <c r="A21" s="140">
        <v>132</v>
      </c>
      <c r="B21" s="135" t="s">
        <v>108</v>
      </c>
      <c r="C21" s="136">
        <v>107193</v>
      </c>
      <c r="D21" s="136">
        <v>107193</v>
      </c>
      <c r="E21" s="136">
        <f>SUM(E22:E22)</f>
        <v>0</v>
      </c>
      <c r="F21" s="143">
        <v>0</v>
      </c>
      <c r="G21" s="137">
        <f t="shared" si="0"/>
        <v>0</v>
      </c>
      <c r="H21" s="145">
        <f t="shared" si="1"/>
        <v>107193</v>
      </c>
      <c r="K21" s="106"/>
    </row>
    <row r="22" spans="1:11" ht="12.75" customHeight="1">
      <c r="A22" s="141">
        <v>13201</v>
      </c>
      <c r="B22" s="142" t="s">
        <v>109</v>
      </c>
      <c r="C22" s="143">
        <v>107193.3</v>
      </c>
      <c r="D22" s="143">
        <v>107193</v>
      </c>
      <c r="E22" s="143">
        <v>0</v>
      </c>
      <c r="F22" s="143">
        <v>0</v>
      </c>
      <c r="G22" s="144">
        <f t="shared" si="0"/>
        <v>0</v>
      </c>
      <c r="H22" s="145">
        <f t="shared" si="1"/>
        <v>107193</v>
      </c>
      <c r="K22" s="106"/>
    </row>
    <row r="23" spans="1:11" ht="23.25" customHeight="1">
      <c r="A23" s="139">
        <v>1400</v>
      </c>
      <c r="B23" s="135" t="s">
        <v>110</v>
      </c>
      <c r="C23" s="136">
        <v>230065</v>
      </c>
      <c r="D23" s="136">
        <v>230065</v>
      </c>
      <c r="E23" s="136">
        <f>+E24</f>
        <v>57519.880000000005</v>
      </c>
      <c r="F23" s="136">
        <f>+F24</f>
        <v>115050</v>
      </c>
      <c r="G23" s="137">
        <f t="shared" si="0"/>
        <v>0.5000760654597614</v>
      </c>
      <c r="H23" s="138">
        <f t="shared" si="1"/>
        <v>115015</v>
      </c>
      <c r="K23" s="106"/>
    </row>
    <row r="24" spans="1:11" ht="12.75" customHeight="1">
      <c r="A24" s="140">
        <v>141</v>
      </c>
      <c r="B24" s="135" t="s">
        <v>111</v>
      </c>
      <c r="C24" s="136">
        <v>230065</v>
      </c>
      <c r="D24" s="136">
        <v>230065</v>
      </c>
      <c r="E24" s="136">
        <f>SUM(E25:E30)</f>
        <v>57519.880000000005</v>
      </c>
      <c r="F24" s="136">
        <f>SUM(F25:F30)</f>
        <v>115050</v>
      </c>
      <c r="G24" s="137">
        <f t="shared" si="0"/>
        <v>0.5000760654597614</v>
      </c>
      <c r="H24" s="138">
        <f t="shared" si="1"/>
        <v>115015</v>
      </c>
      <c r="K24" s="106"/>
    </row>
    <row r="25" spans="1:11" ht="12.75" customHeight="1">
      <c r="A25" s="141">
        <v>14101</v>
      </c>
      <c r="B25" s="142" t="s">
        <v>112</v>
      </c>
      <c r="C25" s="143">
        <v>150271.92</v>
      </c>
      <c r="D25" s="143">
        <v>150272</v>
      </c>
      <c r="E25" s="143">
        <v>37567.98</v>
      </c>
      <c r="F25" s="143">
        <v>75136</v>
      </c>
      <c r="G25" s="144">
        <f t="shared" si="0"/>
        <v>0.5</v>
      </c>
      <c r="H25" s="145">
        <f t="shared" si="1"/>
        <v>75136</v>
      </c>
      <c r="K25" s="106"/>
    </row>
    <row r="26" spans="1:11" ht="12.75" customHeight="1">
      <c r="A26" s="141">
        <v>14102</v>
      </c>
      <c r="B26" s="142" t="s">
        <v>113</v>
      </c>
      <c r="C26" s="143">
        <v>16.8</v>
      </c>
      <c r="D26" s="143">
        <v>16.8</v>
      </c>
      <c r="E26" s="143">
        <v>4.2</v>
      </c>
      <c r="F26" s="143">
        <v>8</v>
      </c>
      <c r="G26" s="144">
        <f t="shared" si="0"/>
        <v>0.47619047619047616</v>
      </c>
      <c r="H26" s="145">
        <f t="shared" si="1"/>
        <v>8.8</v>
      </c>
      <c r="K26" s="106"/>
    </row>
    <row r="27" spans="1:11" ht="11.25">
      <c r="A27" s="141">
        <v>14103</v>
      </c>
      <c r="B27" s="142" t="s">
        <v>114</v>
      </c>
      <c r="C27" s="143">
        <v>223.44</v>
      </c>
      <c r="D27" s="143">
        <v>223.44</v>
      </c>
      <c r="E27" s="143">
        <v>59.5</v>
      </c>
      <c r="F27" s="143">
        <v>128</v>
      </c>
      <c r="G27" s="144">
        <f t="shared" si="0"/>
        <v>0.572860723236663</v>
      </c>
      <c r="H27" s="145">
        <f t="shared" si="1"/>
        <v>95.44</v>
      </c>
      <c r="I27" s="71"/>
      <c r="K27" s="106"/>
    </row>
    <row r="28" spans="1:11" ht="12.75" customHeight="1">
      <c r="A28" s="141">
        <v>14104</v>
      </c>
      <c r="B28" s="142" t="s">
        <v>115</v>
      </c>
      <c r="C28" s="143">
        <v>8838.72</v>
      </c>
      <c r="D28" s="143">
        <v>8839</v>
      </c>
      <c r="E28" s="143">
        <v>2209.68</v>
      </c>
      <c r="F28" s="143">
        <v>4420</v>
      </c>
      <c r="G28" s="144">
        <f t="shared" si="0"/>
        <v>0.5000565674850096</v>
      </c>
      <c r="H28" s="145">
        <f t="shared" si="1"/>
        <v>4419</v>
      </c>
      <c r="I28" s="71"/>
      <c r="K28" s="106"/>
    </row>
    <row r="29" spans="1:11" ht="12.75" customHeight="1">
      <c r="A29" s="141">
        <v>14105</v>
      </c>
      <c r="B29" s="142" t="s">
        <v>116</v>
      </c>
      <c r="C29" s="143">
        <v>8839</v>
      </c>
      <c r="D29" s="143">
        <v>8839</v>
      </c>
      <c r="E29" s="143">
        <v>2209.68</v>
      </c>
      <c r="F29" s="143">
        <v>4420</v>
      </c>
      <c r="G29" s="144">
        <f t="shared" si="0"/>
        <v>0.5000565674850096</v>
      </c>
      <c r="H29" s="145">
        <f t="shared" si="1"/>
        <v>4419</v>
      </c>
      <c r="K29" s="106"/>
    </row>
    <row r="30" spans="1:11" ht="22.5" customHeight="1">
      <c r="A30" s="141">
        <v>14107</v>
      </c>
      <c r="B30" s="142" t="s">
        <v>117</v>
      </c>
      <c r="C30" s="143">
        <v>61875.36</v>
      </c>
      <c r="D30" s="143">
        <v>61875.36</v>
      </c>
      <c r="E30" s="143">
        <v>15468.84</v>
      </c>
      <c r="F30" s="143">
        <v>30938</v>
      </c>
      <c r="G30" s="144">
        <f t="shared" si="0"/>
        <v>0.5000051716870819</v>
      </c>
      <c r="H30" s="145">
        <f t="shared" si="1"/>
        <v>30937.36</v>
      </c>
      <c r="K30" s="71"/>
    </row>
    <row r="31" spans="1:8" ht="12.75" customHeight="1">
      <c r="A31" s="140">
        <v>142</v>
      </c>
      <c r="B31" s="135" t="s">
        <v>118</v>
      </c>
      <c r="C31" s="136">
        <v>70716</v>
      </c>
      <c r="D31" s="136">
        <v>70716</v>
      </c>
      <c r="E31" s="136">
        <f>+E32</f>
        <v>17678.88</v>
      </c>
      <c r="F31" s="136">
        <f>+F32</f>
        <v>35358</v>
      </c>
      <c r="G31" s="137">
        <f t="shared" si="0"/>
        <v>0.5</v>
      </c>
      <c r="H31" s="138">
        <f t="shared" si="1"/>
        <v>35358</v>
      </c>
    </row>
    <row r="32" spans="1:10" ht="12.75" customHeight="1">
      <c r="A32" s="141">
        <v>14201</v>
      </c>
      <c r="B32" s="142" t="s">
        <v>119</v>
      </c>
      <c r="C32" s="143">
        <v>70715.52</v>
      </c>
      <c r="D32" s="143">
        <v>71716</v>
      </c>
      <c r="E32" s="143">
        <v>17678.88</v>
      </c>
      <c r="F32" s="143">
        <v>35358</v>
      </c>
      <c r="G32" s="144">
        <f t="shared" si="0"/>
        <v>0.4930280551062524</v>
      </c>
      <c r="H32" s="145">
        <f t="shared" si="1"/>
        <v>36358</v>
      </c>
      <c r="J32" s="71"/>
    </row>
    <row r="33" spans="1:8" ht="12.75" customHeight="1">
      <c r="A33" s="140">
        <v>143</v>
      </c>
      <c r="B33" s="135" t="s">
        <v>120</v>
      </c>
      <c r="C33" s="136">
        <v>309382</v>
      </c>
      <c r="D33" s="136">
        <v>309382</v>
      </c>
      <c r="E33" s="136">
        <f>+E34</f>
        <v>77345.58</v>
      </c>
      <c r="F33" s="136">
        <f>+F34</f>
        <v>154692</v>
      </c>
      <c r="G33" s="137">
        <f t="shared" si="0"/>
        <v>0.5000032322500986</v>
      </c>
      <c r="H33" s="138">
        <f t="shared" si="1"/>
        <v>154690</v>
      </c>
    </row>
    <row r="34" spans="1:8" ht="12.75" customHeight="1">
      <c r="A34" s="141">
        <v>14301</v>
      </c>
      <c r="B34" s="142" t="s">
        <v>121</v>
      </c>
      <c r="C34" s="143">
        <v>309382.32</v>
      </c>
      <c r="D34" s="143">
        <v>309382</v>
      </c>
      <c r="E34" s="143">
        <v>77345.58</v>
      </c>
      <c r="F34" s="143">
        <v>154692</v>
      </c>
      <c r="G34" s="144">
        <f t="shared" si="0"/>
        <v>0.5000032322500986</v>
      </c>
      <c r="H34" s="145">
        <f t="shared" si="1"/>
        <v>154690</v>
      </c>
    </row>
    <row r="35" spans="1:8" ht="12" customHeight="1">
      <c r="A35" s="139">
        <v>1500</v>
      </c>
      <c r="B35" s="135" t="s">
        <v>122</v>
      </c>
      <c r="C35" s="136">
        <v>477734.48</v>
      </c>
      <c r="D35" s="136">
        <v>477734.48</v>
      </c>
      <c r="E35" s="136">
        <f>+E36</f>
        <v>129835.38</v>
      </c>
      <c r="F35" s="136">
        <f>+F36</f>
        <v>259670</v>
      </c>
      <c r="G35" s="137">
        <f t="shared" si="0"/>
        <v>0.5435446066191413</v>
      </c>
      <c r="H35" s="138">
        <f t="shared" si="1"/>
        <v>218064.47999999998</v>
      </c>
    </row>
    <row r="36" spans="1:10" ht="12.75" customHeight="1">
      <c r="A36" s="140">
        <v>159</v>
      </c>
      <c r="B36" s="135" t="s">
        <v>122</v>
      </c>
      <c r="C36" s="136">
        <v>477734</v>
      </c>
      <c r="D36" s="136">
        <v>477734</v>
      </c>
      <c r="E36" s="136">
        <f>+E37</f>
        <v>129835.38</v>
      </c>
      <c r="F36" s="143">
        <v>259670</v>
      </c>
      <c r="G36" s="137">
        <f t="shared" si="0"/>
        <v>0.5435451527419024</v>
      </c>
      <c r="H36" s="138">
        <f t="shared" si="1"/>
        <v>218064</v>
      </c>
      <c r="J36" s="71"/>
    </row>
    <row r="37" spans="1:8" ht="12.75" customHeight="1">
      <c r="A37" s="141">
        <v>15901</v>
      </c>
      <c r="B37" s="142" t="s">
        <v>123</v>
      </c>
      <c r="C37" s="143">
        <v>477734</v>
      </c>
      <c r="D37" s="143">
        <v>477734</v>
      </c>
      <c r="E37" s="143">
        <v>129835.38</v>
      </c>
      <c r="F37" s="143">
        <v>259670</v>
      </c>
      <c r="G37" s="144">
        <f t="shared" si="0"/>
        <v>0.5435451527419024</v>
      </c>
      <c r="H37" s="145">
        <f t="shared" si="1"/>
        <v>218064</v>
      </c>
    </row>
    <row r="38" spans="1:8" ht="12.75" customHeight="1">
      <c r="A38" s="134">
        <v>2000</v>
      </c>
      <c r="B38" s="135" t="s">
        <v>124</v>
      </c>
      <c r="C38" s="136">
        <f>+C39</f>
        <v>197000</v>
      </c>
      <c r="D38" s="136">
        <f>+D39</f>
        <v>197000</v>
      </c>
      <c r="E38" s="136">
        <f>+E39</f>
        <v>24392.34</v>
      </c>
      <c r="F38" s="136">
        <f>+F39</f>
        <v>25758</v>
      </c>
      <c r="G38" s="137">
        <f t="shared" si="0"/>
        <v>0.130751269035533</v>
      </c>
      <c r="H38" s="138">
        <f t="shared" si="1"/>
        <v>171242</v>
      </c>
    </row>
    <row r="39" spans="1:8" ht="12.75" customHeight="1">
      <c r="A39" s="139">
        <v>2100</v>
      </c>
      <c r="B39" s="135" t="s">
        <v>125</v>
      </c>
      <c r="C39" s="136">
        <f>+C40+C42+C44+C46+C50+C52+C54+C58+C63+C66+C69+C71+C73</f>
        <v>197000</v>
      </c>
      <c r="D39" s="136">
        <f>+D40+D42+D44+D46+D50+D52+D54+D58+D63+D66+D69+D71+D73</f>
        <v>197000</v>
      </c>
      <c r="E39" s="136">
        <f>+E40+E42+E44+E46+E48+E50+E52+E54+E58+E64+E66+E69+E71+E73</f>
        <v>24392.34</v>
      </c>
      <c r="F39" s="136">
        <v>25758</v>
      </c>
      <c r="G39" s="137">
        <f t="shared" si="0"/>
        <v>0.130751269035533</v>
      </c>
      <c r="H39" s="138">
        <f t="shared" si="1"/>
        <v>171242</v>
      </c>
    </row>
    <row r="40" spans="1:8" ht="14.25" customHeight="1">
      <c r="A40" s="140">
        <v>211</v>
      </c>
      <c r="B40" s="135" t="s">
        <v>126</v>
      </c>
      <c r="C40" s="136">
        <v>30300</v>
      </c>
      <c r="D40" s="136">
        <v>30300</v>
      </c>
      <c r="E40" s="136">
        <f>+E41</f>
        <v>9654.58</v>
      </c>
      <c r="F40" s="136">
        <v>9655</v>
      </c>
      <c r="G40" s="137">
        <f t="shared" si="0"/>
        <v>0.31864686468646863</v>
      </c>
      <c r="H40" s="138">
        <f t="shared" si="1"/>
        <v>20645</v>
      </c>
    </row>
    <row r="41" spans="1:10" ht="14.25" customHeight="1">
      <c r="A41" s="141">
        <v>21101</v>
      </c>
      <c r="B41" s="142" t="s">
        <v>126</v>
      </c>
      <c r="C41" s="143">
        <v>30300</v>
      </c>
      <c r="D41" s="143">
        <v>30300</v>
      </c>
      <c r="E41" s="136">
        <v>9654.58</v>
      </c>
      <c r="F41" s="143">
        <v>9655</v>
      </c>
      <c r="G41" s="144">
        <f t="shared" si="0"/>
        <v>0.31864686468646863</v>
      </c>
      <c r="H41" s="145">
        <f t="shared" si="1"/>
        <v>20645</v>
      </c>
      <c r="J41"/>
    </row>
    <row r="42" spans="1:10" ht="27.75" customHeight="1">
      <c r="A42" s="140">
        <v>212</v>
      </c>
      <c r="B42" s="135" t="s">
        <v>127</v>
      </c>
      <c r="C42" s="136">
        <v>15000</v>
      </c>
      <c r="D42" s="136">
        <v>15000</v>
      </c>
      <c r="E42" s="136">
        <f>+E43</f>
        <v>5974</v>
      </c>
      <c r="F42" s="136">
        <v>5974</v>
      </c>
      <c r="G42" s="137">
        <f t="shared" si="0"/>
        <v>0.39826666666666666</v>
      </c>
      <c r="H42" s="138">
        <f t="shared" si="1"/>
        <v>9026</v>
      </c>
      <c r="J42"/>
    </row>
    <row r="43" spans="1:10" ht="14.25" customHeight="1">
      <c r="A43" s="141">
        <v>21201</v>
      </c>
      <c r="B43" s="142" t="s">
        <v>127</v>
      </c>
      <c r="C43" s="143">
        <v>15000</v>
      </c>
      <c r="D43" s="143">
        <v>15000</v>
      </c>
      <c r="E43" s="143">
        <v>5974</v>
      </c>
      <c r="F43" s="143">
        <v>5974</v>
      </c>
      <c r="G43" s="144">
        <f t="shared" si="0"/>
        <v>0.39826666666666666</v>
      </c>
      <c r="H43" s="145">
        <f t="shared" si="1"/>
        <v>9026</v>
      </c>
      <c r="J43"/>
    </row>
    <row r="44" spans="1:12" ht="12.75">
      <c r="A44" s="140">
        <v>214</v>
      </c>
      <c r="B44" s="135" t="s">
        <v>128</v>
      </c>
      <c r="C44" s="136">
        <v>20000</v>
      </c>
      <c r="D44" s="136">
        <v>20000</v>
      </c>
      <c r="E44" s="136">
        <f>+E45</f>
        <v>0</v>
      </c>
      <c r="F44" s="136">
        <v>0</v>
      </c>
      <c r="G44" s="137">
        <f t="shared" si="0"/>
        <v>0</v>
      </c>
      <c r="H44" s="138">
        <f t="shared" si="1"/>
        <v>20000</v>
      </c>
      <c r="I44" s="107"/>
      <c r="J44"/>
      <c r="L44" s="71"/>
    </row>
    <row r="45" spans="1:10" ht="14.25" customHeight="1">
      <c r="A45" s="141">
        <v>21401</v>
      </c>
      <c r="B45" s="142" t="s">
        <v>129</v>
      </c>
      <c r="C45" s="143">
        <v>20000</v>
      </c>
      <c r="D45" s="143">
        <v>20000</v>
      </c>
      <c r="E45" s="143">
        <v>0</v>
      </c>
      <c r="F45" s="143">
        <v>0</v>
      </c>
      <c r="G45" s="144">
        <f t="shared" si="0"/>
        <v>0</v>
      </c>
      <c r="H45" s="145">
        <f t="shared" si="1"/>
        <v>20000</v>
      </c>
      <c r="J45"/>
    </row>
    <row r="46" spans="1:10" ht="12.75">
      <c r="A46" s="140">
        <v>215</v>
      </c>
      <c r="B46" s="135" t="s">
        <v>130</v>
      </c>
      <c r="C46" s="136">
        <v>16500</v>
      </c>
      <c r="D46" s="136">
        <v>16500</v>
      </c>
      <c r="E46" s="136">
        <f>+E47</f>
        <v>0</v>
      </c>
      <c r="F46" s="136">
        <v>0</v>
      </c>
      <c r="G46" s="137">
        <f t="shared" si="0"/>
        <v>0</v>
      </c>
      <c r="H46" s="138">
        <f t="shared" si="1"/>
        <v>16500</v>
      </c>
      <c r="J46"/>
    </row>
    <row r="47" spans="1:10" ht="12.75">
      <c r="A47" s="141">
        <v>21501</v>
      </c>
      <c r="B47" s="142" t="s">
        <v>131</v>
      </c>
      <c r="C47" s="143">
        <v>16500</v>
      </c>
      <c r="D47" s="143">
        <v>16500</v>
      </c>
      <c r="E47" s="143">
        <v>0</v>
      </c>
      <c r="F47" s="143">
        <v>0</v>
      </c>
      <c r="G47" s="144">
        <f t="shared" si="0"/>
        <v>0</v>
      </c>
      <c r="H47" s="145">
        <f t="shared" si="1"/>
        <v>16500</v>
      </c>
      <c r="J47"/>
    </row>
    <row r="48" spans="1:10" ht="12.75">
      <c r="A48" s="140">
        <v>216</v>
      </c>
      <c r="B48" s="135" t="s">
        <v>132</v>
      </c>
      <c r="C48" s="136">
        <v>0</v>
      </c>
      <c r="D48" s="136">
        <v>0</v>
      </c>
      <c r="E48" s="136">
        <v>0</v>
      </c>
      <c r="F48" s="136">
        <f>+F49</f>
        <v>0</v>
      </c>
      <c r="G48" s="144">
        <v>0</v>
      </c>
      <c r="H48" s="138">
        <f t="shared" si="1"/>
        <v>0</v>
      </c>
      <c r="J48"/>
    </row>
    <row r="49" spans="1:10" ht="12.75">
      <c r="A49" s="141">
        <v>21601</v>
      </c>
      <c r="B49" s="142" t="s">
        <v>132</v>
      </c>
      <c r="C49" s="143">
        <v>0</v>
      </c>
      <c r="D49" s="143">
        <v>0</v>
      </c>
      <c r="E49" s="143">
        <v>0</v>
      </c>
      <c r="F49" s="136">
        <v>0</v>
      </c>
      <c r="G49" s="144">
        <v>0</v>
      </c>
      <c r="H49" s="145">
        <f t="shared" si="1"/>
        <v>0</v>
      </c>
      <c r="J49"/>
    </row>
    <row r="50" spans="1:10" ht="12.75">
      <c r="A50" s="140">
        <v>217</v>
      </c>
      <c r="B50" s="135" t="s">
        <v>133</v>
      </c>
      <c r="C50" s="136">
        <v>4500</v>
      </c>
      <c r="D50" s="136">
        <v>4500</v>
      </c>
      <c r="E50" s="136">
        <f>+E51</f>
        <v>62</v>
      </c>
      <c r="F50" s="136">
        <f>+F51</f>
        <v>62</v>
      </c>
      <c r="G50" s="137">
        <f t="shared" si="0"/>
        <v>0.013777777777777778</v>
      </c>
      <c r="H50" s="138">
        <f t="shared" si="1"/>
        <v>4438</v>
      </c>
      <c r="J50"/>
    </row>
    <row r="51" spans="1:10" ht="12.75">
      <c r="A51" s="141">
        <v>21701</v>
      </c>
      <c r="B51" s="142" t="s">
        <v>134</v>
      </c>
      <c r="C51" s="143">
        <v>4500</v>
      </c>
      <c r="D51" s="143">
        <v>4500</v>
      </c>
      <c r="E51" s="143">
        <v>62</v>
      </c>
      <c r="F51" s="143">
        <v>62</v>
      </c>
      <c r="G51" s="144">
        <f t="shared" si="0"/>
        <v>0.013777777777777778</v>
      </c>
      <c r="H51" s="145">
        <f t="shared" si="1"/>
        <v>4438</v>
      </c>
      <c r="J51"/>
    </row>
    <row r="52" spans="1:10" ht="12.75">
      <c r="A52" s="140">
        <v>218</v>
      </c>
      <c r="B52" s="135" t="s">
        <v>135</v>
      </c>
      <c r="C52" s="136">
        <v>5000</v>
      </c>
      <c r="D52" s="136">
        <v>5000</v>
      </c>
      <c r="E52" s="136"/>
      <c r="F52" s="136">
        <f>+F53</f>
        <v>0</v>
      </c>
      <c r="G52" s="137">
        <f t="shared" si="0"/>
        <v>0</v>
      </c>
      <c r="H52" s="138">
        <f t="shared" si="1"/>
        <v>5000</v>
      </c>
      <c r="J52"/>
    </row>
    <row r="53" spans="1:10" ht="12.75">
      <c r="A53" s="141">
        <v>21801</v>
      </c>
      <c r="B53" s="142" t="s">
        <v>136</v>
      </c>
      <c r="C53" s="143">
        <v>5000</v>
      </c>
      <c r="D53" s="143">
        <v>5000</v>
      </c>
      <c r="E53" s="143"/>
      <c r="F53" s="143">
        <v>0</v>
      </c>
      <c r="G53" s="144">
        <f t="shared" si="0"/>
        <v>0</v>
      </c>
      <c r="H53" s="145">
        <f t="shared" si="1"/>
        <v>5000</v>
      </c>
      <c r="J53"/>
    </row>
    <row r="54" spans="1:10" ht="12.75">
      <c r="A54" s="139">
        <v>2200</v>
      </c>
      <c r="B54" s="135" t="s">
        <v>137</v>
      </c>
      <c r="C54" s="136">
        <v>40000</v>
      </c>
      <c r="D54" s="136">
        <v>40000</v>
      </c>
      <c r="E54" s="136">
        <f>+E55</f>
        <v>1402.69</v>
      </c>
      <c r="F54" s="136">
        <v>1403</v>
      </c>
      <c r="G54" s="137">
        <f t="shared" si="0"/>
        <v>0.035075</v>
      </c>
      <c r="H54" s="138">
        <f t="shared" si="1"/>
        <v>38597</v>
      </c>
      <c r="J54"/>
    </row>
    <row r="55" spans="1:10" ht="12.75">
      <c r="A55" s="140">
        <v>221</v>
      </c>
      <c r="B55" s="135" t="s">
        <v>138</v>
      </c>
      <c r="C55" s="136">
        <v>40000</v>
      </c>
      <c r="D55" s="136">
        <v>40000</v>
      </c>
      <c r="E55" s="136">
        <f>SUM(E56:E57)</f>
        <v>1402.69</v>
      </c>
      <c r="F55" s="136">
        <v>1403</v>
      </c>
      <c r="G55" s="137">
        <f t="shared" si="0"/>
        <v>0.035075</v>
      </c>
      <c r="H55" s="138">
        <f t="shared" si="1"/>
        <v>38597</v>
      </c>
      <c r="J55"/>
    </row>
    <row r="56" spans="1:8" ht="11.25">
      <c r="A56" s="141">
        <v>22101</v>
      </c>
      <c r="B56" s="142" t="s">
        <v>139</v>
      </c>
      <c r="C56" s="143">
        <v>30000</v>
      </c>
      <c r="D56" s="143">
        <v>30000</v>
      </c>
      <c r="E56" s="143">
        <v>504.45</v>
      </c>
      <c r="F56" s="136">
        <v>504</v>
      </c>
      <c r="G56" s="144">
        <f t="shared" si="0"/>
        <v>0.0168</v>
      </c>
      <c r="H56" s="145">
        <f t="shared" si="1"/>
        <v>29496</v>
      </c>
    </row>
    <row r="57" spans="1:8" ht="11.25">
      <c r="A57" s="141">
        <v>22106</v>
      </c>
      <c r="B57" s="142" t="s">
        <v>140</v>
      </c>
      <c r="C57" s="143">
        <v>10000</v>
      </c>
      <c r="D57" s="143">
        <v>10000</v>
      </c>
      <c r="E57" s="143">
        <v>898.24</v>
      </c>
      <c r="F57" s="143">
        <v>898</v>
      </c>
      <c r="G57" s="144">
        <f t="shared" si="0"/>
        <v>0.0898</v>
      </c>
      <c r="H57" s="145">
        <f t="shared" si="1"/>
        <v>9102</v>
      </c>
    </row>
    <row r="58" spans="1:8" ht="11.25" customHeight="1">
      <c r="A58" s="140">
        <v>223</v>
      </c>
      <c r="B58" s="135" t="s">
        <v>141</v>
      </c>
      <c r="C58" s="136">
        <v>2200</v>
      </c>
      <c r="D58" s="136">
        <v>2200</v>
      </c>
      <c r="E58" s="136">
        <f>+E59</f>
        <v>0</v>
      </c>
      <c r="F58" s="136">
        <f>+F59</f>
        <v>0</v>
      </c>
      <c r="G58" s="137">
        <f t="shared" si="0"/>
        <v>0</v>
      </c>
      <c r="H58" s="138">
        <f t="shared" si="1"/>
        <v>2200</v>
      </c>
    </row>
    <row r="59" spans="1:8" ht="14.25" customHeight="1">
      <c r="A59" s="141">
        <v>22301</v>
      </c>
      <c r="B59" s="142" t="s">
        <v>141</v>
      </c>
      <c r="C59" s="143">
        <v>2200</v>
      </c>
      <c r="D59" s="143">
        <v>2200</v>
      </c>
      <c r="E59" s="143">
        <v>0</v>
      </c>
      <c r="F59" s="143">
        <v>0</v>
      </c>
      <c r="G59" s="144">
        <f t="shared" si="0"/>
        <v>0</v>
      </c>
      <c r="H59" s="145">
        <f t="shared" si="1"/>
        <v>2200</v>
      </c>
    </row>
    <row r="60" spans="1:8" ht="11.25">
      <c r="A60" s="139">
        <v>2400</v>
      </c>
      <c r="B60" s="135" t="s">
        <v>142</v>
      </c>
      <c r="C60" s="136">
        <v>0</v>
      </c>
      <c r="D60" s="136">
        <v>0</v>
      </c>
      <c r="E60" s="136">
        <f>+E61</f>
        <v>0</v>
      </c>
      <c r="F60" s="136">
        <f>+F61</f>
        <v>0</v>
      </c>
      <c r="G60" s="137">
        <v>0</v>
      </c>
      <c r="H60" s="138">
        <f t="shared" si="1"/>
        <v>0</v>
      </c>
    </row>
    <row r="61" spans="1:10" ht="11.25">
      <c r="A61" s="140">
        <v>248</v>
      </c>
      <c r="B61" s="135" t="s">
        <v>143</v>
      </c>
      <c r="C61" s="136">
        <v>0</v>
      </c>
      <c r="D61" s="136">
        <v>0</v>
      </c>
      <c r="E61" s="136">
        <f>+E62</f>
        <v>0</v>
      </c>
      <c r="F61" s="136">
        <f>+F62</f>
        <v>0</v>
      </c>
      <c r="G61" s="137">
        <v>0</v>
      </c>
      <c r="H61" s="138">
        <f t="shared" si="1"/>
        <v>0</v>
      </c>
      <c r="J61" s="71"/>
    </row>
    <row r="62" spans="1:8" ht="11.25">
      <c r="A62" s="141">
        <v>24801</v>
      </c>
      <c r="B62" s="142" t="s">
        <v>143</v>
      </c>
      <c r="C62" s="143">
        <v>0</v>
      </c>
      <c r="D62" s="143">
        <v>0</v>
      </c>
      <c r="E62" s="143">
        <v>0</v>
      </c>
      <c r="F62" s="143">
        <v>0</v>
      </c>
      <c r="G62" s="144">
        <v>0</v>
      </c>
      <c r="H62" s="145">
        <f t="shared" si="1"/>
        <v>0</v>
      </c>
    </row>
    <row r="63" spans="1:8" s="104" customFormat="1" ht="12" customHeight="1">
      <c r="A63" s="139">
        <v>2600</v>
      </c>
      <c r="B63" s="135" t="s">
        <v>144</v>
      </c>
      <c r="C63" s="136">
        <v>26500</v>
      </c>
      <c r="D63" s="136">
        <v>26500</v>
      </c>
      <c r="E63" s="136">
        <f>+E64</f>
        <v>6737.07</v>
      </c>
      <c r="F63" s="136">
        <f>+F64</f>
        <v>6737</v>
      </c>
      <c r="G63" s="137">
        <f aca="true" t="shared" si="2" ref="G63:G80">+F63/D63</f>
        <v>0.25422641509433963</v>
      </c>
      <c r="H63" s="138">
        <f t="shared" si="1"/>
        <v>19763</v>
      </c>
    </row>
    <row r="64" spans="1:8" ht="25.5" customHeight="1">
      <c r="A64" s="140">
        <v>261</v>
      </c>
      <c r="B64" s="135" t="s">
        <v>144</v>
      </c>
      <c r="C64" s="136">
        <v>26500</v>
      </c>
      <c r="D64" s="136">
        <v>26500</v>
      </c>
      <c r="E64" s="136">
        <f>+E65</f>
        <v>6737.07</v>
      </c>
      <c r="F64" s="136">
        <f>+F65</f>
        <v>6737</v>
      </c>
      <c r="G64" s="137">
        <f t="shared" si="2"/>
        <v>0.25422641509433963</v>
      </c>
      <c r="H64" s="138">
        <f t="shared" si="1"/>
        <v>19763</v>
      </c>
    </row>
    <row r="65" spans="1:8" ht="11.25">
      <c r="A65" s="141">
        <v>26101</v>
      </c>
      <c r="B65" s="142" t="s">
        <v>145</v>
      </c>
      <c r="C65" s="143">
        <v>26500</v>
      </c>
      <c r="D65" s="143">
        <v>26500</v>
      </c>
      <c r="E65" s="143">
        <v>6737.07</v>
      </c>
      <c r="F65" s="143">
        <v>6737</v>
      </c>
      <c r="G65" s="144">
        <f t="shared" si="2"/>
        <v>0.25422641509433963</v>
      </c>
      <c r="H65" s="145">
        <f t="shared" si="1"/>
        <v>19763</v>
      </c>
    </row>
    <row r="66" spans="1:8" ht="11.25">
      <c r="A66" s="139">
        <v>2900</v>
      </c>
      <c r="B66" s="135" t="s">
        <v>146</v>
      </c>
      <c r="C66" s="136">
        <v>2000</v>
      </c>
      <c r="D66" s="136">
        <v>2000</v>
      </c>
      <c r="E66" s="136">
        <f>+E67</f>
        <v>0</v>
      </c>
      <c r="F66" s="136">
        <f>+F67</f>
        <v>0</v>
      </c>
      <c r="G66" s="137">
        <f t="shared" si="2"/>
        <v>0</v>
      </c>
      <c r="H66" s="138">
        <f t="shared" si="1"/>
        <v>2000</v>
      </c>
    </row>
    <row r="67" spans="1:8" ht="11.25">
      <c r="A67" s="140">
        <v>292</v>
      </c>
      <c r="B67" s="135" t="s">
        <v>147</v>
      </c>
      <c r="C67" s="136">
        <v>2000</v>
      </c>
      <c r="D67" s="136">
        <v>2000</v>
      </c>
      <c r="E67" s="136">
        <f>+E68</f>
        <v>0</v>
      </c>
      <c r="F67" s="136">
        <f>+F68</f>
        <v>0</v>
      </c>
      <c r="G67" s="137">
        <f t="shared" si="2"/>
        <v>0</v>
      </c>
      <c r="H67" s="138">
        <f t="shared" si="1"/>
        <v>2000</v>
      </c>
    </row>
    <row r="68" spans="1:8" ht="11.25">
      <c r="A68" s="141">
        <v>29201</v>
      </c>
      <c r="B68" s="142" t="s">
        <v>147</v>
      </c>
      <c r="C68" s="143">
        <v>2000</v>
      </c>
      <c r="D68" s="143">
        <v>2000</v>
      </c>
      <c r="E68" s="143">
        <v>0</v>
      </c>
      <c r="F68" s="143">
        <v>0</v>
      </c>
      <c r="G68" s="144">
        <f t="shared" si="2"/>
        <v>0</v>
      </c>
      <c r="H68" s="145">
        <f t="shared" si="1"/>
        <v>2000</v>
      </c>
    </row>
    <row r="69" spans="1:8" ht="22.5">
      <c r="A69" s="140">
        <v>293</v>
      </c>
      <c r="B69" s="135" t="s">
        <v>148</v>
      </c>
      <c r="C69" s="136">
        <v>10000</v>
      </c>
      <c r="D69" s="136">
        <v>10000</v>
      </c>
      <c r="E69" s="136">
        <f>+E70</f>
        <v>0</v>
      </c>
      <c r="F69" s="136">
        <f>+F70</f>
        <v>0</v>
      </c>
      <c r="G69" s="137">
        <f t="shared" si="2"/>
        <v>0</v>
      </c>
      <c r="H69" s="138">
        <f t="shared" si="1"/>
        <v>10000</v>
      </c>
    </row>
    <row r="70" spans="1:8" ht="22.5">
      <c r="A70" s="141">
        <v>29301</v>
      </c>
      <c r="B70" s="142" t="s">
        <v>148</v>
      </c>
      <c r="C70" s="143">
        <v>10000</v>
      </c>
      <c r="D70" s="143">
        <v>10000</v>
      </c>
      <c r="E70" s="143">
        <v>0</v>
      </c>
      <c r="F70" s="136">
        <v>0</v>
      </c>
      <c r="G70" s="144">
        <f t="shared" si="2"/>
        <v>0</v>
      </c>
      <c r="H70" s="145">
        <f t="shared" si="1"/>
        <v>10000</v>
      </c>
    </row>
    <row r="71" spans="1:8" ht="22.5">
      <c r="A71" s="140">
        <v>294</v>
      </c>
      <c r="B71" s="135" t="s">
        <v>149</v>
      </c>
      <c r="C71" s="136">
        <v>15000</v>
      </c>
      <c r="D71" s="136">
        <v>15000</v>
      </c>
      <c r="E71" s="136">
        <f>+E72</f>
        <v>562</v>
      </c>
      <c r="F71" s="136">
        <f>+F72</f>
        <v>562</v>
      </c>
      <c r="G71" s="137">
        <f t="shared" si="2"/>
        <v>0.03746666666666667</v>
      </c>
      <c r="H71" s="138">
        <f t="shared" si="1"/>
        <v>14438</v>
      </c>
    </row>
    <row r="72" spans="1:8" ht="11.25">
      <c r="A72" s="141">
        <v>29401</v>
      </c>
      <c r="B72" s="142" t="s">
        <v>149</v>
      </c>
      <c r="C72" s="143">
        <v>15000</v>
      </c>
      <c r="D72" s="143">
        <v>15000</v>
      </c>
      <c r="E72" s="143">
        <v>562</v>
      </c>
      <c r="F72" s="143">
        <v>562</v>
      </c>
      <c r="G72" s="144">
        <f t="shared" si="2"/>
        <v>0.03746666666666667</v>
      </c>
      <c r="H72" s="145">
        <f t="shared" si="1"/>
        <v>14438</v>
      </c>
    </row>
    <row r="73" spans="1:8" ht="11.25">
      <c r="A73" s="140">
        <v>296</v>
      </c>
      <c r="B73" s="135" t="s">
        <v>150</v>
      </c>
      <c r="C73" s="136">
        <v>10000</v>
      </c>
      <c r="D73" s="136">
        <v>10000</v>
      </c>
      <c r="E73" s="136">
        <f>+E74</f>
        <v>0</v>
      </c>
      <c r="F73" s="136">
        <f>+F74</f>
        <v>1366</v>
      </c>
      <c r="G73" s="137">
        <f t="shared" si="2"/>
        <v>0.1366</v>
      </c>
      <c r="H73" s="138">
        <f t="shared" si="1"/>
        <v>8634</v>
      </c>
    </row>
    <row r="74" spans="1:8" ht="11.25">
      <c r="A74" s="141">
        <v>29601</v>
      </c>
      <c r="B74" s="142" t="s">
        <v>150</v>
      </c>
      <c r="C74" s="143">
        <v>10000</v>
      </c>
      <c r="D74" s="143">
        <v>10000</v>
      </c>
      <c r="E74" s="143">
        <v>0</v>
      </c>
      <c r="F74" s="143">
        <v>1366</v>
      </c>
      <c r="G74" s="144">
        <f t="shared" si="2"/>
        <v>0.1366</v>
      </c>
      <c r="H74" s="145">
        <f t="shared" si="1"/>
        <v>8634</v>
      </c>
    </row>
    <row r="75" spans="1:8" ht="11.25">
      <c r="A75" s="134">
        <v>3000</v>
      </c>
      <c r="B75" s="135" t="s">
        <v>151</v>
      </c>
      <c r="C75" s="136">
        <f>+C76</f>
        <v>1188000</v>
      </c>
      <c r="D75" s="136">
        <f>+D76</f>
        <v>1488273</v>
      </c>
      <c r="E75" s="136">
        <f>+E76</f>
        <v>436327.64</v>
      </c>
      <c r="F75" s="136">
        <f>+F76</f>
        <v>460715</v>
      </c>
      <c r="G75" s="137">
        <f t="shared" si="2"/>
        <v>0.30956350078245054</v>
      </c>
      <c r="H75" s="138">
        <f t="shared" si="1"/>
        <v>1027558</v>
      </c>
    </row>
    <row r="76" spans="1:8" ht="11.25">
      <c r="A76" s="139">
        <v>3100</v>
      </c>
      <c r="B76" s="135" t="s">
        <v>152</v>
      </c>
      <c r="C76" s="136">
        <f>+C79+C83+C88+C92+C97+C102+C104+C109+C111+C113+C116+C119+C123+C125+C127+C128+C130+C132+C134+C135+C140+C145+C147</f>
        <v>1188000</v>
      </c>
      <c r="D76" s="136">
        <f>+D79+D83+D88+D92+D95+D97+D102+D104+D109+D111+D113+D116+D119+D123+D125+D127+D128+D130+D132+D134+D135+D138+D140+D145+D147</f>
        <v>1488273</v>
      </c>
      <c r="E76" s="136">
        <f>+E77+E79+E83+E86+E88+E90+E92+E95+E97+E99+E101+E104+E106+E108+E111+E113+E116+E118+E121+E124+E126+E129+E131+E133+E135+E138+E140+E142+E144+E147</f>
        <v>436327.64</v>
      </c>
      <c r="F76" s="136">
        <v>460715</v>
      </c>
      <c r="G76" s="137">
        <f t="shared" si="2"/>
        <v>0.30956350078245054</v>
      </c>
      <c r="H76" s="138">
        <f aca="true" t="shared" si="3" ref="H76:H97">+D76-F76</f>
        <v>1027558</v>
      </c>
    </row>
    <row r="77" spans="1:10" ht="12.75">
      <c r="A77" s="140">
        <v>316</v>
      </c>
      <c r="B77" s="135" t="s">
        <v>153</v>
      </c>
      <c r="C77" s="136">
        <v>0</v>
      </c>
      <c r="D77" s="136">
        <v>0</v>
      </c>
      <c r="E77" s="136">
        <f>+E78</f>
        <v>0</v>
      </c>
      <c r="F77" s="136">
        <f>+F78</f>
        <v>0</v>
      </c>
      <c r="G77" s="137">
        <v>0</v>
      </c>
      <c r="H77" s="138">
        <f t="shared" si="3"/>
        <v>0</v>
      </c>
      <c r="J77"/>
    </row>
    <row r="78" spans="1:10" ht="12.75">
      <c r="A78" s="141">
        <v>31601</v>
      </c>
      <c r="B78" s="142" t="s">
        <v>153</v>
      </c>
      <c r="C78" s="143">
        <v>0</v>
      </c>
      <c r="D78" s="143">
        <v>0</v>
      </c>
      <c r="E78" s="136">
        <v>0</v>
      </c>
      <c r="F78" s="136">
        <v>0</v>
      </c>
      <c r="G78" s="144">
        <v>0</v>
      </c>
      <c r="H78" s="145">
        <f t="shared" si="3"/>
        <v>0</v>
      </c>
      <c r="J78"/>
    </row>
    <row r="79" spans="1:10" ht="12.75">
      <c r="A79" s="140">
        <v>318</v>
      </c>
      <c r="B79" s="135" t="s">
        <v>154</v>
      </c>
      <c r="C79" s="136">
        <v>11000</v>
      </c>
      <c r="D79" s="136">
        <f>+D80</f>
        <v>11397</v>
      </c>
      <c r="E79" s="136">
        <f>+E80</f>
        <v>770.02</v>
      </c>
      <c r="F79" s="136">
        <f>+F80</f>
        <v>1167.17</v>
      </c>
      <c r="G79" s="137">
        <f t="shared" si="2"/>
        <v>0.10241028340791437</v>
      </c>
      <c r="H79" s="138">
        <f t="shared" si="3"/>
        <v>10229.83</v>
      </c>
      <c r="J79"/>
    </row>
    <row r="80" spans="1:10" ht="13.5" customHeight="1">
      <c r="A80" s="141">
        <v>31801</v>
      </c>
      <c r="B80" s="142" t="s">
        <v>155</v>
      </c>
      <c r="C80" s="143">
        <v>11000</v>
      </c>
      <c r="D80" s="143">
        <v>11397</v>
      </c>
      <c r="E80" s="143">
        <v>770.02</v>
      </c>
      <c r="F80" s="143">
        <v>1167.17</v>
      </c>
      <c r="G80" s="144">
        <f t="shared" si="2"/>
        <v>0.10241028340791437</v>
      </c>
      <c r="H80" s="145">
        <f t="shared" si="3"/>
        <v>10229.83</v>
      </c>
      <c r="J80"/>
    </row>
    <row r="81" spans="1:10" ht="12.75">
      <c r="A81" s="140">
        <v>319</v>
      </c>
      <c r="B81" s="135" t="s">
        <v>156</v>
      </c>
      <c r="C81" s="136">
        <v>0</v>
      </c>
      <c r="D81" s="136">
        <v>0</v>
      </c>
      <c r="E81" s="136">
        <f>+E82</f>
        <v>0</v>
      </c>
      <c r="F81" s="136">
        <f>+F82</f>
        <v>0</v>
      </c>
      <c r="G81" s="137">
        <f>+F83/D83</f>
        <v>0.12926190476190477</v>
      </c>
      <c r="H81" s="145">
        <f t="shared" si="3"/>
        <v>0</v>
      </c>
      <c r="J81"/>
    </row>
    <row r="82" spans="1:10" ht="12.75">
      <c r="A82" s="141">
        <v>31901</v>
      </c>
      <c r="B82" s="142" t="s">
        <v>156</v>
      </c>
      <c r="C82" s="143">
        <v>0</v>
      </c>
      <c r="D82" s="143">
        <v>0</v>
      </c>
      <c r="E82" s="143">
        <v>0</v>
      </c>
      <c r="F82" s="143">
        <v>0</v>
      </c>
      <c r="G82" s="137">
        <f>+F84/D84</f>
        <v>0.12926190476190477</v>
      </c>
      <c r="H82" s="145">
        <f t="shared" si="3"/>
        <v>0</v>
      </c>
      <c r="J82"/>
    </row>
    <row r="83" spans="1:10" ht="12.75">
      <c r="A83" s="139">
        <v>3200</v>
      </c>
      <c r="B83" s="135" t="s">
        <v>157</v>
      </c>
      <c r="C83" s="136">
        <v>42000</v>
      </c>
      <c r="D83" s="136">
        <v>42000</v>
      </c>
      <c r="E83" s="136">
        <f>+E84</f>
        <v>5428.8</v>
      </c>
      <c r="F83" s="136">
        <f>+F84</f>
        <v>5429</v>
      </c>
      <c r="G83" s="144">
        <f>+F85/D85</f>
        <v>0.12926190476190477</v>
      </c>
      <c r="H83" s="145">
        <f t="shared" si="3"/>
        <v>36571</v>
      </c>
      <c r="J83"/>
    </row>
    <row r="84" spans="1:10" ht="12.75">
      <c r="A84" s="140">
        <v>322</v>
      </c>
      <c r="B84" s="135" t="s">
        <v>158</v>
      </c>
      <c r="C84" s="136">
        <v>42000</v>
      </c>
      <c r="D84" s="136">
        <v>42000</v>
      </c>
      <c r="E84" s="136">
        <f>+E85</f>
        <v>5428.8</v>
      </c>
      <c r="F84" s="136">
        <f>+F85</f>
        <v>5429</v>
      </c>
      <c r="G84" s="144">
        <v>0</v>
      </c>
      <c r="H84" s="145">
        <f t="shared" si="3"/>
        <v>36571</v>
      </c>
      <c r="J84"/>
    </row>
    <row r="85" spans="1:10" ht="12.75">
      <c r="A85" s="141">
        <v>32201</v>
      </c>
      <c r="B85" s="142" t="s">
        <v>158</v>
      </c>
      <c r="C85" s="143">
        <v>42000</v>
      </c>
      <c r="D85" s="143">
        <v>42000</v>
      </c>
      <c r="E85" s="143">
        <v>5428.8</v>
      </c>
      <c r="F85" s="143">
        <v>5429</v>
      </c>
      <c r="G85" s="144">
        <v>0</v>
      </c>
      <c r="H85" s="145">
        <f t="shared" si="3"/>
        <v>36571</v>
      </c>
      <c r="J85" s="105"/>
    </row>
    <row r="86" spans="1:10" ht="22.5">
      <c r="A86" s="140">
        <v>323</v>
      </c>
      <c r="B86" s="135" t="s">
        <v>159</v>
      </c>
      <c r="C86" s="136">
        <v>0</v>
      </c>
      <c r="D86" s="136">
        <v>0</v>
      </c>
      <c r="E86" s="136">
        <f>+E87</f>
        <v>0</v>
      </c>
      <c r="F86" s="136">
        <f>+F87</f>
        <v>0</v>
      </c>
      <c r="G86" s="137">
        <f>+F88/D88</f>
        <v>0</v>
      </c>
      <c r="H86" s="138">
        <f t="shared" si="3"/>
        <v>0</v>
      </c>
      <c r="J86"/>
    </row>
    <row r="87" spans="1:10" ht="12.75">
      <c r="A87" s="141">
        <v>32301</v>
      </c>
      <c r="B87" s="142" t="s">
        <v>160</v>
      </c>
      <c r="C87" s="143">
        <v>0</v>
      </c>
      <c r="D87" s="143">
        <v>0</v>
      </c>
      <c r="E87" s="143">
        <v>0</v>
      </c>
      <c r="F87" s="143">
        <v>0</v>
      </c>
      <c r="G87" s="144">
        <f>+F89/D89</f>
        <v>0</v>
      </c>
      <c r="H87" s="138">
        <f t="shared" si="3"/>
        <v>0</v>
      </c>
      <c r="J87"/>
    </row>
    <row r="88" spans="1:10" ht="12.75">
      <c r="A88" s="140">
        <v>325</v>
      </c>
      <c r="B88" s="135" t="s">
        <v>161</v>
      </c>
      <c r="C88" s="136">
        <v>10000</v>
      </c>
      <c r="D88" s="136">
        <v>10000</v>
      </c>
      <c r="E88" s="136">
        <f>+E89</f>
        <v>0</v>
      </c>
      <c r="F88" s="136">
        <v>0</v>
      </c>
      <c r="G88" s="137">
        <v>0</v>
      </c>
      <c r="H88" s="138">
        <f t="shared" si="3"/>
        <v>10000</v>
      </c>
      <c r="J88"/>
    </row>
    <row r="89" spans="1:10" ht="12.75">
      <c r="A89" s="141">
        <v>32501</v>
      </c>
      <c r="B89" s="142" t="s">
        <v>161</v>
      </c>
      <c r="C89" s="143">
        <v>10000</v>
      </c>
      <c r="D89" s="143">
        <v>10000</v>
      </c>
      <c r="E89" s="143">
        <v>0</v>
      </c>
      <c r="F89" s="143">
        <v>0</v>
      </c>
      <c r="G89" s="144">
        <v>0</v>
      </c>
      <c r="H89" s="145">
        <f t="shared" si="3"/>
        <v>10000</v>
      </c>
      <c r="J89"/>
    </row>
    <row r="90" spans="1:10" ht="22.5" customHeight="1">
      <c r="A90" s="140">
        <v>327</v>
      </c>
      <c r="B90" s="135" t="s">
        <v>162</v>
      </c>
      <c r="C90" s="136">
        <v>0</v>
      </c>
      <c r="D90" s="136">
        <v>0</v>
      </c>
      <c r="E90" s="136">
        <f>+E91</f>
        <v>0</v>
      </c>
      <c r="F90" s="136">
        <v>0</v>
      </c>
      <c r="G90" s="144">
        <v>0</v>
      </c>
      <c r="H90" s="145">
        <f t="shared" si="3"/>
        <v>0</v>
      </c>
      <c r="J90"/>
    </row>
    <row r="91" spans="1:10" ht="12.75">
      <c r="A91" s="141">
        <v>32701</v>
      </c>
      <c r="B91" s="142" t="s">
        <v>163</v>
      </c>
      <c r="C91" s="143">
        <v>0</v>
      </c>
      <c r="D91" s="143">
        <v>0</v>
      </c>
      <c r="E91" s="143">
        <v>0</v>
      </c>
      <c r="F91" s="143">
        <v>0</v>
      </c>
      <c r="G91" s="144">
        <v>0</v>
      </c>
      <c r="H91" s="145">
        <f t="shared" si="3"/>
        <v>0</v>
      </c>
      <c r="J91"/>
    </row>
    <row r="92" spans="1:10" ht="12.75">
      <c r="A92" s="139">
        <v>3300</v>
      </c>
      <c r="B92" s="135" t="s">
        <v>164</v>
      </c>
      <c r="C92" s="136">
        <v>280000</v>
      </c>
      <c r="D92" s="136">
        <f aca="true" t="shared" si="4" ref="D92:F93">+D93</f>
        <v>280000</v>
      </c>
      <c r="E92" s="136">
        <f t="shared" si="4"/>
        <v>98520</v>
      </c>
      <c r="F92" s="136">
        <f t="shared" si="4"/>
        <v>98520</v>
      </c>
      <c r="G92" s="137">
        <f>+F94/D94</f>
        <v>0.35185714285714287</v>
      </c>
      <c r="H92" s="145">
        <f t="shared" si="3"/>
        <v>181480</v>
      </c>
      <c r="J92"/>
    </row>
    <row r="93" spans="1:10" ht="12.75">
      <c r="A93" s="140">
        <v>331</v>
      </c>
      <c r="B93" s="135" t="s">
        <v>165</v>
      </c>
      <c r="C93" s="136">
        <v>280000</v>
      </c>
      <c r="D93" s="136">
        <f t="shared" si="4"/>
        <v>280000</v>
      </c>
      <c r="E93" s="136">
        <f t="shared" si="4"/>
        <v>98520</v>
      </c>
      <c r="F93" s="136">
        <f t="shared" si="4"/>
        <v>98520</v>
      </c>
      <c r="G93" s="137">
        <f>+F95/D95</f>
        <v>1</v>
      </c>
      <c r="H93" s="145">
        <f t="shared" si="3"/>
        <v>181480</v>
      </c>
      <c r="J93"/>
    </row>
    <row r="94" spans="1:10" ht="22.5" customHeight="1">
      <c r="A94" s="141">
        <v>33101</v>
      </c>
      <c r="B94" s="142" t="s">
        <v>165</v>
      </c>
      <c r="C94" s="143">
        <v>280000</v>
      </c>
      <c r="D94" s="143">
        <v>280000</v>
      </c>
      <c r="E94" s="136">
        <v>98520</v>
      </c>
      <c r="F94" s="143">
        <v>98520</v>
      </c>
      <c r="G94" s="144">
        <f>+F96/D96</f>
        <v>1</v>
      </c>
      <c r="H94" s="145">
        <f t="shared" si="3"/>
        <v>181480</v>
      </c>
      <c r="J94"/>
    </row>
    <row r="95" spans="1:10" ht="22.5">
      <c r="A95" s="140">
        <v>333</v>
      </c>
      <c r="B95" s="135" t="s">
        <v>166</v>
      </c>
      <c r="C95" s="136">
        <v>0</v>
      </c>
      <c r="D95" s="136">
        <f>+D96</f>
        <v>270400</v>
      </c>
      <c r="E95" s="136">
        <f>+E96</f>
        <v>256480</v>
      </c>
      <c r="F95" s="136">
        <f>+F96</f>
        <v>270400</v>
      </c>
      <c r="G95" s="144">
        <f>+F95/D95</f>
        <v>1</v>
      </c>
      <c r="H95" s="145">
        <f t="shared" si="3"/>
        <v>0</v>
      </c>
      <c r="J95"/>
    </row>
    <row r="96" spans="1:10" ht="12.75">
      <c r="A96" s="141">
        <v>33302</v>
      </c>
      <c r="B96" s="142" t="s">
        <v>167</v>
      </c>
      <c r="C96" s="143">
        <v>0</v>
      </c>
      <c r="D96" s="143">
        <v>270400</v>
      </c>
      <c r="E96" s="143">
        <v>256480</v>
      </c>
      <c r="F96" s="143">
        <v>270400</v>
      </c>
      <c r="G96" s="144">
        <f>+F96/D96</f>
        <v>1</v>
      </c>
      <c r="H96" s="145">
        <v>270400</v>
      </c>
      <c r="J96"/>
    </row>
    <row r="97" spans="1:10" ht="12.75">
      <c r="A97" s="140">
        <v>334</v>
      </c>
      <c r="B97" s="135" t="s">
        <v>168</v>
      </c>
      <c r="C97" s="136">
        <v>0</v>
      </c>
      <c r="D97" s="136">
        <v>10800</v>
      </c>
      <c r="E97" s="136">
        <f>+E98</f>
        <v>10800</v>
      </c>
      <c r="F97" s="136">
        <v>10800</v>
      </c>
      <c r="G97" s="144">
        <v>0</v>
      </c>
      <c r="H97" s="138">
        <f t="shared" si="3"/>
        <v>0</v>
      </c>
      <c r="J97"/>
    </row>
    <row r="98" spans="1:10" ht="12.75">
      <c r="A98" s="141">
        <v>33401</v>
      </c>
      <c r="B98" s="142" t="s">
        <v>168</v>
      </c>
      <c r="C98" s="143">
        <v>0</v>
      </c>
      <c r="D98" s="143">
        <v>10800</v>
      </c>
      <c r="E98" s="143">
        <v>10800</v>
      </c>
      <c r="F98" s="143">
        <v>10800</v>
      </c>
      <c r="G98" s="144">
        <v>0</v>
      </c>
      <c r="H98" s="145">
        <f>+D100-F100</f>
        <v>0</v>
      </c>
      <c r="J98"/>
    </row>
    <row r="99" spans="1:10" ht="12.75">
      <c r="A99" s="140">
        <v>336</v>
      </c>
      <c r="B99" s="135" t="s">
        <v>169</v>
      </c>
      <c r="C99" s="136">
        <v>0</v>
      </c>
      <c r="D99" s="136">
        <v>12500</v>
      </c>
      <c r="E99" s="136">
        <f>+E100</f>
        <v>12500</v>
      </c>
      <c r="F99" s="136">
        <v>12500</v>
      </c>
      <c r="G99" s="144">
        <v>0</v>
      </c>
      <c r="H99" s="145">
        <f>+D99-F99</f>
        <v>0</v>
      </c>
      <c r="J99"/>
    </row>
    <row r="100" spans="1:10" ht="12.75">
      <c r="A100" s="141">
        <v>33603</v>
      </c>
      <c r="B100" s="142" t="s">
        <v>170</v>
      </c>
      <c r="C100" s="143">
        <v>0</v>
      </c>
      <c r="D100" s="143">
        <v>12500</v>
      </c>
      <c r="E100" s="143">
        <v>12500</v>
      </c>
      <c r="F100" s="143">
        <v>12500</v>
      </c>
      <c r="G100" s="144">
        <v>0</v>
      </c>
      <c r="H100" s="145">
        <f>+D100-F100</f>
        <v>0</v>
      </c>
      <c r="J100"/>
    </row>
    <row r="101" spans="1:10" ht="12.75">
      <c r="A101" s="139">
        <v>3400</v>
      </c>
      <c r="B101" s="135" t="s">
        <v>171</v>
      </c>
      <c r="C101" s="136">
        <v>6000</v>
      </c>
      <c r="D101" s="136">
        <v>6000</v>
      </c>
      <c r="E101" s="136">
        <f>+E102</f>
        <v>1243.52</v>
      </c>
      <c r="F101" s="136">
        <f>+F102</f>
        <v>2513</v>
      </c>
      <c r="G101" s="144">
        <f>+F103/D103</f>
        <v>0.41883333333333334</v>
      </c>
      <c r="H101" s="138">
        <f>+D103-F103</f>
        <v>3487</v>
      </c>
      <c r="J101"/>
    </row>
    <row r="102" spans="1:10" ht="12.75">
      <c r="A102" s="140">
        <v>341</v>
      </c>
      <c r="B102" s="135" t="s">
        <v>172</v>
      </c>
      <c r="C102" s="136">
        <v>6000</v>
      </c>
      <c r="D102" s="136">
        <v>6000</v>
      </c>
      <c r="E102" s="136">
        <f>+E103</f>
        <v>1243.52</v>
      </c>
      <c r="F102" s="136">
        <f>+F103</f>
        <v>2513</v>
      </c>
      <c r="G102" s="137">
        <f>+F104/D104</f>
        <v>0</v>
      </c>
      <c r="H102" s="138">
        <f aca="true" t="shared" si="5" ref="H102:H117">+D102-F102</f>
        <v>3487</v>
      </c>
      <c r="J102"/>
    </row>
    <row r="103" spans="1:10" ht="12.75">
      <c r="A103" s="141">
        <v>34101</v>
      </c>
      <c r="B103" s="142" t="s">
        <v>172</v>
      </c>
      <c r="C103" s="143">
        <v>6000</v>
      </c>
      <c r="D103" s="143">
        <v>6000</v>
      </c>
      <c r="E103" s="143">
        <v>1243.52</v>
      </c>
      <c r="F103" s="143">
        <v>2513</v>
      </c>
      <c r="G103" s="144">
        <f>+F105/D105</f>
        <v>0</v>
      </c>
      <c r="H103" s="145">
        <f t="shared" si="5"/>
        <v>3487</v>
      </c>
      <c r="J103"/>
    </row>
    <row r="104" spans="1:10" ht="12.75">
      <c r="A104" s="140">
        <v>345</v>
      </c>
      <c r="B104" s="135" t="s">
        <v>173</v>
      </c>
      <c r="C104" s="136">
        <v>11000</v>
      </c>
      <c r="D104" s="136">
        <v>11000</v>
      </c>
      <c r="E104" s="136">
        <f>+E105</f>
        <v>0</v>
      </c>
      <c r="F104" s="136">
        <f>+F105</f>
        <v>0</v>
      </c>
      <c r="G104" s="137">
        <v>0</v>
      </c>
      <c r="H104" s="145">
        <f t="shared" si="5"/>
        <v>11000</v>
      </c>
      <c r="J104"/>
    </row>
    <row r="105" spans="1:10" ht="12.75">
      <c r="A105" s="141">
        <v>34501</v>
      </c>
      <c r="B105" s="142" t="s">
        <v>173</v>
      </c>
      <c r="C105" s="143">
        <v>11000</v>
      </c>
      <c r="D105" s="143">
        <v>11000</v>
      </c>
      <c r="E105" s="143">
        <v>0</v>
      </c>
      <c r="F105" s="136">
        <f>+F106</f>
        <v>0</v>
      </c>
      <c r="G105" s="137">
        <v>0</v>
      </c>
      <c r="H105" s="145">
        <f t="shared" si="5"/>
        <v>11000</v>
      </c>
      <c r="J105"/>
    </row>
    <row r="106" spans="1:10" ht="12.75">
      <c r="A106" s="140">
        <v>347</v>
      </c>
      <c r="B106" s="135" t="s">
        <v>174</v>
      </c>
      <c r="C106" s="136">
        <v>0</v>
      </c>
      <c r="D106" s="136">
        <v>0</v>
      </c>
      <c r="E106" s="136">
        <f>+E107</f>
        <v>0</v>
      </c>
      <c r="F106" s="136">
        <v>0</v>
      </c>
      <c r="G106" s="137">
        <v>0</v>
      </c>
      <c r="H106" s="145">
        <f t="shared" si="5"/>
        <v>0</v>
      </c>
      <c r="J106"/>
    </row>
    <row r="107" spans="1:10" ht="12.75">
      <c r="A107" s="141">
        <v>34701</v>
      </c>
      <c r="B107" s="142" t="s">
        <v>174</v>
      </c>
      <c r="C107" s="143">
        <v>0</v>
      </c>
      <c r="D107" s="143">
        <v>0</v>
      </c>
      <c r="E107" s="143">
        <v>0</v>
      </c>
      <c r="F107" s="143">
        <v>0</v>
      </c>
      <c r="G107" s="137">
        <f>+F109/D109</f>
        <v>0.3116946564885496</v>
      </c>
      <c r="H107" s="145">
        <f t="shared" si="5"/>
        <v>0</v>
      </c>
      <c r="J107"/>
    </row>
    <row r="108" spans="1:10" ht="12.75">
      <c r="A108" s="139">
        <v>3500</v>
      </c>
      <c r="B108" s="135" t="s">
        <v>175</v>
      </c>
      <c r="C108" s="136">
        <v>65500</v>
      </c>
      <c r="D108" s="136">
        <f aca="true" t="shared" si="6" ref="D108:F109">+D109</f>
        <v>65500</v>
      </c>
      <c r="E108" s="136">
        <f t="shared" si="6"/>
        <v>20416</v>
      </c>
      <c r="F108" s="136">
        <f t="shared" si="6"/>
        <v>20416</v>
      </c>
      <c r="G108" s="144">
        <f>+F110/D110</f>
        <v>0.3116946564885496</v>
      </c>
      <c r="H108" s="145">
        <f t="shared" si="5"/>
        <v>45084</v>
      </c>
      <c r="J108"/>
    </row>
    <row r="109" spans="1:10" ht="12.75">
      <c r="A109" s="140">
        <v>351</v>
      </c>
      <c r="B109" s="135" t="s">
        <v>176</v>
      </c>
      <c r="C109" s="136">
        <v>65500</v>
      </c>
      <c r="D109" s="136">
        <f t="shared" si="6"/>
        <v>65500</v>
      </c>
      <c r="E109" s="136">
        <f t="shared" si="6"/>
        <v>20416</v>
      </c>
      <c r="F109" s="136">
        <f t="shared" si="6"/>
        <v>20416</v>
      </c>
      <c r="G109" s="144">
        <f aca="true" t="shared" si="7" ref="G109:G117">+F109/D109</f>
        <v>0.3116946564885496</v>
      </c>
      <c r="H109" s="145">
        <f t="shared" si="5"/>
        <v>45084</v>
      </c>
      <c r="J109"/>
    </row>
    <row r="110" spans="1:10" ht="12.75">
      <c r="A110" s="141">
        <v>35101</v>
      </c>
      <c r="B110" s="142" t="s">
        <v>177</v>
      </c>
      <c r="C110" s="143">
        <v>65000</v>
      </c>
      <c r="D110" s="143">
        <v>65500</v>
      </c>
      <c r="E110" s="136">
        <v>20416</v>
      </c>
      <c r="F110" s="143">
        <v>20416</v>
      </c>
      <c r="G110" s="144">
        <f t="shared" si="7"/>
        <v>0.3116946564885496</v>
      </c>
      <c r="H110" s="145">
        <f t="shared" si="5"/>
        <v>45084</v>
      </c>
      <c r="J110"/>
    </row>
    <row r="111" spans="1:10" ht="22.5">
      <c r="A111" s="140">
        <v>352</v>
      </c>
      <c r="B111" s="135" t="s">
        <v>178</v>
      </c>
      <c r="C111" s="136">
        <v>7000</v>
      </c>
      <c r="D111" s="136">
        <v>7000</v>
      </c>
      <c r="E111" s="136">
        <f>+E112</f>
        <v>0</v>
      </c>
      <c r="F111" s="136">
        <f>+F112</f>
        <v>0</v>
      </c>
      <c r="G111" s="144">
        <f t="shared" si="7"/>
        <v>0</v>
      </c>
      <c r="H111" s="138">
        <f t="shared" si="5"/>
        <v>7000</v>
      </c>
      <c r="J111"/>
    </row>
    <row r="112" spans="1:8" ht="11.25">
      <c r="A112" s="141">
        <v>35201</v>
      </c>
      <c r="B112" s="142" t="s">
        <v>179</v>
      </c>
      <c r="C112" s="143">
        <v>7000</v>
      </c>
      <c r="D112" s="143">
        <v>7000</v>
      </c>
      <c r="E112" s="143">
        <v>0</v>
      </c>
      <c r="F112" s="143">
        <v>0</v>
      </c>
      <c r="G112" s="144">
        <f t="shared" si="7"/>
        <v>0</v>
      </c>
      <c r="H112" s="145">
        <f t="shared" si="5"/>
        <v>7000</v>
      </c>
    </row>
    <row r="113" spans="1:8" ht="22.5">
      <c r="A113" s="140">
        <v>353</v>
      </c>
      <c r="B113" s="135" t="s">
        <v>180</v>
      </c>
      <c r="C113" s="136">
        <v>30000</v>
      </c>
      <c r="D113" s="136">
        <v>30000</v>
      </c>
      <c r="E113" s="136">
        <f>+E114+E115</f>
        <v>0</v>
      </c>
      <c r="F113" s="136">
        <f>+F114+F115</f>
        <v>0</v>
      </c>
      <c r="G113" s="144">
        <f t="shared" si="7"/>
        <v>0</v>
      </c>
      <c r="H113" s="138">
        <f t="shared" si="5"/>
        <v>30000</v>
      </c>
    </row>
    <row r="114" spans="1:8" ht="11.25">
      <c r="A114" s="141">
        <v>35301</v>
      </c>
      <c r="B114" s="142" t="s">
        <v>181</v>
      </c>
      <c r="C114" s="143">
        <v>20000</v>
      </c>
      <c r="D114" s="143">
        <v>20000</v>
      </c>
      <c r="E114" s="136">
        <v>0</v>
      </c>
      <c r="F114" s="143">
        <v>0</v>
      </c>
      <c r="G114" s="144">
        <f t="shared" si="7"/>
        <v>0</v>
      </c>
      <c r="H114" s="145">
        <f t="shared" si="5"/>
        <v>20000</v>
      </c>
    </row>
    <row r="115" spans="1:8" ht="11.25">
      <c r="A115" s="141">
        <v>35302</v>
      </c>
      <c r="B115" s="142" t="s">
        <v>182</v>
      </c>
      <c r="C115" s="143">
        <v>10000</v>
      </c>
      <c r="D115" s="143">
        <v>10000</v>
      </c>
      <c r="E115" s="143">
        <v>0</v>
      </c>
      <c r="F115" s="143">
        <v>0</v>
      </c>
      <c r="G115" s="144">
        <f t="shared" si="7"/>
        <v>0</v>
      </c>
      <c r="H115" s="145">
        <f t="shared" si="5"/>
        <v>10000</v>
      </c>
    </row>
    <row r="116" spans="1:8" ht="11.25">
      <c r="A116" s="140">
        <v>355</v>
      </c>
      <c r="B116" s="135" t="s">
        <v>183</v>
      </c>
      <c r="C116" s="136">
        <v>15000</v>
      </c>
      <c r="D116" s="136">
        <v>15000</v>
      </c>
      <c r="E116" s="136">
        <f>+E117</f>
        <v>2776</v>
      </c>
      <c r="F116" s="136">
        <f>+F117</f>
        <v>1749</v>
      </c>
      <c r="G116" s="144">
        <f t="shared" si="7"/>
        <v>0.1166</v>
      </c>
      <c r="H116" s="145">
        <f t="shared" si="5"/>
        <v>13251</v>
      </c>
    </row>
    <row r="117" spans="1:8" ht="11.25">
      <c r="A117" s="141">
        <v>35501</v>
      </c>
      <c r="B117" s="142" t="s">
        <v>184</v>
      </c>
      <c r="C117" s="143">
        <v>15000</v>
      </c>
      <c r="D117" s="143">
        <v>15000</v>
      </c>
      <c r="E117" s="143">
        <v>2776</v>
      </c>
      <c r="F117" s="143">
        <v>1749</v>
      </c>
      <c r="G117" s="144">
        <f t="shared" si="7"/>
        <v>0.1166</v>
      </c>
      <c r="H117" s="145">
        <f t="shared" si="5"/>
        <v>13251</v>
      </c>
    </row>
    <row r="118" spans="1:8" ht="11.25">
      <c r="A118" s="139">
        <v>3600</v>
      </c>
      <c r="B118" s="135" t="s">
        <v>185</v>
      </c>
      <c r="C118" s="136">
        <v>0</v>
      </c>
      <c r="D118" s="136">
        <v>0</v>
      </c>
      <c r="E118" s="136">
        <f>+E119</f>
        <v>0</v>
      </c>
      <c r="F118" s="136">
        <v>0</v>
      </c>
      <c r="G118" s="144">
        <v>0</v>
      </c>
      <c r="H118" s="145">
        <f>+D120-F120</f>
        <v>0</v>
      </c>
    </row>
    <row r="119" spans="1:8" ht="22.5">
      <c r="A119" s="140">
        <v>361</v>
      </c>
      <c r="B119" s="135" t="s">
        <v>186</v>
      </c>
      <c r="C119" s="136">
        <v>0</v>
      </c>
      <c r="D119" s="136">
        <v>0</v>
      </c>
      <c r="E119" s="136">
        <f>+E120</f>
        <v>0</v>
      </c>
      <c r="F119" s="136">
        <v>0</v>
      </c>
      <c r="G119" s="137">
        <v>0</v>
      </c>
      <c r="H119" s="138">
        <v>0</v>
      </c>
    </row>
    <row r="120" spans="1:8" ht="22.5">
      <c r="A120" s="141">
        <v>36101</v>
      </c>
      <c r="B120" s="142" t="s">
        <v>186</v>
      </c>
      <c r="C120" s="143">
        <v>0</v>
      </c>
      <c r="D120" s="143">
        <v>0</v>
      </c>
      <c r="E120" s="143">
        <v>0</v>
      </c>
      <c r="F120" s="143">
        <v>0</v>
      </c>
      <c r="G120" s="144">
        <v>0</v>
      </c>
      <c r="H120" s="145">
        <v>0</v>
      </c>
    </row>
    <row r="121" spans="1:8" ht="11.25">
      <c r="A121" s="139">
        <v>3700</v>
      </c>
      <c r="B121" s="135" t="s">
        <v>187</v>
      </c>
      <c r="C121" s="136">
        <f>+C122+C124+C126+C129+C131+C133</f>
        <v>538500</v>
      </c>
      <c r="D121" s="136">
        <v>538500</v>
      </c>
      <c r="E121" s="136">
        <f>+E122</f>
        <v>6217</v>
      </c>
      <c r="F121" s="136">
        <v>0</v>
      </c>
      <c r="G121" s="144">
        <f aca="true" t="shared" si="8" ref="G121:G131">+F123/D123</f>
        <v>0.017197786998616873</v>
      </c>
      <c r="H121" s="138">
        <f aca="true" t="shared" si="9" ref="H121:H141">+D121-F121</f>
        <v>538500</v>
      </c>
    </row>
    <row r="122" spans="1:8" ht="11.25">
      <c r="A122" s="140">
        <v>371</v>
      </c>
      <c r="B122" s="135" t="s">
        <v>188</v>
      </c>
      <c r="C122" s="136">
        <v>361500</v>
      </c>
      <c r="D122" s="136">
        <v>361500</v>
      </c>
      <c r="E122" s="136">
        <f>+E123</f>
        <v>6217</v>
      </c>
      <c r="F122" s="136">
        <f>+F123</f>
        <v>6217</v>
      </c>
      <c r="G122" s="137">
        <f t="shared" si="8"/>
        <v>0.0887</v>
      </c>
      <c r="H122" s="308">
        <f t="shared" si="9"/>
        <v>355283</v>
      </c>
    </row>
    <row r="123" spans="1:8" ht="11.25">
      <c r="A123" s="141">
        <v>37101</v>
      </c>
      <c r="B123" s="142" t="s">
        <v>188</v>
      </c>
      <c r="C123" s="143">
        <v>361500</v>
      </c>
      <c r="D123" s="143">
        <v>361500</v>
      </c>
      <c r="E123" s="136">
        <v>6217</v>
      </c>
      <c r="F123" s="143">
        <v>6217</v>
      </c>
      <c r="G123" s="144">
        <f t="shared" si="8"/>
        <v>0.0887</v>
      </c>
      <c r="H123" s="309">
        <f t="shared" si="9"/>
        <v>355283</v>
      </c>
    </row>
    <row r="124" spans="1:8" ht="11.25">
      <c r="A124" s="140">
        <v>372</v>
      </c>
      <c r="B124" s="135" t="s">
        <v>189</v>
      </c>
      <c r="C124" s="136">
        <v>10000</v>
      </c>
      <c r="D124" s="136">
        <v>10000</v>
      </c>
      <c r="E124" s="136">
        <f>+E125</f>
        <v>887</v>
      </c>
      <c r="F124" s="136">
        <f>+F125</f>
        <v>887</v>
      </c>
      <c r="G124" s="137">
        <f t="shared" si="8"/>
        <v>0.020128</v>
      </c>
      <c r="H124" s="310">
        <f t="shared" si="9"/>
        <v>9113</v>
      </c>
    </row>
    <row r="125" spans="1:8" ht="11.25">
      <c r="A125" s="141">
        <v>37201</v>
      </c>
      <c r="B125" s="142" t="s">
        <v>190</v>
      </c>
      <c r="C125" s="143">
        <v>10000</v>
      </c>
      <c r="D125" s="143">
        <v>10000</v>
      </c>
      <c r="E125" s="143">
        <v>887</v>
      </c>
      <c r="F125" s="143">
        <v>887</v>
      </c>
      <c r="G125" s="144">
        <f t="shared" si="8"/>
        <v>0.020152380952380953</v>
      </c>
      <c r="H125" s="309">
        <f t="shared" si="9"/>
        <v>9113</v>
      </c>
    </row>
    <row r="126" spans="1:8" ht="11.25">
      <c r="A126" s="140">
        <v>375</v>
      </c>
      <c r="B126" s="135" t="s">
        <v>191</v>
      </c>
      <c r="C126" s="136">
        <v>125000</v>
      </c>
      <c r="D126" s="136">
        <v>125000</v>
      </c>
      <c r="E126" s="136">
        <f>+E127+E128</f>
        <v>2516.3</v>
      </c>
      <c r="F126" s="136">
        <f>+F127+F128</f>
        <v>2516</v>
      </c>
      <c r="G126" s="144">
        <f t="shared" si="8"/>
        <v>0.02</v>
      </c>
      <c r="H126" s="310">
        <f t="shared" si="9"/>
        <v>122484</v>
      </c>
    </row>
    <row r="127" spans="1:8" ht="11.25">
      <c r="A127" s="141">
        <v>37501</v>
      </c>
      <c r="B127" s="142" t="s">
        <v>191</v>
      </c>
      <c r="C127" s="143">
        <v>105000</v>
      </c>
      <c r="D127" s="143">
        <v>105000</v>
      </c>
      <c r="E127" s="143">
        <v>2116.3</v>
      </c>
      <c r="F127" s="143">
        <v>2116</v>
      </c>
      <c r="G127" s="137">
        <f t="shared" si="8"/>
        <v>0</v>
      </c>
      <c r="H127" s="309">
        <f t="shared" si="9"/>
        <v>102884</v>
      </c>
    </row>
    <row r="128" spans="1:8" ht="11.25">
      <c r="A128" s="141">
        <v>37502</v>
      </c>
      <c r="B128" s="142" t="s">
        <v>192</v>
      </c>
      <c r="C128" s="143">
        <v>20000</v>
      </c>
      <c r="D128" s="143">
        <v>20000</v>
      </c>
      <c r="E128" s="143">
        <v>400</v>
      </c>
      <c r="F128" s="143">
        <v>400</v>
      </c>
      <c r="G128" s="144">
        <f t="shared" si="8"/>
        <v>0</v>
      </c>
      <c r="H128" s="309">
        <f t="shared" si="9"/>
        <v>19600</v>
      </c>
    </row>
    <row r="129" spans="1:8" ht="11.25">
      <c r="A129" s="140">
        <v>376</v>
      </c>
      <c r="B129" s="135" t="s">
        <v>193</v>
      </c>
      <c r="C129" s="136">
        <v>30000</v>
      </c>
      <c r="D129" s="136">
        <v>30000</v>
      </c>
      <c r="E129" s="136">
        <f>+E130</f>
        <v>0</v>
      </c>
      <c r="F129" s="136">
        <v>0</v>
      </c>
      <c r="G129" s="137">
        <f t="shared" si="8"/>
        <v>0</v>
      </c>
      <c r="H129" s="310">
        <f t="shared" si="9"/>
        <v>30000</v>
      </c>
    </row>
    <row r="130" spans="1:8" ht="11.25">
      <c r="A130" s="141">
        <v>37601</v>
      </c>
      <c r="B130" s="142" t="s">
        <v>193</v>
      </c>
      <c r="C130" s="143">
        <v>30000</v>
      </c>
      <c r="D130" s="143">
        <v>30000</v>
      </c>
      <c r="E130" s="143">
        <v>0</v>
      </c>
      <c r="F130" s="143">
        <v>0</v>
      </c>
      <c r="G130" s="144">
        <f t="shared" si="8"/>
        <v>0</v>
      </c>
      <c r="H130" s="309">
        <f t="shared" si="9"/>
        <v>30000</v>
      </c>
    </row>
    <row r="131" spans="1:8" ht="11.25">
      <c r="A131" s="140">
        <v>378</v>
      </c>
      <c r="B131" s="135" t="s">
        <v>194</v>
      </c>
      <c r="C131" s="136">
        <v>2000</v>
      </c>
      <c r="D131" s="136">
        <v>2000</v>
      </c>
      <c r="E131" s="136">
        <f>+E132</f>
        <v>0</v>
      </c>
      <c r="F131" s="136">
        <v>0</v>
      </c>
      <c r="G131" s="137">
        <f t="shared" si="8"/>
        <v>0.0227</v>
      </c>
      <c r="H131" s="310">
        <f t="shared" si="9"/>
        <v>2000</v>
      </c>
    </row>
    <row r="132" spans="1:8" ht="11.25">
      <c r="A132" s="141">
        <v>37801</v>
      </c>
      <c r="B132" s="142" t="s">
        <v>194</v>
      </c>
      <c r="C132" s="143">
        <v>2000</v>
      </c>
      <c r="D132" s="143">
        <v>2000</v>
      </c>
      <c r="E132" s="143">
        <v>0</v>
      </c>
      <c r="F132" s="143">
        <v>0</v>
      </c>
      <c r="G132" s="144">
        <f aca="true" t="shared" si="10" ref="G132:G141">+F132/D132</f>
        <v>0</v>
      </c>
      <c r="H132" s="309">
        <f t="shared" si="9"/>
        <v>2000</v>
      </c>
    </row>
    <row r="133" spans="1:8" ht="11.25">
      <c r="A133" s="140">
        <v>379</v>
      </c>
      <c r="B133" s="135" t="s">
        <v>195</v>
      </c>
      <c r="C133" s="136">
        <v>10000</v>
      </c>
      <c r="D133" s="136">
        <v>10000</v>
      </c>
      <c r="E133" s="136">
        <f>+E134</f>
        <v>227</v>
      </c>
      <c r="F133" s="136">
        <f>+F134</f>
        <v>227</v>
      </c>
      <c r="G133" s="137">
        <f t="shared" si="10"/>
        <v>0.0227</v>
      </c>
      <c r="H133" s="310">
        <f t="shared" si="9"/>
        <v>9773</v>
      </c>
    </row>
    <row r="134" spans="1:8" ht="11.25">
      <c r="A134" s="141">
        <v>37901</v>
      </c>
      <c r="B134" s="142" t="s">
        <v>196</v>
      </c>
      <c r="C134" s="143">
        <v>10000</v>
      </c>
      <c r="D134" s="143">
        <v>10000</v>
      </c>
      <c r="E134" s="143">
        <v>227</v>
      </c>
      <c r="F134" s="143">
        <v>227</v>
      </c>
      <c r="G134" s="144">
        <f t="shared" si="10"/>
        <v>0.0227</v>
      </c>
      <c r="H134" s="309">
        <f t="shared" si="9"/>
        <v>9773</v>
      </c>
    </row>
    <row r="135" spans="1:8" ht="11.25">
      <c r="A135" s="139">
        <v>3800</v>
      </c>
      <c r="B135" s="135" t="s">
        <v>197</v>
      </c>
      <c r="C135" s="136">
        <v>15000</v>
      </c>
      <c r="D135" s="136">
        <v>15000</v>
      </c>
      <c r="E135" s="136">
        <f>+E136</f>
        <v>0</v>
      </c>
      <c r="F135" s="136">
        <f>+F136</f>
        <v>0</v>
      </c>
      <c r="G135" s="137">
        <f t="shared" si="10"/>
        <v>0</v>
      </c>
      <c r="H135" s="310">
        <f t="shared" si="9"/>
        <v>15000</v>
      </c>
    </row>
    <row r="136" spans="1:8" ht="11.25">
      <c r="A136" s="140">
        <v>381</v>
      </c>
      <c r="B136" s="135" t="s">
        <v>198</v>
      </c>
      <c r="C136" s="136">
        <v>15000</v>
      </c>
      <c r="D136" s="136">
        <v>15000</v>
      </c>
      <c r="E136" s="136">
        <f>+E137</f>
        <v>0</v>
      </c>
      <c r="F136" s="136">
        <f>+F137</f>
        <v>0</v>
      </c>
      <c r="G136" s="144">
        <f t="shared" si="10"/>
        <v>0</v>
      </c>
      <c r="H136" s="310">
        <f t="shared" si="9"/>
        <v>15000</v>
      </c>
    </row>
    <row r="137" spans="1:8" ht="11.25">
      <c r="A137" s="141">
        <v>38101</v>
      </c>
      <c r="B137" s="142" t="s">
        <v>198</v>
      </c>
      <c r="C137" s="143">
        <v>15000</v>
      </c>
      <c r="D137" s="143">
        <v>15000</v>
      </c>
      <c r="E137" s="143">
        <v>0</v>
      </c>
      <c r="F137" s="143">
        <v>0</v>
      </c>
      <c r="G137" s="144">
        <f t="shared" si="10"/>
        <v>0</v>
      </c>
      <c r="H137" s="309">
        <f t="shared" si="9"/>
        <v>15000</v>
      </c>
    </row>
    <row r="138" spans="1:8" ht="11.25">
      <c r="A138" s="140">
        <v>382</v>
      </c>
      <c r="B138" s="135" t="s">
        <v>199</v>
      </c>
      <c r="C138" s="136">
        <v>0</v>
      </c>
      <c r="D138" s="136">
        <f>+D139</f>
        <v>18676</v>
      </c>
      <c r="E138" s="136">
        <f>+E139</f>
        <v>16356</v>
      </c>
      <c r="F138" s="136">
        <f>+F139</f>
        <v>18676</v>
      </c>
      <c r="G138" s="144">
        <f t="shared" si="10"/>
        <v>1</v>
      </c>
      <c r="H138" s="309">
        <f t="shared" si="9"/>
        <v>0</v>
      </c>
    </row>
    <row r="139" spans="1:8" ht="11.25">
      <c r="A139" s="141">
        <v>38201</v>
      </c>
      <c r="B139" s="142" t="s">
        <v>199</v>
      </c>
      <c r="C139" s="143">
        <v>0</v>
      </c>
      <c r="D139" s="143">
        <v>18676</v>
      </c>
      <c r="E139" s="143">
        <v>16356</v>
      </c>
      <c r="F139" s="143">
        <v>18676</v>
      </c>
      <c r="G139" s="144">
        <f t="shared" si="10"/>
        <v>1</v>
      </c>
      <c r="H139" s="309">
        <f t="shared" si="9"/>
        <v>0</v>
      </c>
    </row>
    <row r="140" spans="1:8" ht="11.25">
      <c r="A140" s="140">
        <v>383</v>
      </c>
      <c r="B140" s="135" t="s">
        <v>200</v>
      </c>
      <c r="C140" s="136">
        <v>150000</v>
      </c>
      <c r="D140" s="136">
        <v>150000</v>
      </c>
      <c r="E140" s="136">
        <f>+E141</f>
        <v>0</v>
      </c>
      <c r="F140" s="136">
        <f>+F141</f>
        <v>0</v>
      </c>
      <c r="G140" s="144">
        <f t="shared" si="10"/>
        <v>0</v>
      </c>
      <c r="H140" s="310">
        <f t="shared" si="9"/>
        <v>150000</v>
      </c>
    </row>
    <row r="141" spans="1:8" ht="11.25">
      <c r="A141" s="141">
        <v>38301</v>
      </c>
      <c r="B141" s="142" t="s">
        <v>200</v>
      </c>
      <c r="C141" s="143">
        <v>150000</v>
      </c>
      <c r="D141" s="143">
        <v>150000</v>
      </c>
      <c r="E141" s="143">
        <v>0</v>
      </c>
      <c r="F141" s="143">
        <v>0</v>
      </c>
      <c r="G141" s="144">
        <f t="shared" si="10"/>
        <v>0</v>
      </c>
      <c r="H141" s="307">
        <f t="shared" si="9"/>
        <v>150000</v>
      </c>
    </row>
    <row r="142" spans="1:8" ht="11.25">
      <c r="A142" s="140">
        <v>385</v>
      </c>
      <c r="B142" s="135" t="s">
        <v>201</v>
      </c>
      <c r="C142" s="136">
        <v>0</v>
      </c>
      <c r="D142" s="136">
        <v>1190</v>
      </c>
      <c r="E142" s="136">
        <f>+E143</f>
        <v>1190</v>
      </c>
      <c r="F142" s="136">
        <f>+F143</f>
        <v>1190</v>
      </c>
      <c r="G142" s="144">
        <v>0</v>
      </c>
      <c r="H142" s="138">
        <f aca="true" t="shared" si="11" ref="H142:H148">+D142-F142</f>
        <v>0</v>
      </c>
    </row>
    <row r="143" spans="1:8" ht="11.25">
      <c r="A143" s="141">
        <v>38501</v>
      </c>
      <c r="B143" s="142" t="s">
        <v>202</v>
      </c>
      <c r="C143" s="143">
        <v>0</v>
      </c>
      <c r="D143" s="143">
        <v>1190</v>
      </c>
      <c r="E143" s="143">
        <v>1190</v>
      </c>
      <c r="F143" s="143">
        <v>1190</v>
      </c>
      <c r="G143" s="144">
        <v>0</v>
      </c>
      <c r="H143" s="138">
        <f t="shared" si="11"/>
        <v>0</v>
      </c>
    </row>
    <row r="144" spans="1:8" ht="11.25">
      <c r="A144" s="139">
        <v>3900</v>
      </c>
      <c r="B144" s="135" t="s">
        <v>203</v>
      </c>
      <c r="C144" s="136">
        <v>5000</v>
      </c>
      <c r="D144" s="136">
        <v>5000</v>
      </c>
      <c r="E144" s="136">
        <f>+E145</f>
        <v>0</v>
      </c>
      <c r="F144" s="136">
        <f>+F145</f>
        <v>4732</v>
      </c>
      <c r="G144" s="144">
        <f>+F144/D144</f>
        <v>0.9464</v>
      </c>
      <c r="H144" s="145">
        <f t="shared" si="11"/>
        <v>268</v>
      </c>
    </row>
    <row r="145" spans="1:8" ht="11.25">
      <c r="A145" s="140">
        <v>392</v>
      </c>
      <c r="B145" s="135" t="s">
        <v>204</v>
      </c>
      <c r="C145" s="136">
        <v>5000</v>
      </c>
      <c r="D145" s="136">
        <v>5000</v>
      </c>
      <c r="E145" s="136">
        <f>+E146</f>
        <v>0</v>
      </c>
      <c r="F145" s="136">
        <f>+F146</f>
        <v>4732</v>
      </c>
      <c r="G145" s="144">
        <f>+F145/D145</f>
        <v>0.9464</v>
      </c>
      <c r="H145" s="145">
        <f t="shared" si="11"/>
        <v>268</v>
      </c>
    </row>
    <row r="146" spans="1:8" ht="11.25">
      <c r="A146" s="141">
        <v>39201</v>
      </c>
      <c r="B146" s="142" t="s">
        <v>204</v>
      </c>
      <c r="C146" s="143">
        <v>5000</v>
      </c>
      <c r="D146" s="143">
        <v>5000</v>
      </c>
      <c r="E146" s="143">
        <v>0</v>
      </c>
      <c r="F146" s="143">
        <v>4732</v>
      </c>
      <c r="G146" s="144">
        <f>+F146/D146</f>
        <v>0.9464</v>
      </c>
      <c r="H146" s="145">
        <f t="shared" si="11"/>
        <v>268</v>
      </c>
    </row>
    <row r="147" spans="1:8" ht="11.25">
      <c r="A147" s="140">
        <v>395</v>
      </c>
      <c r="B147" s="135" t="s">
        <v>205</v>
      </c>
      <c r="C147" s="136">
        <v>2000</v>
      </c>
      <c r="D147" s="136">
        <v>2000</v>
      </c>
      <c r="E147" s="136">
        <f>+E148</f>
        <v>0</v>
      </c>
      <c r="F147" s="136">
        <f>+F148</f>
        <v>0</v>
      </c>
      <c r="G147" s="144">
        <f>+F147/D147</f>
        <v>0</v>
      </c>
      <c r="H147" s="138">
        <f t="shared" si="11"/>
        <v>2000</v>
      </c>
    </row>
    <row r="148" spans="1:8" ht="11.25">
      <c r="A148" s="141">
        <v>39501</v>
      </c>
      <c r="B148" s="142" t="s">
        <v>205</v>
      </c>
      <c r="C148" s="143">
        <v>2000</v>
      </c>
      <c r="D148" s="143">
        <v>2000</v>
      </c>
      <c r="E148" s="143">
        <v>0</v>
      </c>
      <c r="F148" s="143">
        <v>0</v>
      </c>
      <c r="G148" s="144">
        <f>+F148/D148</f>
        <v>0</v>
      </c>
      <c r="H148" s="145">
        <f t="shared" si="11"/>
        <v>2000</v>
      </c>
    </row>
    <row r="149" spans="1:8" ht="11.25">
      <c r="A149" s="134">
        <v>4000</v>
      </c>
      <c r="B149" s="135" t="s">
        <v>206</v>
      </c>
      <c r="C149" s="136">
        <v>0</v>
      </c>
      <c r="D149" s="136">
        <v>273</v>
      </c>
      <c r="E149" s="136">
        <f>+E150</f>
        <v>273</v>
      </c>
      <c r="F149" s="136">
        <f>+F150</f>
        <v>0</v>
      </c>
      <c r="G149" s="137">
        <v>0</v>
      </c>
      <c r="H149" s="138">
        <f>+D151-F151</f>
        <v>0</v>
      </c>
    </row>
    <row r="150" spans="1:8" ht="11.25">
      <c r="A150" s="139">
        <v>4400</v>
      </c>
      <c r="B150" s="135" t="s">
        <v>207</v>
      </c>
      <c r="C150" s="136">
        <v>0</v>
      </c>
      <c r="D150" s="136">
        <v>273</v>
      </c>
      <c r="E150" s="136">
        <v>273</v>
      </c>
      <c r="F150" s="136">
        <f>+F151</f>
        <v>0</v>
      </c>
      <c r="G150" s="137">
        <v>0</v>
      </c>
      <c r="H150" s="138">
        <f aca="true" t="shared" si="12" ref="H150:H158">+D150-F150</f>
        <v>273</v>
      </c>
    </row>
    <row r="151" spans="1:8" ht="11.25">
      <c r="A151" s="140">
        <v>444</v>
      </c>
      <c r="B151" s="135" t="s">
        <v>208</v>
      </c>
      <c r="C151" s="136">
        <v>0</v>
      </c>
      <c r="D151" s="136">
        <v>0</v>
      </c>
      <c r="E151" s="136">
        <f>+E152</f>
        <v>0</v>
      </c>
      <c r="F151" s="136">
        <v>0</v>
      </c>
      <c r="G151" s="137">
        <v>0</v>
      </c>
      <c r="H151" s="138">
        <f t="shared" si="12"/>
        <v>0</v>
      </c>
    </row>
    <row r="152" spans="1:8" ht="22.5">
      <c r="A152" s="141">
        <v>44402</v>
      </c>
      <c r="B152" s="142" t="s">
        <v>209</v>
      </c>
      <c r="C152" s="143">
        <v>0</v>
      </c>
      <c r="D152" s="143">
        <v>0</v>
      </c>
      <c r="E152" s="136">
        <v>0</v>
      </c>
      <c r="F152" s="143">
        <v>0</v>
      </c>
      <c r="G152" s="144">
        <v>0</v>
      </c>
      <c r="H152" s="145">
        <f t="shared" si="12"/>
        <v>0</v>
      </c>
    </row>
    <row r="153" spans="1:8" ht="11.25">
      <c r="A153" s="146">
        <v>493</v>
      </c>
      <c r="B153" s="135" t="s">
        <v>210</v>
      </c>
      <c r="C153" s="143">
        <v>0</v>
      </c>
      <c r="D153" s="143">
        <v>0</v>
      </c>
      <c r="E153" s="136">
        <f>+E154</f>
        <v>0</v>
      </c>
      <c r="F153" s="143">
        <v>0</v>
      </c>
      <c r="G153" s="137">
        <v>0</v>
      </c>
      <c r="H153" s="145">
        <f t="shared" si="12"/>
        <v>0</v>
      </c>
    </row>
    <row r="154" spans="1:8" ht="11.25">
      <c r="A154" s="141">
        <v>49301</v>
      </c>
      <c r="B154" s="142" t="s">
        <v>211</v>
      </c>
      <c r="C154" s="143">
        <v>0</v>
      </c>
      <c r="D154" s="143">
        <v>0</v>
      </c>
      <c r="E154" s="143">
        <v>0</v>
      </c>
      <c r="F154" s="143">
        <v>0</v>
      </c>
      <c r="G154" s="144">
        <v>0</v>
      </c>
      <c r="H154" s="145">
        <f t="shared" si="12"/>
        <v>0</v>
      </c>
    </row>
    <row r="155" spans="1:8" ht="11.25">
      <c r="A155" s="134">
        <v>5000</v>
      </c>
      <c r="B155" s="135" t="s">
        <v>212</v>
      </c>
      <c r="C155" s="136">
        <v>15000</v>
      </c>
      <c r="D155" s="136">
        <v>15000</v>
      </c>
      <c r="E155" s="136">
        <f aca="true" t="shared" si="13" ref="E155:F157">+E156</f>
        <v>0</v>
      </c>
      <c r="F155" s="136">
        <f t="shared" si="13"/>
        <v>0</v>
      </c>
      <c r="G155" s="137">
        <f>+F155/D155</f>
        <v>0</v>
      </c>
      <c r="H155" s="138">
        <f t="shared" si="12"/>
        <v>15000</v>
      </c>
    </row>
    <row r="156" spans="1:8" ht="11.25">
      <c r="A156" s="139">
        <v>5100</v>
      </c>
      <c r="B156" s="135" t="s">
        <v>213</v>
      </c>
      <c r="C156" s="136">
        <v>15000</v>
      </c>
      <c r="D156" s="136">
        <v>15000</v>
      </c>
      <c r="E156" s="136">
        <f t="shared" si="13"/>
        <v>0</v>
      </c>
      <c r="F156" s="136">
        <f t="shared" si="13"/>
        <v>0</v>
      </c>
      <c r="G156" s="137">
        <f>+F156/D156</f>
        <v>0</v>
      </c>
      <c r="H156" s="138">
        <f t="shared" si="12"/>
        <v>15000</v>
      </c>
    </row>
    <row r="157" spans="1:8" ht="11.25">
      <c r="A157" s="140">
        <v>511</v>
      </c>
      <c r="B157" s="135" t="s">
        <v>214</v>
      </c>
      <c r="C157" s="136">
        <v>15000</v>
      </c>
      <c r="D157" s="136">
        <v>15000</v>
      </c>
      <c r="E157" s="136">
        <f t="shared" si="13"/>
        <v>0</v>
      </c>
      <c r="F157" s="136">
        <f t="shared" si="13"/>
        <v>0</v>
      </c>
      <c r="G157" s="137">
        <f>+F157/D157</f>
        <v>0</v>
      </c>
      <c r="H157" s="138">
        <f t="shared" si="12"/>
        <v>15000</v>
      </c>
    </row>
    <row r="158" spans="1:8" ht="11.25">
      <c r="A158" s="141">
        <v>51101</v>
      </c>
      <c r="B158" s="142" t="s">
        <v>215</v>
      </c>
      <c r="C158" s="143">
        <v>15000</v>
      </c>
      <c r="D158" s="143">
        <v>15000</v>
      </c>
      <c r="E158" s="136">
        <v>0</v>
      </c>
      <c r="F158" s="143">
        <v>0</v>
      </c>
      <c r="G158" s="144">
        <f>+F158/D158</f>
        <v>0</v>
      </c>
      <c r="H158" s="145">
        <f t="shared" si="12"/>
        <v>15000</v>
      </c>
    </row>
    <row r="159" spans="1:8" ht="13.5" thickBot="1">
      <c r="A159" s="147"/>
      <c r="B159" s="148"/>
      <c r="C159" s="149"/>
      <c r="D159" s="149"/>
      <c r="E159" s="149"/>
      <c r="F159" s="149"/>
      <c r="G159" s="150"/>
      <c r="H159" s="151"/>
    </row>
    <row r="160" spans="1:8" ht="13.5" thickTop="1">
      <c r="A160" s="374" t="s">
        <v>216</v>
      </c>
      <c r="B160" s="374"/>
      <c r="C160" s="152"/>
      <c r="D160" s="152"/>
      <c r="E160" s="152"/>
      <c r="F160" s="152"/>
      <c r="G160" s="153"/>
      <c r="H160" s="153"/>
    </row>
    <row r="161" spans="1:8" ht="12.75">
      <c r="A161"/>
      <c r="B161"/>
      <c r="C161" s="152"/>
      <c r="D161" s="152"/>
      <c r="E161" s="152"/>
      <c r="F161" s="152"/>
      <c r="G161" s="154"/>
      <c r="H161" s="155"/>
    </row>
    <row r="162" spans="1:8" ht="12.75">
      <c r="A162" s="156"/>
      <c r="B162" s="153"/>
      <c r="C162" s="157"/>
      <c r="D162" s="153"/>
      <c r="E162" s="158"/>
      <c r="F162" s="159"/>
      <c r="G162"/>
      <c r="H162" s="160"/>
    </row>
    <row r="163" spans="1:8" ht="12.75">
      <c r="A163" s="161"/>
      <c r="B163" s="154"/>
      <c r="C163" s="154"/>
      <c r="D163" s="162"/>
      <c r="E163" s="162"/>
      <c r="F163" s="155"/>
      <c r="G163"/>
      <c r="H163" s="160"/>
    </row>
    <row r="164" spans="1:8" ht="12.75">
      <c r="A164"/>
      <c r="B164"/>
      <c r="C164"/>
      <c r="D164" s="163"/>
      <c r="E164" s="163"/>
      <c r="F164" s="160"/>
      <c r="G164"/>
      <c r="H164" s="160"/>
    </row>
    <row r="165" spans="1:8" ht="12.75">
      <c r="A165"/>
      <c r="B165"/>
      <c r="C165"/>
      <c r="D165" s="163"/>
      <c r="E165" s="163"/>
      <c r="F165" s="160"/>
      <c r="G165"/>
      <c r="H165" s="160"/>
    </row>
    <row r="166" spans="1:8" ht="12.75">
      <c r="A166"/>
      <c r="B166"/>
      <c r="C166"/>
      <c r="D166" s="163"/>
      <c r="E166" s="163"/>
      <c r="F166" s="160"/>
      <c r="G166"/>
      <c r="H166" s="160"/>
    </row>
    <row r="167" spans="1:8" ht="12.75">
      <c r="A167"/>
      <c r="B167"/>
      <c r="C167"/>
      <c r="D167" s="163"/>
      <c r="E167" s="163"/>
      <c r="F167" s="160"/>
      <c r="G167"/>
      <c r="H167" s="160"/>
    </row>
    <row r="168" spans="1:8" ht="12.75">
      <c r="A168"/>
      <c r="B168"/>
      <c r="C168"/>
      <c r="D168" s="163"/>
      <c r="E168" s="163"/>
      <c r="F168" s="160"/>
      <c r="G168" s="164"/>
      <c r="H168" s="152"/>
    </row>
    <row r="169" spans="1:8" ht="12.75">
      <c r="A169"/>
      <c r="B169"/>
      <c r="C169"/>
      <c r="D169" s="163"/>
      <c r="E169" s="163"/>
      <c r="F169" s="160"/>
      <c r="G169" s="164"/>
      <c r="H169" s="152"/>
    </row>
    <row r="170" spans="1:8" ht="12.75">
      <c r="A170"/>
      <c r="B170"/>
      <c r="C170" s="152"/>
      <c r="D170" s="152"/>
      <c r="E170" s="152"/>
      <c r="F170" s="152"/>
      <c r="G170" s="164"/>
      <c r="H170" s="152"/>
    </row>
  </sheetData>
  <sheetProtection/>
  <mergeCells count="13">
    <mergeCell ref="A3:H3"/>
    <mergeCell ref="A4:H4"/>
    <mergeCell ref="A6:H6"/>
    <mergeCell ref="C9:F9"/>
    <mergeCell ref="A160:B160"/>
    <mergeCell ref="A8:H8"/>
    <mergeCell ref="A10:A11"/>
    <mergeCell ref="B10:B11"/>
    <mergeCell ref="C10:C11"/>
    <mergeCell ref="D10:D11"/>
    <mergeCell ref="E10:E11"/>
    <mergeCell ref="F10:G10"/>
    <mergeCell ref="H10:H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J43" sqref="J43"/>
    </sheetView>
  </sheetViews>
  <sheetFormatPr defaultColWidth="11.421875" defaultRowHeight="12.75"/>
  <cols>
    <col min="1" max="1" width="10.140625" style="68" bestFit="1" customWidth="1"/>
    <col min="2" max="2" width="12.421875" style="68" customWidth="1"/>
    <col min="3" max="3" width="90.8515625" style="68" customWidth="1"/>
    <col min="4" max="4" width="20.57421875" style="75" customWidth="1"/>
    <col min="5" max="5" width="14.7109375" style="68" customWidth="1"/>
    <col min="6" max="6" width="8.28125" style="68" customWidth="1"/>
    <col min="7" max="16384" width="11.421875" style="68" customWidth="1"/>
  </cols>
  <sheetData>
    <row r="1" ht="12.75">
      <c r="D1" s="72" t="s">
        <v>62</v>
      </c>
    </row>
    <row r="2" spans="1:4" ht="12.75">
      <c r="A2" s="73"/>
      <c r="B2" s="73"/>
      <c r="C2" s="73"/>
      <c r="D2" s="74"/>
    </row>
    <row r="3" spans="1:4" ht="15.75">
      <c r="A3" s="391" t="s">
        <v>63</v>
      </c>
      <c r="B3" s="391"/>
      <c r="C3" s="391"/>
      <c r="D3" s="391"/>
    </row>
    <row r="4" spans="1:4" ht="12.75">
      <c r="A4" s="73"/>
      <c r="B4" s="73"/>
      <c r="C4" s="73"/>
      <c r="D4" s="74"/>
    </row>
    <row r="5" spans="1:4" ht="12.75">
      <c r="A5" s="73"/>
      <c r="B5" s="73"/>
      <c r="C5" s="73"/>
      <c r="D5" s="74"/>
    </row>
    <row r="6" spans="1:4" ht="12.75">
      <c r="A6" s="73"/>
      <c r="B6" s="73"/>
      <c r="C6" s="392" t="s">
        <v>272</v>
      </c>
      <c r="D6" s="392"/>
    </row>
    <row r="7" spans="1:4" ht="15.75">
      <c r="A7" s="393" t="s">
        <v>0</v>
      </c>
      <c r="B7" s="393"/>
      <c r="C7" s="393"/>
      <c r="D7" s="393"/>
    </row>
    <row r="8" ht="13.5" thickBot="1"/>
    <row r="9" spans="1:4" ht="38.25">
      <c r="A9" s="95" t="s">
        <v>64</v>
      </c>
      <c r="B9" s="96" t="s">
        <v>65</v>
      </c>
      <c r="C9" s="96" t="s">
        <v>33</v>
      </c>
      <c r="D9" s="97" t="s">
        <v>66</v>
      </c>
    </row>
    <row r="10" spans="1:11" ht="15">
      <c r="A10" s="98">
        <v>41368</v>
      </c>
      <c r="B10" s="99">
        <v>7734</v>
      </c>
      <c r="C10" s="102" t="s">
        <v>280</v>
      </c>
      <c r="D10" s="100">
        <v>63185.32</v>
      </c>
      <c r="G10" s="100"/>
      <c r="I10" s="100"/>
      <c r="K10" s="100"/>
    </row>
    <row r="11" spans="1:11" ht="15">
      <c r="A11" s="98">
        <v>41369</v>
      </c>
      <c r="B11" s="99">
        <v>7879</v>
      </c>
      <c r="C11" s="102" t="s">
        <v>275</v>
      </c>
      <c r="D11" s="101">
        <v>44486.02</v>
      </c>
      <c r="G11" s="101"/>
      <c r="I11" s="101"/>
      <c r="K11" s="101"/>
    </row>
    <row r="12" spans="1:11" ht="15">
      <c r="A12" s="98">
        <v>41386</v>
      </c>
      <c r="B12" s="99">
        <v>11554</v>
      </c>
      <c r="C12" s="102" t="s">
        <v>277</v>
      </c>
      <c r="D12" s="100">
        <v>63185.32</v>
      </c>
      <c r="G12" s="100"/>
      <c r="I12" s="100"/>
      <c r="K12" s="100"/>
    </row>
    <row r="13" spans="1:11" ht="15">
      <c r="A13" s="98">
        <v>41386</v>
      </c>
      <c r="B13" s="99">
        <v>13856</v>
      </c>
      <c r="C13" s="102" t="s">
        <v>276</v>
      </c>
      <c r="D13" s="101">
        <v>44486.02</v>
      </c>
      <c r="G13" s="101"/>
      <c r="I13" s="101"/>
      <c r="K13" s="101"/>
    </row>
    <row r="14" spans="1:11" ht="15">
      <c r="A14" s="98">
        <v>41015</v>
      </c>
      <c r="B14" s="99">
        <v>10258</v>
      </c>
      <c r="C14" s="102" t="s">
        <v>278</v>
      </c>
      <c r="D14" s="100">
        <v>19750</v>
      </c>
      <c r="G14" s="100"/>
      <c r="I14" s="100"/>
      <c r="K14" s="100"/>
    </row>
    <row r="15" spans="1:11" ht="15">
      <c r="A15" s="98">
        <v>41365</v>
      </c>
      <c r="B15" s="99">
        <v>289</v>
      </c>
      <c r="C15" s="102" t="s">
        <v>293</v>
      </c>
      <c r="D15" s="100">
        <v>116666.66</v>
      </c>
      <c r="G15" s="100"/>
      <c r="I15" s="100"/>
      <c r="K15" s="75"/>
    </row>
    <row r="16" spans="1:9" ht="15">
      <c r="A16" s="98">
        <v>41401</v>
      </c>
      <c r="B16" s="99">
        <v>14823</v>
      </c>
      <c r="C16" s="102" t="s">
        <v>284</v>
      </c>
      <c r="D16" s="100">
        <v>63185.32</v>
      </c>
      <c r="G16" s="75"/>
      <c r="I16" s="100"/>
    </row>
    <row r="17" spans="1:9" ht="15">
      <c r="A17" s="98">
        <v>41407</v>
      </c>
      <c r="B17" s="99">
        <v>18484</v>
      </c>
      <c r="C17" s="102" t="s">
        <v>279</v>
      </c>
      <c r="D17" s="101">
        <v>44486.02</v>
      </c>
      <c r="I17" s="75"/>
    </row>
    <row r="18" spans="1:7" ht="15">
      <c r="A18" s="98">
        <v>41416</v>
      </c>
      <c r="B18" s="99">
        <v>20991</v>
      </c>
      <c r="C18" s="102" t="s">
        <v>282</v>
      </c>
      <c r="D18" s="100">
        <v>63185.32</v>
      </c>
      <c r="G18" s="75"/>
    </row>
    <row r="19" spans="1:4" ht="15">
      <c r="A19" s="98">
        <v>41421</v>
      </c>
      <c r="B19" s="99">
        <v>21584</v>
      </c>
      <c r="C19" s="102" t="s">
        <v>281</v>
      </c>
      <c r="D19" s="101">
        <v>44486.02</v>
      </c>
    </row>
    <row r="20" spans="1:4" ht="15">
      <c r="A20" s="98">
        <v>41407</v>
      </c>
      <c r="B20" s="99">
        <v>18672</v>
      </c>
      <c r="C20" s="102" t="s">
        <v>283</v>
      </c>
      <c r="D20" s="100">
        <v>19750</v>
      </c>
    </row>
    <row r="21" spans="1:4" ht="15">
      <c r="A21" s="98">
        <v>41410</v>
      </c>
      <c r="B21" s="99">
        <v>288</v>
      </c>
      <c r="C21" s="102" t="s">
        <v>290</v>
      </c>
      <c r="D21" s="100">
        <v>320000</v>
      </c>
    </row>
    <row r="22" spans="1:4" ht="15">
      <c r="A22" s="98">
        <v>41365</v>
      </c>
      <c r="B22" s="99">
        <v>292</v>
      </c>
      <c r="C22" s="102" t="s">
        <v>294</v>
      </c>
      <c r="D22" s="100">
        <v>116666.66</v>
      </c>
    </row>
    <row r="23" spans="1:4" ht="15">
      <c r="A23" s="98">
        <v>41432</v>
      </c>
      <c r="B23" s="99">
        <v>24192</v>
      </c>
      <c r="C23" s="102" t="s">
        <v>285</v>
      </c>
      <c r="D23" s="100">
        <v>63184.83</v>
      </c>
    </row>
    <row r="24" spans="1:4" ht="15">
      <c r="A24" s="98">
        <v>41438</v>
      </c>
      <c r="B24" s="99">
        <v>25181</v>
      </c>
      <c r="C24" s="102" t="s">
        <v>286</v>
      </c>
      <c r="D24" s="101">
        <v>44487</v>
      </c>
    </row>
    <row r="25" spans="1:4" ht="15">
      <c r="A25" s="98">
        <v>41446</v>
      </c>
      <c r="B25" s="99">
        <v>26485</v>
      </c>
      <c r="C25" s="102" t="s">
        <v>287</v>
      </c>
      <c r="D25" s="100">
        <v>63184.83</v>
      </c>
    </row>
    <row r="26" spans="1:4" ht="15">
      <c r="A26" s="98">
        <v>41446</v>
      </c>
      <c r="B26" s="99">
        <v>26658</v>
      </c>
      <c r="C26" s="102" t="s">
        <v>288</v>
      </c>
      <c r="D26" s="101">
        <v>44487</v>
      </c>
    </row>
    <row r="27" spans="1:4" ht="15">
      <c r="A27" s="98">
        <v>41442</v>
      </c>
      <c r="B27" s="99">
        <v>25466</v>
      </c>
      <c r="C27" s="102" t="s">
        <v>289</v>
      </c>
      <c r="D27" s="100">
        <v>19750</v>
      </c>
    </row>
    <row r="28" spans="1:4" ht="15">
      <c r="A28" s="98">
        <v>41375</v>
      </c>
      <c r="B28" s="99">
        <v>7876</v>
      </c>
      <c r="C28" s="102" t="s">
        <v>296</v>
      </c>
      <c r="D28" s="288">
        <v>3603.35</v>
      </c>
    </row>
    <row r="29" spans="1:4" ht="15">
      <c r="A29" s="98">
        <v>41382</v>
      </c>
      <c r="B29" s="99">
        <v>9702</v>
      </c>
      <c r="C29" s="102" t="s">
        <v>296</v>
      </c>
      <c r="D29" s="288">
        <v>3603.35</v>
      </c>
    </row>
    <row r="30" spans="1:4" ht="15">
      <c r="A30" s="98">
        <v>41382</v>
      </c>
      <c r="B30" s="99">
        <v>9990</v>
      </c>
      <c r="C30" s="102" t="s">
        <v>296</v>
      </c>
      <c r="D30" s="288">
        <v>3603.35</v>
      </c>
    </row>
    <row r="31" spans="1:4" ht="15">
      <c r="A31" s="98">
        <v>41407</v>
      </c>
      <c r="B31" s="99">
        <v>11725</v>
      </c>
      <c r="C31" s="102" t="s">
        <v>295</v>
      </c>
      <c r="D31" s="288">
        <v>3603.35</v>
      </c>
    </row>
    <row r="32" spans="1:4" ht="15">
      <c r="A32" s="98"/>
      <c r="B32" s="99"/>
      <c r="C32" s="103"/>
      <c r="D32" s="101"/>
    </row>
    <row r="33" spans="1:4" ht="15.75" thickBot="1">
      <c r="A33" s="76"/>
      <c r="B33" s="77"/>
      <c r="C33" s="78" t="s">
        <v>45</v>
      </c>
      <c r="D33" s="79">
        <f>SUM(D10:D32)</f>
        <v>1273025.7400000005</v>
      </c>
    </row>
  </sheetData>
  <sheetProtection/>
  <mergeCells count="3">
    <mergeCell ref="A3:D3"/>
    <mergeCell ref="C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80" zoomScaleNormal="80" zoomScalePageLayoutView="0" workbookViewId="0" topLeftCell="A10">
      <selection activeCell="AB48" sqref="AB48"/>
    </sheetView>
  </sheetViews>
  <sheetFormatPr defaultColWidth="11.421875" defaultRowHeight="12.75"/>
  <cols>
    <col min="1" max="1" width="4.28125" style="0" customWidth="1"/>
    <col min="2" max="3" width="3.57421875" style="0" customWidth="1"/>
    <col min="4" max="4" width="5.140625" style="0" customWidth="1"/>
    <col min="5" max="5" width="4.140625" style="0" customWidth="1"/>
    <col min="6" max="6" width="3.57421875" style="0" customWidth="1"/>
    <col min="7" max="7" width="5.7109375" style="0" customWidth="1"/>
    <col min="8" max="8" width="11.28125" style="0" customWidth="1"/>
    <col min="9" max="9" width="57.421875" style="0" customWidth="1"/>
    <col min="10" max="10" width="8.00390625" style="0" customWidth="1"/>
    <col min="11" max="11" width="12.140625" style="0" customWidth="1"/>
    <col min="13" max="13" width="7.00390625" style="0" customWidth="1"/>
    <col min="14" max="14" width="7.8515625" style="0" customWidth="1"/>
    <col min="15" max="15" width="6.57421875" style="0" customWidth="1"/>
    <col min="16" max="16" width="9.57421875" style="0" customWidth="1"/>
    <col min="17" max="17" width="9.421875" style="0" customWidth="1"/>
    <col min="18" max="21" width="8.8515625" style="0" customWidth="1"/>
    <col min="22" max="22" width="8.421875" style="0" customWidth="1"/>
  </cols>
  <sheetData>
    <row r="1" spans="1:23" ht="12.7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423"/>
      <c r="P1" s="423"/>
      <c r="Q1" s="423"/>
      <c r="R1" s="197"/>
      <c r="S1" s="171"/>
      <c r="T1" s="171"/>
      <c r="U1" s="171"/>
      <c r="V1" s="171"/>
      <c r="W1" s="238" t="s">
        <v>80</v>
      </c>
    </row>
    <row r="2" spans="1:23" ht="15.75">
      <c r="A2" s="424" t="s">
        <v>264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</row>
    <row r="3" spans="1:23" ht="15.75">
      <c r="A3" s="425" t="s">
        <v>265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1:23" ht="12.75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171"/>
      <c r="S4" s="171"/>
      <c r="T4" s="171"/>
      <c r="U4" s="171"/>
      <c r="V4" s="171"/>
      <c r="W4" s="171"/>
    </row>
    <row r="5" spans="1:23" ht="13.5" thickBo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427" t="s">
        <v>273</v>
      </c>
      <c r="S5" s="427"/>
      <c r="T5" s="427"/>
      <c r="U5" s="427"/>
      <c r="V5" s="427"/>
      <c r="W5" s="427"/>
    </row>
    <row r="6" spans="1:23" ht="13.5" thickBot="1">
      <c r="A6" s="421" t="s">
        <v>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227"/>
      <c r="S6" s="227"/>
      <c r="T6" s="227"/>
      <c r="U6" s="227"/>
      <c r="V6" s="227"/>
      <c r="W6" s="228"/>
    </row>
    <row r="7" spans="1:23" ht="13.5" thickBot="1">
      <c r="A7" s="417" t="s">
        <v>266</v>
      </c>
      <c r="B7" s="418"/>
      <c r="C7" s="418"/>
      <c r="D7" s="418"/>
      <c r="E7" s="418"/>
      <c r="F7" s="418"/>
      <c r="G7" s="418"/>
      <c r="H7" s="418"/>
      <c r="I7" s="170"/>
      <c r="J7" s="170"/>
      <c r="K7" s="170"/>
      <c r="L7" s="170"/>
      <c r="M7" s="170"/>
      <c r="N7" s="170"/>
      <c r="O7" s="170"/>
      <c r="P7" s="170"/>
      <c r="Q7" s="170"/>
      <c r="R7" s="227"/>
      <c r="S7" s="227"/>
      <c r="T7" s="227"/>
      <c r="U7" s="227"/>
      <c r="V7" s="227"/>
      <c r="W7" s="228"/>
    </row>
    <row r="8" spans="1:23" ht="96.75" thickBot="1">
      <c r="A8" s="168" t="s">
        <v>267</v>
      </c>
      <c r="B8" s="414" t="s">
        <v>268</v>
      </c>
      <c r="C8" s="415"/>
      <c r="D8" s="415"/>
      <c r="E8" s="415"/>
      <c r="F8" s="415"/>
      <c r="G8" s="416"/>
      <c r="H8" s="237" t="s">
        <v>269</v>
      </c>
      <c r="I8" s="229"/>
      <c r="J8" s="229"/>
      <c r="K8" s="230"/>
      <c r="L8" s="230"/>
      <c r="M8" s="230"/>
      <c r="N8" s="169"/>
      <c r="O8" s="169"/>
      <c r="P8" s="169"/>
      <c r="Q8" s="231"/>
      <c r="R8" s="232"/>
      <c r="S8" s="232"/>
      <c r="T8" s="232"/>
      <c r="U8" s="232"/>
      <c r="V8" s="232"/>
      <c r="W8" s="233"/>
    </row>
    <row r="9" spans="1:23" ht="13.5" thickBot="1">
      <c r="A9" s="206"/>
      <c r="B9" s="419" t="s">
        <v>270</v>
      </c>
      <c r="C9" s="407"/>
      <c r="D9" s="420"/>
      <c r="E9" s="419" t="s">
        <v>271</v>
      </c>
      <c r="F9" s="407"/>
      <c r="G9" s="420"/>
      <c r="H9" s="207"/>
      <c r="I9" s="234"/>
      <c r="J9" s="234"/>
      <c r="K9" s="235"/>
      <c r="L9" s="230"/>
      <c r="M9" s="230"/>
      <c r="N9" s="169"/>
      <c r="O9" s="169"/>
      <c r="P9" s="169"/>
      <c r="Q9" s="231"/>
      <c r="R9" s="232"/>
      <c r="S9" s="232"/>
      <c r="T9" s="232"/>
      <c r="U9" s="232"/>
      <c r="V9" s="227"/>
      <c r="W9" s="228"/>
    </row>
    <row r="10" spans="1:23" ht="13.5" thickBot="1">
      <c r="A10" s="397" t="s">
        <v>1</v>
      </c>
      <c r="B10" s="398"/>
      <c r="C10" s="398"/>
      <c r="D10" s="398"/>
      <c r="E10" s="398"/>
      <c r="F10" s="398"/>
      <c r="G10" s="398"/>
      <c r="H10" s="399"/>
      <c r="I10" s="395" t="s">
        <v>2</v>
      </c>
      <c r="J10" s="395" t="s">
        <v>13</v>
      </c>
      <c r="K10" s="401" t="s">
        <v>3</v>
      </c>
      <c r="L10" s="406" t="s">
        <v>219</v>
      </c>
      <c r="M10" s="407"/>
      <c r="N10" s="407"/>
      <c r="O10" s="407"/>
      <c r="P10" s="407"/>
      <c r="Q10" s="407"/>
      <c r="R10" s="407"/>
      <c r="S10" s="407"/>
      <c r="T10" s="407"/>
      <c r="U10" s="408"/>
      <c r="V10" s="394" t="s">
        <v>220</v>
      </c>
      <c r="W10" s="394" t="s">
        <v>221</v>
      </c>
    </row>
    <row r="11" spans="1:23" ht="16.5" customHeight="1" thickBot="1">
      <c r="A11" s="412" t="s">
        <v>6</v>
      </c>
      <c r="B11" s="404" t="s">
        <v>222</v>
      </c>
      <c r="C11" s="404" t="s">
        <v>223</v>
      </c>
      <c r="D11" s="404" t="s">
        <v>224</v>
      </c>
      <c r="E11" s="237"/>
      <c r="F11" s="404" t="s">
        <v>225</v>
      </c>
      <c r="G11" s="404" t="s">
        <v>226</v>
      </c>
      <c r="H11" s="402" t="s">
        <v>227</v>
      </c>
      <c r="I11" s="400"/>
      <c r="J11" s="395"/>
      <c r="K11" s="395"/>
      <c r="L11" s="395" t="s">
        <v>4</v>
      </c>
      <c r="M11" s="395" t="s">
        <v>228</v>
      </c>
      <c r="N11" s="397" t="s">
        <v>5</v>
      </c>
      <c r="O11" s="398"/>
      <c r="P11" s="398"/>
      <c r="Q11" s="399"/>
      <c r="R11" s="406" t="s">
        <v>79</v>
      </c>
      <c r="S11" s="407"/>
      <c r="T11" s="407"/>
      <c r="U11" s="408"/>
      <c r="V11" s="395"/>
      <c r="W11" s="395"/>
    </row>
    <row r="12" spans="1:23" ht="27.75" customHeight="1" thickBot="1">
      <c r="A12" s="413"/>
      <c r="B12" s="405"/>
      <c r="C12" s="405"/>
      <c r="D12" s="405"/>
      <c r="E12" s="239" t="s">
        <v>7</v>
      </c>
      <c r="F12" s="405"/>
      <c r="G12" s="405"/>
      <c r="H12" s="403"/>
      <c r="I12" s="399"/>
      <c r="J12" s="396"/>
      <c r="K12" s="396"/>
      <c r="L12" s="396"/>
      <c r="M12" s="396"/>
      <c r="N12" s="236" t="s">
        <v>229</v>
      </c>
      <c r="O12" s="239" t="s">
        <v>230</v>
      </c>
      <c r="P12" s="239" t="s">
        <v>231</v>
      </c>
      <c r="Q12" s="240" t="s">
        <v>232</v>
      </c>
      <c r="R12" s="206" t="s">
        <v>229</v>
      </c>
      <c r="S12" s="207" t="s">
        <v>230</v>
      </c>
      <c r="T12" s="207" t="s">
        <v>231</v>
      </c>
      <c r="U12" s="241" t="s">
        <v>232</v>
      </c>
      <c r="V12" s="396"/>
      <c r="W12" s="396"/>
    </row>
    <row r="13" spans="1:23" ht="14.25" customHeight="1">
      <c r="A13" s="256" t="s">
        <v>217</v>
      </c>
      <c r="B13" s="242">
        <v>3</v>
      </c>
      <c r="C13" s="242"/>
      <c r="D13" s="242"/>
      <c r="E13" s="242"/>
      <c r="F13" s="242"/>
      <c r="G13" s="242"/>
      <c r="H13" s="243"/>
      <c r="I13" s="194" t="s">
        <v>233</v>
      </c>
      <c r="J13" s="173"/>
      <c r="K13" s="173" t="s">
        <v>234</v>
      </c>
      <c r="L13" s="172"/>
      <c r="M13" s="172"/>
      <c r="N13" s="174"/>
      <c r="O13" s="175"/>
      <c r="P13" s="175"/>
      <c r="Q13" s="176"/>
      <c r="R13" s="174"/>
      <c r="S13" s="175"/>
      <c r="T13" s="175"/>
      <c r="U13" s="208"/>
      <c r="V13" s="209"/>
      <c r="W13" s="209"/>
    </row>
    <row r="14" spans="1:23" ht="32.25" customHeight="1">
      <c r="A14" s="212"/>
      <c r="B14" s="244"/>
      <c r="C14" s="248" t="s">
        <v>235</v>
      </c>
      <c r="D14" s="244"/>
      <c r="E14" s="244"/>
      <c r="F14" s="244"/>
      <c r="G14" s="244"/>
      <c r="H14" s="245"/>
      <c r="I14" s="195" t="s">
        <v>236</v>
      </c>
      <c r="J14" s="177"/>
      <c r="K14" s="337"/>
      <c r="L14" s="338"/>
      <c r="M14" s="338"/>
      <c r="N14" s="340"/>
      <c r="O14" s="341"/>
      <c r="P14" s="341"/>
      <c r="Q14" s="342"/>
      <c r="R14" s="340"/>
      <c r="S14" s="341"/>
      <c r="T14" s="341"/>
      <c r="U14" s="343"/>
      <c r="V14" s="339"/>
      <c r="W14" s="339"/>
    </row>
    <row r="15" spans="1:23" ht="32.25" customHeight="1">
      <c r="A15" s="212"/>
      <c r="B15" s="244"/>
      <c r="C15" s="244"/>
      <c r="D15" s="244" t="s">
        <v>218</v>
      </c>
      <c r="E15" s="244"/>
      <c r="F15" s="244"/>
      <c r="G15" s="244"/>
      <c r="H15" s="245"/>
      <c r="I15" s="195" t="s">
        <v>237</v>
      </c>
      <c r="J15" s="177"/>
      <c r="K15" s="337"/>
      <c r="L15" s="338"/>
      <c r="M15" s="338"/>
      <c r="N15" s="340"/>
      <c r="O15" s="341"/>
      <c r="P15" s="341"/>
      <c r="Q15" s="342"/>
      <c r="R15" s="340"/>
      <c r="S15" s="341"/>
      <c r="T15" s="341"/>
      <c r="U15" s="343"/>
      <c r="V15" s="339"/>
      <c r="W15" s="339"/>
    </row>
    <row r="16" spans="1:23" ht="22.5" customHeight="1">
      <c r="A16" s="212"/>
      <c r="B16" s="244"/>
      <c r="C16" s="244"/>
      <c r="D16" s="244"/>
      <c r="E16" s="244" t="s">
        <v>8</v>
      </c>
      <c r="F16" s="244"/>
      <c r="G16" s="244"/>
      <c r="H16" s="245"/>
      <c r="I16" s="195" t="s">
        <v>238</v>
      </c>
      <c r="J16" s="177"/>
      <c r="K16" s="337"/>
      <c r="L16" s="338"/>
      <c r="M16" s="338"/>
      <c r="N16" s="340"/>
      <c r="O16" s="341"/>
      <c r="P16" s="341"/>
      <c r="Q16" s="342"/>
      <c r="R16" s="340"/>
      <c r="S16" s="341"/>
      <c r="T16" s="341"/>
      <c r="U16" s="343"/>
      <c r="V16" s="339"/>
      <c r="W16" s="339"/>
    </row>
    <row r="17" spans="1:23" ht="22.5" customHeight="1">
      <c r="A17" s="212"/>
      <c r="B17" s="244"/>
      <c r="C17" s="244"/>
      <c r="D17" s="244"/>
      <c r="E17" s="244"/>
      <c r="F17" s="244">
        <v>51</v>
      </c>
      <c r="G17" s="244"/>
      <c r="H17" s="245"/>
      <c r="I17" s="195" t="s">
        <v>239</v>
      </c>
      <c r="J17" s="177"/>
      <c r="K17" s="337"/>
      <c r="L17" s="338"/>
      <c r="M17" s="338"/>
      <c r="N17" s="340"/>
      <c r="O17" s="341"/>
      <c r="P17" s="341"/>
      <c r="Q17" s="342"/>
      <c r="R17" s="340"/>
      <c r="S17" s="341"/>
      <c r="T17" s="341"/>
      <c r="U17" s="343"/>
      <c r="V17" s="339"/>
      <c r="W17" s="339"/>
    </row>
    <row r="18" spans="1:23" ht="32.25" customHeight="1">
      <c r="A18" s="212"/>
      <c r="B18" s="244"/>
      <c r="C18" s="244"/>
      <c r="D18" s="244"/>
      <c r="E18" s="244"/>
      <c r="F18" s="244"/>
      <c r="G18" s="244">
        <v>5101</v>
      </c>
      <c r="H18" s="245"/>
      <c r="I18" s="195" t="s">
        <v>240</v>
      </c>
      <c r="J18" s="177"/>
      <c r="K18" s="337"/>
      <c r="L18" s="338"/>
      <c r="M18" s="338"/>
      <c r="N18" s="340"/>
      <c r="O18" s="341"/>
      <c r="P18" s="341"/>
      <c r="Q18" s="342"/>
      <c r="R18" s="340"/>
      <c r="S18" s="341"/>
      <c r="T18" s="341"/>
      <c r="U18" s="343"/>
      <c r="V18" s="339"/>
      <c r="W18" s="339"/>
    </row>
    <row r="19" spans="1:23" ht="39.75" customHeight="1">
      <c r="A19" s="257" t="s">
        <v>217</v>
      </c>
      <c r="B19" s="244">
        <v>3</v>
      </c>
      <c r="C19" s="244"/>
      <c r="D19" s="244"/>
      <c r="E19" s="244"/>
      <c r="F19" s="244"/>
      <c r="G19" s="246"/>
      <c r="H19" s="247" t="s">
        <v>241</v>
      </c>
      <c r="I19" s="195" t="s">
        <v>242</v>
      </c>
      <c r="J19" s="177"/>
      <c r="K19" s="337"/>
      <c r="L19" s="338"/>
      <c r="M19" s="338"/>
      <c r="N19" s="340"/>
      <c r="O19" s="341"/>
      <c r="P19" s="341"/>
      <c r="Q19" s="342"/>
      <c r="R19" s="340"/>
      <c r="S19" s="341"/>
      <c r="T19" s="341"/>
      <c r="U19" s="343"/>
      <c r="V19" s="339"/>
      <c r="W19" s="339"/>
    </row>
    <row r="20" spans="1:23" ht="43.5" customHeight="1">
      <c r="A20" s="212"/>
      <c r="B20" s="218"/>
      <c r="C20" s="248" t="s">
        <v>235</v>
      </c>
      <c r="D20" s="253"/>
      <c r="E20" s="244"/>
      <c r="F20" s="244"/>
      <c r="G20" s="244"/>
      <c r="H20" s="214"/>
      <c r="I20" s="249" t="s">
        <v>14</v>
      </c>
      <c r="J20" s="177">
        <v>1.1</v>
      </c>
      <c r="K20" s="330" t="s">
        <v>11</v>
      </c>
      <c r="L20" s="331">
        <v>1</v>
      </c>
      <c r="M20" s="332">
        <v>1</v>
      </c>
      <c r="N20" s="332">
        <v>1</v>
      </c>
      <c r="O20" s="332">
        <v>0</v>
      </c>
      <c r="P20" s="332">
        <v>0</v>
      </c>
      <c r="Q20" s="333">
        <v>0</v>
      </c>
      <c r="R20" s="334">
        <v>1</v>
      </c>
      <c r="S20" s="335">
        <v>0</v>
      </c>
      <c r="T20" s="335">
        <v>0</v>
      </c>
      <c r="U20" s="336">
        <v>0</v>
      </c>
      <c r="V20" s="344">
        <f>R20+S20+T20+U20</f>
        <v>1</v>
      </c>
      <c r="W20" s="345">
        <f>(V20/L20)*100</f>
        <v>100</v>
      </c>
    </row>
    <row r="21" spans="1:23" ht="24" customHeight="1">
      <c r="A21" s="211"/>
      <c r="B21" s="219"/>
      <c r="C21" s="254"/>
      <c r="D21" s="244" t="s">
        <v>243</v>
      </c>
      <c r="E21" s="254"/>
      <c r="F21" s="254"/>
      <c r="G21" s="254"/>
      <c r="H21" s="220"/>
      <c r="I21" s="266" t="s">
        <v>244</v>
      </c>
      <c r="J21" s="178">
        <v>1.2</v>
      </c>
      <c r="K21" s="273" t="s">
        <v>15</v>
      </c>
      <c r="L21" s="281">
        <v>12</v>
      </c>
      <c r="M21" s="281">
        <v>12</v>
      </c>
      <c r="N21" s="281">
        <v>3</v>
      </c>
      <c r="O21" s="281">
        <v>3</v>
      </c>
      <c r="P21" s="281">
        <v>3</v>
      </c>
      <c r="Q21" s="283">
        <v>3</v>
      </c>
      <c r="R21" s="312">
        <v>3</v>
      </c>
      <c r="S21" s="314">
        <v>3</v>
      </c>
      <c r="T21" s="314"/>
      <c r="U21" s="315"/>
      <c r="V21" s="344">
        <f aca="true" t="shared" si="0" ref="V21:V48">R21+S21+T21+U21</f>
        <v>6</v>
      </c>
      <c r="W21" s="345">
        <f aca="true" t="shared" si="1" ref="W21:W48">(V21/L21)*100</f>
        <v>50</v>
      </c>
    </row>
    <row r="22" spans="1:23" ht="39" customHeight="1">
      <c r="A22" s="212"/>
      <c r="B22" s="218"/>
      <c r="C22" s="244"/>
      <c r="D22" s="244"/>
      <c r="E22" s="244" t="s">
        <v>8</v>
      </c>
      <c r="F22" s="244"/>
      <c r="G22" s="244"/>
      <c r="H22" s="221"/>
      <c r="I22" s="165" t="s">
        <v>92</v>
      </c>
      <c r="J22" s="250">
        <v>1.3</v>
      </c>
      <c r="K22" s="273" t="s">
        <v>11</v>
      </c>
      <c r="L22" s="281">
        <v>4</v>
      </c>
      <c r="M22" s="281">
        <v>4</v>
      </c>
      <c r="N22" s="281">
        <v>1</v>
      </c>
      <c r="O22" s="281">
        <v>1</v>
      </c>
      <c r="P22" s="281">
        <v>1</v>
      </c>
      <c r="Q22" s="283">
        <v>1</v>
      </c>
      <c r="R22" s="316">
        <v>1</v>
      </c>
      <c r="S22" s="293">
        <v>1</v>
      </c>
      <c r="T22" s="293"/>
      <c r="U22" s="317"/>
      <c r="V22" s="344">
        <f t="shared" si="0"/>
        <v>2</v>
      </c>
      <c r="W22" s="345">
        <f t="shared" si="1"/>
        <v>50</v>
      </c>
    </row>
    <row r="23" spans="1:23" ht="60.75" customHeight="1">
      <c r="A23" s="212"/>
      <c r="B23" s="218"/>
      <c r="C23" s="244"/>
      <c r="D23" s="244"/>
      <c r="E23" s="255"/>
      <c r="F23" s="255">
        <v>51</v>
      </c>
      <c r="G23" s="255"/>
      <c r="H23" s="222"/>
      <c r="I23" s="289" t="s">
        <v>12</v>
      </c>
      <c r="J23" s="177">
        <v>1.4</v>
      </c>
      <c r="K23" s="273" t="s">
        <v>16</v>
      </c>
      <c r="L23" s="281">
        <v>3</v>
      </c>
      <c r="M23" s="281">
        <v>3</v>
      </c>
      <c r="N23" s="281">
        <v>0</v>
      </c>
      <c r="O23" s="281">
        <v>1</v>
      </c>
      <c r="P23" s="281">
        <v>1</v>
      </c>
      <c r="Q23" s="283">
        <v>1</v>
      </c>
      <c r="R23" s="312">
        <v>0</v>
      </c>
      <c r="S23" s="313">
        <v>0</v>
      </c>
      <c r="T23" s="318"/>
      <c r="U23" s="319"/>
      <c r="V23" s="344">
        <f t="shared" si="0"/>
        <v>0</v>
      </c>
      <c r="W23" s="345">
        <f t="shared" si="1"/>
        <v>0</v>
      </c>
    </row>
    <row r="24" spans="1:23" ht="12.75">
      <c r="A24" s="212"/>
      <c r="B24" s="218"/>
      <c r="C24" s="244"/>
      <c r="D24" s="244"/>
      <c r="E24" s="244"/>
      <c r="F24" s="244"/>
      <c r="G24" s="244">
        <v>5101</v>
      </c>
      <c r="H24" s="214"/>
      <c r="I24" s="193"/>
      <c r="J24" s="180"/>
      <c r="K24" s="292"/>
      <c r="L24" s="295"/>
      <c r="M24" s="296"/>
      <c r="N24" s="181"/>
      <c r="O24" s="297"/>
      <c r="P24" s="182"/>
      <c r="Q24" s="183"/>
      <c r="R24" s="320"/>
      <c r="S24" s="318"/>
      <c r="T24" s="318"/>
      <c r="U24" s="319"/>
      <c r="V24" s="344">
        <f t="shared" si="0"/>
        <v>0</v>
      </c>
      <c r="W24" s="345"/>
    </row>
    <row r="25" spans="1:23" ht="38.25">
      <c r="A25" s="212"/>
      <c r="B25" s="218"/>
      <c r="C25" s="218"/>
      <c r="D25" s="218"/>
      <c r="E25" s="218"/>
      <c r="F25" s="218"/>
      <c r="G25" s="218"/>
      <c r="H25" s="247" t="s">
        <v>245</v>
      </c>
      <c r="I25" s="267" t="s">
        <v>26</v>
      </c>
      <c r="J25" s="203"/>
      <c r="K25" s="298"/>
      <c r="L25" s="293"/>
      <c r="M25" s="294"/>
      <c r="N25" s="299"/>
      <c r="O25" s="291"/>
      <c r="P25" s="290"/>
      <c r="Q25" s="300"/>
      <c r="R25" s="321"/>
      <c r="S25" s="322"/>
      <c r="T25" s="318"/>
      <c r="U25" s="319"/>
      <c r="V25" s="344">
        <f t="shared" si="0"/>
        <v>0</v>
      </c>
      <c r="W25" s="345"/>
    </row>
    <row r="26" spans="1:23" ht="38.25" customHeight="1">
      <c r="A26" s="257" t="s">
        <v>217</v>
      </c>
      <c r="B26" s="218"/>
      <c r="C26" s="218"/>
      <c r="D26" s="218"/>
      <c r="E26" s="218"/>
      <c r="F26" s="218"/>
      <c r="G26" s="218"/>
      <c r="H26" s="214"/>
      <c r="I26" s="165" t="s">
        <v>19</v>
      </c>
      <c r="J26" s="178">
        <v>2.1</v>
      </c>
      <c r="K26" s="273" t="s">
        <v>9</v>
      </c>
      <c r="L26" s="281">
        <v>1</v>
      </c>
      <c r="M26" s="281">
        <v>1</v>
      </c>
      <c r="N26" s="281">
        <v>0</v>
      </c>
      <c r="O26" s="281">
        <v>0</v>
      </c>
      <c r="P26" s="281">
        <v>0</v>
      </c>
      <c r="Q26" s="283">
        <v>1</v>
      </c>
      <c r="R26" s="323">
        <v>0</v>
      </c>
      <c r="S26" s="313">
        <v>0</v>
      </c>
      <c r="T26" s="318"/>
      <c r="U26" s="319"/>
      <c r="V26" s="344">
        <f t="shared" si="0"/>
        <v>0</v>
      </c>
      <c r="W26" s="345">
        <f t="shared" si="1"/>
        <v>0</v>
      </c>
    </row>
    <row r="27" spans="1:23" ht="25.5" customHeight="1">
      <c r="A27" s="212"/>
      <c r="B27" s="244">
        <v>3</v>
      </c>
      <c r="C27" s="244"/>
      <c r="D27" s="244"/>
      <c r="E27" s="244"/>
      <c r="F27" s="244"/>
      <c r="G27" s="244"/>
      <c r="H27" s="245"/>
      <c r="I27" s="165" t="s">
        <v>72</v>
      </c>
      <c r="J27" s="178">
        <v>2.2</v>
      </c>
      <c r="K27" s="273" t="s">
        <v>9</v>
      </c>
      <c r="L27" s="281">
        <v>5</v>
      </c>
      <c r="M27" s="281">
        <v>5</v>
      </c>
      <c r="N27" s="281">
        <v>1</v>
      </c>
      <c r="O27" s="281">
        <v>1</v>
      </c>
      <c r="P27" s="281">
        <v>2</v>
      </c>
      <c r="Q27" s="283">
        <v>1</v>
      </c>
      <c r="R27" s="324">
        <v>1</v>
      </c>
      <c r="S27" s="322">
        <v>2</v>
      </c>
      <c r="T27" s="318"/>
      <c r="U27" s="319"/>
      <c r="V27" s="344">
        <f t="shared" si="0"/>
        <v>3</v>
      </c>
      <c r="W27" s="345">
        <f t="shared" si="1"/>
        <v>60</v>
      </c>
    </row>
    <row r="28" spans="1:23" ht="30.75" customHeight="1">
      <c r="A28" s="212"/>
      <c r="B28" s="244"/>
      <c r="C28" s="248" t="s">
        <v>235</v>
      </c>
      <c r="D28" s="244"/>
      <c r="E28" s="244"/>
      <c r="F28" s="244"/>
      <c r="G28" s="244"/>
      <c r="H28" s="258"/>
      <c r="I28" s="165" t="s">
        <v>73</v>
      </c>
      <c r="J28" s="178">
        <v>2.3</v>
      </c>
      <c r="K28" s="273" t="s">
        <v>22</v>
      </c>
      <c r="L28" s="281">
        <v>20</v>
      </c>
      <c r="M28" s="281">
        <v>20</v>
      </c>
      <c r="N28" s="281">
        <v>0</v>
      </c>
      <c r="O28" s="281">
        <v>0</v>
      </c>
      <c r="P28" s="281">
        <v>10</v>
      </c>
      <c r="Q28" s="283">
        <v>10</v>
      </c>
      <c r="R28" s="323">
        <v>0</v>
      </c>
      <c r="S28" s="313">
        <v>0</v>
      </c>
      <c r="T28" s="318"/>
      <c r="U28" s="319"/>
      <c r="V28" s="344">
        <f t="shared" si="0"/>
        <v>0</v>
      </c>
      <c r="W28" s="345">
        <f t="shared" si="1"/>
        <v>0</v>
      </c>
    </row>
    <row r="29" spans="1:23" ht="42" customHeight="1">
      <c r="A29" s="212"/>
      <c r="B29" s="259"/>
      <c r="C29" s="259"/>
      <c r="D29" s="259" t="s">
        <v>243</v>
      </c>
      <c r="E29" s="260"/>
      <c r="F29" s="259"/>
      <c r="G29" s="259"/>
      <c r="H29" s="258"/>
      <c r="I29" s="165" t="s">
        <v>74</v>
      </c>
      <c r="J29" s="251">
        <v>2.4</v>
      </c>
      <c r="K29" s="273" t="s">
        <v>21</v>
      </c>
      <c r="L29" s="281">
        <v>30</v>
      </c>
      <c r="M29" s="281">
        <v>30</v>
      </c>
      <c r="N29" s="281">
        <v>0</v>
      </c>
      <c r="O29" s="281">
        <v>0</v>
      </c>
      <c r="P29" s="281">
        <v>30</v>
      </c>
      <c r="Q29" s="283">
        <v>0</v>
      </c>
      <c r="R29" s="323">
        <v>0</v>
      </c>
      <c r="S29" s="313">
        <v>0</v>
      </c>
      <c r="T29" s="318"/>
      <c r="U29" s="319"/>
      <c r="V29" s="344">
        <f t="shared" si="0"/>
        <v>0</v>
      </c>
      <c r="W29" s="345">
        <f t="shared" si="1"/>
        <v>0</v>
      </c>
    </row>
    <row r="30" spans="1:23" ht="27" customHeight="1">
      <c r="A30" s="212"/>
      <c r="B30" s="244"/>
      <c r="C30" s="244"/>
      <c r="D30" s="244"/>
      <c r="E30" s="244" t="s">
        <v>8</v>
      </c>
      <c r="F30" s="261"/>
      <c r="G30" s="244"/>
      <c r="H30" s="245"/>
      <c r="I30" s="268" t="s">
        <v>75</v>
      </c>
      <c r="J30" s="251">
        <v>2.5</v>
      </c>
      <c r="K30" s="274" t="s">
        <v>21</v>
      </c>
      <c r="L30" s="281">
        <v>30</v>
      </c>
      <c r="M30" s="281">
        <v>30</v>
      </c>
      <c r="N30" s="284">
        <v>0</v>
      </c>
      <c r="O30" s="284">
        <v>0</v>
      </c>
      <c r="P30" s="284">
        <v>0</v>
      </c>
      <c r="Q30" s="286">
        <v>30</v>
      </c>
      <c r="R30" s="323">
        <v>0</v>
      </c>
      <c r="S30" s="313">
        <v>0</v>
      </c>
      <c r="T30" s="318"/>
      <c r="U30" s="319"/>
      <c r="V30" s="344">
        <f t="shared" si="0"/>
        <v>0</v>
      </c>
      <c r="W30" s="345">
        <f t="shared" si="1"/>
        <v>0</v>
      </c>
    </row>
    <row r="31" spans="1:23" ht="35.25" customHeight="1">
      <c r="A31" s="212"/>
      <c r="B31" s="244"/>
      <c r="C31" s="244"/>
      <c r="D31" s="244"/>
      <c r="E31" s="244"/>
      <c r="F31" s="261" t="s">
        <v>246</v>
      </c>
      <c r="G31" s="244"/>
      <c r="H31" s="245"/>
      <c r="I31" s="165" t="s">
        <v>76</v>
      </c>
      <c r="J31" s="251">
        <v>2.6</v>
      </c>
      <c r="K31" s="273" t="s">
        <v>23</v>
      </c>
      <c r="L31" s="281">
        <v>3</v>
      </c>
      <c r="M31" s="281">
        <v>3</v>
      </c>
      <c r="N31" s="281"/>
      <c r="O31" s="281">
        <v>1</v>
      </c>
      <c r="P31" s="281">
        <v>1</v>
      </c>
      <c r="Q31" s="283">
        <v>1</v>
      </c>
      <c r="R31" s="320"/>
      <c r="S31" s="322">
        <v>1</v>
      </c>
      <c r="T31" s="318"/>
      <c r="U31" s="319"/>
      <c r="V31" s="344">
        <f t="shared" si="0"/>
        <v>1</v>
      </c>
      <c r="W31" s="345">
        <f t="shared" si="1"/>
        <v>33.33333333333333</v>
      </c>
    </row>
    <row r="32" spans="1:23" ht="35.25" customHeight="1">
      <c r="A32" s="212"/>
      <c r="B32" s="244"/>
      <c r="C32" s="244"/>
      <c r="D32" s="244"/>
      <c r="E32" s="244"/>
      <c r="F32" s="261"/>
      <c r="G32" s="244">
        <v>5101</v>
      </c>
      <c r="H32" s="245"/>
      <c r="I32" s="165" t="s">
        <v>24</v>
      </c>
      <c r="J32" s="252">
        <v>2.7</v>
      </c>
      <c r="K32" s="273" t="s">
        <v>9</v>
      </c>
      <c r="L32" s="281">
        <v>1</v>
      </c>
      <c r="M32" s="281">
        <v>1</v>
      </c>
      <c r="N32" s="281">
        <v>0</v>
      </c>
      <c r="O32" s="281">
        <v>0</v>
      </c>
      <c r="P32" s="281">
        <v>0</v>
      </c>
      <c r="Q32" s="283">
        <v>1</v>
      </c>
      <c r="R32" s="323">
        <v>0</v>
      </c>
      <c r="S32" s="313">
        <v>0</v>
      </c>
      <c r="T32" s="318"/>
      <c r="U32" s="319"/>
      <c r="V32" s="344">
        <f t="shared" si="0"/>
        <v>0</v>
      </c>
      <c r="W32" s="345">
        <f t="shared" si="1"/>
        <v>0</v>
      </c>
    </row>
    <row r="33" spans="1:23" ht="35.25" customHeight="1">
      <c r="A33" s="212"/>
      <c r="B33" s="244"/>
      <c r="C33" s="244"/>
      <c r="D33" s="244"/>
      <c r="E33" s="244"/>
      <c r="F33" s="244"/>
      <c r="G33" s="261"/>
      <c r="H33" s="245"/>
      <c r="I33" s="165" t="s">
        <v>77</v>
      </c>
      <c r="J33" s="252">
        <v>2.8</v>
      </c>
      <c r="K33" s="273" t="s">
        <v>20</v>
      </c>
      <c r="L33" s="281">
        <v>5</v>
      </c>
      <c r="M33" s="281">
        <v>5</v>
      </c>
      <c r="N33" s="281">
        <v>0</v>
      </c>
      <c r="O33" s="281">
        <v>0</v>
      </c>
      <c r="P33" s="281">
        <v>0</v>
      </c>
      <c r="Q33" s="283">
        <v>5</v>
      </c>
      <c r="R33" s="323">
        <v>0</v>
      </c>
      <c r="S33" s="313">
        <v>0</v>
      </c>
      <c r="T33" s="318"/>
      <c r="U33" s="319"/>
      <c r="V33" s="344">
        <f t="shared" si="0"/>
        <v>0</v>
      </c>
      <c r="W33" s="345">
        <f t="shared" si="1"/>
        <v>0</v>
      </c>
    </row>
    <row r="34" spans="1:23" ht="35.25" customHeight="1">
      <c r="A34" s="212"/>
      <c r="B34" s="244"/>
      <c r="C34" s="244"/>
      <c r="D34" s="244"/>
      <c r="E34" s="244"/>
      <c r="F34" s="244"/>
      <c r="G34" s="261"/>
      <c r="H34" s="245"/>
      <c r="I34" s="165" t="s">
        <v>78</v>
      </c>
      <c r="J34" s="252">
        <v>2.9</v>
      </c>
      <c r="K34" s="273" t="s">
        <v>9</v>
      </c>
      <c r="L34" s="281">
        <v>2</v>
      </c>
      <c r="M34" s="281">
        <v>2</v>
      </c>
      <c r="N34" s="281">
        <v>0</v>
      </c>
      <c r="O34" s="281">
        <v>0</v>
      </c>
      <c r="P34" s="281">
        <v>1</v>
      </c>
      <c r="Q34" s="283">
        <v>1</v>
      </c>
      <c r="R34" s="323">
        <v>0</v>
      </c>
      <c r="S34" s="313">
        <v>0</v>
      </c>
      <c r="T34" s="318"/>
      <c r="U34" s="319"/>
      <c r="V34" s="344">
        <f t="shared" si="0"/>
        <v>0</v>
      </c>
      <c r="W34" s="345">
        <f t="shared" si="1"/>
        <v>0</v>
      </c>
    </row>
    <row r="35" spans="1:23" ht="35.25" customHeight="1">
      <c r="A35" s="212"/>
      <c r="B35" s="244"/>
      <c r="C35" s="244"/>
      <c r="D35" s="244"/>
      <c r="E35" s="244"/>
      <c r="F35" s="244"/>
      <c r="G35" s="261"/>
      <c r="H35" s="245"/>
      <c r="I35" s="272" t="s">
        <v>84</v>
      </c>
      <c r="J35" s="252">
        <v>3</v>
      </c>
      <c r="K35" s="273" t="s">
        <v>9</v>
      </c>
      <c r="L35" s="281">
        <v>3</v>
      </c>
      <c r="M35" s="281">
        <v>3</v>
      </c>
      <c r="N35" s="281">
        <v>1</v>
      </c>
      <c r="O35" s="281">
        <v>1</v>
      </c>
      <c r="P35" s="281">
        <v>1</v>
      </c>
      <c r="Q35" s="283"/>
      <c r="R35" s="324">
        <v>1</v>
      </c>
      <c r="S35" s="322">
        <v>1</v>
      </c>
      <c r="T35" s="318"/>
      <c r="U35" s="319"/>
      <c r="V35" s="344">
        <f t="shared" si="0"/>
        <v>2</v>
      </c>
      <c r="W35" s="345">
        <f t="shared" si="1"/>
        <v>66.66666666666666</v>
      </c>
    </row>
    <row r="36" spans="1:23" ht="20.25" customHeight="1">
      <c r="A36" s="212"/>
      <c r="B36" s="244"/>
      <c r="C36" s="244"/>
      <c r="D36" s="244"/>
      <c r="E36" s="244"/>
      <c r="F36" s="244"/>
      <c r="G36" s="261"/>
      <c r="H36" s="262" t="s">
        <v>247</v>
      </c>
      <c r="I36" s="193" t="s">
        <v>248</v>
      </c>
      <c r="J36" s="166"/>
      <c r="K36" s="179"/>
      <c r="L36" s="179"/>
      <c r="M36" s="179"/>
      <c r="N36" s="185"/>
      <c r="O36" s="278"/>
      <c r="P36" s="185"/>
      <c r="Q36" s="184"/>
      <c r="R36" s="321"/>
      <c r="S36" s="322"/>
      <c r="T36" s="318"/>
      <c r="U36" s="319"/>
      <c r="V36" s="344">
        <f t="shared" si="0"/>
        <v>0</v>
      </c>
      <c r="W36" s="345"/>
    </row>
    <row r="37" spans="1:23" ht="20.25" customHeight="1">
      <c r="A37" s="212"/>
      <c r="B37" s="218"/>
      <c r="C37" s="218"/>
      <c r="D37" s="218"/>
      <c r="E37" s="218"/>
      <c r="F37" s="218"/>
      <c r="G37" s="226"/>
      <c r="H37" s="213"/>
      <c r="I37" s="165" t="s">
        <v>25</v>
      </c>
      <c r="J37" s="252">
        <v>3.1</v>
      </c>
      <c r="K37" s="273" t="s">
        <v>16</v>
      </c>
      <c r="L37" s="281">
        <v>20</v>
      </c>
      <c r="M37" s="281">
        <v>20</v>
      </c>
      <c r="N37" s="281">
        <v>5</v>
      </c>
      <c r="O37" s="281">
        <v>5</v>
      </c>
      <c r="P37" s="281">
        <v>5</v>
      </c>
      <c r="Q37" s="283">
        <v>5</v>
      </c>
      <c r="R37" s="312">
        <v>5</v>
      </c>
      <c r="S37" s="325">
        <v>5</v>
      </c>
      <c r="T37" s="326"/>
      <c r="U37" s="319"/>
      <c r="V37" s="344">
        <f t="shared" si="0"/>
        <v>10</v>
      </c>
      <c r="W37" s="345">
        <f t="shared" si="1"/>
        <v>50</v>
      </c>
    </row>
    <row r="38" spans="1:23" ht="20.25" customHeight="1">
      <c r="A38" s="212"/>
      <c r="B38" s="218"/>
      <c r="C38" s="218"/>
      <c r="D38" s="218"/>
      <c r="E38" s="218"/>
      <c r="F38" s="218"/>
      <c r="G38" s="226"/>
      <c r="H38" s="213"/>
      <c r="I38" s="269" t="s">
        <v>18</v>
      </c>
      <c r="J38" s="252">
        <v>3.2</v>
      </c>
      <c r="K38" s="282" t="s">
        <v>9</v>
      </c>
      <c r="L38" s="285">
        <v>4</v>
      </c>
      <c r="M38" s="285">
        <v>4</v>
      </c>
      <c r="N38" s="285">
        <v>1</v>
      </c>
      <c r="O38" s="281">
        <v>1</v>
      </c>
      <c r="P38" s="281">
        <v>1</v>
      </c>
      <c r="Q38" s="283">
        <v>1</v>
      </c>
      <c r="R38" s="324">
        <v>0</v>
      </c>
      <c r="S38" s="322">
        <v>1</v>
      </c>
      <c r="T38" s="318"/>
      <c r="U38" s="319"/>
      <c r="V38" s="344">
        <f t="shared" si="0"/>
        <v>1</v>
      </c>
      <c r="W38" s="345">
        <f t="shared" si="1"/>
        <v>25</v>
      </c>
    </row>
    <row r="39" spans="1:23" ht="34.5" customHeight="1">
      <c r="A39" s="212"/>
      <c r="B39" s="218"/>
      <c r="C39" s="218"/>
      <c r="D39" s="218"/>
      <c r="E39" s="218"/>
      <c r="F39" s="218"/>
      <c r="G39" s="218"/>
      <c r="H39" s="213"/>
      <c r="I39" s="165" t="s">
        <v>67</v>
      </c>
      <c r="J39" s="252">
        <v>3.3</v>
      </c>
      <c r="K39" s="273" t="s">
        <v>16</v>
      </c>
      <c r="L39" s="281">
        <v>4</v>
      </c>
      <c r="M39" s="281">
        <v>4</v>
      </c>
      <c r="N39" s="281">
        <v>0</v>
      </c>
      <c r="O39" s="281">
        <v>0</v>
      </c>
      <c r="P39" s="281">
        <v>2</v>
      </c>
      <c r="Q39" s="283">
        <v>2</v>
      </c>
      <c r="R39" s="323">
        <v>0</v>
      </c>
      <c r="S39" s="313">
        <v>0</v>
      </c>
      <c r="T39" s="318"/>
      <c r="U39" s="319"/>
      <c r="V39" s="344">
        <f t="shared" si="0"/>
        <v>0</v>
      </c>
      <c r="W39" s="345">
        <f t="shared" si="1"/>
        <v>0</v>
      </c>
    </row>
    <row r="40" spans="1:23" ht="43.5" customHeight="1">
      <c r="A40" s="212"/>
      <c r="B40" s="218"/>
      <c r="C40" s="218"/>
      <c r="D40" s="218"/>
      <c r="E40" s="218"/>
      <c r="F40" s="218"/>
      <c r="G40" s="218"/>
      <c r="H40" s="213"/>
      <c r="I40" s="165" t="s">
        <v>68</v>
      </c>
      <c r="J40" s="252">
        <v>3.4</v>
      </c>
      <c r="K40" s="273" t="s">
        <v>10</v>
      </c>
      <c r="L40" s="281">
        <v>2</v>
      </c>
      <c r="M40" s="281">
        <v>2</v>
      </c>
      <c r="N40" s="281">
        <v>0</v>
      </c>
      <c r="O40" s="281">
        <v>1</v>
      </c>
      <c r="P40" s="281">
        <v>0</v>
      </c>
      <c r="Q40" s="283">
        <v>1</v>
      </c>
      <c r="R40" s="323">
        <v>0</v>
      </c>
      <c r="S40" s="313">
        <v>0</v>
      </c>
      <c r="T40" s="318"/>
      <c r="U40" s="319"/>
      <c r="V40" s="344">
        <f t="shared" si="0"/>
        <v>0</v>
      </c>
      <c r="W40" s="345">
        <f t="shared" si="1"/>
        <v>0</v>
      </c>
    </row>
    <row r="41" spans="1:23" ht="21.75" customHeight="1">
      <c r="A41" s="212"/>
      <c r="B41" s="218"/>
      <c r="C41" s="218"/>
      <c r="D41" s="218"/>
      <c r="E41" s="218"/>
      <c r="F41" s="218"/>
      <c r="G41" s="218"/>
      <c r="H41" s="213"/>
      <c r="I41" s="272" t="s">
        <v>69</v>
      </c>
      <c r="J41" s="252">
        <v>3.5</v>
      </c>
      <c r="K41" s="273" t="s">
        <v>17</v>
      </c>
      <c r="L41" s="281">
        <v>6</v>
      </c>
      <c r="M41" s="281">
        <v>6</v>
      </c>
      <c r="N41" s="281">
        <v>0</v>
      </c>
      <c r="O41" s="281">
        <v>2</v>
      </c>
      <c r="P41" s="281">
        <v>2</v>
      </c>
      <c r="Q41" s="283">
        <v>2</v>
      </c>
      <c r="R41" s="323">
        <v>0</v>
      </c>
      <c r="S41" s="322">
        <v>2</v>
      </c>
      <c r="T41" s="318"/>
      <c r="U41" s="319"/>
      <c r="V41" s="344">
        <f t="shared" si="0"/>
        <v>2</v>
      </c>
      <c r="W41" s="345">
        <f t="shared" si="1"/>
        <v>33.33333333333333</v>
      </c>
    </row>
    <row r="42" spans="1:23" ht="33" customHeight="1">
      <c r="A42" s="212"/>
      <c r="B42" s="218"/>
      <c r="C42" s="218"/>
      <c r="D42" s="218"/>
      <c r="E42" s="218"/>
      <c r="F42" s="218"/>
      <c r="G42" s="218"/>
      <c r="H42" s="213"/>
      <c r="I42" s="266" t="s">
        <v>70</v>
      </c>
      <c r="J42" s="251">
        <v>3.6</v>
      </c>
      <c r="K42" s="273" t="s">
        <v>10</v>
      </c>
      <c r="L42" s="281">
        <v>5</v>
      </c>
      <c r="M42" s="281">
        <v>5</v>
      </c>
      <c r="N42" s="281">
        <v>0</v>
      </c>
      <c r="O42" s="281">
        <v>2</v>
      </c>
      <c r="P42" s="281">
        <v>2</v>
      </c>
      <c r="Q42" s="283">
        <v>1</v>
      </c>
      <c r="R42" s="323">
        <v>0</v>
      </c>
      <c r="S42" s="313">
        <v>0</v>
      </c>
      <c r="T42" s="318"/>
      <c r="U42" s="319"/>
      <c r="V42" s="344">
        <f t="shared" si="0"/>
        <v>0</v>
      </c>
      <c r="W42" s="345">
        <f t="shared" si="1"/>
        <v>0</v>
      </c>
    </row>
    <row r="43" spans="1:23" ht="25.5">
      <c r="A43" s="212"/>
      <c r="B43" s="218"/>
      <c r="C43" s="218"/>
      <c r="D43" s="218"/>
      <c r="E43" s="218"/>
      <c r="F43" s="218"/>
      <c r="G43" s="218"/>
      <c r="H43" s="213"/>
      <c r="I43" s="165" t="s">
        <v>71</v>
      </c>
      <c r="J43" s="251">
        <v>3.7</v>
      </c>
      <c r="K43" s="273" t="s">
        <v>11</v>
      </c>
      <c r="L43" s="281">
        <v>1</v>
      </c>
      <c r="M43" s="281">
        <v>1</v>
      </c>
      <c r="N43" s="281">
        <v>0</v>
      </c>
      <c r="O43" s="281">
        <v>0</v>
      </c>
      <c r="P43" s="281">
        <v>0</v>
      </c>
      <c r="Q43" s="283">
        <v>1</v>
      </c>
      <c r="R43" s="323">
        <v>0</v>
      </c>
      <c r="S43" s="313">
        <v>0</v>
      </c>
      <c r="T43" s="318"/>
      <c r="U43" s="319"/>
      <c r="V43" s="344">
        <f t="shared" si="0"/>
        <v>0</v>
      </c>
      <c r="W43" s="345">
        <f t="shared" si="1"/>
        <v>0</v>
      </c>
    </row>
    <row r="44" spans="1:23" ht="38.25" customHeight="1">
      <c r="A44" s="212"/>
      <c r="B44" s="218"/>
      <c r="C44" s="218"/>
      <c r="D44" s="218"/>
      <c r="E44" s="218"/>
      <c r="F44" s="218"/>
      <c r="G44" s="218"/>
      <c r="H44" s="214"/>
      <c r="I44" s="270" t="s">
        <v>85</v>
      </c>
      <c r="J44" s="251">
        <v>3.8</v>
      </c>
      <c r="K44" s="273" t="s">
        <v>86</v>
      </c>
      <c r="L44" s="281">
        <v>1</v>
      </c>
      <c r="M44" s="281">
        <v>1</v>
      </c>
      <c r="N44" s="281">
        <v>0</v>
      </c>
      <c r="O44" s="311" t="s">
        <v>297</v>
      </c>
      <c r="P44" s="311" t="s">
        <v>297</v>
      </c>
      <c r="Q44" s="283">
        <v>1</v>
      </c>
      <c r="R44" s="323">
        <v>0</v>
      </c>
      <c r="S44" s="313">
        <v>0</v>
      </c>
      <c r="T44" s="318"/>
      <c r="U44" s="319"/>
      <c r="V44" s="344">
        <f t="shared" si="0"/>
        <v>0</v>
      </c>
      <c r="W44" s="345">
        <f t="shared" si="1"/>
        <v>0</v>
      </c>
    </row>
    <row r="45" spans="1:23" ht="38.25" customHeight="1">
      <c r="A45" s="212"/>
      <c r="B45" s="218"/>
      <c r="C45" s="218"/>
      <c r="D45" s="218"/>
      <c r="E45" s="218"/>
      <c r="F45" s="218"/>
      <c r="G45" s="218"/>
      <c r="H45" s="214"/>
      <c r="I45" s="271" t="s">
        <v>87</v>
      </c>
      <c r="J45" s="251">
        <v>3.9</v>
      </c>
      <c r="K45" s="275" t="s">
        <v>23</v>
      </c>
      <c r="L45" s="281">
        <v>1</v>
      </c>
      <c r="M45" s="281">
        <v>1</v>
      </c>
      <c r="N45" s="281">
        <v>0</v>
      </c>
      <c r="O45" s="281">
        <v>0</v>
      </c>
      <c r="P45" s="281">
        <v>0</v>
      </c>
      <c r="Q45" s="283">
        <v>1</v>
      </c>
      <c r="R45" s="323">
        <v>0</v>
      </c>
      <c r="S45" s="313">
        <v>0</v>
      </c>
      <c r="T45" s="318"/>
      <c r="U45" s="319"/>
      <c r="V45" s="344">
        <f t="shared" si="0"/>
        <v>0</v>
      </c>
      <c r="W45" s="345">
        <f t="shared" si="1"/>
        <v>0</v>
      </c>
    </row>
    <row r="46" spans="1:23" ht="29.25" customHeight="1">
      <c r="A46" s="212"/>
      <c r="B46" s="218"/>
      <c r="C46" s="218"/>
      <c r="D46" s="218"/>
      <c r="E46" s="218"/>
      <c r="F46" s="218"/>
      <c r="G46" s="218"/>
      <c r="H46" s="214"/>
      <c r="I46" s="271" t="s">
        <v>88</v>
      </c>
      <c r="J46" s="252">
        <v>4</v>
      </c>
      <c r="K46" s="276" t="s">
        <v>89</v>
      </c>
      <c r="L46" s="281">
        <v>5</v>
      </c>
      <c r="M46" s="281">
        <v>5</v>
      </c>
      <c r="N46" s="281">
        <v>0</v>
      </c>
      <c r="O46" s="281">
        <v>0</v>
      </c>
      <c r="P46" s="281">
        <v>3</v>
      </c>
      <c r="Q46" s="283">
        <v>2</v>
      </c>
      <c r="R46" s="323">
        <v>0</v>
      </c>
      <c r="S46" s="313">
        <v>0</v>
      </c>
      <c r="T46" s="318"/>
      <c r="U46" s="319"/>
      <c r="V46" s="344">
        <f t="shared" si="0"/>
        <v>0</v>
      </c>
      <c r="W46" s="345">
        <f t="shared" si="1"/>
        <v>0</v>
      </c>
    </row>
    <row r="47" spans="1:23" ht="39" customHeight="1">
      <c r="A47" s="212"/>
      <c r="B47" s="218"/>
      <c r="C47" s="218"/>
      <c r="D47" s="218"/>
      <c r="E47" s="218"/>
      <c r="F47" s="218"/>
      <c r="G47" s="218"/>
      <c r="H47" s="214"/>
      <c r="I47" s="265" t="s">
        <v>90</v>
      </c>
      <c r="J47" s="251">
        <v>4.1</v>
      </c>
      <c r="K47" s="277" t="s">
        <v>17</v>
      </c>
      <c r="L47" s="281">
        <v>2</v>
      </c>
      <c r="M47" s="281">
        <v>2</v>
      </c>
      <c r="N47" s="281">
        <v>0</v>
      </c>
      <c r="O47" s="281">
        <v>0</v>
      </c>
      <c r="P47" s="281">
        <v>1</v>
      </c>
      <c r="Q47" s="283">
        <v>1</v>
      </c>
      <c r="R47" s="323">
        <v>0</v>
      </c>
      <c r="S47" s="313">
        <v>0</v>
      </c>
      <c r="T47" s="318"/>
      <c r="U47" s="319"/>
      <c r="V47" s="344">
        <f t="shared" si="0"/>
        <v>0</v>
      </c>
      <c r="W47" s="345">
        <f t="shared" si="1"/>
        <v>0</v>
      </c>
    </row>
    <row r="48" spans="1:23" ht="39" customHeight="1" thickBot="1">
      <c r="A48" s="223"/>
      <c r="B48" s="224"/>
      <c r="C48" s="224"/>
      <c r="D48" s="224"/>
      <c r="E48" s="224"/>
      <c r="F48" s="224"/>
      <c r="G48" s="224"/>
      <c r="H48" s="225"/>
      <c r="I48" s="264" t="s">
        <v>91</v>
      </c>
      <c r="J48" s="263">
        <v>4.2</v>
      </c>
      <c r="K48" s="276" t="s">
        <v>20</v>
      </c>
      <c r="L48" s="280">
        <v>1</v>
      </c>
      <c r="M48" s="279">
        <v>1</v>
      </c>
      <c r="N48" s="284">
        <v>0</v>
      </c>
      <c r="O48" s="284">
        <v>0</v>
      </c>
      <c r="P48" s="284">
        <v>0</v>
      </c>
      <c r="Q48" s="349">
        <v>1</v>
      </c>
      <c r="R48" s="348">
        <v>0</v>
      </c>
      <c r="S48" s="327">
        <v>0</v>
      </c>
      <c r="T48" s="328"/>
      <c r="U48" s="329"/>
      <c r="V48" s="346">
        <f t="shared" si="0"/>
        <v>0</v>
      </c>
      <c r="W48" s="347">
        <f t="shared" si="1"/>
        <v>0</v>
      </c>
    </row>
    <row r="49" spans="1:23" ht="36.75" thickBot="1">
      <c r="A49" s="204" t="s">
        <v>249</v>
      </c>
      <c r="B49" s="205"/>
      <c r="C49" s="190"/>
      <c r="D49" s="190"/>
      <c r="E49" s="190"/>
      <c r="F49" s="190"/>
      <c r="G49" s="190"/>
      <c r="H49" s="190"/>
      <c r="I49" s="191"/>
      <c r="J49" s="191"/>
      <c r="K49" s="192"/>
      <c r="L49" s="287">
        <f>SUM(L20:L48)</f>
        <v>172</v>
      </c>
      <c r="M49" s="192">
        <v>172</v>
      </c>
      <c r="N49" s="192"/>
      <c r="O49" s="192"/>
      <c r="P49" s="192"/>
      <c r="Q49" s="191"/>
      <c r="R49" s="192"/>
      <c r="S49" s="192"/>
      <c r="T49" s="192"/>
      <c r="U49" s="192"/>
      <c r="V49" s="192"/>
      <c r="W49" s="201"/>
    </row>
    <row r="50" spans="1:23" ht="12.75">
      <c r="A50" s="198" t="s">
        <v>250</v>
      </c>
      <c r="B50" s="199"/>
      <c r="C50" s="199"/>
      <c r="D50" s="199"/>
      <c r="E50" s="199"/>
      <c r="F50" s="199"/>
      <c r="G50" s="199"/>
      <c r="H50" s="199"/>
      <c r="I50" s="188"/>
      <c r="J50" s="188"/>
      <c r="K50" s="189"/>
      <c r="L50" s="189"/>
      <c r="M50" s="189"/>
      <c r="N50" s="186"/>
      <c r="O50" s="186"/>
      <c r="P50" s="186"/>
      <c r="Q50" s="186"/>
      <c r="R50" s="215"/>
      <c r="S50" s="215"/>
      <c r="T50" s="187"/>
      <c r="U50" s="187"/>
      <c r="V50" s="187"/>
      <c r="W50" s="187"/>
    </row>
    <row r="51" spans="1:23" ht="18">
      <c r="A51" s="198" t="s">
        <v>251</v>
      </c>
      <c r="B51" s="199"/>
      <c r="C51" s="199"/>
      <c r="D51" s="199"/>
      <c r="E51" s="199"/>
      <c r="F51" s="199"/>
      <c r="G51" s="199"/>
      <c r="H51" s="199"/>
      <c r="I51" s="188"/>
      <c r="J51" s="188"/>
      <c r="K51" s="188"/>
      <c r="L51" s="188"/>
      <c r="M51" s="188"/>
      <c r="N51" s="411"/>
      <c r="O51" s="411"/>
      <c r="P51" s="411"/>
      <c r="Q51" s="411"/>
      <c r="R51" s="215"/>
      <c r="S51" s="215"/>
      <c r="T51" s="187"/>
      <c r="U51" s="187"/>
      <c r="V51" s="187"/>
      <c r="W51" s="187"/>
    </row>
    <row r="52" spans="1:23" ht="18">
      <c r="A52" s="199" t="s">
        <v>252</v>
      </c>
      <c r="B52" s="199"/>
      <c r="C52" s="199"/>
      <c r="D52" s="199"/>
      <c r="E52" s="199"/>
      <c r="F52" s="199"/>
      <c r="G52" s="199"/>
      <c r="H52" s="199"/>
      <c r="I52" s="188"/>
      <c r="J52" s="188"/>
      <c r="K52" s="188"/>
      <c r="L52" s="188"/>
      <c r="M52" s="188"/>
      <c r="N52" s="167"/>
      <c r="O52" s="167"/>
      <c r="P52" s="217"/>
      <c r="Q52" s="167"/>
      <c r="R52" s="186"/>
      <c r="S52" s="186"/>
      <c r="T52" s="187"/>
      <c r="U52" s="187"/>
      <c r="V52" s="187"/>
      <c r="W52" s="216"/>
    </row>
    <row r="53" spans="1:23" ht="18">
      <c r="A53" s="198" t="s">
        <v>253</v>
      </c>
      <c r="B53" s="199"/>
      <c r="C53" s="199"/>
      <c r="D53" s="199"/>
      <c r="E53" s="199"/>
      <c r="F53" s="199"/>
      <c r="G53" s="199"/>
      <c r="H53" s="199"/>
      <c r="I53" s="188"/>
      <c r="J53" s="188"/>
      <c r="K53" s="188"/>
      <c r="L53" s="188"/>
      <c r="M53" s="188"/>
      <c r="N53" s="411"/>
      <c r="O53" s="411"/>
      <c r="P53" s="411"/>
      <c r="Q53" s="411"/>
      <c r="R53" s="215"/>
      <c r="S53" s="215"/>
      <c r="T53" s="187"/>
      <c r="U53" s="187"/>
      <c r="V53" s="187"/>
      <c r="W53" s="187"/>
    </row>
    <row r="54" spans="1:23" ht="12.75">
      <c r="A54" s="198" t="s">
        <v>254</v>
      </c>
      <c r="B54" s="199"/>
      <c r="C54" s="199"/>
      <c r="D54" s="199"/>
      <c r="E54" s="199"/>
      <c r="F54" s="199"/>
      <c r="G54" s="199"/>
      <c r="H54" s="199"/>
      <c r="I54" s="188"/>
      <c r="J54" s="188"/>
      <c r="K54" s="188"/>
      <c r="L54" s="188"/>
      <c r="M54" s="188"/>
      <c r="N54" s="188"/>
      <c r="O54" s="171"/>
      <c r="P54" s="171"/>
      <c r="Q54" s="171"/>
      <c r="R54" s="215"/>
      <c r="S54" s="215"/>
      <c r="T54" s="187"/>
      <c r="U54" s="187"/>
      <c r="V54" s="187"/>
      <c r="W54" s="187"/>
    </row>
    <row r="55" spans="1:23" ht="12.75">
      <c r="A55" s="198" t="s">
        <v>255</v>
      </c>
      <c r="B55" s="199"/>
      <c r="C55" s="199"/>
      <c r="D55" s="199"/>
      <c r="E55" s="199"/>
      <c r="F55" s="199"/>
      <c r="G55" s="199"/>
      <c r="H55" s="199"/>
      <c r="I55" s="188"/>
      <c r="J55" s="188"/>
      <c r="K55" s="188"/>
      <c r="L55" s="188"/>
      <c r="M55" s="188"/>
      <c r="N55" s="188"/>
      <c r="O55" s="171"/>
      <c r="P55" s="171"/>
      <c r="Q55" s="171"/>
      <c r="R55" s="186"/>
      <c r="S55" s="186"/>
      <c r="T55" s="187"/>
      <c r="U55" s="187"/>
      <c r="V55" s="187"/>
      <c r="W55" s="216"/>
    </row>
    <row r="56" spans="1:23" ht="12.75">
      <c r="A56" s="198" t="s">
        <v>256</v>
      </c>
      <c r="B56" s="199"/>
      <c r="C56" s="199"/>
      <c r="D56" s="199"/>
      <c r="E56" s="199"/>
      <c r="F56" s="199"/>
      <c r="G56" s="199"/>
      <c r="H56" s="199"/>
      <c r="I56" s="188"/>
      <c r="J56" s="188"/>
      <c r="K56" s="188"/>
      <c r="L56" s="188"/>
      <c r="M56" s="188"/>
      <c r="N56" s="188"/>
      <c r="O56" s="171"/>
      <c r="P56" s="171"/>
      <c r="Q56" s="171"/>
      <c r="R56" s="186"/>
      <c r="S56" s="186"/>
      <c r="T56" s="187"/>
      <c r="U56" s="187"/>
      <c r="V56" s="187"/>
      <c r="W56" s="216"/>
    </row>
    <row r="57" spans="1:23" ht="12.75">
      <c r="A57" s="198" t="s">
        <v>257</v>
      </c>
      <c r="B57" s="199"/>
      <c r="C57" s="199"/>
      <c r="D57" s="199"/>
      <c r="E57" s="199"/>
      <c r="F57" s="199"/>
      <c r="G57" s="199"/>
      <c r="H57" s="199"/>
      <c r="I57" s="188"/>
      <c r="J57" s="188"/>
      <c r="K57" s="188"/>
      <c r="L57" s="188"/>
      <c r="M57" s="188"/>
      <c r="N57" s="188"/>
      <c r="O57" s="171"/>
      <c r="P57" s="171"/>
      <c r="Q57" s="171"/>
      <c r="R57" s="186"/>
      <c r="S57" s="186"/>
      <c r="T57" s="187"/>
      <c r="U57" s="187"/>
      <c r="V57" s="187"/>
      <c r="W57" s="216"/>
    </row>
    <row r="58" spans="1:23" ht="12.75">
      <c r="A58" s="198" t="s">
        <v>258</v>
      </c>
      <c r="B58" s="199"/>
      <c r="C58" s="199"/>
      <c r="D58" s="199"/>
      <c r="E58" s="199"/>
      <c r="F58" s="199"/>
      <c r="G58" s="199"/>
      <c r="H58" s="199"/>
      <c r="I58" s="188"/>
      <c r="J58" s="188"/>
      <c r="K58" s="188"/>
      <c r="L58" s="188"/>
      <c r="M58" s="188"/>
      <c r="N58" s="188"/>
      <c r="O58" s="171"/>
      <c r="P58" s="171"/>
      <c r="Q58" s="171"/>
      <c r="R58" s="186"/>
      <c r="S58" s="186"/>
      <c r="T58" s="187"/>
      <c r="U58" s="187"/>
      <c r="V58" s="187"/>
      <c r="W58" s="216"/>
    </row>
    <row r="59" spans="1:23" ht="12.75">
      <c r="A59" s="202" t="s">
        <v>259</v>
      </c>
      <c r="B59" s="199"/>
      <c r="C59" s="199"/>
      <c r="D59" s="199"/>
      <c r="E59" s="199"/>
      <c r="F59" s="199"/>
      <c r="G59" s="199"/>
      <c r="H59" s="199"/>
      <c r="I59" s="188"/>
      <c r="J59" s="188"/>
      <c r="K59" s="188"/>
      <c r="L59" s="188"/>
      <c r="M59" s="188"/>
      <c r="N59" s="188"/>
      <c r="O59" s="171"/>
      <c r="P59" s="171"/>
      <c r="Q59" s="171"/>
      <c r="R59" s="186"/>
      <c r="S59" s="186"/>
      <c r="T59" s="187"/>
      <c r="U59" s="187"/>
      <c r="V59" s="187"/>
      <c r="W59" s="216"/>
    </row>
    <row r="60" spans="1:23" ht="12.75">
      <c r="A60" s="409" t="s">
        <v>260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171"/>
      <c r="R60" s="171"/>
      <c r="S60" s="171"/>
      <c r="T60" s="171"/>
      <c r="U60" s="171"/>
      <c r="V60" s="171"/>
      <c r="W60" s="171"/>
    </row>
    <row r="61" spans="1:23" ht="12.75">
      <c r="A61" s="198" t="s">
        <v>261</v>
      </c>
      <c r="B61" s="199"/>
      <c r="C61" s="199"/>
      <c r="D61" s="199"/>
      <c r="E61" s="199"/>
      <c r="F61" s="199"/>
      <c r="G61" s="199"/>
      <c r="H61" s="199"/>
      <c r="I61" s="188"/>
      <c r="J61" s="188"/>
      <c r="K61" s="188"/>
      <c r="L61" s="188"/>
      <c r="M61" s="188"/>
      <c r="N61" s="188"/>
      <c r="O61" s="188"/>
      <c r="P61" s="200"/>
      <c r="Q61" s="171"/>
      <c r="R61" s="171"/>
      <c r="S61" s="171"/>
      <c r="T61" s="171"/>
      <c r="U61" s="171"/>
      <c r="V61" s="171"/>
      <c r="W61" s="171"/>
    </row>
    <row r="62" spans="1:23" ht="12.75">
      <c r="A62" s="198" t="s">
        <v>262</v>
      </c>
      <c r="B62" s="199"/>
      <c r="C62" s="199"/>
      <c r="D62" s="199"/>
      <c r="E62" s="199"/>
      <c r="F62" s="199"/>
      <c r="G62" s="199"/>
      <c r="H62" s="199"/>
      <c r="I62" s="188"/>
      <c r="J62" s="188"/>
      <c r="K62" s="188"/>
      <c r="L62" s="188"/>
      <c r="M62" s="188"/>
      <c r="N62" s="188"/>
      <c r="O62" s="188"/>
      <c r="P62" s="200"/>
      <c r="Q62" s="171"/>
      <c r="R62" s="171"/>
      <c r="S62" s="171"/>
      <c r="T62" s="171"/>
      <c r="U62" s="171"/>
      <c r="V62" s="171"/>
      <c r="W62" s="171"/>
    </row>
    <row r="63" spans="1:23" ht="12.75">
      <c r="A63" s="198" t="s">
        <v>263</v>
      </c>
      <c r="B63" s="199"/>
      <c r="C63" s="199"/>
      <c r="D63" s="199"/>
      <c r="E63" s="199"/>
      <c r="F63" s="199"/>
      <c r="G63" s="199"/>
      <c r="H63" s="199"/>
      <c r="I63" s="188"/>
      <c r="J63" s="188"/>
      <c r="K63" s="188"/>
      <c r="L63" s="188"/>
      <c r="M63" s="188"/>
      <c r="N63" s="188"/>
      <c r="O63" s="188"/>
      <c r="P63" s="200"/>
      <c r="Q63" s="171"/>
      <c r="R63" s="171"/>
      <c r="S63" s="171"/>
      <c r="T63" s="171"/>
      <c r="U63" s="171"/>
      <c r="V63" s="171"/>
      <c r="W63" s="171"/>
    </row>
    <row r="64" spans="1:23" ht="12.75">
      <c r="A64" s="171"/>
      <c r="B64" s="171"/>
      <c r="C64" s="171"/>
      <c r="D64" s="171"/>
      <c r="E64" s="171"/>
      <c r="F64" s="171"/>
      <c r="G64" s="171"/>
      <c r="H64" s="171"/>
      <c r="I64" s="196"/>
      <c r="J64" s="196"/>
      <c r="K64" s="196"/>
      <c r="L64" s="196"/>
      <c r="M64" s="196"/>
      <c r="N64" s="196"/>
      <c r="O64" s="196"/>
      <c r="P64" s="196"/>
      <c r="Q64" s="171"/>
      <c r="R64" s="171"/>
      <c r="S64" s="171"/>
      <c r="T64" s="171"/>
      <c r="U64" s="171"/>
      <c r="V64" s="171"/>
      <c r="W64" s="171"/>
    </row>
  </sheetData>
  <sheetProtection/>
  <mergeCells count="31">
    <mergeCell ref="O1:Q1"/>
    <mergeCell ref="A2:W2"/>
    <mergeCell ref="A3:W3"/>
    <mergeCell ref="A4:Q4"/>
    <mergeCell ref="R5:W5"/>
    <mergeCell ref="B8:G8"/>
    <mergeCell ref="A7:H7"/>
    <mergeCell ref="B11:B12"/>
    <mergeCell ref="E9:G9"/>
    <mergeCell ref="A6:Q6"/>
    <mergeCell ref="M11:M12"/>
    <mergeCell ref="B9:D9"/>
    <mergeCell ref="C11:C12"/>
    <mergeCell ref="A60:P60"/>
    <mergeCell ref="N51:Q51"/>
    <mergeCell ref="N53:Q53"/>
    <mergeCell ref="A11:A12"/>
    <mergeCell ref="D11:D12"/>
    <mergeCell ref="V10:V12"/>
    <mergeCell ref="J10:J12"/>
    <mergeCell ref="F11:F12"/>
    <mergeCell ref="N11:Q11"/>
    <mergeCell ref="R11:U11"/>
    <mergeCell ref="W10:W12"/>
    <mergeCell ref="A10:H10"/>
    <mergeCell ref="I10:I12"/>
    <mergeCell ref="K10:K12"/>
    <mergeCell ref="H11:H12"/>
    <mergeCell ref="G11:G12"/>
    <mergeCell ref="L11:L12"/>
    <mergeCell ref="L10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2013-07-12T18:15:02Z</cp:lastPrinted>
  <dcterms:created xsi:type="dcterms:W3CDTF">1999-04-27T18:26:38Z</dcterms:created>
  <dcterms:modified xsi:type="dcterms:W3CDTF">2013-07-23T17:41:45Z</dcterms:modified>
  <cp:category/>
  <cp:version/>
  <cp:contentType/>
  <cp:contentStatus/>
</cp:coreProperties>
</file>