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7650" windowHeight="9360"/>
  </bookViews>
  <sheets>
    <sheet name="POA 2012" sheetId="6" r:id="rId1"/>
    <sheet name="Hoja1" sheetId="7" r:id="rId2"/>
  </sheets>
  <definedNames>
    <definedName name="_xlnm.Database">#REF!</definedName>
    <definedName name="_xlnm.Print_Titles" localSheetId="0">'POA 2012'!$23:$26</definedName>
  </definedNames>
  <calcPr calcId="125725"/>
</workbook>
</file>

<file path=xl/calcChain.xml><?xml version="1.0" encoding="utf-8"?>
<calcChain xmlns="http://schemas.openxmlformats.org/spreadsheetml/2006/main">
  <c r="S62" i="6"/>
  <c r="U62"/>
  <c r="T62"/>
  <c r="X58" l="1"/>
  <c r="X53"/>
  <c r="X49"/>
  <c r="X40"/>
  <c r="X35"/>
  <c r="X27"/>
  <c r="R59" l="1"/>
  <c r="R60"/>
  <c r="R61"/>
  <c r="R57"/>
  <c r="R56"/>
  <c r="R55"/>
  <c r="R54"/>
  <c r="R52"/>
  <c r="R51"/>
  <c r="R50"/>
  <c r="R48"/>
  <c r="R47"/>
  <c r="R46"/>
  <c r="R45"/>
  <c r="R44"/>
  <c r="R43"/>
  <c r="R42"/>
  <c r="R41"/>
  <c r="R39"/>
  <c r="R38"/>
  <c r="R37"/>
  <c r="R36"/>
  <c r="R34"/>
  <c r="R33"/>
  <c r="R32"/>
  <c r="R31"/>
  <c r="R30"/>
  <c r="R29"/>
  <c r="R28"/>
  <c r="K36"/>
  <c r="K50"/>
  <c r="K57"/>
  <c r="V41" l="1"/>
  <c r="V42"/>
  <c r="V43"/>
  <c r="V45"/>
  <c r="V46"/>
  <c r="V47"/>
  <c r="V48"/>
  <c r="V51"/>
  <c r="V52"/>
  <c r="V54"/>
  <c r="V55"/>
  <c r="V56"/>
  <c r="V59"/>
  <c r="V60"/>
  <c r="V61"/>
  <c r="V37"/>
  <c r="V38"/>
  <c r="V39"/>
  <c r="V36"/>
  <c r="V29"/>
  <c r="V32"/>
  <c r="V34"/>
  <c r="J57" l="1"/>
  <c r="V57" s="1"/>
  <c r="J50"/>
  <c r="J44"/>
  <c r="V44" s="1"/>
  <c r="J33"/>
  <c r="V33" s="1"/>
  <c r="J31"/>
  <c r="V31" s="1"/>
  <c r="J30"/>
  <c r="V30" s="1"/>
  <c r="J28"/>
  <c r="V28" s="1"/>
  <c r="I50" l="1"/>
  <c r="V50" s="1"/>
  <c r="H57" l="1"/>
  <c r="H50"/>
  <c r="H36"/>
  <c r="H30"/>
  <c r="H29"/>
  <c r="U46" l="1"/>
  <c r="U44"/>
  <c r="G36" l="1"/>
  <c r="G34"/>
  <c r="G33"/>
  <c r="G32"/>
  <c r="G31"/>
  <c r="G30"/>
  <c r="F36" l="1"/>
  <c r="U29" l="1"/>
  <c r="U30"/>
  <c r="U28"/>
  <c r="W28" l="1"/>
  <c r="U34"/>
  <c r="U60" l="1"/>
  <c r="U61"/>
  <c r="U59"/>
  <c r="U55"/>
  <c r="U56"/>
  <c r="U57"/>
  <c r="U54"/>
  <c r="U52"/>
  <c r="U51"/>
  <c r="U42"/>
  <c r="U43"/>
  <c r="U45"/>
  <c r="U47"/>
  <c r="U48"/>
  <c r="U41"/>
  <c r="U37"/>
  <c r="U38"/>
  <c r="U39"/>
  <c r="U31"/>
  <c r="U32"/>
  <c r="U33"/>
  <c r="W48" l="1"/>
  <c r="U36"/>
  <c r="U50" l="1"/>
  <c r="W50" s="1"/>
  <c r="W56" l="1"/>
  <c r="W57"/>
  <c r="W52"/>
  <c r="W42"/>
  <c r="W46"/>
  <c r="W41"/>
  <c r="W37"/>
  <c r="W39"/>
  <c r="W36"/>
  <c r="W30"/>
  <c r="W31"/>
  <c r="W32"/>
  <c r="W33"/>
  <c r="W34"/>
  <c r="W29"/>
  <c r="W60"/>
  <c r="W61"/>
  <c r="W59"/>
  <c r="W55"/>
  <c r="W54"/>
  <c r="W51"/>
  <c r="W43"/>
  <c r="W44"/>
  <c r="W45"/>
  <c r="W47"/>
  <c r="W38"/>
</calcChain>
</file>

<file path=xl/sharedStrings.xml><?xml version="1.0" encoding="utf-8"?>
<sst xmlns="http://schemas.openxmlformats.org/spreadsheetml/2006/main" count="177" uniqueCount="108">
  <si>
    <t>DESCRIPCION</t>
  </si>
  <si>
    <t>UNIDAD DE MEDIDA</t>
  </si>
  <si>
    <t>ORIGINAL ANUAL</t>
  </si>
  <si>
    <t>META</t>
  </si>
  <si>
    <t>MODIFICADO ANUAL</t>
  </si>
  <si>
    <t>01</t>
  </si>
  <si>
    <t>DIRECCION GENERAL</t>
  </si>
  <si>
    <t>CELEBRAR CONVENIOS CON FONDOS CONCURRENTES, INSTITUCIONES MUNICIPALES Y ASOCIACIONES CIVILES.</t>
  </si>
  <si>
    <t>CONVENIO</t>
  </si>
  <si>
    <t>02</t>
  </si>
  <si>
    <t>APOYO</t>
  </si>
  <si>
    <t>PARTICIPAR EN REUNIONES CON EL FIN DE FORTALECER LAS ACCIONES REALIZADAS ATRAVÉS DE LOS FONDOS CONCURRENTES, REUNIONES DE DESARROLLO CULTURAL Y CON EL CONSEJO DIRECTIVO DEL INSTITUTO.</t>
  </si>
  <si>
    <t>03</t>
  </si>
  <si>
    <t>REUNION</t>
  </si>
  <si>
    <t>PRODUCIR CÁPSULAS EN VIDEOS DE LA INFRAESTRUCTURA CULTURA Y SPOTS INFORMATIVOS SOBRE ARTE Y CULTURA PARA RADIO Y TELEVISIÓN.</t>
  </si>
  <si>
    <t>04</t>
  </si>
  <si>
    <t>ANUNCIO</t>
  </si>
  <si>
    <t>ORGANIZAR RUEDAS DE PRENSA CON LOS DIFERENTES MEDIOS DE COMUNICACIÓN.</t>
  </si>
  <si>
    <t>05</t>
  </si>
  <si>
    <t>REUNIÓN</t>
  </si>
  <si>
    <t>ELABORAR, BOLETINES, SÍNTESIS DE PRENSA, MAILING Y  NOTAS INFORMATIVAS.</t>
  </si>
  <si>
    <t>06</t>
  </si>
  <si>
    <t>DOCUMENTO</t>
  </si>
  <si>
    <t>07</t>
  </si>
  <si>
    <t>DISEÑAR  VOLANTES, BOLETOS, CARTELES, INVITACIONES, CARTELERA CULTURAL,  PRISMAS, PORTADAS DE LIBRO, CARPETAS DE TRABAJO  Y PRESENTACIONES EN POWER POINT.</t>
  </si>
  <si>
    <t>08</t>
  </si>
  <si>
    <t>COORDINACIÓN GENERAL DE RED CULTURAL</t>
  </si>
  <si>
    <t>EVENTO</t>
  </si>
  <si>
    <t>ORGANIZAR Y COORDINAR EL FESTIVAL DR. ALFONSO ORTIZ TIRADO (ÁLAMOS),FESTIVAL UN DESIERTO PARA LA DANZA (HERMOSILLO),  FESTIVAL EUSEBIO KINO (MAGDALENA) Y FESTIVAL LUNA DE MONTAÑA ( HUACHINERA).</t>
  </si>
  <si>
    <t>ORGANIZAR CONCURSOS EN  ARTES ESCÉNICAS.</t>
  </si>
  <si>
    <t xml:space="preserve">APOYO LOGISTICO, TÉCNICO Y MONTAJE DE EVENTOS ARTÍSTICO CULTURALES. </t>
  </si>
  <si>
    <t>COORDINACIÓN GENERAL DE BIBLIOTECAS Y PATRIMONIO CULTURAL</t>
  </si>
  <si>
    <t>ORGANIZAR CONCURSOS EN  LITERATURA Y BIBLIOTECAS.</t>
  </si>
  <si>
    <t>ORGANIZAR Y COORDINAR LA FERIA DEL LIBRO (HERMOSILLO).</t>
  </si>
  <si>
    <t>REALIZAR ACTIVIDADES ARTÍSTICO-CULTURALES A TRAVÉS DE LA COORDINACIÓN DE  MUSEOS, BIBLIOTECAS, LITERATURA Y EDITORIAL.</t>
  </si>
  <si>
    <t>ORGANIZAR CURSOS DE CAPACITACIÓN PARA EL PERSONAL DE BIBLIOTECAS, MUSEOS Y MEDIADORES DE LECTURA.</t>
  </si>
  <si>
    <t>REALIZAR INVESTIGACIONES DE CAMPO CON LAS DIFERENTES ETNIAS DEL ESTADO.</t>
  </si>
  <si>
    <t>ORGANIZAR Y REALIZAR CURSOS DE CAPACITACIÓN PARA EL PERSONAL DE CULTURAS POPULARES.</t>
  </si>
  <si>
    <t>COORDINACIÓN GENERAL DE PROMOCIÓN MUSICAL Y ARTES VISUALES</t>
  </si>
  <si>
    <t>ORGANIZAR Y COORDINAR EL FESTIVAL FOTOSEPTIEMBRE.</t>
  </si>
  <si>
    <t>ACTUALIZAR  Y REVISAR EL SISTEMA DE INFORMACIÓN CULTURAL (SIC).</t>
  </si>
  <si>
    <t>INFORME</t>
  </si>
  <si>
    <t>TALLER</t>
  </si>
  <si>
    <t>COORDINACIÓN GENERAL DE CASA DE LA CULTURA</t>
  </si>
  <si>
    <t>ORGANIZAR Y REALIZAR CURSOS DE CAPACITACIÓN PARA EL PERSONAL DOCENTE Y PROMOTORES CULTURALES.</t>
  </si>
  <si>
    <t>REALIZAR TALLERES DE EDUCACIÓN ARTÍSTICA  A TRAVÉS DE CASA DE LA CULTURA EN LA COMUNIDAD.</t>
  </si>
  <si>
    <t>REALIZAR EVENTOS ARTÍSTICO-CULTURALES EN LAS INSTALACIONES DE LA CASA DE LA CULTURA  Y EN LA COMUNIDAD.</t>
  </si>
  <si>
    <t xml:space="preserve">COORDINACIÓN GENERAL DE ADMINISTRACIÓN </t>
  </si>
  <si>
    <t>ORGANIZAR Y REALIZAR CURSO DE CAPACITACIÓN PARA LOS EMPLEADOS.</t>
  </si>
  <si>
    <t>ESTABLECER UN PROGRAMA INTERNO DE PROTECCIÓN CIVIL.</t>
  </si>
  <si>
    <t>APOYAR A LA COMUNIDAD ARTÍSTICA, ORGANISMOS E INSTITUCIONES EN EVENTOS ARTÍSTICO CULTURALES.</t>
  </si>
  <si>
    <t>OFRECER TALLERES DE EDUCACIÓN ARTISTICA  A TRAVÉS DE LA CASA DE LA CULTURA, EN SEMESTRES REGULARES Y  DE VERANO, ASÍ COMO LOS DEL PROGRAMA DE MÚSICA ORQUESTAL</t>
  </si>
  <si>
    <t>TOTAL
 ACUMULADO</t>
  </si>
  <si>
    <t>METAS REALIZADAS</t>
  </si>
  <si>
    <t>PRESUPUESTO POR UNIDAD ADMVA.</t>
  </si>
  <si>
    <t>ASIGNADO</t>
  </si>
  <si>
    <t>DEVENGADO</t>
  </si>
  <si>
    <t>% AVANCE FISICO, 
ANUAL</t>
  </si>
  <si>
    <t>% AVANCE PRESUPUESTAL, 
ANUAL</t>
  </si>
  <si>
    <t>-</t>
  </si>
  <si>
    <r>
      <t xml:space="preserve">ORGANIZAR ACTIVIDADES DE PROMOCIÓN Y FOMENTO A LA LECTURA, A TRAVÉS DE LAS DIFERENTES  BIBLIOTECAS MUNICIPALES ADSCRITAS A LA RED ESTATAL DE BIBLIOTECAS, SALAS DE LECTURA; ASÍ COMO LAS QUE SE REALICEN  </t>
    </r>
    <r>
      <rPr>
        <sz val="8"/>
        <rFont val="Arial"/>
        <family val="2"/>
      </rPr>
      <t>A TRAVÉS DEL PROGRAMA SONORA LEE Y LAS BIBLIOTECAS RODANTES.</t>
    </r>
  </si>
  <si>
    <r>
      <t xml:space="preserve">REALIZAR ACTIVIDADES QUE PROMUEVAN Y DIFUNDAN LAS CULTURAS POPULARES Y LA ACTIVIDAD CULTURAL DE LOS DIFERENTES GRUPOS ÉTNICOS DEL ESTADO, ASI COMO LAS QUE SE EJECUTEN A TRAVÉS DEL </t>
    </r>
    <r>
      <rPr>
        <sz val="8"/>
        <rFont val="Arial"/>
        <family val="2"/>
      </rPr>
      <t>PRODICI, PACMYC Y FONDO YOREME.</t>
    </r>
  </si>
  <si>
    <r>
      <t xml:space="preserve">REALIZAR EVENTOS ARTÍSTICO-CULTURALES A TRAVÉS DE LAS ÁREAS DE MÚSICA Y DE ARTES VISUALES (CONCIERTOS Y EXPOSICIONES), ASI COMO LAS QUE SE EJECUTEN A TRAVÉS DEL </t>
    </r>
    <r>
      <rPr>
        <sz val="8"/>
        <rFont val="Arial"/>
        <family val="2"/>
      </rPr>
      <t>PROGRAMA DE DESARROLLO CULTURAL PARA LA JUVENTUD SONORENSE.</t>
    </r>
  </si>
  <si>
    <r>
      <t>REALIZAR EVENTOS ARTÍSTICO-CULTURALES A TRAVÉS DE LAS ÁREAS DE FESTIVALES Y ARTES ESCÉNICAS, ASI COMO LAS QUE SE EJECUTEN</t>
    </r>
    <r>
      <rPr>
        <b/>
        <sz val="8"/>
        <color indexed="60"/>
        <rFont val="Arial"/>
        <family val="2"/>
      </rPr>
      <t xml:space="preserve"> </t>
    </r>
    <r>
      <rPr>
        <sz val="8"/>
        <rFont val="Arial"/>
        <family val="2"/>
      </rPr>
      <t>A TRAVÉS DEL PROGRAMA DE CULTURA INFANTIL Y DEL PROGRAMA DE PÚBLICOS ESPECÍFICOS.</t>
    </r>
  </si>
  <si>
    <t>RESUMEN DEL EJERCICIO DEL PRESUPUESTO PROGRAMATICO DEVENGADO</t>
  </si>
  <si>
    <t>INSTITUTO SONORENSE DE CULTURA</t>
  </si>
  <si>
    <t>Ene</t>
  </si>
  <si>
    <t>Feb</t>
  </si>
  <si>
    <t xml:space="preserve">VINCULACIÓN CON LOS OBJETIVOS EN EL PLAN ESTATAL DE DESARROLLO </t>
  </si>
  <si>
    <t>La misión, visión y el objetivo del Instituto  Sonorense de Cultura,  entidad  coordinada  por la Secretaría de Educación y Cultura, se vinculan con el Plan Estatal de Desarrollo 2009 - 2015  que a través de su Estrategia 3.2. Orgullo por nuestra cultura, busca promover el desarrollo cultural de los sonorenses con pleno reconocimiento de su historia, patrimonio y tradiciones.</t>
  </si>
  <si>
    <t>METAS ESTRATÉGICAS</t>
  </si>
  <si>
    <t xml:space="preserve">A fin de alcanzar los objetivos institucionales, en el Presupuesto de Egresos de la Entidad se estableció una estructura programática de finalidades y funciones del gasto, alineados a lo que establece el Plan Estatal de Desarrollo y el Programa Sectorial, esto con el fin de obtener mejores resultados en la aplicación de los recursos; por tal motivo la estructura programática para alcanzar las metas establecidas en el Programa Operativo Anual es la siguiente: </t>
  </si>
  <si>
    <t>Finalidad:</t>
  </si>
  <si>
    <t xml:space="preserve">    2   Desarrollo Social</t>
  </si>
  <si>
    <t>Función:</t>
  </si>
  <si>
    <t xml:space="preserve">    4   Recreación Cultural y otras Manifestaciones Sociales</t>
  </si>
  <si>
    <t>Subfunción:</t>
  </si>
  <si>
    <t xml:space="preserve">  01   Promover y Difundir la Cultura</t>
  </si>
  <si>
    <t>Eje Rector:</t>
  </si>
  <si>
    <t xml:space="preserve">    3   Sonora Educado</t>
  </si>
  <si>
    <t>Programa:</t>
  </si>
  <si>
    <t xml:space="preserve">  37   Cultura y Arte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</si>
  <si>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</si>
  <si>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</si>
  <si>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</si>
  <si>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</si>
  <si>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</si>
  <si>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</si>
  <si>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</si>
  <si>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</si>
  <si>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</si>
  <si>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total trimestral</t>
  </si>
  <si>
    <t>REHABILITAR ESPACIOS CULTURALES.</t>
  </si>
  <si>
    <t>Alba Gloria, Consejo, Red cultural programa Nacional Teatro, F. Kino, Revision de Proyectos en Ures</t>
  </si>
  <si>
    <t>3 red, 2 Cultura, 1 Consejo</t>
  </si>
  <si>
    <t>Reuniones</t>
  </si>
  <si>
    <t>Ruedas de Prensa</t>
  </si>
  <si>
    <t>Dia Internacional de la Música</t>
  </si>
  <si>
    <t xml:space="preserve">Vacaciones 2013. </t>
  </si>
  <si>
    <t>Bienal de Artes Visuales.</t>
  </si>
  <si>
    <t>214 Act. Municipios</t>
  </si>
  <si>
    <t>13 Cult. Populares</t>
  </si>
  <si>
    <t>Promoción Musical</t>
  </si>
  <si>
    <t>8, cine, 7 cine, 3 ojuson, 3 ofs, 2 banda</t>
  </si>
  <si>
    <t>Para dar cumplimiento a estas metas, el ISC durante el mes de Julio se programaron y realizaron las siguientes metas:</t>
  </si>
  <si>
    <t>Julio de 2013</t>
  </si>
  <si>
    <t>MES: Julio</t>
  </si>
  <si>
    <t>S  U  M  A  S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</si>
</sst>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60"/>
      <name val="Arial"/>
      <family val="2"/>
    </font>
    <font>
      <sz val="12"/>
      <name val="Calibri"/>
      <family val="2"/>
    </font>
    <font>
      <b/>
      <u/>
      <sz val="12"/>
      <name val="Arial"/>
      <family val="2"/>
    </font>
    <font>
      <b/>
      <sz val="12"/>
      <name val="Calibri"/>
      <family val="2"/>
    </font>
    <font>
      <sz val="8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68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/>
    <xf numFmtId="165" fontId="4" fillId="0" borderId="0" xfId="0" applyNumberFormat="1" applyFont="1" applyAlignment="1">
      <alignment vertical="center"/>
    </xf>
    <xf numFmtId="165" fontId="4" fillId="0" borderId="0" xfId="0" applyNumberFormat="1" applyFont="1" applyAlignment="1"/>
    <xf numFmtId="0" fontId="5" fillId="0" borderId="0" xfId="0" applyFont="1" applyBorder="1"/>
    <xf numFmtId="0" fontId="7" fillId="0" borderId="0" xfId="0" applyFont="1" applyBorder="1"/>
    <xf numFmtId="165" fontId="3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44" fontId="2" fillId="2" borderId="4" xfId="2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top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11" xfId="0" quotePrefix="1" applyFont="1" applyFill="1" applyBorder="1" applyAlignment="1">
      <alignment horizontal="center" vertical="center" wrapText="1"/>
    </xf>
    <xf numFmtId="0" fontId="3" fillId="0" borderId="15" xfId="0" quotePrefix="1" applyFont="1" applyFill="1" applyBorder="1" applyAlignment="1">
      <alignment horizontal="center" vertical="center" wrapText="1"/>
    </xf>
    <xf numFmtId="0" fontId="3" fillId="0" borderId="22" xfId="0" quotePrefix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vertical="top" wrapText="1"/>
    </xf>
    <xf numFmtId="0" fontId="3" fillId="0" borderId="24" xfId="0" quotePrefix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top" wrapText="1"/>
    </xf>
    <xf numFmtId="165" fontId="3" fillId="0" borderId="26" xfId="0" applyNumberFormat="1" applyFont="1" applyBorder="1" applyAlignment="1">
      <alignment horizontal="center" vertical="center" wrapText="1"/>
    </xf>
    <xf numFmtId="0" fontId="3" fillId="0" borderId="12" xfId="0" quotePrefix="1" applyFont="1" applyBorder="1" applyAlignment="1">
      <alignment horizontal="center" vertical="center"/>
    </xf>
    <xf numFmtId="0" fontId="3" fillId="0" borderId="16" xfId="0" quotePrefix="1" applyFont="1" applyBorder="1" applyAlignment="1">
      <alignment horizontal="center" vertical="center"/>
    </xf>
    <xf numFmtId="0" fontId="3" fillId="0" borderId="20" xfId="0" quotePrefix="1" applyFont="1" applyBorder="1" applyAlignment="1">
      <alignment horizontal="center" vertical="center"/>
    </xf>
    <xf numFmtId="0" fontId="3" fillId="0" borderId="25" xfId="0" quotePrefix="1" applyFont="1" applyBorder="1" applyAlignment="1">
      <alignment horizontal="center" vertical="center"/>
    </xf>
    <xf numFmtId="44" fontId="2" fillId="2" borderId="3" xfId="2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4" fontId="2" fillId="2" borderId="9" xfId="2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31" xfId="0" quotePrefix="1" applyFont="1" applyFill="1" applyBorder="1" applyAlignment="1">
      <alignment horizontal="center" vertical="center" wrapText="1"/>
    </xf>
    <xf numFmtId="0" fontId="3" fillId="0" borderId="18" xfId="0" quotePrefix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43" fontId="2" fillId="2" borderId="32" xfId="2" applyNumberFormat="1" applyFont="1" applyFill="1" applyBorder="1" applyAlignment="1">
      <alignment horizontal="center" vertical="center" wrapText="1"/>
    </xf>
    <xf numFmtId="9" fontId="3" fillId="2" borderId="5" xfId="3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top" wrapText="1"/>
    </xf>
    <xf numFmtId="44" fontId="2" fillId="2" borderId="43" xfId="2" applyFont="1" applyFill="1" applyBorder="1" applyAlignment="1">
      <alignment horizontal="center" vertical="center" wrapText="1"/>
    </xf>
    <xf numFmtId="9" fontId="3" fillId="0" borderId="12" xfId="3" applyFont="1" applyBorder="1" applyAlignment="1">
      <alignment horizontal="center" vertical="center"/>
    </xf>
    <xf numFmtId="9" fontId="3" fillId="0" borderId="16" xfId="3" applyFont="1" applyBorder="1" applyAlignment="1">
      <alignment horizontal="center" vertical="center"/>
    </xf>
    <xf numFmtId="43" fontId="2" fillId="2" borderId="9" xfId="2" applyNumberFormat="1" applyFont="1" applyFill="1" applyBorder="1" applyAlignment="1">
      <alignment horizontal="center" vertical="center" wrapText="1"/>
    </xf>
    <xf numFmtId="9" fontId="3" fillId="2" borderId="9" xfId="3" applyFont="1" applyFill="1" applyBorder="1" applyAlignment="1">
      <alignment horizontal="center" vertical="center"/>
    </xf>
    <xf numFmtId="9" fontId="3" fillId="0" borderId="25" xfId="3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44" fontId="2" fillId="2" borderId="49" xfId="2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top" wrapText="1"/>
    </xf>
    <xf numFmtId="9" fontId="3" fillId="0" borderId="16" xfId="3" applyFont="1" applyFill="1" applyBorder="1" applyAlignment="1">
      <alignment horizontal="center" vertical="center"/>
    </xf>
    <xf numFmtId="0" fontId="3" fillId="0" borderId="16" xfId="0" quotePrefix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top" wrapText="1"/>
    </xf>
    <xf numFmtId="165" fontId="2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top" wrapText="1"/>
    </xf>
    <xf numFmtId="0" fontId="2" fillId="3" borderId="16" xfId="0" applyFont="1" applyFill="1" applyBorder="1" applyAlignment="1">
      <alignment horizontal="center" vertical="center" wrapText="1"/>
    </xf>
    <xf numFmtId="165" fontId="3" fillId="0" borderId="28" xfId="0" applyNumberFormat="1" applyFont="1" applyBorder="1" applyAlignment="1">
      <alignment horizontal="center" vertical="center" wrapText="1"/>
    </xf>
    <xf numFmtId="44" fontId="2" fillId="2" borderId="4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/>
    </xf>
    <xf numFmtId="9" fontId="3" fillId="0" borderId="20" xfId="3" applyFont="1" applyBorder="1" applyAlignment="1">
      <alignment horizontal="center" vertical="center"/>
    </xf>
    <xf numFmtId="44" fontId="2" fillId="4" borderId="9" xfId="2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5" fontId="3" fillId="0" borderId="34" xfId="0" applyNumberFormat="1" applyFont="1" applyFill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12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/>
    </xf>
    <xf numFmtId="0" fontId="1" fillId="0" borderId="0" xfId="0" applyFont="1"/>
    <xf numFmtId="0" fontId="5" fillId="5" borderId="0" xfId="0" applyFont="1" applyFill="1" applyBorder="1"/>
    <xf numFmtId="0" fontId="10" fillId="0" borderId="0" xfId="0" applyFont="1" applyFill="1" applyBorder="1" applyAlignment="1">
      <alignment vertical="top" wrapText="1"/>
    </xf>
    <xf numFmtId="0" fontId="3" fillId="0" borderId="0" xfId="0" quotePrefix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9" fontId="3" fillId="0" borderId="0" xfId="3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10" fillId="0" borderId="51" xfId="0" applyFont="1" applyFill="1" applyBorder="1" applyAlignment="1">
      <alignment vertical="top" wrapText="1"/>
    </xf>
    <xf numFmtId="0" fontId="3" fillId="0" borderId="51" xfId="0" quotePrefix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9" fontId="3" fillId="0" borderId="51" xfId="3" applyFont="1" applyBorder="1" applyAlignment="1">
      <alignment horizontal="center" vertical="center"/>
    </xf>
    <xf numFmtId="0" fontId="3" fillId="0" borderId="51" xfId="0" quotePrefix="1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43" fontId="7" fillId="0" borderId="54" xfId="5" applyFont="1" applyFill="1" applyBorder="1" applyAlignment="1">
      <alignment horizontal="center" vertical="center" wrapText="1"/>
    </xf>
    <xf numFmtId="43" fontId="7" fillId="0" borderId="54" xfId="0" applyNumberFormat="1" applyFont="1" applyFill="1" applyBorder="1" applyAlignment="1">
      <alignment horizontal="center" vertical="center" wrapText="1"/>
    </xf>
    <xf numFmtId="165" fontId="3" fillId="3" borderId="28" xfId="0" applyNumberFormat="1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vertical="center" wrapText="1"/>
    </xf>
    <xf numFmtId="165" fontId="7" fillId="0" borderId="28" xfId="0" applyNumberFormat="1" applyFont="1" applyBorder="1" applyAlignment="1">
      <alignment horizontal="center" vertical="center" wrapText="1"/>
    </xf>
    <xf numFmtId="165" fontId="7" fillId="0" borderId="37" xfId="0" applyNumberFormat="1" applyFont="1" applyBorder="1" applyAlignment="1">
      <alignment horizontal="center" vertical="center" wrapText="1"/>
    </xf>
    <xf numFmtId="165" fontId="7" fillId="0" borderId="38" xfId="0" applyNumberFormat="1" applyFont="1" applyBorder="1" applyAlignment="1">
      <alignment horizontal="center" vertical="center" wrapText="1"/>
    </xf>
    <xf numFmtId="165" fontId="7" fillId="0" borderId="30" xfId="0" applyNumberFormat="1" applyFont="1" applyBorder="1" applyAlignment="1">
      <alignment horizontal="center" vertical="center" wrapText="1"/>
    </xf>
    <xf numFmtId="165" fontId="7" fillId="0" borderId="44" xfId="0" applyNumberFormat="1" applyFont="1" applyBorder="1" applyAlignment="1">
      <alignment horizontal="center" vertical="center" wrapText="1"/>
    </xf>
    <xf numFmtId="165" fontId="7" fillId="0" borderId="45" xfId="0" applyNumberFormat="1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" fontId="12" fillId="0" borderId="0" xfId="0" quotePrefix="1" applyNumberFormat="1" applyFont="1" applyAlignment="1">
      <alignment horizontal="center" vertical="center"/>
    </xf>
    <xf numFmtId="165" fontId="3" fillId="0" borderId="34" xfId="0" applyNumberFormat="1" applyFont="1" applyFill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0" fillId="0" borderId="35" xfId="0" applyBorder="1" applyAlignment="1">
      <alignment textRotation="90" wrapText="1"/>
    </xf>
    <xf numFmtId="0" fontId="0" fillId="0" borderId="36" xfId="0" applyBorder="1" applyAlignment="1">
      <alignment textRotation="90" wrapText="1"/>
    </xf>
    <xf numFmtId="0" fontId="7" fillId="0" borderId="3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top" wrapText="1"/>
    </xf>
    <xf numFmtId="0" fontId="0" fillId="0" borderId="33" xfId="0" applyBorder="1" applyAlignment="1">
      <alignment wrapText="1"/>
    </xf>
    <xf numFmtId="0" fontId="12" fillId="0" borderId="0" xfId="0" applyFont="1" applyAlignment="1">
      <alignment horizontal="justify" vertical="top"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justify" vertical="top"/>
    </xf>
    <xf numFmtId="0" fontId="3" fillId="0" borderId="4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</cellXfs>
  <cellStyles count="6">
    <cellStyle name="Euro" xfId="1"/>
    <cellStyle name="Millares" xfId="5" builtinId="3"/>
    <cellStyle name="Moneda" xfId="2" builtinId="4"/>
    <cellStyle name="Normal" xfId="0" builtinId="0"/>
    <cellStyle name="Porcentual" xfId="3" builtin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tabSelected="1" view="pageBreakPreview" topLeftCell="A58" zoomScaleSheetLayoutView="100" workbookViewId="0">
      <selection activeCell="A62" sqref="A62:XFD62"/>
    </sheetView>
  </sheetViews>
  <sheetFormatPr baseColWidth="10" defaultRowHeight="12.75"/>
  <cols>
    <col min="1" max="1" width="35.5703125" style="2" customWidth="1"/>
    <col min="2" max="2" width="5" style="3" customWidth="1"/>
    <col min="3" max="3" width="9.5703125" style="2" customWidth="1"/>
    <col min="4" max="4" width="6.85546875" style="2" customWidth="1"/>
    <col min="5" max="5" width="7.42578125" style="2" customWidth="1"/>
    <col min="6" max="12" width="7.42578125" style="2" hidden="1" customWidth="1"/>
    <col min="13" max="16" width="7.7109375" style="5" hidden="1" customWidth="1"/>
    <col min="17" max="17" width="7.7109375" style="94" customWidth="1"/>
    <col min="18" max="18" width="7.7109375" style="94" hidden="1" customWidth="1"/>
    <col min="19" max="19" width="14.85546875" style="5" customWidth="1"/>
    <col min="20" max="20" width="12.85546875" style="5" customWidth="1"/>
    <col min="21" max="21" width="13.7109375" style="6" customWidth="1"/>
    <col min="22" max="22" width="0.85546875" style="6" hidden="1" customWidth="1"/>
    <col min="23" max="23" width="8.7109375" style="6" customWidth="1"/>
    <col min="24" max="24" width="8.7109375" style="4" customWidth="1"/>
    <col min="25" max="16384" width="11.42578125" style="1"/>
  </cols>
  <sheetData>
    <row r="1" spans="1:24" ht="15.75">
      <c r="A1" s="142" t="s">
        <v>64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3" spans="1:24" ht="15.75">
      <c r="A3" s="143" t="s">
        <v>65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24" ht="15.75">
      <c r="A4" s="144" t="s">
        <v>105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1:24" ht="15.75">
      <c r="A5" s="51"/>
      <c r="B5" s="51"/>
      <c r="C5" s="51"/>
      <c r="D5" s="51"/>
      <c r="E5" s="51"/>
      <c r="F5" s="51"/>
      <c r="G5" s="51"/>
      <c r="H5" s="66"/>
      <c r="I5" s="68"/>
      <c r="J5" s="70"/>
      <c r="K5" s="72"/>
      <c r="L5" s="74"/>
      <c r="M5" s="51"/>
      <c r="N5" s="88"/>
      <c r="O5" s="95"/>
      <c r="P5" s="97"/>
      <c r="Q5" s="92"/>
      <c r="R5" s="92"/>
      <c r="S5" s="51"/>
      <c r="T5" s="51"/>
      <c r="U5" s="51"/>
      <c r="V5" s="109"/>
      <c r="W5" s="51"/>
      <c r="X5" s="51"/>
    </row>
    <row r="6" spans="1:24" ht="15.75">
      <c r="A6" s="59" t="s">
        <v>68</v>
      </c>
      <c r="B6" s="51"/>
      <c r="C6" s="51"/>
      <c r="D6" s="51"/>
      <c r="E6" s="51"/>
      <c r="F6" s="51"/>
      <c r="G6" s="51"/>
      <c r="H6" s="66"/>
      <c r="I6" s="68"/>
      <c r="J6" s="70"/>
      <c r="K6" s="72"/>
      <c r="L6" s="74"/>
      <c r="M6" s="51"/>
      <c r="N6" s="88"/>
      <c r="O6" s="95"/>
      <c r="P6" s="97"/>
      <c r="Q6" s="92"/>
      <c r="R6" s="92"/>
      <c r="S6" s="51"/>
      <c r="T6" s="51"/>
      <c r="U6" s="51"/>
      <c r="V6" s="109"/>
      <c r="W6" s="51"/>
      <c r="X6" s="51"/>
    </row>
    <row r="7" spans="1:24" ht="26.25" customHeight="1">
      <c r="A7" s="156" t="s">
        <v>69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</row>
    <row r="8" spans="1:24" ht="45.75" customHeight="1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</row>
    <row r="9" spans="1:24" ht="15.75">
      <c r="A9" s="51"/>
      <c r="B9" s="51"/>
      <c r="C9" s="51"/>
      <c r="D9" s="51"/>
      <c r="E9" s="51"/>
      <c r="F9" s="51"/>
      <c r="G9" s="51"/>
      <c r="H9" s="66"/>
      <c r="I9" s="68"/>
      <c r="J9" s="70"/>
      <c r="K9" s="72"/>
      <c r="L9" s="74"/>
      <c r="M9" s="51"/>
      <c r="N9" s="88"/>
      <c r="O9" s="95"/>
      <c r="P9" s="97"/>
      <c r="Q9" s="92"/>
      <c r="R9" s="92"/>
      <c r="S9" s="51"/>
      <c r="T9" s="51"/>
      <c r="U9" s="51"/>
      <c r="V9" s="109"/>
      <c r="W9" s="51"/>
      <c r="X9" s="51"/>
    </row>
    <row r="10" spans="1:24" ht="15.75">
      <c r="A10" s="60" t="s">
        <v>70</v>
      </c>
      <c r="B10" s="51"/>
      <c r="C10" s="51"/>
      <c r="D10" s="51"/>
      <c r="E10" s="51"/>
      <c r="F10" s="51"/>
      <c r="G10" s="51"/>
      <c r="H10" s="66"/>
      <c r="I10" s="68"/>
      <c r="J10" s="70"/>
      <c r="K10" s="72"/>
      <c r="L10" s="74"/>
      <c r="M10" s="51"/>
      <c r="N10" s="88"/>
      <c r="O10" s="95"/>
      <c r="P10" s="97"/>
      <c r="Q10" s="92"/>
      <c r="R10" s="92"/>
      <c r="S10" s="51"/>
      <c r="T10" s="51"/>
      <c r="U10" s="51"/>
      <c r="V10" s="109"/>
      <c r="W10" s="51"/>
      <c r="X10" s="51"/>
    </row>
    <row r="11" spans="1:24">
      <c r="A11" s="156" t="s">
        <v>71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7"/>
      <c r="X11" s="157"/>
    </row>
    <row r="12" spans="1:24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7"/>
      <c r="X12" s="157"/>
    </row>
    <row r="13" spans="1:24" ht="42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7"/>
      <c r="X13" s="157"/>
    </row>
    <row r="14" spans="1:24" ht="8.25" customHeight="1">
      <c r="A14" s="61"/>
      <c r="B14" s="61"/>
      <c r="C14" s="61"/>
      <c r="D14" s="61"/>
      <c r="E14" s="61"/>
      <c r="F14" s="61"/>
      <c r="G14" s="61"/>
      <c r="H14" s="67"/>
      <c r="I14" s="69"/>
      <c r="J14" s="71"/>
      <c r="K14" s="73"/>
      <c r="L14" s="75"/>
      <c r="M14" s="61"/>
      <c r="N14" s="89"/>
      <c r="O14" s="96"/>
      <c r="P14" s="98"/>
      <c r="Q14" s="93"/>
      <c r="R14" s="93"/>
      <c r="S14" s="61"/>
      <c r="T14" s="61"/>
      <c r="U14" s="61"/>
      <c r="V14" s="112"/>
      <c r="W14" s="51"/>
      <c r="X14" s="51"/>
    </row>
    <row r="15" spans="1:24" ht="15.75">
      <c r="A15" s="62" t="s">
        <v>72</v>
      </c>
      <c r="B15" s="63" t="s">
        <v>73</v>
      </c>
      <c r="C15" s="61"/>
      <c r="D15" s="61"/>
      <c r="E15" s="61"/>
      <c r="F15" s="61"/>
      <c r="G15" s="61"/>
      <c r="H15" s="67"/>
      <c r="I15" s="69"/>
      <c r="J15" s="71"/>
      <c r="K15" s="73"/>
      <c r="L15" s="75"/>
      <c r="M15" s="61"/>
      <c r="N15" s="89"/>
      <c r="O15" s="96"/>
      <c r="P15" s="98"/>
      <c r="Q15" s="93"/>
      <c r="R15" s="93"/>
      <c r="S15" s="61"/>
      <c r="T15" s="61"/>
      <c r="U15" s="61"/>
      <c r="V15" s="112"/>
      <c r="W15" s="51"/>
      <c r="X15" s="51"/>
    </row>
    <row r="16" spans="1:24" ht="15.75">
      <c r="A16" s="62" t="s">
        <v>74</v>
      </c>
      <c r="B16" s="63" t="s">
        <v>75</v>
      </c>
      <c r="C16" s="61"/>
      <c r="D16" s="61"/>
      <c r="E16" s="61"/>
      <c r="F16" s="61"/>
      <c r="G16" s="61"/>
      <c r="H16" s="67"/>
      <c r="I16" s="69"/>
      <c r="J16" s="71"/>
      <c r="K16" s="73"/>
      <c r="L16" s="75"/>
      <c r="M16" s="61"/>
      <c r="N16" s="89"/>
      <c r="O16" s="96"/>
      <c r="P16" s="98"/>
      <c r="Q16" s="93"/>
      <c r="R16" s="93"/>
      <c r="S16" s="61"/>
      <c r="T16" s="61"/>
      <c r="U16" s="61"/>
      <c r="V16" s="112"/>
      <c r="W16" s="51"/>
      <c r="X16" s="51"/>
    </row>
    <row r="17" spans="1:24" ht="15.75">
      <c r="A17" s="62" t="s">
        <v>76</v>
      </c>
      <c r="B17" s="63" t="s">
        <v>77</v>
      </c>
      <c r="C17" s="61"/>
      <c r="D17" s="61"/>
      <c r="E17" s="61"/>
      <c r="F17" s="61"/>
      <c r="G17" s="61"/>
      <c r="H17" s="67"/>
      <c r="I17" s="69"/>
      <c r="J17" s="71"/>
      <c r="K17" s="73"/>
      <c r="L17" s="75"/>
      <c r="M17" s="61"/>
      <c r="N17" s="89"/>
      <c r="O17" s="96"/>
      <c r="P17" s="98"/>
      <c r="Q17" s="93"/>
      <c r="R17" s="93"/>
      <c r="S17" s="61"/>
      <c r="T17" s="61"/>
      <c r="U17" s="61"/>
      <c r="V17" s="112"/>
      <c r="W17" s="51"/>
      <c r="X17" s="51"/>
    </row>
    <row r="18" spans="1:24" ht="15.75">
      <c r="A18" s="62" t="s">
        <v>78</v>
      </c>
      <c r="B18" s="63" t="s">
        <v>79</v>
      </c>
      <c r="C18" s="61"/>
      <c r="D18" s="61"/>
      <c r="E18" s="61"/>
      <c r="F18" s="61"/>
      <c r="G18" s="61"/>
      <c r="H18" s="67"/>
      <c r="I18" s="69"/>
      <c r="J18" s="71"/>
      <c r="K18" s="73"/>
      <c r="L18" s="75"/>
      <c r="M18" s="61"/>
      <c r="N18" s="89"/>
      <c r="O18" s="96"/>
      <c r="P18" s="98"/>
      <c r="Q18" s="93"/>
      <c r="R18" s="93"/>
      <c r="S18" s="61"/>
      <c r="T18" s="61"/>
      <c r="U18" s="61"/>
      <c r="V18" s="112"/>
      <c r="W18" s="51"/>
      <c r="X18" s="51"/>
    </row>
    <row r="19" spans="1:24" ht="15.75">
      <c r="A19" s="62" t="s">
        <v>80</v>
      </c>
      <c r="B19" s="63" t="s">
        <v>81</v>
      </c>
      <c r="C19" s="61"/>
      <c r="D19" s="61"/>
      <c r="E19" s="61"/>
      <c r="F19" s="61"/>
      <c r="G19" s="61"/>
      <c r="H19" s="67"/>
      <c r="I19" s="69"/>
      <c r="J19" s="71"/>
      <c r="K19" s="73"/>
      <c r="L19" s="75"/>
      <c r="M19" s="61"/>
      <c r="N19" s="89"/>
      <c r="O19" s="96"/>
      <c r="P19" s="98"/>
      <c r="Q19" s="93"/>
      <c r="R19" s="93"/>
      <c r="S19" s="61"/>
      <c r="T19" s="61"/>
      <c r="U19" s="61"/>
      <c r="V19" s="112"/>
      <c r="W19" s="51"/>
      <c r="X19" s="51"/>
    </row>
    <row r="20" spans="1:24" ht="15.75">
      <c r="A20" s="61"/>
      <c r="B20" s="61"/>
      <c r="C20" s="61"/>
      <c r="D20" s="61"/>
      <c r="E20" s="61"/>
      <c r="F20" s="61"/>
      <c r="G20" s="61"/>
      <c r="H20" s="67"/>
      <c r="I20" s="69"/>
      <c r="J20" s="71"/>
      <c r="K20" s="73"/>
      <c r="L20" s="75"/>
      <c r="M20" s="61"/>
      <c r="N20" s="89"/>
      <c r="O20" s="96"/>
      <c r="P20" s="98"/>
      <c r="Q20" s="93"/>
      <c r="R20" s="93"/>
      <c r="S20" s="61"/>
      <c r="T20" s="61"/>
      <c r="U20" s="61"/>
      <c r="V20" s="112"/>
      <c r="W20" s="51"/>
      <c r="X20" s="51"/>
    </row>
    <row r="21" spans="1:24" ht="15.75">
      <c r="A21" s="158" t="s">
        <v>104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13"/>
      <c r="W21" s="51"/>
      <c r="X21" s="51"/>
    </row>
    <row r="22" spans="1:24" ht="13.5" thickBot="1"/>
    <row r="23" spans="1:24" ht="6.75" customHeight="1">
      <c r="A23" s="150" t="s">
        <v>0</v>
      </c>
      <c r="B23" s="163" t="s">
        <v>3</v>
      </c>
      <c r="C23" s="159" t="s">
        <v>1</v>
      </c>
      <c r="D23" s="163" t="s">
        <v>2</v>
      </c>
      <c r="E23" s="163" t="s">
        <v>4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135" t="s">
        <v>106</v>
      </c>
      <c r="R23" s="136"/>
      <c r="S23" s="136"/>
      <c r="T23" s="137"/>
      <c r="U23" s="145" t="s">
        <v>52</v>
      </c>
      <c r="V23" s="110"/>
      <c r="W23" s="147" t="s">
        <v>57</v>
      </c>
      <c r="X23" s="147" t="s">
        <v>58</v>
      </c>
    </row>
    <row r="24" spans="1:24" ht="18" customHeight="1" thickBot="1">
      <c r="A24" s="151"/>
      <c r="B24" s="164"/>
      <c r="C24" s="160"/>
      <c r="D24" s="166"/>
      <c r="E24" s="166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138"/>
      <c r="R24" s="139"/>
      <c r="S24" s="139"/>
      <c r="T24" s="140"/>
      <c r="U24" s="146"/>
      <c r="V24" s="111"/>
      <c r="W24" s="148"/>
      <c r="X24" s="148"/>
    </row>
    <row r="25" spans="1:24" ht="24" customHeight="1" thickBot="1">
      <c r="A25" s="152"/>
      <c r="B25" s="164"/>
      <c r="C25" s="161"/>
      <c r="D25" s="166"/>
      <c r="E25" s="166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133" t="s">
        <v>53</v>
      </c>
      <c r="R25" s="100"/>
      <c r="S25" s="154" t="s">
        <v>54</v>
      </c>
      <c r="T25" s="155"/>
      <c r="U25" s="146"/>
      <c r="V25" s="111"/>
      <c r="W25" s="148"/>
      <c r="X25" s="148"/>
    </row>
    <row r="26" spans="1:24" ht="51.75" customHeight="1" thickBot="1">
      <c r="A26" s="153"/>
      <c r="B26" s="165"/>
      <c r="C26" s="162"/>
      <c r="D26" s="167"/>
      <c r="E26" s="167"/>
      <c r="F26" s="54" t="s">
        <v>66</v>
      </c>
      <c r="G26" s="54" t="s">
        <v>67</v>
      </c>
      <c r="H26" s="54" t="s">
        <v>82</v>
      </c>
      <c r="I26" s="54" t="s">
        <v>83</v>
      </c>
      <c r="J26" s="54" t="s">
        <v>84</v>
      </c>
      <c r="K26" s="54" t="s">
        <v>85</v>
      </c>
      <c r="L26" s="54" t="s">
        <v>86</v>
      </c>
      <c r="M26" s="54" t="s">
        <v>87</v>
      </c>
      <c r="N26" s="54" t="s">
        <v>88</v>
      </c>
      <c r="O26" s="54" t="s">
        <v>89</v>
      </c>
      <c r="P26" s="54" t="s">
        <v>90</v>
      </c>
      <c r="Q26" s="134"/>
      <c r="R26" s="54" t="s">
        <v>91</v>
      </c>
      <c r="S26" s="9" t="s">
        <v>55</v>
      </c>
      <c r="T26" s="35" t="s">
        <v>56</v>
      </c>
      <c r="U26" s="146"/>
      <c r="V26" s="111"/>
      <c r="W26" s="149"/>
      <c r="X26" s="149"/>
    </row>
    <row r="27" spans="1:24" s="8" customFormat="1" ht="22.5" customHeight="1" thickBot="1">
      <c r="A27" s="13" t="s">
        <v>6</v>
      </c>
      <c r="B27" s="10"/>
      <c r="C27" s="11"/>
      <c r="D27" s="11"/>
      <c r="E27" s="12"/>
      <c r="F27" s="12"/>
      <c r="G27" s="12"/>
      <c r="H27" s="12"/>
      <c r="I27" s="12"/>
      <c r="J27" s="12"/>
      <c r="K27" s="12"/>
      <c r="L27" s="12"/>
      <c r="M27" s="40"/>
      <c r="N27" s="76"/>
      <c r="O27" s="76"/>
      <c r="P27" s="76"/>
      <c r="Q27" s="76"/>
      <c r="R27" s="76"/>
      <c r="S27" s="64">
        <v>6032953.4500000002</v>
      </c>
      <c r="T27" s="64">
        <v>10291724.050000001</v>
      </c>
      <c r="U27" s="101">
        <v>30653256.039999999</v>
      </c>
      <c r="V27" s="101"/>
      <c r="W27" s="102"/>
      <c r="X27" s="65">
        <f>U27/S27</f>
        <v>5.0809700910256481</v>
      </c>
    </row>
    <row r="28" spans="1:24" s="8" customFormat="1" ht="57" thickTop="1">
      <c r="A28" s="18" t="s">
        <v>11</v>
      </c>
      <c r="B28" s="19" t="s">
        <v>5</v>
      </c>
      <c r="C28" s="20" t="s">
        <v>13</v>
      </c>
      <c r="D28" s="46">
        <v>26</v>
      </c>
      <c r="E28" s="46">
        <v>26</v>
      </c>
      <c r="F28" s="20">
        <v>0</v>
      </c>
      <c r="G28" s="20">
        <v>1</v>
      </c>
      <c r="H28" s="20">
        <v>7</v>
      </c>
      <c r="I28" s="41">
        <v>1</v>
      </c>
      <c r="J28" s="105">
        <f>4+1</f>
        <v>5</v>
      </c>
      <c r="K28" s="41">
        <v>6</v>
      </c>
      <c r="L28" s="41"/>
      <c r="M28" s="41"/>
      <c r="N28" s="41"/>
      <c r="O28" s="20"/>
      <c r="P28" s="20"/>
      <c r="Q28" s="41">
        <v>3</v>
      </c>
      <c r="R28" s="20">
        <f>+L28+M28+N28</f>
        <v>0</v>
      </c>
      <c r="S28" s="41"/>
      <c r="T28" s="41"/>
      <c r="U28" s="82">
        <f t="shared" ref="U28:U34" si="0">SUM(F28:Q28)</f>
        <v>23</v>
      </c>
      <c r="V28" s="41">
        <f>+I28+J28+Q28</f>
        <v>9</v>
      </c>
      <c r="W28" s="77">
        <f t="shared" ref="W28:W34" si="1">+(U28* 1)/D28</f>
        <v>0.88461538461538458</v>
      </c>
      <c r="X28" s="36" t="s">
        <v>59</v>
      </c>
    </row>
    <row r="29" spans="1:24" s="8" customFormat="1" ht="23.25" customHeight="1">
      <c r="A29" s="21" t="s">
        <v>7</v>
      </c>
      <c r="B29" s="22" t="s">
        <v>9</v>
      </c>
      <c r="C29" s="23" t="s">
        <v>8</v>
      </c>
      <c r="D29" s="47">
        <v>104</v>
      </c>
      <c r="E29" s="47">
        <v>104</v>
      </c>
      <c r="F29" s="23">
        <v>0</v>
      </c>
      <c r="G29" s="23">
        <v>4</v>
      </c>
      <c r="H29" s="23">
        <f>45+12+16</f>
        <v>73</v>
      </c>
      <c r="I29" s="42">
        <v>1</v>
      </c>
      <c r="J29" s="106">
        <v>1</v>
      </c>
      <c r="K29" s="42">
        <v>8</v>
      </c>
      <c r="L29" s="42"/>
      <c r="M29" s="42"/>
      <c r="N29" s="42"/>
      <c r="O29" s="23"/>
      <c r="P29" s="23"/>
      <c r="Q29" s="42">
        <v>8</v>
      </c>
      <c r="R29" s="23">
        <f t="shared" ref="R29:R34" si="2">+L29+M29+N29</f>
        <v>0</v>
      </c>
      <c r="S29" s="42"/>
      <c r="T29" s="42"/>
      <c r="U29" s="83">
        <f t="shared" si="0"/>
        <v>95</v>
      </c>
      <c r="V29" s="42">
        <f t="shared" ref="V29:V34" si="3">+I29+J29+Q29</f>
        <v>10</v>
      </c>
      <c r="W29" s="78">
        <f t="shared" si="1"/>
        <v>0.91346153846153844</v>
      </c>
      <c r="X29" s="37" t="s">
        <v>59</v>
      </c>
    </row>
    <row r="30" spans="1:24" s="8" customFormat="1" ht="24.75" customHeight="1">
      <c r="A30" s="21" t="s">
        <v>50</v>
      </c>
      <c r="B30" s="22" t="s">
        <v>12</v>
      </c>
      <c r="C30" s="23" t="s">
        <v>10</v>
      </c>
      <c r="D30" s="47">
        <v>144</v>
      </c>
      <c r="E30" s="47">
        <v>144</v>
      </c>
      <c r="F30" s="23">
        <v>0</v>
      </c>
      <c r="G30" s="23">
        <f>3+14+3</f>
        <v>20</v>
      </c>
      <c r="H30" s="23">
        <f>10+2+2</f>
        <v>14</v>
      </c>
      <c r="I30" s="42">
        <v>4</v>
      </c>
      <c r="J30" s="106">
        <f>9+4+17+1</f>
        <v>31</v>
      </c>
      <c r="K30" s="42">
        <v>12</v>
      </c>
      <c r="L30" s="42"/>
      <c r="M30" s="42"/>
      <c r="N30" s="42"/>
      <c r="O30" s="23"/>
      <c r="P30" s="23"/>
      <c r="Q30" s="42">
        <v>0</v>
      </c>
      <c r="R30" s="23">
        <f t="shared" si="2"/>
        <v>0</v>
      </c>
      <c r="S30" s="42"/>
      <c r="T30" s="42"/>
      <c r="U30" s="83">
        <f t="shared" si="0"/>
        <v>81</v>
      </c>
      <c r="V30" s="42">
        <f t="shared" si="3"/>
        <v>35</v>
      </c>
      <c r="W30" s="78">
        <f t="shared" si="1"/>
        <v>0.5625</v>
      </c>
      <c r="X30" s="37" t="s">
        <v>59</v>
      </c>
    </row>
    <row r="31" spans="1:24" s="8" customFormat="1" ht="33.75" customHeight="1">
      <c r="A31" s="21" t="s">
        <v>14</v>
      </c>
      <c r="B31" s="22" t="s">
        <v>15</v>
      </c>
      <c r="C31" s="23" t="s">
        <v>16</v>
      </c>
      <c r="D31" s="47">
        <v>92</v>
      </c>
      <c r="E31" s="47">
        <v>92</v>
      </c>
      <c r="F31" s="23">
        <v>0</v>
      </c>
      <c r="G31" s="23">
        <f>17+30</f>
        <v>47</v>
      </c>
      <c r="H31" s="23">
        <v>9</v>
      </c>
      <c r="I31" s="42">
        <v>27</v>
      </c>
      <c r="J31" s="106">
        <f>6+3</f>
        <v>9</v>
      </c>
      <c r="K31" s="42">
        <v>8</v>
      </c>
      <c r="L31" s="42"/>
      <c r="M31" s="42"/>
      <c r="N31" s="42"/>
      <c r="O31" s="23"/>
      <c r="P31" s="23"/>
      <c r="Q31" s="42">
        <v>34</v>
      </c>
      <c r="R31" s="23">
        <f t="shared" si="2"/>
        <v>0</v>
      </c>
      <c r="S31" s="42"/>
      <c r="T31" s="42"/>
      <c r="U31" s="83">
        <f t="shared" si="0"/>
        <v>134</v>
      </c>
      <c r="V31" s="42">
        <f t="shared" si="3"/>
        <v>70</v>
      </c>
      <c r="W31" s="78">
        <f t="shared" si="1"/>
        <v>1.4565217391304348</v>
      </c>
      <c r="X31" s="37" t="s">
        <v>59</v>
      </c>
    </row>
    <row r="32" spans="1:24" s="8" customFormat="1" ht="28.5" customHeight="1">
      <c r="A32" s="21" t="s">
        <v>17</v>
      </c>
      <c r="B32" s="56" t="s">
        <v>18</v>
      </c>
      <c r="C32" s="23" t="s">
        <v>19</v>
      </c>
      <c r="D32" s="47">
        <v>10</v>
      </c>
      <c r="E32" s="47">
        <v>10</v>
      </c>
      <c r="F32" s="23">
        <v>0</v>
      </c>
      <c r="G32" s="23">
        <f>1+1</f>
        <v>2</v>
      </c>
      <c r="H32" s="23">
        <v>3</v>
      </c>
      <c r="I32" s="42">
        <v>2</v>
      </c>
      <c r="J32" s="106">
        <v>1</v>
      </c>
      <c r="K32" s="42">
        <v>3</v>
      </c>
      <c r="L32" s="42"/>
      <c r="M32" s="42"/>
      <c r="N32" s="42"/>
      <c r="O32" s="23"/>
      <c r="P32" s="23"/>
      <c r="Q32" s="42">
        <v>0</v>
      </c>
      <c r="R32" s="23">
        <f t="shared" si="2"/>
        <v>0</v>
      </c>
      <c r="S32" s="42"/>
      <c r="T32" s="42"/>
      <c r="U32" s="83">
        <f t="shared" si="0"/>
        <v>11</v>
      </c>
      <c r="V32" s="42">
        <f t="shared" si="3"/>
        <v>3</v>
      </c>
      <c r="W32" s="78">
        <f t="shared" si="1"/>
        <v>1.1000000000000001</v>
      </c>
      <c r="X32" s="37" t="s">
        <v>59</v>
      </c>
    </row>
    <row r="33" spans="1:24" s="8" customFormat="1" ht="28.5" customHeight="1">
      <c r="A33" s="21" t="s">
        <v>20</v>
      </c>
      <c r="B33" s="55" t="s">
        <v>21</v>
      </c>
      <c r="C33" s="23" t="s">
        <v>22</v>
      </c>
      <c r="D33" s="47">
        <v>380</v>
      </c>
      <c r="E33" s="47">
        <v>380</v>
      </c>
      <c r="F33" s="23">
        <v>44</v>
      </c>
      <c r="G33" s="23">
        <f>36+24</f>
        <v>60</v>
      </c>
      <c r="H33" s="23">
        <v>36</v>
      </c>
      <c r="I33" s="42">
        <v>57</v>
      </c>
      <c r="J33" s="106">
        <f>42+21</f>
        <v>63</v>
      </c>
      <c r="K33" s="42">
        <v>52</v>
      </c>
      <c r="L33" s="42"/>
      <c r="M33" s="42"/>
      <c r="N33" s="42"/>
      <c r="O33" s="23"/>
      <c r="P33" s="23"/>
      <c r="Q33" s="42">
        <v>22</v>
      </c>
      <c r="R33" s="23">
        <f t="shared" si="2"/>
        <v>0</v>
      </c>
      <c r="S33" s="42"/>
      <c r="T33" s="42"/>
      <c r="U33" s="83">
        <f t="shared" si="0"/>
        <v>334</v>
      </c>
      <c r="V33" s="42">
        <f t="shared" si="3"/>
        <v>142</v>
      </c>
      <c r="W33" s="78">
        <f t="shared" si="1"/>
        <v>0.87894736842105259</v>
      </c>
      <c r="X33" s="37" t="s">
        <v>59</v>
      </c>
    </row>
    <row r="34" spans="1:24" s="8" customFormat="1" ht="57" thickBot="1">
      <c r="A34" s="24" t="s">
        <v>24</v>
      </c>
      <c r="B34" s="22" t="s">
        <v>23</v>
      </c>
      <c r="C34" s="25" t="s">
        <v>16</v>
      </c>
      <c r="D34" s="48">
        <v>493</v>
      </c>
      <c r="E34" s="48">
        <v>493</v>
      </c>
      <c r="F34" s="25">
        <v>0</v>
      </c>
      <c r="G34" s="25">
        <f>23+159</f>
        <v>182</v>
      </c>
      <c r="H34" s="25">
        <v>31</v>
      </c>
      <c r="I34" s="43">
        <v>54</v>
      </c>
      <c r="J34" s="107">
        <v>106</v>
      </c>
      <c r="K34" s="43">
        <v>14</v>
      </c>
      <c r="L34" s="43"/>
      <c r="M34" s="43"/>
      <c r="N34" s="87"/>
      <c r="O34" s="25"/>
      <c r="P34" s="25"/>
      <c r="Q34" s="43">
        <v>2</v>
      </c>
      <c r="R34" s="25">
        <f t="shared" si="2"/>
        <v>0</v>
      </c>
      <c r="S34" s="43"/>
      <c r="T34" s="43"/>
      <c r="U34" s="84">
        <f t="shared" si="0"/>
        <v>389</v>
      </c>
      <c r="V34" s="43">
        <f t="shared" si="3"/>
        <v>162</v>
      </c>
      <c r="W34" s="78">
        <f t="shared" si="1"/>
        <v>0.78904665314401623</v>
      </c>
      <c r="X34" s="38" t="s">
        <v>59</v>
      </c>
    </row>
    <row r="35" spans="1:24" s="8" customFormat="1" ht="25.5" thickTop="1" thickBot="1">
      <c r="A35" s="14" t="s">
        <v>26</v>
      </c>
      <c r="B35" s="16"/>
      <c r="C35" s="17"/>
      <c r="D35" s="49"/>
      <c r="E35" s="49"/>
      <c r="F35" s="44"/>
      <c r="G35" s="44"/>
      <c r="H35" s="44"/>
      <c r="I35" s="44"/>
      <c r="J35" s="104"/>
      <c r="K35" s="44"/>
      <c r="L35" s="44"/>
      <c r="M35" s="44"/>
      <c r="N35" s="44"/>
      <c r="O35" s="44"/>
      <c r="P35" s="44"/>
      <c r="Q35" s="44"/>
      <c r="R35" s="44"/>
      <c r="S35" s="79">
        <v>62018761.469999999</v>
      </c>
      <c r="T35" s="79">
        <v>-5413835.5700000003</v>
      </c>
      <c r="U35" s="85">
        <v>19513905.66</v>
      </c>
      <c r="V35" s="85"/>
      <c r="W35" s="80"/>
      <c r="X35" s="80">
        <f>U35/S35</f>
        <v>0.3146452008629575</v>
      </c>
    </row>
    <row r="36" spans="1:24" s="8" customFormat="1" ht="67.5" customHeight="1" thickTop="1">
      <c r="A36" s="18" t="s">
        <v>63</v>
      </c>
      <c r="B36" s="26" t="s">
        <v>5</v>
      </c>
      <c r="C36" s="20" t="s">
        <v>27</v>
      </c>
      <c r="D36" s="46">
        <v>277</v>
      </c>
      <c r="E36" s="46">
        <v>427</v>
      </c>
      <c r="F36" s="20">
        <f>12+3+27+9</f>
        <v>51</v>
      </c>
      <c r="G36" s="20">
        <f>68+37</f>
        <v>105</v>
      </c>
      <c r="H36" s="20">
        <f>58-18-19</f>
        <v>21</v>
      </c>
      <c r="I36" s="41">
        <v>0</v>
      </c>
      <c r="J36" s="105">
        <v>23</v>
      </c>
      <c r="K36" s="41">
        <f>214+13</f>
        <v>227</v>
      </c>
      <c r="L36" s="41"/>
      <c r="M36" s="41"/>
      <c r="N36" s="41"/>
      <c r="O36" s="20"/>
      <c r="P36" s="20"/>
      <c r="Q36" s="41">
        <v>0</v>
      </c>
      <c r="R36" s="20">
        <f t="shared" ref="R36:R39" si="4">+L36+M36+N36</f>
        <v>0</v>
      </c>
      <c r="S36" s="41"/>
      <c r="T36" s="41"/>
      <c r="U36" s="86">
        <f>SUM(F36:Q36)</f>
        <v>427</v>
      </c>
      <c r="V36" s="86">
        <f>+I36+J36+Q36</f>
        <v>23</v>
      </c>
      <c r="W36" s="78">
        <f>+(U36* 1)/D36</f>
        <v>1.5415162454873645</v>
      </c>
      <c r="X36" s="37" t="s">
        <v>59</v>
      </c>
    </row>
    <row r="37" spans="1:24" s="8" customFormat="1" ht="56.25">
      <c r="A37" s="21" t="s">
        <v>28</v>
      </c>
      <c r="B37" s="58" t="s">
        <v>9</v>
      </c>
      <c r="C37" s="23" t="s">
        <v>27</v>
      </c>
      <c r="D37" s="47">
        <v>4</v>
      </c>
      <c r="E37" s="47">
        <v>4</v>
      </c>
      <c r="F37" s="23">
        <v>1</v>
      </c>
      <c r="G37" s="23">
        <v>0</v>
      </c>
      <c r="H37" s="23">
        <v>0</v>
      </c>
      <c r="I37" s="42">
        <v>0</v>
      </c>
      <c r="J37" s="106">
        <v>2</v>
      </c>
      <c r="K37" s="42">
        <v>0</v>
      </c>
      <c r="L37" s="42"/>
      <c r="M37" s="42"/>
      <c r="N37" s="42"/>
      <c r="O37" s="23"/>
      <c r="P37" s="23"/>
      <c r="Q37" s="42">
        <v>0</v>
      </c>
      <c r="R37" s="23">
        <f t="shared" si="4"/>
        <v>0</v>
      </c>
      <c r="S37" s="42"/>
      <c r="T37" s="42"/>
      <c r="U37" s="86">
        <f>SUM(F37:Q37)</f>
        <v>3</v>
      </c>
      <c r="V37" s="86">
        <f t="shared" ref="V37:V61" si="5">+I37+J37+Q37</f>
        <v>2</v>
      </c>
      <c r="W37" s="78">
        <f>+(U37* 1)/D37</f>
        <v>0.75</v>
      </c>
      <c r="X37" s="37" t="s">
        <v>59</v>
      </c>
    </row>
    <row r="38" spans="1:24" s="8" customFormat="1" ht="30" customHeight="1">
      <c r="A38" s="21" t="s">
        <v>29</v>
      </c>
      <c r="B38" s="57" t="s">
        <v>12</v>
      </c>
      <c r="C38" s="23" t="s">
        <v>27</v>
      </c>
      <c r="D38" s="47">
        <v>1</v>
      </c>
      <c r="E38" s="47">
        <v>1</v>
      </c>
      <c r="F38" s="23">
        <v>0</v>
      </c>
      <c r="G38" s="23">
        <v>1</v>
      </c>
      <c r="H38" s="23">
        <v>0</v>
      </c>
      <c r="I38" s="42">
        <v>0</v>
      </c>
      <c r="J38" s="106">
        <v>0</v>
      </c>
      <c r="K38" s="42">
        <v>0</v>
      </c>
      <c r="L38" s="42"/>
      <c r="M38" s="42"/>
      <c r="N38" s="42"/>
      <c r="O38" s="23"/>
      <c r="P38" s="23"/>
      <c r="Q38" s="42">
        <v>0</v>
      </c>
      <c r="R38" s="23">
        <f t="shared" si="4"/>
        <v>0</v>
      </c>
      <c r="S38" s="42"/>
      <c r="T38" s="42"/>
      <c r="U38" s="86">
        <f>SUM(F38:Q38)</f>
        <v>1</v>
      </c>
      <c r="V38" s="86">
        <f t="shared" si="5"/>
        <v>0</v>
      </c>
      <c r="W38" s="78">
        <f>+(U38* 1)/D38</f>
        <v>1</v>
      </c>
      <c r="X38" s="37" t="s">
        <v>59</v>
      </c>
    </row>
    <row r="39" spans="1:24" s="8" customFormat="1" ht="30" customHeight="1" thickBot="1">
      <c r="A39" s="24" t="s">
        <v>30</v>
      </c>
      <c r="B39" s="28" t="s">
        <v>15</v>
      </c>
      <c r="C39" s="25" t="s">
        <v>10</v>
      </c>
      <c r="D39" s="48">
        <v>248</v>
      </c>
      <c r="E39" s="48">
        <v>248</v>
      </c>
      <c r="F39" s="25">
        <v>42</v>
      </c>
      <c r="G39" s="25">
        <v>22</v>
      </c>
      <c r="H39" s="25">
        <v>24</v>
      </c>
      <c r="I39" s="43">
        <v>38</v>
      </c>
      <c r="J39" s="107">
        <v>56</v>
      </c>
      <c r="K39" s="43">
        <v>33</v>
      </c>
      <c r="L39" s="43"/>
      <c r="M39" s="43"/>
      <c r="N39" s="43"/>
      <c r="O39" s="25"/>
      <c r="P39" s="25"/>
      <c r="Q39" s="43">
        <v>22</v>
      </c>
      <c r="R39" s="25">
        <f t="shared" si="4"/>
        <v>0</v>
      </c>
      <c r="S39" s="43"/>
      <c r="T39" s="43"/>
      <c r="U39" s="84">
        <f>SUM(F39:Q39)</f>
        <v>237</v>
      </c>
      <c r="V39" s="86">
        <f t="shared" si="5"/>
        <v>116</v>
      </c>
      <c r="W39" s="103">
        <f>+(U39* 1)/D39</f>
        <v>0.95564516129032262</v>
      </c>
      <c r="X39" s="38" t="s">
        <v>59</v>
      </c>
    </row>
    <row r="40" spans="1:24" s="8" customFormat="1" ht="25.5" thickTop="1" thickBot="1">
      <c r="A40" s="15" t="s">
        <v>31</v>
      </c>
      <c r="B40" s="16"/>
      <c r="C40" s="17"/>
      <c r="D40" s="49"/>
      <c r="E40" s="49"/>
      <c r="F40" s="44"/>
      <c r="G40" s="44"/>
      <c r="H40" s="44"/>
      <c r="I40" s="44"/>
      <c r="J40" s="104"/>
      <c r="K40" s="44"/>
      <c r="L40" s="44"/>
      <c r="M40" s="44"/>
      <c r="N40" s="44"/>
      <c r="O40" s="44"/>
      <c r="P40" s="44"/>
      <c r="Q40" s="44"/>
      <c r="R40" s="44"/>
      <c r="S40" s="79">
        <v>20512041.73</v>
      </c>
      <c r="T40" s="79">
        <v>1876056.94</v>
      </c>
      <c r="U40" s="85">
        <v>13127504.59</v>
      </c>
      <c r="V40" s="85"/>
      <c r="W40" s="80"/>
      <c r="X40" s="80">
        <f>U40/S40</f>
        <v>0.63999014641240204</v>
      </c>
    </row>
    <row r="41" spans="1:24" s="8" customFormat="1" ht="90.75" thickTop="1">
      <c r="A41" s="18" t="s">
        <v>60</v>
      </c>
      <c r="B41" s="26" t="s">
        <v>5</v>
      </c>
      <c r="C41" s="20" t="s">
        <v>27</v>
      </c>
      <c r="D41" s="46">
        <v>8018</v>
      </c>
      <c r="E41" s="46">
        <v>8018</v>
      </c>
      <c r="F41" s="20">
        <v>599</v>
      </c>
      <c r="G41" s="20">
        <v>967</v>
      </c>
      <c r="H41" s="20">
        <v>952</v>
      </c>
      <c r="I41" s="41">
        <v>1083</v>
      </c>
      <c r="J41" s="105">
        <v>806</v>
      </c>
      <c r="K41" s="41">
        <v>859</v>
      </c>
      <c r="L41" s="41"/>
      <c r="M41" s="41"/>
      <c r="N41" s="41"/>
      <c r="O41" s="20"/>
      <c r="P41" s="20"/>
      <c r="Q41" s="41">
        <v>2873</v>
      </c>
      <c r="R41" s="20">
        <f t="shared" ref="R41:R48" si="6">+L41+M41+N41</f>
        <v>0</v>
      </c>
      <c r="S41" s="41"/>
      <c r="T41" s="41"/>
      <c r="U41" s="86">
        <f t="shared" ref="U41:U48" si="7">SUM(F41:Q41)</f>
        <v>8139</v>
      </c>
      <c r="V41" s="86">
        <f t="shared" si="5"/>
        <v>4762</v>
      </c>
      <c r="W41" s="77">
        <f t="shared" ref="W41:W48" si="8">+(U41* 1)/D41</f>
        <v>1.0150910451484161</v>
      </c>
      <c r="X41" s="36" t="s">
        <v>59</v>
      </c>
    </row>
    <row r="42" spans="1:24" s="8" customFormat="1" ht="22.5">
      <c r="A42" s="21" t="s">
        <v>32</v>
      </c>
      <c r="B42" s="27" t="s">
        <v>9</v>
      </c>
      <c r="C42" s="29" t="s">
        <v>27</v>
      </c>
      <c r="D42" s="47">
        <v>18</v>
      </c>
      <c r="E42" s="47">
        <v>18</v>
      </c>
      <c r="F42" s="23">
        <v>0</v>
      </c>
      <c r="G42" s="23">
        <v>0</v>
      </c>
      <c r="H42" s="23">
        <v>0</v>
      </c>
      <c r="I42" s="42">
        <v>7</v>
      </c>
      <c r="J42" s="106">
        <v>0</v>
      </c>
      <c r="K42" s="42">
        <v>5</v>
      </c>
      <c r="L42" s="42"/>
      <c r="M42" s="42"/>
      <c r="N42" s="42"/>
      <c r="O42" s="23"/>
      <c r="P42" s="23"/>
      <c r="Q42" s="42">
        <v>0</v>
      </c>
      <c r="R42" s="23">
        <f t="shared" si="6"/>
        <v>0</v>
      </c>
      <c r="S42" s="42"/>
      <c r="T42" s="42"/>
      <c r="U42" s="86">
        <f t="shared" si="7"/>
        <v>12</v>
      </c>
      <c r="V42" s="86">
        <f t="shared" si="5"/>
        <v>7</v>
      </c>
      <c r="W42" s="78">
        <f t="shared" si="8"/>
        <v>0.66666666666666663</v>
      </c>
      <c r="X42" s="37" t="s">
        <v>59</v>
      </c>
    </row>
    <row r="43" spans="1:24" s="8" customFormat="1" ht="22.5">
      <c r="A43" s="21" t="s">
        <v>33</v>
      </c>
      <c r="B43" s="27" t="s">
        <v>12</v>
      </c>
      <c r="C43" s="23" t="s">
        <v>27</v>
      </c>
      <c r="D43" s="47">
        <v>1</v>
      </c>
      <c r="E43" s="47">
        <v>1</v>
      </c>
      <c r="F43" s="23">
        <v>0</v>
      </c>
      <c r="G43" s="23">
        <v>0</v>
      </c>
      <c r="H43" s="23">
        <v>0</v>
      </c>
      <c r="I43" s="42">
        <v>0</v>
      </c>
      <c r="J43" s="106">
        <v>0</v>
      </c>
      <c r="K43" s="42">
        <v>0</v>
      </c>
      <c r="L43" s="42"/>
      <c r="M43" s="42"/>
      <c r="N43" s="42"/>
      <c r="O43" s="23"/>
      <c r="P43" s="23"/>
      <c r="Q43" s="42">
        <v>0</v>
      </c>
      <c r="R43" s="23">
        <f t="shared" si="6"/>
        <v>0</v>
      </c>
      <c r="S43" s="42"/>
      <c r="T43" s="42"/>
      <c r="U43" s="86">
        <f t="shared" si="7"/>
        <v>0</v>
      </c>
      <c r="V43" s="86">
        <f t="shared" si="5"/>
        <v>0</v>
      </c>
      <c r="W43" s="78">
        <f t="shared" si="8"/>
        <v>0</v>
      </c>
      <c r="X43" s="37" t="s">
        <v>59</v>
      </c>
    </row>
    <row r="44" spans="1:24" s="8" customFormat="1" ht="45">
      <c r="A44" s="21" t="s">
        <v>34</v>
      </c>
      <c r="B44" s="27" t="s">
        <v>15</v>
      </c>
      <c r="C44" s="23" t="s">
        <v>27</v>
      </c>
      <c r="D44" s="47">
        <v>325</v>
      </c>
      <c r="E44" s="47">
        <v>325</v>
      </c>
      <c r="F44" s="23">
        <v>0</v>
      </c>
      <c r="G44" s="23">
        <v>0</v>
      </c>
      <c r="H44" s="23">
        <v>45</v>
      </c>
      <c r="I44" s="42">
        <v>37</v>
      </c>
      <c r="J44" s="106">
        <f>38+2</f>
        <v>40</v>
      </c>
      <c r="K44" s="42">
        <v>20</v>
      </c>
      <c r="L44" s="42"/>
      <c r="M44" s="42"/>
      <c r="N44" s="42"/>
      <c r="O44" s="23"/>
      <c r="P44" s="23"/>
      <c r="Q44" s="42">
        <v>0</v>
      </c>
      <c r="R44" s="23">
        <f t="shared" si="6"/>
        <v>0</v>
      </c>
      <c r="S44" s="42"/>
      <c r="T44" s="42"/>
      <c r="U44" s="86">
        <f t="shared" si="7"/>
        <v>142</v>
      </c>
      <c r="V44" s="86">
        <f t="shared" si="5"/>
        <v>77</v>
      </c>
      <c r="W44" s="90">
        <f t="shared" si="8"/>
        <v>0.43692307692307691</v>
      </c>
      <c r="X44" s="91" t="s">
        <v>59</v>
      </c>
    </row>
    <row r="45" spans="1:24" s="8" customFormat="1" ht="33.75">
      <c r="A45" s="21" t="s">
        <v>35</v>
      </c>
      <c r="B45" s="27" t="s">
        <v>18</v>
      </c>
      <c r="C45" s="23" t="s">
        <v>27</v>
      </c>
      <c r="D45" s="47">
        <v>3</v>
      </c>
      <c r="E45" s="47">
        <v>3</v>
      </c>
      <c r="F45" s="23">
        <v>0</v>
      </c>
      <c r="G45" s="23">
        <v>0</v>
      </c>
      <c r="H45" s="23">
        <v>0</v>
      </c>
      <c r="I45" s="42">
        <v>0</v>
      </c>
      <c r="J45" s="106">
        <v>0</v>
      </c>
      <c r="K45" s="42">
        <v>2</v>
      </c>
      <c r="L45" s="42"/>
      <c r="M45" s="42"/>
      <c r="N45" s="42"/>
      <c r="O45" s="23"/>
      <c r="P45" s="23"/>
      <c r="Q45" s="42">
        <v>0</v>
      </c>
      <c r="R45" s="23">
        <f t="shared" si="6"/>
        <v>0</v>
      </c>
      <c r="S45" s="42"/>
      <c r="T45" s="42"/>
      <c r="U45" s="86">
        <f t="shared" si="7"/>
        <v>2</v>
      </c>
      <c r="V45" s="86">
        <f t="shared" si="5"/>
        <v>0</v>
      </c>
      <c r="W45" s="78">
        <f t="shared" si="8"/>
        <v>0.66666666666666663</v>
      </c>
      <c r="X45" s="37" t="s">
        <v>59</v>
      </c>
    </row>
    <row r="46" spans="1:24" s="7" customFormat="1" ht="66.75" customHeight="1">
      <c r="A46" s="21" t="s">
        <v>61</v>
      </c>
      <c r="B46" s="27" t="s">
        <v>21</v>
      </c>
      <c r="C46" s="23" t="s">
        <v>27</v>
      </c>
      <c r="D46" s="47">
        <v>360</v>
      </c>
      <c r="E46" s="47">
        <v>360</v>
      </c>
      <c r="F46" s="99">
        <v>9</v>
      </c>
      <c r="G46" s="99">
        <v>11</v>
      </c>
      <c r="H46" s="99">
        <v>130</v>
      </c>
      <c r="I46" s="42">
        <v>55</v>
      </c>
      <c r="J46" s="106">
        <v>0</v>
      </c>
      <c r="K46" s="42">
        <v>87</v>
      </c>
      <c r="L46" s="42"/>
      <c r="M46" s="42"/>
      <c r="N46" s="42"/>
      <c r="O46" s="23"/>
      <c r="P46" s="99"/>
      <c r="Q46" s="42">
        <v>15</v>
      </c>
      <c r="R46" s="23">
        <f t="shared" si="6"/>
        <v>0</v>
      </c>
      <c r="S46" s="42"/>
      <c r="T46" s="42"/>
      <c r="U46" s="86">
        <f t="shared" si="7"/>
        <v>307</v>
      </c>
      <c r="V46" s="86">
        <f t="shared" si="5"/>
        <v>70</v>
      </c>
      <c r="W46" s="78">
        <f t="shared" si="8"/>
        <v>0.85277777777777775</v>
      </c>
      <c r="X46" s="37" t="s">
        <v>59</v>
      </c>
    </row>
    <row r="47" spans="1:24" s="7" customFormat="1" ht="25.5" customHeight="1">
      <c r="A47" s="21" t="s">
        <v>36</v>
      </c>
      <c r="B47" s="27" t="s">
        <v>23</v>
      </c>
      <c r="C47" s="23" t="s">
        <v>22</v>
      </c>
      <c r="D47" s="47">
        <v>1</v>
      </c>
      <c r="E47" s="47">
        <v>1</v>
      </c>
      <c r="F47" s="23">
        <v>0</v>
      </c>
      <c r="G47" s="23">
        <v>0</v>
      </c>
      <c r="H47" s="23">
        <v>0</v>
      </c>
      <c r="I47" s="42">
        <v>0</v>
      </c>
      <c r="J47" s="106">
        <v>0</v>
      </c>
      <c r="K47" s="42">
        <v>0</v>
      </c>
      <c r="L47" s="42"/>
      <c r="M47" s="42"/>
      <c r="N47" s="42"/>
      <c r="O47" s="23"/>
      <c r="P47" s="23"/>
      <c r="Q47" s="42">
        <v>0</v>
      </c>
      <c r="R47" s="23">
        <f t="shared" si="6"/>
        <v>0</v>
      </c>
      <c r="S47" s="42"/>
      <c r="T47" s="42"/>
      <c r="U47" s="86">
        <f t="shared" si="7"/>
        <v>0</v>
      </c>
      <c r="V47" s="86">
        <f t="shared" si="5"/>
        <v>0</v>
      </c>
      <c r="W47" s="78">
        <f t="shared" si="8"/>
        <v>0</v>
      </c>
      <c r="X47" s="37" t="s">
        <v>59</v>
      </c>
    </row>
    <row r="48" spans="1:24" s="7" customFormat="1" ht="36.75" customHeight="1" thickBot="1">
      <c r="A48" s="24" t="s">
        <v>37</v>
      </c>
      <c r="B48" s="28" t="s">
        <v>25</v>
      </c>
      <c r="C48" s="25" t="s">
        <v>27</v>
      </c>
      <c r="D48" s="48">
        <v>3</v>
      </c>
      <c r="E48" s="48">
        <v>3</v>
      </c>
      <c r="F48" s="25">
        <v>0</v>
      </c>
      <c r="G48" s="25">
        <v>0</v>
      </c>
      <c r="H48" s="25">
        <v>0</v>
      </c>
      <c r="I48" s="43">
        <v>0</v>
      </c>
      <c r="J48" s="107">
        <v>0</v>
      </c>
      <c r="K48" s="43">
        <v>1</v>
      </c>
      <c r="L48" s="43"/>
      <c r="M48" s="43"/>
      <c r="N48" s="43"/>
      <c r="O48" s="25"/>
      <c r="P48" s="25"/>
      <c r="Q48" s="43">
        <v>0</v>
      </c>
      <c r="R48" s="25">
        <f t="shared" si="6"/>
        <v>0</v>
      </c>
      <c r="S48" s="43"/>
      <c r="T48" s="43"/>
      <c r="U48" s="86">
        <f t="shared" si="7"/>
        <v>1</v>
      </c>
      <c r="V48" s="86">
        <f t="shared" si="5"/>
        <v>0</v>
      </c>
      <c r="W48" s="78">
        <f t="shared" si="8"/>
        <v>0.33333333333333331</v>
      </c>
      <c r="X48" s="38" t="s">
        <v>59</v>
      </c>
    </row>
    <row r="49" spans="1:24" s="7" customFormat="1" ht="25.5" thickTop="1" thickBot="1">
      <c r="A49" s="15" t="s">
        <v>38</v>
      </c>
      <c r="B49" s="16"/>
      <c r="C49" s="17"/>
      <c r="D49" s="49"/>
      <c r="E49" s="49"/>
      <c r="F49" s="44"/>
      <c r="G49" s="44"/>
      <c r="H49" s="44"/>
      <c r="I49" s="44"/>
      <c r="J49" s="104"/>
      <c r="K49" s="44"/>
      <c r="L49" s="44"/>
      <c r="M49" s="44"/>
      <c r="N49" s="44"/>
      <c r="O49" s="44"/>
      <c r="P49" s="44"/>
      <c r="Q49" s="44"/>
      <c r="R49" s="44"/>
      <c r="S49" s="79">
        <v>13272497.59</v>
      </c>
      <c r="T49" s="79">
        <v>2780725.41</v>
      </c>
      <c r="U49" s="85">
        <v>17275874.219999999</v>
      </c>
      <c r="V49" s="85"/>
      <c r="W49" s="80"/>
      <c r="X49" s="80">
        <f>U49/S49</f>
        <v>1.3016294863007769</v>
      </c>
    </row>
    <row r="50" spans="1:24" s="115" customFormat="1" ht="69.75" customHeight="1" thickTop="1">
      <c r="A50" s="18" t="s">
        <v>62</v>
      </c>
      <c r="B50" s="26" t="s">
        <v>5</v>
      </c>
      <c r="C50" s="20" t="s">
        <v>27</v>
      </c>
      <c r="D50" s="46">
        <v>91</v>
      </c>
      <c r="E50" s="46">
        <v>99</v>
      </c>
      <c r="F50" s="20">
        <v>0</v>
      </c>
      <c r="G50" s="20">
        <v>5</v>
      </c>
      <c r="H50" s="20">
        <f>4+1+2+19</f>
        <v>26</v>
      </c>
      <c r="I50" s="41">
        <f>2+28+2+2</f>
        <v>34</v>
      </c>
      <c r="J50" s="41">
        <f>4+2+4+1</f>
        <v>11</v>
      </c>
      <c r="K50" s="42">
        <f>8+7+3+3+2</f>
        <v>23</v>
      </c>
      <c r="L50" s="42"/>
      <c r="M50" s="42"/>
      <c r="N50" s="41"/>
      <c r="O50" s="20"/>
      <c r="P50" s="20"/>
      <c r="Q50" s="42">
        <v>4</v>
      </c>
      <c r="R50" s="20">
        <f t="shared" ref="R50:R52" si="9">+L50+M50+N50</f>
        <v>0</v>
      </c>
      <c r="S50" s="41"/>
      <c r="T50" s="41"/>
      <c r="U50" s="86">
        <f>SUM(F50:Q50)</f>
        <v>103</v>
      </c>
      <c r="V50" s="86">
        <f t="shared" si="5"/>
        <v>49</v>
      </c>
      <c r="W50" s="90">
        <f>+(U50* 1)/D50</f>
        <v>1.1318681318681318</v>
      </c>
      <c r="X50" s="91" t="s">
        <v>59</v>
      </c>
    </row>
    <row r="51" spans="1:24" s="7" customFormat="1" ht="22.5">
      <c r="A51" s="21" t="s">
        <v>39</v>
      </c>
      <c r="B51" s="27" t="s">
        <v>9</v>
      </c>
      <c r="C51" s="23" t="s">
        <v>27</v>
      </c>
      <c r="D51" s="47">
        <v>1</v>
      </c>
      <c r="E51" s="47">
        <v>1</v>
      </c>
      <c r="F51" s="23">
        <v>0</v>
      </c>
      <c r="G51" s="23">
        <v>0</v>
      </c>
      <c r="H51" s="23">
        <v>0</v>
      </c>
      <c r="I51" s="42">
        <v>0</v>
      </c>
      <c r="J51" s="106">
        <v>0</v>
      </c>
      <c r="K51" s="42">
        <v>0</v>
      </c>
      <c r="L51" s="42"/>
      <c r="M51" s="42"/>
      <c r="N51" s="42"/>
      <c r="O51" s="23"/>
      <c r="P51" s="23"/>
      <c r="Q51" s="42">
        <v>0</v>
      </c>
      <c r="R51" s="23">
        <f t="shared" si="9"/>
        <v>0</v>
      </c>
      <c r="S51" s="42"/>
      <c r="T51" s="42"/>
      <c r="U51" s="86">
        <f>SUM(F51:Q51)</f>
        <v>0</v>
      </c>
      <c r="V51" s="86">
        <f t="shared" si="5"/>
        <v>0</v>
      </c>
      <c r="W51" s="78">
        <f>+(U51* 1)/D51</f>
        <v>0</v>
      </c>
      <c r="X51" s="37" t="s">
        <v>59</v>
      </c>
    </row>
    <row r="52" spans="1:24" s="7" customFormat="1" ht="23.25" thickBot="1">
      <c r="A52" s="34" t="s">
        <v>40</v>
      </c>
      <c r="B52" s="28" t="s">
        <v>12</v>
      </c>
      <c r="C52" s="25" t="s">
        <v>41</v>
      </c>
      <c r="D52" s="48">
        <v>4</v>
      </c>
      <c r="E52" s="48">
        <v>4</v>
      </c>
      <c r="F52" s="25">
        <v>0</v>
      </c>
      <c r="G52" s="25">
        <v>0</v>
      </c>
      <c r="H52" s="25">
        <v>1</v>
      </c>
      <c r="I52" s="43">
        <v>0</v>
      </c>
      <c r="J52" s="107">
        <v>0</v>
      </c>
      <c r="K52" s="43">
        <v>1</v>
      </c>
      <c r="L52" s="43"/>
      <c r="M52" s="43"/>
      <c r="N52" s="43"/>
      <c r="O52" s="25"/>
      <c r="P52" s="25"/>
      <c r="Q52" s="43">
        <v>0</v>
      </c>
      <c r="R52" s="25">
        <f t="shared" si="9"/>
        <v>0</v>
      </c>
      <c r="S52" s="43"/>
      <c r="T52" s="43"/>
      <c r="U52" s="86">
        <f>SUM(F52:Q52)</f>
        <v>2</v>
      </c>
      <c r="V52" s="86">
        <f t="shared" si="5"/>
        <v>0</v>
      </c>
      <c r="W52" s="78">
        <f>+(U52* 1)/D52</f>
        <v>0.5</v>
      </c>
      <c r="X52" s="37" t="s">
        <v>59</v>
      </c>
    </row>
    <row r="53" spans="1:24" s="7" customFormat="1" ht="25.5" thickTop="1" thickBot="1">
      <c r="A53" s="15" t="s">
        <v>43</v>
      </c>
      <c r="B53" s="16"/>
      <c r="C53" s="17"/>
      <c r="D53" s="49"/>
      <c r="E53" s="49"/>
      <c r="F53" s="44"/>
      <c r="G53" s="44"/>
      <c r="H53" s="44"/>
      <c r="I53" s="44"/>
      <c r="J53" s="104"/>
      <c r="K53" s="44"/>
      <c r="L53" s="44"/>
      <c r="M53" s="44"/>
      <c r="N53" s="44"/>
      <c r="O53" s="44"/>
      <c r="P53" s="44"/>
      <c r="Q53" s="44"/>
      <c r="R53" s="44"/>
      <c r="S53" s="79">
        <v>7118885.0700000003</v>
      </c>
      <c r="T53" s="79">
        <v>1150058.68</v>
      </c>
      <c r="U53" s="85">
        <v>6914925.8099999996</v>
      </c>
      <c r="V53" s="85"/>
      <c r="W53" s="80"/>
      <c r="X53" s="80">
        <f>U53/S53</f>
        <v>0.97134955010588464</v>
      </c>
    </row>
    <row r="54" spans="1:24" s="7" customFormat="1" ht="36" customHeight="1" thickTop="1">
      <c r="A54" s="18" t="s">
        <v>44</v>
      </c>
      <c r="B54" s="26" t="s">
        <v>5</v>
      </c>
      <c r="C54" s="20" t="s">
        <v>27</v>
      </c>
      <c r="D54" s="46">
        <v>1</v>
      </c>
      <c r="E54" s="46">
        <v>1</v>
      </c>
      <c r="F54" s="20">
        <v>0</v>
      </c>
      <c r="G54" s="20">
        <v>0</v>
      </c>
      <c r="H54" s="20">
        <v>0</v>
      </c>
      <c r="I54" s="41">
        <v>0</v>
      </c>
      <c r="J54" s="105">
        <v>0</v>
      </c>
      <c r="K54" s="41">
        <v>0</v>
      </c>
      <c r="L54" s="41"/>
      <c r="M54" s="41"/>
      <c r="N54" s="41"/>
      <c r="O54" s="20"/>
      <c r="P54" s="20"/>
      <c r="Q54" s="41">
        <v>0</v>
      </c>
      <c r="R54" s="20">
        <f t="shared" ref="R54:R57" si="10">+L54+M54+N54</f>
        <v>0</v>
      </c>
      <c r="S54" s="41"/>
      <c r="T54" s="41"/>
      <c r="U54" s="86">
        <f>SUM(F54:Q54)</f>
        <v>0</v>
      </c>
      <c r="V54" s="86">
        <f t="shared" si="5"/>
        <v>0</v>
      </c>
      <c r="W54" s="78">
        <f>+(U54* 1)/D54</f>
        <v>0</v>
      </c>
      <c r="X54" s="37" t="s">
        <v>59</v>
      </c>
    </row>
    <row r="55" spans="1:24" s="7" customFormat="1" ht="48" customHeight="1">
      <c r="A55" s="30" t="s">
        <v>51</v>
      </c>
      <c r="B55" s="27" t="s">
        <v>9</v>
      </c>
      <c r="C55" s="23" t="s">
        <v>42</v>
      </c>
      <c r="D55" s="47">
        <v>305</v>
      </c>
      <c r="E55" s="47">
        <v>305</v>
      </c>
      <c r="F55" s="23">
        <v>0</v>
      </c>
      <c r="G55" s="23">
        <v>155</v>
      </c>
      <c r="H55" s="23">
        <v>0</v>
      </c>
      <c r="I55" s="42">
        <v>0</v>
      </c>
      <c r="J55" s="106">
        <v>0</v>
      </c>
      <c r="K55" s="42">
        <v>0</v>
      </c>
      <c r="L55" s="42"/>
      <c r="M55" s="42"/>
      <c r="N55" s="42"/>
      <c r="O55" s="23"/>
      <c r="P55" s="23"/>
      <c r="Q55" s="42">
        <v>19</v>
      </c>
      <c r="R55" s="23">
        <f t="shared" si="10"/>
        <v>0</v>
      </c>
      <c r="S55" s="42"/>
      <c r="T55" s="42"/>
      <c r="U55" s="86">
        <f>SUM(F55:Q55)</f>
        <v>174</v>
      </c>
      <c r="V55" s="86">
        <f t="shared" si="5"/>
        <v>19</v>
      </c>
      <c r="W55" s="78">
        <f>+(U55* 1)/D55</f>
        <v>0.57049180327868854</v>
      </c>
      <c r="X55" s="37" t="s">
        <v>59</v>
      </c>
    </row>
    <row r="56" spans="1:24" s="7" customFormat="1" ht="33.75">
      <c r="A56" s="21" t="s">
        <v>45</v>
      </c>
      <c r="B56" s="27" t="s">
        <v>12</v>
      </c>
      <c r="C56" s="23" t="s">
        <v>42</v>
      </c>
      <c r="D56" s="47">
        <v>44</v>
      </c>
      <c r="E56" s="47">
        <v>44</v>
      </c>
      <c r="F56" s="99">
        <v>5</v>
      </c>
      <c r="G56" s="99">
        <v>0</v>
      </c>
      <c r="H56" s="99">
        <v>11</v>
      </c>
      <c r="I56" s="42">
        <v>5</v>
      </c>
      <c r="J56" s="106">
        <v>5</v>
      </c>
      <c r="K56" s="42">
        <v>5</v>
      </c>
      <c r="L56" s="42"/>
      <c r="M56" s="42"/>
      <c r="N56" s="42"/>
      <c r="O56" s="23"/>
      <c r="P56" s="99"/>
      <c r="Q56" s="42">
        <v>0</v>
      </c>
      <c r="R56" s="23">
        <f t="shared" si="10"/>
        <v>0</v>
      </c>
      <c r="S56" s="42"/>
      <c r="T56" s="42"/>
      <c r="U56" s="86">
        <f>SUM(F56:Q56)</f>
        <v>31</v>
      </c>
      <c r="V56" s="86">
        <f t="shared" si="5"/>
        <v>10</v>
      </c>
      <c r="W56" s="78">
        <f>+(U56* 1)/D56</f>
        <v>0.70454545454545459</v>
      </c>
      <c r="X56" s="37" t="s">
        <v>59</v>
      </c>
    </row>
    <row r="57" spans="1:24" s="7" customFormat="1" ht="40.5" customHeight="1" thickBot="1">
      <c r="A57" s="24" t="s">
        <v>46</v>
      </c>
      <c r="B57" s="28" t="s">
        <v>15</v>
      </c>
      <c r="C57" s="25" t="s">
        <v>27</v>
      </c>
      <c r="D57" s="48">
        <v>120</v>
      </c>
      <c r="E57" s="48">
        <v>120</v>
      </c>
      <c r="F57" s="25">
        <v>2</v>
      </c>
      <c r="G57" s="25">
        <v>6</v>
      </c>
      <c r="H57" s="25">
        <f>16+18+19+3</f>
        <v>56</v>
      </c>
      <c r="I57" s="43">
        <v>5</v>
      </c>
      <c r="J57" s="107">
        <f>15+1+7</f>
        <v>23</v>
      </c>
      <c r="K57" s="43">
        <f>10+14</f>
        <v>24</v>
      </c>
      <c r="L57" s="43"/>
      <c r="M57" s="43"/>
      <c r="N57" s="43"/>
      <c r="O57" s="25"/>
      <c r="P57" s="25"/>
      <c r="Q57" s="43">
        <v>10</v>
      </c>
      <c r="R57" s="25">
        <f t="shared" si="10"/>
        <v>0</v>
      </c>
      <c r="S57" s="43"/>
      <c r="T57" s="43"/>
      <c r="U57" s="86">
        <f>SUM(F57:Q57)</f>
        <v>126</v>
      </c>
      <c r="V57" s="86">
        <f t="shared" si="5"/>
        <v>38</v>
      </c>
      <c r="W57" s="78">
        <f>+(U57* 1)/D57</f>
        <v>1.05</v>
      </c>
      <c r="X57" s="37" t="s">
        <v>59</v>
      </c>
    </row>
    <row r="58" spans="1:24" s="7" customFormat="1" ht="27" customHeight="1" thickTop="1" thickBot="1">
      <c r="A58" s="15" t="s">
        <v>47</v>
      </c>
      <c r="B58" s="16"/>
      <c r="C58" s="17"/>
      <c r="D58" s="49"/>
      <c r="E58" s="49"/>
      <c r="F58" s="44"/>
      <c r="G58" s="44"/>
      <c r="H58" s="44"/>
      <c r="I58" s="44"/>
      <c r="J58" s="104"/>
      <c r="K58" s="44"/>
      <c r="L58" s="44"/>
      <c r="M58" s="44"/>
      <c r="N58" s="44"/>
      <c r="O58" s="44"/>
      <c r="P58" s="44"/>
      <c r="Q58" s="44"/>
      <c r="R58" s="44"/>
      <c r="S58" s="79">
        <v>11703929.689999999</v>
      </c>
      <c r="T58" s="79">
        <v>1549285.18</v>
      </c>
      <c r="U58" s="85">
        <v>10450765.060000001</v>
      </c>
      <c r="V58" s="85"/>
      <c r="W58" s="80"/>
      <c r="X58" s="80">
        <f>U58/S58</f>
        <v>0.89292787438130972</v>
      </c>
    </row>
    <row r="59" spans="1:24" s="7" customFormat="1" ht="29.25" customHeight="1" thickTop="1">
      <c r="A59" s="18" t="s">
        <v>48</v>
      </c>
      <c r="B59" s="26" t="s">
        <v>5</v>
      </c>
      <c r="C59" s="20" t="s">
        <v>27</v>
      </c>
      <c r="D59" s="46">
        <v>2</v>
      </c>
      <c r="E59" s="46">
        <v>2</v>
      </c>
      <c r="F59" s="20">
        <v>0</v>
      </c>
      <c r="G59" s="20">
        <v>0</v>
      </c>
      <c r="H59" s="20">
        <v>0</v>
      </c>
      <c r="I59" s="41">
        <v>0</v>
      </c>
      <c r="J59" s="105">
        <v>0</v>
      </c>
      <c r="K59" s="41">
        <v>2</v>
      </c>
      <c r="L59" s="41"/>
      <c r="M59" s="41"/>
      <c r="N59" s="41"/>
      <c r="O59" s="20"/>
      <c r="P59" s="20"/>
      <c r="Q59" s="41">
        <v>0</v>
      </c>
      <c r="R59" s="20">
        <f t="shared" ref="R59:R61" si="11">+L59+M59+N59</f>
        <v>0</v>
      </c>
      <c r="S59" s="41"/>
      <c r="T59" s="41"/>
      <c r="U59" s="82">
        <f>SUM(F59:Q59)</f>
        <v>2</v>
      </c>
      <c r="V59" s="86">
        <f t="shared" si="5"/>
        <v>0</v>
      </c>
      <c r="W59" s="77">
        <f>+(U59* 1)/D59</f>
        <v>1</v>
      </c>
      <c r="X59" s="36" t="s">
        <v>59</v>
      </c>
    </row>
    <row r="60" spans="1:24" s="7" customFormat="1" ht="29.25" customHeight="1">
      <c r="A60" s="21" t="s">
        <v>49</v>
      </c>
      <c r="B60" s="27" t="s">
        <v>9</v>
      </c>
      <c r="C60" s="23" t="s">
        <v>27</v>
      </c>
      <c r="D60" s="47">
        <v>1</v>
      </c>
      <c r="E60" s="47">
        <v>1</v>
      </c>
      <c r="F60" s="23">
        <v>0</v>
      </c>
      <c r="G60" s="23">
        <v>0</v>
      </c>
      <c r="H60" s="23">
        <v>0</v>
      </c>
      <c r="I60" s="42">
        <v>0</v>
      </c>
      <c r="J60" s="106">
        <v>0</v>
      </c>
      <c r="K60" s="42">
        <v>0</v>
      </c>
      <c r="L60" s="42"/>
      <c r="M60" s="42"/>
      <c r="N60" s="42"/>
      <c r="O60" s="23"/>
      <c r="P60" s="23"/>
      <c r="Q60" s="42">
        <v>0</v>
      </c>
      <c r="R60" s="23">
        <f t="shared" si="11"/>
        <v>0</v>
      </c>
      <c r="S60" s="42"/>
      <c r="T60" s="42"/>
      <c r="U60" s="86">
        <f>SUM(F60:Q60)</f>
        <v>0</v>
      </c>
      <c r="V60" s="86">
        <f t="shared" si="5"/>
        <v>0</v>
      </c>
      <c r="W60" s="78">
        <f>+(U60* 1)/D60</f>
        <v>0</v>
      </c>
      <c r="X60" s="37" t="s">
        <v>59</v>
      </c>
    </row>
    <row r="61" spans="1:24" s="7" customFormat="1" ht="29.25" customHeight="1" thickBot="1">
      <c r="A61" s="31" t="s">
        <v>92</v>
      </c>
      <c r="B61" s="32" t="s">
        <v>12</v>
      </c>
      <c r="C61" s="33" t="s">
        <v>27</v>
      </c>
      <c r="D61" s="50">
        <v>20</v>
      </c>
      <c r="E61" s="50">
        <v>20</v>
      </c>
      <c r="F61" s="33">
        <v>0</v>
      </c>
      <c r="G61" s="33">
        <v>0</v>
      </c>
      <c r="H61" s="33">
        <v>0</v>
      </c>
      <c r="I61" s="45">
        <v>0</v>
      </c>
      <c r="J61" s="108">
        <v>0</v>
      </c>
      <c r="K61" s="45">
        <v>0</v>
      </c>
      <c r="L61" s="45"/>
      <c r="M61" s="45"/>
      <c r="N61" s="45"/>
      <c r="O61" s="33"/>
      <c r="P61" s="33"/>
      <c r="Q61" s="45">
        <v>0</v>
      </c>
      <c r="R61" s="33">
        <f t="shared" si="11"/>
        <v>0</v>
      </c>
      <c r="S61" s="129"/>
      <c r="T61" s="129"/>
      <c r="U61" s="130">
        <f>SUM(F61:Q61)</f>
        <v>0</v>
      </c>
      <c r="V61" s="86">
        <f t="shared" si="5"/>
        <v>0</v>
      </c>
      <c r="W61" s="81">
        <f>+(U61* 1)/D61</f>
        <v>0</v>
      </c>
      <c r="X61" s="39" t="s">
        <v>59</v>
      </c>
    </row>
    <row r="62" spans="1:24" s="7" customFormat="1" ht="16.5" customHeight="1" thickBot="1">
      <c r="A62" s="123"/>
      <c r="B62" s="124"/>
      <c r="C62" s="125"/>
      <c r="D62" s="141" t="s">
        <v>107</v>
      </c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26"/>
      <c r="S62" s="131">
        <f>+S27+S35+S40+S49+S53+S58</f>
        <v>120659069</v>
      </c>
      <c r="T62" s="132">
        <f t="shared" ref="T62:U62" si="12">+T27+T35+T40+T49+T53+T58</f>
        <v>12234014.689999999</v>
      </c>
      <c r="U62" s="132">
        <f t="shared" si="12"/>
        <v>97936231.38000001</v>
      </c>
      <c r="V62" s="119"/>
      <c r="W62" s="127"/>
      <c r="X62" s="128"/>
    </row>
    <row r="63" spans="1:24" s="7" customFormat="1" ht="29.25" customHeight="1" thickTop="1">
      <c r="A63" s="116"/>
      <c r="B63" s="117"/>
      <c r="C63" s="118"/>
      <c r="D63" s="118"/>
      <c r="E63" s="118"/>
      <c r="F63" s="118"/>
      <c r="G63" s="118"/>
      <c r="H63" s="118"/>
      <c r="I63" s="119"/>
      <c r="J63" s="120"/>
      <c r="K63" s="119"/>
      <c r="L63" s="119"/>
      <c r="M63" s="119"/>
      <c r="N63" s="119"/>
      <c r="O63" s="118"/>
      <c r="P63" s="118"/>
      <c r="Q63" s="119"/>
      <c r="R63" s="118"/>
      <c r="S63" s="119"/>
      <c r="T63" s="119"/>
      <c r="U63" s="119"/>
      <c r="V63" s="119"/>
      <c r="W63" s="121"/>
      <c r="X63" s="122"/>
    </row>
  </sheetData>
  <mergeCells count="18">
    <mergeCell ref="D23:D26"/>
    <mergeCell ref="E23:E26"/>
    <mergeCell ref="Q25:Q26"/>
    <mergeCell ref="Q23:T24"/>
    <mergeCell ref="D62:Q62"/>
    <mergeCell ref="A1:X1"/>
    <mergeCell ref="A3:X3"/>
    <mergeCell ref="A4:X4"/>
    <mergeCell ref="U23:U26"/>
    <mergeCell ref="X23:X26"/>
    <mergeCell ref="A23:A26"/>
    <mergeCell ref="S25:T25"/>
    <mergeCell ref="W23:W26"/>
    <mergeCell ref="A7:X8"/>
    <mergeCell ref="A11:X13"/>
    <mergeCell ref="A21:U21"/>
    <mergeCell ref="C23:C26"/>
    <mergeCell ref="B23:B26"/>
  </mergeCells>
  <phoneticPr fontId="2" type="noConversion"/>
  <printOptions horizontalCentered="1"/>
  <pageMargins left="0.59055118110236227" right="0.59055118110236227" top="0.39370078740157483" bottom="0.69" header="0" footer="0.46"/>
  <pageSetup scale="72" fitToHeight="80" orientation="portrait" horizontalDpi="300" verticalDpi="300" r:id="rId1"/>
  <headerFooter alignWithMargins="0">
    <oddFooter>&amp;L&amp;"Arial,Negrita"&amp;9Avance Preliminar del Presupuesto Anual</oddFooter>
  </headerFooter>
  <rowBreaks count="1" manualBreakCount="1">
    <brk id="40" max="16383" man="1"/>
  </rowBreaks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C17"/>
  <sheetViews>
    <sheetView workbookViewId="0">
      <selection activeCell="C18" sqref="C18"/>
    </sheetView>
  </sheetViews>
  <sheetFormatPr baseColWidth="10" defaultRowHeight="12.75"/>
  <sheetData>
    <row r="3" spans="2:3">
      <c r="B3" t="s">
        <v>95</v>
      </c>
    </row>
    <row r="4" spans="2:3">
      <c r="C4" t="s">
        <v>93</v>
      </c>
    </row>
    <row r="5" spans="2:3">
      <c r="C5" t="s">
        <v>94</v>
      </c>
    </row>
    <row r="7" spans="2:3">
      <c r="B7" t="s">
        <v>96</v>
      </c>
    </row>
    <row r="8" spans="2:3">
      <c r="C8" t="s">
        <v>97</v>
      </c>
    </row>
    <row r="9" spans="2:3">
      <c r="C9" t="s">
        <v>98</v>
      </c>
    </row>
    <row r="10" spans="2:3">
      <c r="C10" t="s">
        <v>99</v>
      </c>
    </row>
    <row r="13" spans="2:3">
      <c r="C13" s="114" t="s">
        <v>100</v>
      </c>
    </row>
    <row r="14" spans="2:3">
      <c r="C14" s="114" t="s">
        <v>101</v>
      </c>
    </row>
    <row r="16" spans="2:3">
      <c r="B16" s="114" t="s">
        <v>102</v>
      </c>
    </row>
    <row r="17" spans="3:3">
      <c r="C17" s="11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POA 2012</vt:lpstr>
      <vt:lpstr>Hoja1</vt:lpstr>
      <vt:lpstr>'POA 2012'!Títulos_a_imprimir</vt:lpstr>
    </vt:vector>
  </TitlesOfParts>
  <Company>GOBIERNO DEL ESTADO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ENRIQUE ALVAREZ ARVIZU</dc:creator>
  <cp:lastModifiedBy>miltonteddie</cp:lastModifiedBy>
  <cp:lastPrinted>2013-08-12T09:14:59Z</cp:lastPrinted>
  <dcterms:created xsi:type="dcterms:W3CDTF">1999-04-27T18:26:38Z</dcterms:created>
  <dcterms:modified xsi:type="dcterms:W3CDTF">2013-09-13T11:08:04Z</dcterms:modified>
</cp:coreProperties>
</file>