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POA 2014" sheetId="1" r:id="rId1"/>
    <sheet name="Hoja1" sheetId="2" r:id="rId2"/>
    <sheet name="Hoja2" sheetId="3" r:id="rId3"/>
  </sheets>
  <definedNames>
    <definedName name="_xlnm.Print_Titles" localSheetId="0">'POA 2014'!$23:$26</definedName>
  </definedNames>
  <calcPr fullCalcOnLoad="1"/>
</workbook>
</file>

<file path=xl/sharedStrings.xml><?xml version="1.0" encoding="utf-8"?>
<sst xmlns="http://schemas.openxmlformats.org/spreadsheetml/2006/main" count="112" uniqueCount="92">
  <si>
    <t>DESCRIPCION</t>
  </si>
  <si>
    <t>UNIDAD DE MEDIDA</t>
  </si>
  <si>
    <t>ORIGINAL ANUAL</t>
  </si>
  <si>
    <t>META</t>
  </si>
  <si>
    <t>MODIFICADO ANUAL</t>
  </si>
  <si>
    <t>CELEBRAR CONVENIOS CON FONDOS CONCURRENTES, INSTITUCIONES MUNICIPALES Y ASOCIACIONES CIVILES.</t>
  </si>
  <si>
    <t>CONVENIO</t>
  </si>
  <si>
    <t>APOYO</t>
  </si>
  <si>
    <t>PARTICIPAR EN REUNIONES CON EL FIN DE FORTALECER LAS ACCIONES REALIZADAS ATRAVÉS DE LOS FONDOS CONCURRENTES, REUNIONES DE DESARROLLO CULTURAL Y CON EL CONSEJO DIRECTIVO DEL INSTITUTO.</t>
  </si>
  <si>
    <t>REUNION</t>
  </si>
  <si>
    <t>PRODUCIR CÁPSULAS EN VIDEOS DE LA INFRAESTRUCTURA CULTURA Y SPOTS INFORMATIVOS SOBRE ARTE Y CULTURA PARA RADIO Y TELEVISIÓN.</t>
  </si>
  <si>
    <t>ANUNCIO</t>
  </si>
  <si>
    <t>ORGANIZAR RUEDAS DE PRENSA CON LOS DIFERENTES MEDIOS DE COMUNICACIÓN.</t>
  </si>
  <si>
    <t>REUNIÓN</t>
  </si>
  <si>
    <t>ELABORAR, BOLETINES, SÍNTESIS DE PRENSA, MAILING Y  NOTAS INFORMATIVAS.</t>
  </si>
  <si>
    <t>DOCUMENTO</t>
  </si>
  <si>
    <t>DISEÑAR  VOLANTES, BOLETOS, CARTELES, INVITACIONES, CARTELERA CULTURAL,  PRISMAS, PORTADAS DE LIBRO, CARPETAS DE TRABAJO  Y PRESENTACIONES EN POWER POINT.</t>
  </si>
  <si>
    <t>COORDINACIÓN GENERAL DE RED CULTURAL</t>
  </si>
  <si>
    <t>EVENTO</t>
  </si>
  <si>
    <t>ORGANIZAR Y COORDINAR EL FESTIVAL DR. ALFONSO ORTIZ TIRADO (ÁLAMOS),FESTIVAL UN DESIERTO PARA LA DANZA (HERMOSILLO),  FESTIVAL EUSEBIO KINO (MAGDALENA) Y FESTIVAL LUNA DE MONTAÑA ( HUACHINERA).</t>
  </si>
  <si>
    <t>ORGANIZAR CONCURSOS EN  ARTES ESCÉNICAS.</t>
  </si>
  <si>
    <t xml:space="preserve">APOYO LOGISTICO, TÉCNICO Y MONTAJE DE EVENTOS ARTÍSTICO CULTURALES. </t>
  </si>
  <si>
    <t>COORDINACIÓN GENERAL DE BIBLIOTECAS Y PATRIMONIO CULTURAL</t>
  </si>
  <si>
    <t>ORGANIZAR CONCURSOS EN  LITERATURA Y BIBLIOTECAS.</t>
  </si>
  <si>
    <t>ORGANIZAR Y COORDINAR LA FERIA DEL LIBRO (HERMOSILLO).</t>
  </si>
  <si>
    <t>REALIZAR ACTIVIDADES ARTÍSTICO-CULTURALES A TRAVÉS DE LA COORDINACIÓN DE  MUSEOS, BIBLIOTECAS, LITERATURA Y EDITORIAL.</t>
  </si>
  <si>
    <t>ORGANIZAR CURSOS DE CAPACITACIÓN PARA EL PERSONAL DE BIBLIOTECAS, MUSEOS Y MEDIADORES DE LECTURA.</t>
  </si>
  <si>
    <t>REALIZAR INVESTIGACIONES DE CAMPO CON LAS DIFERENTES ETNIAS DEL ESTADO.</t>
  </si>
  <si>
    <t>ORGANIZAR Y REALIZAR CURSOS DE CAPACITACIÓN PARA EL PERSONAL DE CULTURAS POPULARES.</t>
  </si>
  <si>
    <t>COORDINACIÓN GENERAL DE PROMOCIÓN MUSICAL Y ARTES VISUALES</t>
  </si>
  <si>
    <t>ORGANIZAR Y COORDINAR EL FESTIVAL FOTOSEPTIEMBRE.</t>
  </si>
  <si>
    <t>TALLER</t>
  </si>
  <si>
    <t>COORDINACIÓN GENERAL DE CASA DE LA CULTURA</t>
  </si>
  <si>
    <t>ORGANIZAR Y REALIZAR CURSOS DE CAPACITACIÓN PARA EL PERSONAL DOCENTE Y PROMOTORES CULTURALES.</t>
  </si>
  <si>
    <t>REALIZAR TALLERES DE EDUCACIÓN ARTÍSTICA  A TRAVÉS DE CASA DE LA CULTURA EN LA COMUNIDAD.</t>
  </si>
  <si>
    <t>REALIZAR EVENTOS ARTÍSTICO-CULTURALES EN LAS INSTALACIONES DE LA CASA DE LA CULTURA  Y EN LA COMUNIDAD.</t>
  </si>
  <si>
    <t xml:space="preserve">COORDINACIÓN GENERAL DE ADMINISTRACIÓN </t>
  </si>
  <si>
    <t>ORGANIZAR Y REALIZAR CURSO DE CAPACITACIÓN PARA LOS EMPLEADOS.</t>
  </si>
  <si>
    <t>APOYAR A LA COMUNIDAD ARTÍSTICA, ORGANISMOS E INSTITUCIONES EN EVENTOS ARTÍSTICO CULTURALES.</t>
  </si>
  <si>
    <t>TOTAL
 ACUMULADO</t>
  </si>
  <si>
    <t>METAS REALIZADAS</t>
  </si>
  <si>
    <t>PRESUPUESTO POR UNIDAD ADMVA.</t>
  </si>
  <si>
    <t>ASIGNADO</t>
  </si>
  <si>
    <t>DEVENGADO</t>
  </si>
  <si>
    <t>% AVANCE FISICO, 
ANUAL</t>
  </si>
  <si>
    <t>% AVANCE PRESUPUESTAL, 
ANUAL</t>
  </si>
  <si>
    <r>
      <t>REALIZAR EVENTOS ARTÍSTICO-CULTURALES A TRAVÉS DE LAS ÁREAS DE FESTIVALES Y ARTES ESCÉNICAS, ASI COMO LAS QUE SE EJECUTEN</t>
    </r>
    <r>
      <rPr>
        <b/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>A TRAVÉS DEL PROGRAMA DE CULTURA INFANTIL Y DEL PROGRAMA DE PÚBLICOS ESPECÍFICOS.</t>
    </r>
  </si>
  <si>
    <t>RESUMEN DEL EJERCICIO DEL PRESUPUESTO PROGRAMATICO DEVENGADO</t>
  </si>
  <si>
    <t>INSTITUTO SONORENSE DE CULTURA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</si>
  <si>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</si>
  <si>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</si>
  <si>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</si>
  <si>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</si>
  <si>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</si>
  <si>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</si>
  <si>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</si>
  <si>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</si>
  <si>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</si>
  <si>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01   Promover y Difundir la Cultura</t>
  </si>
  <si>
    <t>Eje Rector:</t>
  </si>
  <si>
    <t xml:space="preserve">    3   Sonora Educado</t>
  </si>
  <si>
    <t>Programa:</t>
  </si>
  <si>
    <t xml:space="preserve">  37   Cultura y Arte</t>
  </si>
  <si>
    <t>DIRECCIÓN GENERAL</t>
  </si>
  <si>
    <t>DIFUSIÓN DE LA CULTURA.</t>
  </si>
  <si>
    <t>SERVICIOS CULTURALES.</t>
  </si>
  <si>
    <t>REALIZAR EVENTOS CINEMATOGRÁFICOS Y ACTIVIDADES QUE PROMUEVAN Y DIFUNDAN EL SÉPTIMO ARTE EN LA ENTIDAD</t>
  </si>
  <si>
    <t>OFRECER TALLERES DE EDUCACIÓN ARTISTICA  A TRAVÉS DE LA CASA DE LA CULTURA, EN SEMESTRES REGULARES Y  DE VERANO, ASÍ COMO LOS DEL PROGRAMA DE MÚSICA ORQUESTAL.</t>
  </si>
  <si>
    <t>1</t>
  </si>
  <si>
    <t>2</t>
  </si>
  <si>
    <t>3</t>
  </si>
  <si>
    <t>4</t>
  </si>
  <si>
    <r>
      <t xml:space="preserve">ORGANIZAR ACTIVIDADES DE PROMOCIÓN Y FOMENTO A LA LECTURA, A TRAVÉS DE LAS DIFERENTES  BIBLIOTECAS MUNICIPALES ADSCRITAS A LA RED ESTATAL DE BIBLIOTECAS, SALAS DE LECTURA; ASÍ COMO LAS QUE SE REALICEN </t>
    </r>
    <r>
      <rPr>
        <sz val="8"/>
        <rFont val="Arial"/>
        <family val="2"/>
      </rPr>
      <t xml:space="preserve"> A TRAVÉS DEL PROGRAMA SONORA LEE Y LAS BIBLIOTECAS RODANTES.</t>
    </r>
  </si>
  <si>
    <r>
      <t xml:space="preserve">REALIZAR ACTIVIDADES QUE PROMUEVAN Y DIFUNDAN LAS CULTURAS POPULARES Y LA ACTIVIDAD CULTURAL DE LOS DIFERENTES GRUPOS ÉTNICOS DEL ESTADO, ASI COMO LAS QUE SE EJECUTEN A TRAVÉS DEL </t>
    </r>
    <r>
      <rPr>
        <sz val="8"/>
        <rFont val="Arial"/>
        <family val="2"/>
      </rPr>
      <t>PRODICI, PACMYC Y FONDO YOREME.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</si>
  <si>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</si>
  <si>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</si>
  <si>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</si>
  <si>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</si>
  <si>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</si>
  <si>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</si>
  <si>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</si>
  <si>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</si>
  <si>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</si>
  <si>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</si>
  <si>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</si>
  <si>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</si>
  <si>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REALIZAR EVENTOS ARTÍSTICO-CULTURALES A TRAVÉS DE LAS ÁREAS DE MÚSICA Y DE ARTES VISUALES (CONCIERTOS Y EXPOSICIONES), ASI COMO LAS QUE SE EJECUTEN A TRAVÉS DEL </t>
    </r>
    <r>
      <rPr>
        <sz val="8"/>
        <rFont val="Arial"/>
        <family val="2"/>
      </rPr>
      <t>PROGRAMA DE DESARROLLO CULTURAL PARA LA JUVENTUD SONORENSE.</t>
    </r>
  </si>
  <si>
    <t>MES: Marzo</t>
  </si>
  <si>
    <t>Para dar cumplimiento a estas metas, el ISC durante el mes de Marzo se programaron y realizaron las siguientes metas:</t>
  </si>
  <si>
    <t>Marzo de 2014</t>
  </si>
  <si>
    <t>REHABILITAR ESPACIOS CULTURALES.</t>
  </si>
  <si>
    <t>S  U  M  A  S :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</si>
</sst>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 style="medium"/>
      <bottom style="double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33" borderId="15" xfId="0" applyFont="1" applyFill="1" applyBorder="1" applyAlignment="1">
      <alignment horizontal="right" vertical="center"/>
    </xf>
    <xf numFmtId="9" fontId="5" fillId="0" borderId="12" xfId="54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9" fontId="5" fillId="0" borderId="12" xfId="54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9" fontId="5" fillId="0" borderId="14" xfId="54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43" fontId="4" fillId="0" borderId="12" xfId="49" applyNumberFormat="1" applyFont="1" applyFill="1" applyBorder="1" applyAlignment="1">
      <alignment horizontal="center" vertical="center" wrapText="1"/>
    </xf>
    <xf numFmtId="49" fontId="4" fillId="0" borderId="12" xfId="52" applyNumberFormat="1" applyFont="1" applyFill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top" wrapText="1"/>
    </xf>
    <xf numFmtId="0" fontId="13" fillId="0" borderId="10" xfId="52" applyFont="1" applyFill="1" applyBorder="1" applyAlignment="1">
      <alignment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9" fontId="5" fillId="0" borderId="17" xfId="54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4" fontId="4" fillId="35" borderId="15" xfId="49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44" fontId="4" fillId="35" borderId="18" xfId="49" applyFont="1" applyFill="1" applyBorder="1" applyAlignment="1">
      <alignment horizontal="center" vertical="center" wrapText="1"/>
    </xf>
    <xf numFmtId="9" fontId="5" fillId="35" borderId="13" xfId="54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top" wrapText="1"/>
      <protection/>
    </xf>
    <xf numFmtId="9" fontId="5" fillId="35" borderId="19" xfId="54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9" fontId="5" fillId="0" borderId="23" xfId="54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9" fontId="5" fillId="0" borderId="25" xfId="54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13" fillId="0" borderId="26" xfId="52" applyFont="1" applyFill="1" applyBorder="1" applyAlignment="1">
      <alignment vertical="center" wrapText="1"/>
      <protection/>
    </xf>
    <xf numFmtId="49" fontId="5" fillId="0" borderId="2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49" fontId="4" fillId="0" borderId="25" xfId="52" applyNumberFormat="1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9" fontId="5" fillId="0" borderId="25" xfId="54" applyFont="1" applyFill="1" applyBorder="1" applyAlignment="1">
      <alignment horizontal="center" vertical="center"/>
    </xf>
    <xf numFmtId="9" fontId="5" fillId="0" borderId="14" xfId="54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34" borderId="25" xfId="52" applyFont="1" applyFill="1" applyBorder="1" applyAlignment="1">
      <alignment horizontal="center" vertical="center" wrapText="1"/>
      <protection/>
    </xf>
    <xf numFmtId="0" fontId="4" fillId="34" borderId="25" xfId="0" applyFont="1" applyFill="1" applyBorder="1" applyAlignment="1">
      <alignment horizontal="center" vertical="center" wrapText="1"/>
    </xf>
    <xf numFmtId="9" fontId="5" fillId="34" borderId="25" xfId="54" applyFont="1" applyFill="1" applyBorder="1" applyAlignment="1">
      <alignment horizontal="center" vertical="center"/>
    </xf>
    <xf numFmtId="0" fontId="5" fillId="34" borderId="25" xfId="0" applyFont="1" applyFill="1" applyBorder="1" applyAlignment="1" quotePrefix="1">
      <alignment horizontal="center" vertical="center"/>
    </xf>
    <xf numFmtId="0" fontId="4" fillId="34" borderId="12" xfId="52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43" fontId="4" fillId="34" borderId="12" xfId="49" applyNumberFormat="1" applyFont="1" applyFill="1" applyBorder="1" applyAlignment="1">
      <alignment horizontal="center" vertical="center" wrapText="1"/>
    </xf>
    <xf numFmtId="9" fontId="5" fillId="34" borderId="12" xfId="54" applyFont="1" applyFill="1" applyBorder="1" applyAlignment="1">
      <alignment horizontal="center" vertical="center"/>
    </xf>
    <xf numFmtId="0" fontId="4" fillId="34" borderId="14" xfId="52" applyFont="1" applyFill="1" applyBorder="1" applyAlignment="1">
      <alignment horizontal="center" vertical="center" wrapText="1"/>
      <protection/>
    </xf>
    <xf numFmtId="9" fontId="5" fillId="34" borderId="14" xfId="54" applyFont="1" applyFill="1" applyBorder="1" applyAlignment="1">
      <alignment horizontal="center" vertical="center"/>
    </xf>
    <xf numFmtId="0" fontId="5" fillId="34" borderId="14" xfId="0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6" fillId="35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44" fontId="4" fillId="35" borderId="17" xfId="49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top" wrapText="1"/>
    </xf>
    <xf numFmtId="165" fontId="2" fillId="0" borderId="0" xfId="0" applyNumberFormat="1" applyFont="1" applyFill="1" applyAlignment="1">
      <alignment vertical="center"/>
    </xf>
    <xf numFmtId="0" fontId="2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4" fontId="2" fillId="35" borderId="16" xfId="49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justify" vertical="top" wrapText="1"/>
    </xf>
    <xf numFmtId="0" fontId="0" fillId="34" borderId="0" xfId="0" applyFont="1" applyFill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165" fontId="0" fillId="34" borderId="0" xfId="0" applyNumberFormat="1" applyFont="1" applyFill="1" applyAlignment="1">
      <alignment/>
    </xf>
    <xf numFmtId="44" fontId="2" fillId="35" borderId="16" xfId="49" applyFont="1" applyFill="1" applyBorder="1" applyAlignment="1">
      <alignment vertical="center" wrapText="1"/>
    </xf>
    <xf numFmtId="0" fontId="13" fillId="35" borderId="36" xfId="52" applyFont="1" applyFill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44" fontId="4" fillId="35" borderId="19" xfId="49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top" wrapText="1"/>
    </xf>
    <xf numFmtId="43" fontId="4" fillId="35" borderId="19" xfId="47" applyNumberFormat="1" applyFont="1" applyFill="1" applyBorder="1" applyAlignment="1">
      <alignment horizontal="center" vertical="center" wrapText="1"/>
    </xf>
    <xf numFmtId="43" fontId="4" fillId="35" borderId="13" xfId="4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top" wrapText="1"/>
    </xf>
    <xf numFmtId="0" fontId="4" fillId="0" borderId="29" xfId="52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44" fontId="14" fillId="0" borderId="37" xfId="0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65" fontId="13" fillId="0" borderId="38" xfId="0" applyNumberFormat="1" applyFont="1" applyBorder="1" applyAlignment="1">
      <alignment horizontal="center" vertical="center" wrapText="1"/>
    </xf>
    <xf numFmtId="165" fontId="13" fillId="0" borderId="29" xfId="0" applyNumberFormat="1" applyFont="1" applyBorder="1" applyAlignment="1">
      <alignment horizontal="center" vertical="center" wrapText="1"/>
    </xf>
    <xf numFmtId="165" fontId="13" fillId="0" borderId="39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 wrapText="1"/>
    </xf>
    <xf numFmtId="165" fontId="13" fillId="0" borderId="40" xfId="0" applyNumberFormat="1" applyFont="1" applyBorder="1" applyAlignment="1">
      <alignment horizontal="center" vertical="center" wrapText="1"/>
    </xf>
    <xf numFmtId="165" fontId="13" fillId="0" borderId="4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" fontId="9" fillId="0" borderId="0" xfId="0" applyNumberFormat="1" applyFont="1" applyAlignment="1" quotePrefix="1">
      <alignment horizontal="center" vertical="center"/>
    </xf>
    <xf numFmtId="165" fontId="3" fillId="34" borderId="21" xfId="0" applyNumberFormat="1" applyFont="1" applyFill="1" applyBorder="1" applyAlignment="1">
      <alignment horizontal="center" vertical="center" textRotation="90" wrapText="1"/>
    </xf>
    <xf numFmtId="0" fontId="0" fillId="34" borderId="22" xfId="0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textRotation="90" wrapText="1"/>
    </xf>
    <xf numFmtId="0" fontId="0" fillId="0" borderId="19" xfId="0" applyBorder="1" applyAlignment="1">
      <alignment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view="pageBreakPreview" zoomScaleSheetLayoutView="100" zoomScalePageLayoutView="0" workbookViewId="0" topLeftCell="A1">
      <selection activeCell="D68" sqref="D68"/>
    </sheetView>
  </sheetViews>
  <sheetFormatPr defaultColWidth="11.421875" defaultRowHeight="12.75"/>
  <cols>
    <col min="1" max="1" width="35.57421875" style="2" customWidth="1"/>
    <col min="2" max="2" width="5.00390625" style="3" customWidth="1"/>
    <col min="3" max="3" width="10.57421875" style="2" customWidth="1"/>
    <col min="4" max="4" width="6.8515625" style="2" customWidth="1"/>
    <col min="5" max="16" width="6.8515625" style="2" hidden="1" customWidth="1"/>
    <col min="17" max="17" width="7.421875" style="115" customWidth="1"/>
    <col min="18" max="18" width="7.7109375" style="108" customWidth="1"/>
    <col min="19" max="19" width="14.140625" style="5" bestFit="1" customWidth="1"/>
    <col min="20" max="20" width="14.00390625" style="5" customWidth="1"/>
    <col min="21" max="21" width="14.140625" style="118" customWidth="1"/>
    <col min="22" max="22" width="8.7109375" style="6" customWidth="1"/>
    <col min="23" max="23" width="8.7109375" style="4" customWidth="1"/>
    <col min="24" max="16384" width="11.421875" style="1" customWidth="1"/>
  </cols>
  <sheetData>
    <row r="1" spans="1:23" ht="15.75">
      <c r="A1" s="156" t="s">
        <v>47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3" spans="1:23" ht="15.75">
      <c r="A3" s="157" t="s">
        <v>48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15.75">
      <c r="A4" s="158" t="s">
        <v>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13"/>
      <c r="R5" s="106"/>
      <c r="S5" s="15"/>
      <c r="T5" s="15"/>
      <c r="U5" s="113"/>
      <c r="V5" s="15"/>
      <c r="W5" s="15"/>
    </row>
    <row r="6" spans="1:23" ht="15.75">
      <c r="A6" s="16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13"/>
      <c r="R6" s="106"/>
      <c r="S6" s="15"/>
      <c r="T6" s="15"/>
      <c r="U6" s="113"/>
      <c r="V6" s="15"/>
      <c r="W6" s="15"/>
    </row>
    <row r="7" spans="1:23" ht="26.25" customHeight="1">
      <c r="A7" s="170" t="s">
        <v>50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</row>
    <row r="8" spans="1:23" ht="45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1:23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13"/>
      <c r="R9" s="106"/>
      <c r="S9" s="15"/>
      <c r="T9" s="15"/>
      <c r="U9" s="113"/>
      <c r="V9" s="15"/>
      <c r="W9" s="15"/>
    </row>
    <row r="10" spans="1:23" ht="15.75">
      <c r="A10" s="17" t="s">
        <v>51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13"/>
      <c r="R10" s="106"/>
      <c r="S10" s="15"/>
      <c r="T10" s="15"/>
      <c r="U10" s="113"/>
      <c r="V10" s="15"/>
      <c r="W10" s="15"/>
    </row>
    <row r="11" spans="1:23" ht="12.75">
      <c r="A11" s="170" t="s">
        <v>52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  <c r="W11" s="171"/>
    </row>
    <row r="12" spans="1:23" ht="12.75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  <c r="W12" s="171"/>
    </row>
    <row r="13" spans="1:23" ht="42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1"/>
      <c r="W13" s="171"/>
    </row>
    <row r="14" spans="1:23" ht="8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14"/>
      <c r="R14" s="107"/>
      <c r="S14" s="18"/>
      <c r="T14" s="18"/>
      <c r="U14" s="114"/>
      <c r="V14" s="15"/>
      <c r="W14" s="15"/>
    </row>
    <row r="15" spans="1:23" ht="15.75">
      <c r="A15" s="19" t="s">
        <v>53</v>
      </c>
      <c r="B15" s="20" t="s">
        <v>54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14"/>
      <c r="R15" s="107"/>
      <c r="S15" s="18"/>
      <c r="T15" s="18"/>
      <c r="U15" s="114"/>
      <c r="V15" s="15"/>
      <c r="W15" s="15"/>
    </row>
    <row r="16" spans="1:23" ht="15.75">
      <c r="A16" s="19" t="s">
        <v>55</v>
      </c>
      <c r="B16" s="20" t="s">
        <v>56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14"/>
      <c r="R16" s="107"/>
      <c r="S16" s="18"/>
      <c r="T16" s="18"/>
      <c r="U16" s="114"/>
      <c r="V16" s="15"/>
      <c r="W16" s="15"/>
    </row>
    <row r="17" spans="1:23" ht="15.75">
      <c r="A17" s="19" t="s">
        <v>57</v>
      </c>
      <c r="B17" s="20" t="s">
        <v>58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14"/>
      <c r="R17" s="107"/>
      <c r="S17" s="18"/>
      <c r="T17" s="18"/>
      <c r="U17" s="114"/>
      <c r="V17" s="15"/>
      <c r="W17" s="15"/>
    </row>
    <row r="18" spans="1:23" ht="15.75">
      <c r="A18" s="19" t="s">
        <v>59</v>
      </c>
      <c r="B18" s="20" t="s">
        <v>60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14"/>
      <c r="R18" s="107"/>
      <c r="S18" s="18"/>
      <c r="T18" s="18"/>
      <c r="U18" s="114"/>
      <c r="V18" s="15"/>
      <c r="W18" s="15"/>
    </row>
    <row r="19" spans="1:23" ht="15.75">
      <c r="A19" s="19" t="s">
        <v>61</v>
      </c>
      <c r="B19" s="20" t="s">
        <v>62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14"/>
      <c r="R19" s="107"/>
      <c r="S19" s="18"/>
      <c r="T19" s="18"/>
      <c r="U19" s="114"/>
      <c r="V19" s="15"/>
      <c r="W19" s="15"/>
    </row>
    <row r="20" spans="1:23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14"/>
      <c r="R20" s="107"/>
      <c r="S20" s="18"/>
      <c r="T20" s="18"/>
      <c r="U20" s="114"/>
      <c r="V20" s="15"/>
      <c r="W20" s="15"/>
    </row>
    <row r="21" spans="1:23" ht="15.75">
      <c r="A21" s="135" t="s">
        <v>88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5"/>
      <c r="W21" s="15"/>
    </row>
    <row r="22" ht="13.5" thickBot="1"/>
    <row r="23" spans="1:23" ht="6.75" customHeight="1">
      <c r="A23" s="164" t="s">
        <v>0</v>
      </c>
      <c r="B23" s="140" t="s">
        <v>3</v>
      </c>
      <c r="C23" s="136" t="s">
        <v>1</v>
      </c>
      <c r="D23" s="140" t="s">
        <v>2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145" t="s">
        <v>4</v>
      </c>
      <c r="R23" s="150" t="s">
        <v>87</v>
      </c>
      <c r="S23" s="151"/>
      <c r="T23" s="152"/>
      <c r="U23" s="159" t="s">
        <v>39</v>
      </c>
      <c r="V23" s="161" t="s">
        <v>44</v>
      </c>
      <c r="W23" s="161" t="s">
        <v>45</v>
      </c>
    </row>
    <row r="24" spans="1:23" ht="18" customHeight="1" thickBot="1">
      <c r="A24" s="165"/>
      <c r="B24" s="141"/>
      <c r="C24" s="137"/>
      <c r="D24" s="143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46"/>
      <c r="R24" s="153"/>
      <c r="S24" s="154"/>
      <c r="T24" s="155"/>
      <c r="U24" s="160"/>
      <c r="V24" s="162"/>
      <c r="W24" s="162"/>
    </row>
    <row r="25" spans="1:23" ht="24" customHeight="1" thickBot="1">
      <c r="A25" s="166"/>
      <c r="B25" s="141"/>
      <c r="C25" s="138"/>
      <c r="D25" s="14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46"/>
      <c r="R25" s="148" t="s">
        <v>40</v>
      </c>
      <c r="S25" s="168" t="s">
        <v>41</v>
      </c>
      <c r="T25" s="169"/>
      <c r="U25" s="160"/>
      <c r="V25" s="162"/>
      <c r="W25" s="162"/>
    </row>
    <row r="26" spans="1:23" ht="26.25" customHeight="1" thickBot="1">
      <c r="A26" s="167"/>
      <c r="B26" s="142"/>
      <c r="C26" s="139"/>
      <c r="D26" s="144"/>
      <c r="E26" s="52" t="s">
        <v>74</v>
      </c>
      <c r="F26" s="52" t="s">
        <v>75</v>
      </c>
      <c r="G26" s="52" t="s">
        <v>76</v>
      </c>
      <c r="H26" s="52" t="s">
        <v>77</v>
      </c>
      <c r="I26" s="52" t="s">
        <v>78</v>
      </c>
      <c r="J26" s="52" t="s">
        <v>79</v>
      </c>
      <c r="K26" s="52" t="s">
        <v>80</v>
      </c>
      <c r="L26" s="52" t="s">
        <v>81</v>
      </c>
      <c r="M26" s="52" t="s">
        <v>82</v>
      </c>
      <c r="N26" s="52" t="s">
        <v>83</v>
      </c>
      <c r="O26" s="52" t="s">
        <v>84</v>
      </c>
      <c r="P26" s="52" t="s">
        <v>85</v>
      </c>
      <c r="Q26" s="147"/>
      <c r="R26" s="149"/>
      <c r="S26" s="9" t="s">
        <v>42</v>
      </c>
      <c r="T26" s="12" t="s">
        <v>43</v>
      </c>
      <c r="U26" s="160"/>
      <c r="V26" s="163"/>
      <c r="W26" s="163"/>
    </row>
    <row r="27" spans="1:23" s="8" customFormat="1" ht="22.5" customHeight="1" thickBot="1">
      <c r="A27" s="120" t="s">
        <v>63</v>
      </c>
      <c r="B27" s="1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119"/>
      <c r="R27" s="112"/>
      <c r="S27" s="124">
        <v>40759420</v>
      </c>
      <c r="T27" s="122">
        <v>2609008.31</v>
      </c>
      <c r="U27" s="39">
        <v>10982259.94</v>
      </c>
      <c r="V27" s="21"/>
      <c r="W27" s="122">
        <v>0</v>
      </c>
    </row>
    <row r="28" spans="1:23" s="8" customFormat="1" ht="18.75" customHeight="1" thickBot="1" thickTop="1">
      <c r="A28" s="59" t="s">
        <v>64</v>
      </c>
      <c r="B28" s="6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16"/>
      <c r="R28" s="53"/>
      <c r="S28" s="53"/>
      <c r="T28" s="53"/>
      <c r="U28" s="116"/>
      <c r="V28" s="54"/>
      <c r="W28" s="55"/>
    </row>
    <row r="29" spans="1:23" s="8" customFormat="1" ht="46.5" customHeight="1">
      <c r="A29" s="61" t="s">
        <v>10</v>
      </c>
      <c r="B29" s="62" t="s">
        <v>68</v>
      </c>
      <c r="C29" s="63" t="s">
        <v>11</v>
      </c>
      <c r="D29" s="56">
        <v>95</v>
      </c>
      <c r="E29" s="56">
        <v>0</v>
      </c>
      <c r="F29" s="56">
        <v>38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77">
        <v>95</v>
      </c>
      <c r="R29" s="56">
        <v>27</v>
      </c>
      <c r="S29" s="56"/>
      <c r="T29" s="56"/>
      <c r="U29" s="77">
        <f>SUM(E29:P29)+R29</f>
        <v>65</v>
      </c>
      <c r="V29" s="57">
        <f>+(U29*1)/D29</f>
        <v>0.6842105263157895</v>
      </c>
      <c r="W29" s="58"/>
    </row>
    <row r="30" spans="1:23" s="8" customFormat="1" ht="22.5" customHeight="1">
      <c r="A30" s="37" t="s">
        <v>12</v>
      </c>
      <c r="B30" s="30" t="s">
        <v>69</v>
      </c>
      <c r="C30" s="11" t="s">
        <v>13</v>
      </c>
      <c r="D30" s="13">
        <v>25</v>
      </c>
      <c r="E30" s="13">
        <v>0</v>
      </c>
      <c r="F30" s="13">
        <v>12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26">
        <v>25</v>
      </c>
      <c r="R30" s="13">
        <f>4+5</f>
        <v>9</v>
      </c>
      <c r="S30" s="13"/>
      <c r="T30" s="13"/>
      <c r="U30" s="26">
        <f>SUM(E30:P30)+R30</f>
        <v>21</v>
      </c>
      <c r="V30" s="22">
        <f>+(U30*1)/D30</f>
        <v>0.84</v>
      </c>
      <c r="W30" s="23"/>
    </row>
    <row r="31" spans="1:23" s="8" customFormat="1" ht="22.5" customHeight="1">
      <c r="A31" s="37" t="s">
        <v>14</v>
      </c>
      <c r="B31" s="31" t="s">
        <v>70</v>
      </c>
      <c r="C31" s="11" t="s">
        <v>15</v>
      </c>
      <c r="D31" s="13">
        <v>243</v>
      </c>
      <c r="E31" s="13">
        <f>47+15</f>
        <v>62</v>
      </c>
      <c r="F31" s="13"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26">
        <v>243</v>
      </c>
      <c r="R31" s="13">
        <f>31+40</f>
        <v>71</v>
      </c>
      <c r="S31" s="13"/>
      <c r="T31" s="13"/>
      <c r="U31" s="26">
        <f>SUM(E31:P31)+R31</f>
        <v>133</v>
      </c>
      <c r="V31" s="22">
        <f>+(U31*1)/D31</f>
        <v>0.5473251028806584</v>
      </c>
      <c r="W31" s="23"/>
    </row>
    <row r="32" spans="1:23" s="8" customFormat="1" ht="57.75" customHeight="1" thickBot="1">
      <c r="A32" s="38" t="s">
        <v>16</v>
      </c>
      <c r="B32" s="64" t="s">
        <v>71</v>
      </c>
      <c r="C32" s="65" t="s">
        <v>11</v>
      </c>
      <c r="D32" s="14">
        <v>524</v>
      </c>
      <c r="E32" s="14">
        <v>0</v>
      </c>
      <c r="F32" s="14">
        <v>309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6">
        <v>524</v>
      </c>
      <c r="R32" s="14">
        <f>17+88</f>
        <v>105</v>
      </c>
      <c r="S32" s="14"/>
      <c r="T32" s="14"/>
      <c r="U32" s="46">
        <f>SUM(E32:P32)+R32</f>
        <v>414</v>
      </c>
      <c r="V32" s="27">
        <f>+(U32*1)/D32</f>
        <v>0.7900763358778626</v>
      </c>
      <c r="W32" s="28"/>
    </row>
    <row r="33" spans="1:23" s="8" customFormat="1" ht="15.75" customHeight="1" thickBot="1">
      <c r="A33" s="33" t="s">
        <v>65</v>
      </c>
      <c r="B33" s="48"/>
      <c r="C33" s="34"/>
      <c r="D33" s="92"/>
      <c r="E33" s="34"/>
      <c r="F33" s="34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123"/>
      <c r="R33" s="34"/>
      <c r="S33" s="34"/>
      <c r="T33" s="34"/>
      <c r="U33" s="117"/>
      <c r="V33" s="35"/>
      <c r="W33" s="36"/>
    </row>
    <row r="34" spans="1:23" s="8" customFormat="1" ht="33.75">
      <c r="A34" s="47" t="s">
        <v>38</v>
      </c>
      <c r="B34" s="73">
        <v>5</v>
      </c>
      <c r="C34" s="63" t="s">
        <v>7</v>
      </c>
      <c r="D34" s="102">
        <v>110</v>
      </c>
      <c r="E34" s="56">
        <v>0</v>
      </c>
      <c r="F34" s="56">
        <v>15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77">
        <v>110</v>
      </c>
      <c r="R34" s="56">
        <f>14+2+3+1</f>
        <v>20</v>
      </c>
      <c r="S34" s="56"/>
      <c r="T34" s="56"/>
      <c r="U34" s="77">
        <f>SUM(E34:P34)+R34</f>
        <v>35</v>
      </c>
      <c r="V34" s="57">
        <f aca="true" t="shared" si="0" ref="V34:V59">+(U34*1)/D34</f>
        <v>0.3181818181818182</v>
      </c>
      <c r="W34" s="58"/>
    </row>
    <row r="35" spans="1:23" s="8" customFormat="1" ht="56.25">
      <c r="A35" s="37" t="s">
        <v>8</v>
      </c>
      <c r="B35" s="74">
        <v>6</v>
      </c>
      <c r="C35" s="11" t="s">
        <v>9</v>
      </c>
      <c r="D35" s="103">
        <v>15</v>
      </c>
      <c r="E35" s="13">
        <v>0</v>
      </c>
      <c r="F35" s="13"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26">
        <v>15</v>
      </c>
      <c r="R35" s="13">
        <f>1+1+4</f>
        <v>6</v>
      </c>
      <c r="S35" s="29"/>
      <c r="T35" s="13"/>
      <c r="U35" s="26">
        <f>SUM(E35:P35)+R35</f>
        <v>6</v>
      </c>
      <c r="V35" s="22">
        <f t="shared" si="0"/>
        <v>0.4</v>
      </c>
      <c r="W35" s="24"/>
    </row>
    <row r="36" spans="1:23" s="8" customFormat="1" ht="34.5" customHeight="1" thickBot="1">
      <c r="A36" s="38" t="s">
        <v>5</v>
      </c>
      <c r="B36" s="75">
        <v>7</v>
      </c>
      <c r="C36" s="65" t="s">
        <v>6</v>
      </c>
      <c r="D36" s="104">
        <v>107</v>
      </c>
      <c r="E36" s="69">
        <v>0</v>
      </c>
      <c r="F36" s="69">
        <v>62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6">
        <v>107</v>
      </c>
      <c r="R36" s="69">
        <f>20+7</f>
        <v>27</v>
      </c>
      <c r="S36" s="14"/>
      <c r="T36" s="14"/>
      <c r="U36" s="14">
        <f>SUM(E36:P36)+R36</f>
        <v>89</v>
      </c>
      <c r="V36" s="27">
        <f t="shared" si="0"/>
        <v>0.8317757009345794</v>
      </c>
      <c r="W36" s="28"/>
    </row>
    <row r="37" spans="1:23" s="8" customFormat="1" ht="24.75" thickBot="1">
      <c r="A37" s="49" t="s">
        <v>17</v>
      </c>
      <c r="B37" s="44"/>
      <c r="C37" s="40"/>
      <c r="D37" s="93"/>
      <c r="E37" s="94"/>
      <c r="F37" s="42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122">
        <v>19797432</v>
      </c>
      <c r="T37" s="122">
        <v>3575762.29</v>
      </c>
      <c r="U37" s="125">
        <v>16921686.54</v>
      </c>
      <c r="V37" s="45"/>
      <c r="W37" s="122">
        <v>0</v>
      </c>
    </row>
    <row r="38" spans="1:23" s="8" customFormat="1" ht="68.25" customHeight="1">
      <c r="A38" s="61" t="s">
        <v>46</v>
      </c>
      <c r="B38" s="73">
        <v>8</v>
      </c>
      <c r="C38" s="63" t="s">
        <v>18</v>
      </c>
      <c r="D38" s="102">
        <v>268</v>
      </c>
      <c r="E38" s="56">
        <f>6+5</f>
        <v>11</v>
      </c>
      <c r="F38" s="13">
        <v>29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77">
        <v>268</v>
      </c>
      <c r="R38" s="13">
        <f>6+1+86</f>
        <v>93</v>
      </c>
      <c r="S38" s="56"/>
      <c r="T38" s="56"/>
      <c r="U38" s="77">
        <f>SUM(E38:P38)+R38</f>
        <v>133</v>
      </c>
      <c r="V38" s="57">
        <f t="shared" si="0"/>
        <v>0.4962686567164179</v>
      </c>
      <c r="W38" s="67"/>
    </row>
    <row r="39" spans="1:23" s="8" customFormat="1" ht="61.5" customHeight="1">
      <c r="A39" s="37" t="s">
        <v>19</v>
      </c>
      <c r="B39" s="74">
        <v>9</v>
      </c>
      <c r="C39" s="11" t="s">
        <v>18</v>
      </c>
      <c r="D39" s="103">
        <v>3</v>
      </c>
      <c r="E39" s="13">
        <v>1</v>
      </c>
      <c r="F39" s="13"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6">
        <v>3</v>
      </c>
      <c r="R39" s="13">
        <v>0</v>
      </c>
      <c r="S39" s="13"/>
      <c r="T39" s="13"/>
      <c r="U39" s="26">
        <f>SUM(E39:P39)+R39</f>
        <v>1</v>
      </c>
      <c r="V39" s="22">
        <f t="shared" si="0"/>
        <v>0.3333333333333333</v>
      </c>
      <c r="W39" s="25"/>
    </row>
    <row r="40" spans="1:23" s="8" customFormat="1" ht="22.5">
      <c r="A40" s="37" t="s">
        <v>20</v>
      </c>
      <c r="B40" s="74">
        <v>10</v>
      </c>
      <c r="C40" s="11" t="s">
        <v>18</v>
      </c>
      <c r="D40" s="103">
        <v>1</v>
      </c>
      <c r="E40" s="13">
        <v>0</v>
      </c>
      <c r="F40" s="13">
        <v>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26">
        <v>1</v>
      </c>
      <c r="R40" s="13">
        <v>1</v>
      </c>
      <c r="S40" s="29"/>
      <c r="T40" s="13"/>
      <c r="U40" s="26">
        <f>SUM(E40:P40)+R40</f>
        <v>1</v>
      </c>
      <c r="V40" s="22">
        <f t="shared" si="0"/>
        <v>1</v>
      </c>
      <c r="W40" s="24"/>
    </row>
    <row r="41" spans="1:23" s="8" customFormat="1" ht="23.25" thickBot="1">
      <c r="A41" s="38" t="s">
        <v>21</v>
      </c>
      <c r="B41" s="75">
        <v>11</v>
      </c>
      <c r="C41" s="96" t="s">
        <v>7</v>
      </c>
      <c r="D41" s="105">
        <v>235</v>
      </c>
      <c r="E41" s="14">
        <v>38</v>
      </c>
      <c r="F41" s="95">
        <v>48</v>
      </c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10">
        <v>235</v>
      </c>
      <c r="R41" s="95">
        <v>17</v>
      </c>
      <c r="S41" s="14"/>
      <c r="T41" s="14"/>
      <c r="U41" s="26">
        <f>SUM(E41:P41)+R41-38</f>
        <v>65</v>
      </c>
      <c r="V41" s="27">
        <f t="shared" si="0"/>
        <v>0.2765957446808511</v>
      </c>
      <c r="W41" s="68"/>
    </row>
    <row r="42" spans="1:23" s="8" customFormat="1" ht="24.75" thickBot="1">
      <c r="A42" s="91" t="s">
        <v>22</v>
      </c>
      <c r="B42" s="44"/>
      <c r="C42" s="97"/>
      <c r="D42" s="41"/>
      <c r="E42" s="94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122">
        <v>15139213</v>
      </c>
      <c r="T42" s="122">
        <v>2093229.5</v>
      </c>
      <c r="U42" s="125">
        <v>5826192.5</v>
      </c>
      <c r="V42" s="45"/>
      <c r="W42" s="122">
        <v>0</v>
      </c>
    </row>
    <row r="43" spans="1:23" s="8" customFormat="1" ht="90">
      <c r="A43" s="61" t="s">
        <v>72</v>
      </c>
      <c r="B43" s="73">
        <v>12</v>
      </c>
      <c r="C43" s="63" t="s">
        <v>18</v>
      </c>
      <c r="D43" s="102">
        <v>8029</v>
      </c>
      <c r="E43" s="56">
        <v>0</v>
      </c>
      <c r="F43" s="56">
        <v>1554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77">
        <v>8029</v>
      </c>
      <c r="R43" s="56">
        <f>6+768+201</f>
        <v>975</v>
      </c>
      <c r="S43" s="56"/>
      <c r="T43" s="56"/>
      <c r="U43" s="77">
        <f aca="true" t="shared" si="1" ref="U43:U50">SUM(E43:P43)+R43</f>
        <v>2529</v>
      </c>
      <c r="V43" s="71">
        <f t="shared" si="0"/>
        <v>0.3149831859509279</v>
      </c>
      <c r="W43" s="67"/>
    </row>
    <row r="44" spans="1:23" s="8" customFormat="1" ht="22.5">
      <c r="A44" s="37" t="s">
        <v>23</v>
      </c>
      <c r="B44" s="74">
        <v>13</v>
      </c>
      <c r="C44" s="11" t="s">
        <v>18</v>
      </c>
      <c r="D44" s="103">
        <v>18</v>
      </c>
      <c r="E44" s="13">
        <v>0</v>
      </c>
      <c r="F44" s="13">
        <v>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26">
        <v>18</v>
      </c>
      <c r="R44" s="13">
        <v>0</v>
      </c>
      <c r="S44" s="13"/>
      <c r="T44" s="13"/>
      <c r="U44" s="26">
        <f t="shared" si="1"/>
        <v>0</v>
      </c>
      <c r="V44" s="24">
        <f t="shared" si="0"/>
        <v>0</v>
      </c>
      <c r="W44" s="25"/>
    </row>
    <row r="45" spans="1:23" s="8" customFormat="1" ht="22.5">
      <c r="A45" s="37" t="s">
        <v>24</v>
      </c>
      <c r="B45" s="74">
        <v>14</v>
      </c>
      <c r="C45" s="11" t="s">
        <v>18</v>
      </c>
      <c r="D45" s="103">
        <v>1</v>
      </c>
      <c r="E45" s="13">
        <v>0</v>
      </c>
      <c r="F45" s="13">
        <v>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6">
        <v>1</v>
      </c>
      <c r="R45" s="13">
        <v>0</v>
      </c>
      <c r="S45" s="13"/>
      <c r="T45" s="13"/>
      <c r="U45" s="26">
        <f t="shared" si="1"/>
        <v>0</v>
      </c>
      <c r="V45" s="24">
        <f t="shared" si="0"/>
        <v>0</v>
      </c>
      <c r="W45" s="25"/>
    </row>
    <row r="46" spans="1:23" s="7" customFormat="1" ht="45" customHeight="1">
      <c r="A46" s="37" t="s">
        <v>25</v>
      </c>
      <c r="B46" s="74">
        <v>15</v>
      </c>
      <c r="C46" s="11" t="s">
        <v>18</v>
      </c>
      <c r="D46" s="103">
        <v>396</v>
      </c>
      <c r="E46" s="13">
        <v>0</v>
      </c>
      <c r="F46" s="13">
        <v>37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26">
        <v>396</v>
      </c>
      <c r="R46" s="13">
        <f>3+52+34</f>
        <v>89</v>
      </c>
      <c r="S46" s="13"/>
      <c r="T46" s="13"/>
      <c r="U46" s="26">
        <f t="shared" si="1"/>
        <v>126</v>
      </c>
      <c r="V46" s="24">
        <f t="shared" si="0"/>
        <v>0.3181818181818182</v>
      </c>
      <c r="W46" s="25"/>
    </row>
    <row r="47" spans="1:23" s="7" customFormat="1" ht="25.5" customHeight="1">
      <c r="A47" s="37" t="s">
        <v>26</v>
      </c>
      <c r="B47" s="74">
        <v>16</v>
      </c>
      <c r="C47" s="11" t="s">
        <v>18</v>
      </c>
      <c r="D47" s="103">
        <v>3</v>
      </c>
      <c r="E47" s="13">
        <v>0</v>
      </c>
      <c r="F47" s="13">
        <v>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6">
        <v>3</v>
      </c>
      <c r="R47" s="13">
        <v>0</v>
      </c>
      <c r="S47" s="13"/>
      <c r="T47" s="13"/>
      <c r="U47" s="26">
        <f t="shared" si="1"/>
        <v>0</v>
      </c>
      <c r="V47" s="24">
        <f t="shared" si="0"/>
        <v>0</v>
      </c>
      <c r="W47" s="25"/>
    </row>
    <row r="48" spans="1:23" s="7" customFormat="1" ht="36.75" customHeight="1">
      <c r="A48" s="37" t="s">
        <v>73</v>
      </c>
      <c r="B48" s="74">
        <v>17</v>
      </c>
      <c r="C48" s="11" t="s">
        <v>18</v>
      </c>
      <c r="D48" s="103">
        <v>390</v>
      </c>
      <c r="E48" s="13">
        <v>53</v>
      </c>
      <c r="F48" s="13">
        <f>31+21</f>
        <v>52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26">
        <v>390</v>
      </c>
      <c r="R48" s="13">
        <v>55</v>
      </c>
      <c r="S48" s="13"/>
      <c r="T48" s="13"/>
      <c r="U48" s="26">
        <f>SUM(E48:P48)+R48-10</f>
        <v>150</v>
      </c>
      <c r="V48" s="24">
        <f t="shared" si="0"/>
        <v>0.38461538461538464</v>
      </c>
      <c r="W48" s="25"/>
    </row>
    <row r="49" spans="1:23" s="7" customFormat="1" ht="22.5">
      <c r="A49" s="37" t="s">
        <v>27</v>
      </c>
      <c r="B49" s="74">
        <v>18</v>
      </c>
      <c r="C49" s="11" t="s">
        <v>15</v>
      </c>
      <c r="D49" s="103">
        <v>1</v>
      </c>
      <c r="E49" s="13">
        <v>0</v>
      </c>
      <c r="F49" s="13">
        <v>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26">
        <v>1</v>
      </c>
      <c r="R49" s="13">
        <v>0</v>
      </c>
      <c r="S49" s="13"/>
      <c r="T49" s="13"/>
      <c r="U49" s="26">
        <f t="shared" si="1"/>
        <v>0</v>
      </c>
      <c r="V49" s="24">
        <f t="shared" si="0"/>
        <v>0</v>
      </c>
      <c r="W49" s="24"/>
    </row>
    <row r="50" spans="1:23" s="7" customFormat="1" ht="32.25" customHeight="1" thickBot="1">
      <c r="A50" s="38" t="s">
        <v>28</v>
      </c>
      <c r="B50" s="75">
        <v>19</v>
      </c>
      <c r="C50" s="96" t="s">
        <v>18</v>
      </c>
      <c r="D50" s="105">
        <v>3</v>
      </c>
      <c r="E50" s="14">
        <v>0</v>
      </c>
      <c r="F50" s="95">
        <v>0</v>
      </c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110">
        <v>3</v>
      </c>
      <c r="R50" s="95">
        <v>0</v>
      </c>
      <c r="S50" s="14"/>
      <c r="T50" s="14"/>
      <c r="U50" s="26">
        <f t="shared" si="1"/>
        <v>0</v>
      </c>
      <c r="V50" s="72">
        <f t="shared" si="0"/>
        <v>0</v>
      </c>
      <c r="W50" s="68"/>
    </row>
    <row r="51" spans="1:23" s="7" customFormat="1" ht="24.75" thickBot="1">
      <c r="A51" s="70" t="s">
        <v>29</v>
      </c>
      <c r="B51" s="44"/>
      <c r="C51" s="97"/>
      <c r="D51" s="41"/>
      <c r="E51" s="94"/>
      <c r="F51" s="9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/>
      <c r="S51" s="122">
        <v>19797432</v>
      </c>
      <c r="T51" s="122">
        <v>2443121.95</v>
      </c>
      <c r="U51" s="125">
        <v>7939742.1</v>
      </c>
      <c r="V51" s="43"/>
      <c r="W51" s="122">
        <v>0</v>
      </c>
    </row>
    <row r="52" spans="1:23" s="7" customFormat="1" ht="67.5" customHeight="1">
      <c r="A52" s="61" t="s">
        <v>86</v>
      </c>
      <c r="B52" s="76">
        <v>20</v>
      </c>
      <c r="C52" s="98" t="s">
        <v>18</v>
      </c>
      <c r="D52" s="111">
        <v>52</v>
      </c>
      <c r="E52" s="56">
        <f>1+1</f>
        <v>2</v>
      </c>
      <c r="F52" s="99">
        <v>6</v>
      </c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>
        <v>52</v>
      </c>
      <c r="R52" s="99">
        <f>3+1+1+1+1+2</f>
        <v>9</v>
      </c>
      <c r="S52" s="77"/>
      <c r="T52" s="77"/>
      <c r="U52" s="77">
        <f>SUM(E52:P52)+R52-5</f>
        <v>12</v>
      </c>
      <c r="V52" s="78">
        <f t="shared" si="0"/>
        <v>0.23076923076923078</v>
      </c>
      <c r="W52" s="79"/>
    </row>
    <row r="53" spans="1:23" s="7" customFormat="1" ht="22.5">
      <c r="A53" s="37" t="s">
        <v>30</v>
      </c>
      <c r="B53" s="80">
        <v>21</v>
      </c>
      <c r="C53" s="81" t="s">
        <v>18</v>
      </c>
      <c r="D53" s="103">
        <v>1</v>
      </c>
      <c r="E53" s="13">
        <v>0</v>
      </c>
      <c r="F53" s="13">
        <v>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1</v>
      </c>
      <c r="R53" s="13">
        <v>0</v>
      </c>
      <c r="S53" s="82"/>
      <c r="T53" s="13"/>
      <c r="U53" s="26">
        <f>SUM(E53:P53)+R53</f>
        <v>0</v>
      </c>
      <c r="V53" s="83">
        <f t="shared" si="0"/>
        <v>0</v>
      </c>
      <c r="W53" s="83"/>
    </row>
    <row r="54" spans="1:23" s="7" customFormat="1" ht="36" customHeight="1" thickBot="1">
      <c r="A54" s="38" t="s">
        <v>66</v>
      </c>
      <c r="B54" s="84">
        <v>22</v>
      </c>
      <c r="C54" s="109" t="s">
        <v>18</v>
      </c>
      <c r="D54" s="105">
        <v>94</v>
      </c>
      <c r="E54" s="14">
        <v>0</v>
      </c>
      <c r="F54" s="95">
        <v>9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>
        <v>94</v>
      </c>
      <c r="R54" s="95">
        <f>8</f>
        <v>8</v>
      </c>
      <c r="S54" s="46"/>
      <c r="T54" s="46"/>
      <c r="U54" s="46">
        <f>SUM(E54:P54)+R54+5</f>
        <v>22</v>
      </c>
      <c r="V54" s="85">
        <f t="shared" si="0"/>
        <v>0.23404255319148937</v>
      </c>
      <c r="W54" s="86"/>
    </row>
    <row r="55" spans="1:23" s="7" customFormat="1" ht="25.5" customHeight="1" thickBot="1">
      <c r="A55" s="70" t="s">
        <v>32</v>
      </c>
      <c r="B55" s="44"/>
      <c r="C55" s="97"/>
      <c r="D55" s="41"/>
      <c r="E55" s="94"/>
      <c r="F55" s="94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/>
      <c r="S55" s="122">
        <v>8151884</v>
      </c>
      <c r="T55" s="122">
        <v>969055.96</v>
      </c>
      <c r="U55" s="125">
        <v>3217884.51</v>
      </c>
      <c r="V55" s="43"/>
      <c r="W55" s="122">
        <v>0</v>
      </c>
    </row>
    <row r="56" spans="1:23" s="7" customFormat="1" ht="33.75">
      <c r="A56" s="87" t="s">
        <v>33</v>
      </c>
      <c r="B56" s="73">
        <v>23</v>
      </c>
      <c r="C56" s="101" t="s">
        <v>18</v>
      </c>
      <c r="D56" s="111">
        <v>1</v>
      </c>
      <c r="E56" s="56">
        <v>0</v>
      </c>
      <c r="F56" s="99">
        <v>0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>
        <v>1</v>
      </c>
      <c r="R56" s="99">
        <v>0</v>
      </c>
      <c r="S56" s="56"/>
      <c r="T56" s="56"/>
      <c r="U56" s="77">
        <f>SUM(E56:P56)+R56</f>
        <v>0</v>
      </c>
      <c r="V56" s="57">
        <f t="shared" si="0"/>
        <v>0</v>
      </c>
      <c r="W56" s="67"/>
    </row>
    <row r="57" spans="1:23" s="7" customFormat="1" ht="57.75" customHeight="1">
      <c r="A57" s="88" t="s">
        <v>67</v>
      </c>
      <c r="B57" s="74">
        <v>24</v>
      </c>
      <c r="C57" s="11" t="s">
        <v>31</v>
      </c>
      <c r="D57" s="103">
        <v>308</v>
      </c>
      <c r="E57" s="13">
        <v>61</v>
      </c>
      <c r="F57" s="13">
        <v>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26">
        <v>308</v>
      </c>
      <c r="R57" s="13">
        <v>97</v>
      </c>
      <c r="S57" s="13"/>
      <c r="T57" s="13"/>
      <c r="U57" s="26">
        <f>SUM(E57:P57)+R57</f>
        <v>158</v>
      </c>
      <c r="V57" s="22">
        <f t="shared" si="0"/>
        <v>0.512987012987013</v>
      </c>
      <c r="W57" s="25"/>
    </row>
    <row r="58" spans="1:23" s="7" customFormat="1" ht="37.5" customHeight="1">
      <c r="A58" s="89" t="s">
        <v>34</v>
      </c>
      <c r="B58" s="74">
        <v>25</v>
      </c>
      <c r="C58" s="11" t="s">
        <v>31</v>
      </c>
      <c r="D58" s="103">
        <v>37</v>
      </c>
      <c r="E58" s="13">
        <v>5</v>
      </c>
      <c r="F58" s="13">
        <v>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26">
        <v>37</v>
      </c>
      <c r="R58" s="13">
        <v>5</v>
      </c>
      <c r="S58" s="29"/>
      <c r="T58" s="13"/>
      <c r="U58" s="26">
        <f>SUM(E58:P58)+R58</f>
        <v>15</v>
      </c>
      <c r="V58" s="22">
        <f t="shared" si="0"/>
        <v>0.40540540540540543</v>
      </c>
      <c r="W58" s="24"/>
    </row>
    <row r="59" spans="1:23" s="7" customFormat="1" ht="39.75" customHeight="1" thickBot="1">
      <c r="A59" s="90" t="s">
        <v>35</v>
      </c>
      <c r="B59" s="75">
        <v>26</v>
      </c>
      <c r="C59" s="65" t="s">
        <v>18</v>
      </c>
      <c r="D59" s="104">
        <v>127</v>
      </c>
      <c r="E59" s="14">
        <v>1</v>
      </c>
      <c r="F59" s="14">
        <v>14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6">
        <v>127</v>
      </c>
      <c r="R59" s="14">
        <f>18+19</f>
        <v>37</v>
      </c>
      <c r="S59" s="14"/>
      <c r="T59" s="14"/>
      <c r="U59" s="14">
        <f>SUM(E59:P59)+R59</f>
        <v>52</v>
      </c>
      <c r="V59" s="27">
        <f t="shared" si="0"/>
        <v>0.4094488188976378</v>
      </c>
      <c r="W59" s="68"/>
    </row>
    <row r="60" spans="1:23" s="7" customFormat="1" ht="29.25" customHeight="1" thickBot="1">
      <c r="A60" s="70" t="s">
        <v>36</v>
      </c>
      <c r="B60" s="44"/>
      <c r="C60" s="40"/>
      <c r="D60" s="41"/>
      <c r="E60" s="94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  <c r="S60" s="122">
        <v>12810104</v>
      </c>
      <c r="T60" s="122">
        <v>1739519.23</v>
      </c>
      <c r="U60" s="125">
        <v>4967614.5</v>
      </c>
      <c r="V60" s="43"/>
      <c r="W60" s="122">
        <v>0</v>
      </c>
    </row>
    <row r="61" spans="1:23" s="7" customFormat="1" ht="29.25" customHeight="1">
      <c r="A61" s="61" t="s">
        <v>37</v>
      </c>
      <c r="B61" s="73">
        <v>27</v>
      </c>
      <c r="C61" s="63" t="s">
        <v>18</v>
      </c>
      <c r="D61" s="102">
        <v>2</v>
      </c>
      <c r="E61" s="56">
        <v>0</v>
      </c>
      <c r="F61" s="56"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77">
        <v>2</v>
      </c>
      <c r="R61" s="56">
        <v>0</v>
      </c>
      <c r="S61" s="56"/>
      <c r="T61" s="56"/>
      <c r="U61" s="77">
        <f>SUM(E61:P61)+R61</f>
        <v>0</v>
      </c>
      <c r="V61" s="57">
        <f>+(U61*1)/D61</f>
        <v>0</v>
      </c>
      <c r="W61" s="58"/>
    </row>
    <row r="62" spans="1:23" s="7" customFormat="1" ht="24.75" customHeight="1" thickBot="1">
      <c r="A62" s="38" t="s">
        <v>90</v>
      </c>
      <c r="B62" s="75">
        <v>28</v>
      </c>
      <c r="C62" s="65" t="s">
        <v>18</v>
      </c>
      <c r="D62" s="14">
        <v>2</v>
      </c>
      <c r="E62" s="14" t="e">
        <f>+#REF!</f>
        <v>#REF!</v>
      </c>
      <c r="F62" s="14"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v>2</v>
      </c>
      <c r="R62" s="121">
        <v>0</v>
      </c>
      <c r="S62" s="121"/>
      <c r="T62" s="121"/>
      <c r="U62" s="121">
        <v>0</v>
      </c>
      <c r="V62" s="27">
        <f>+(U62*1)/D62</f>
        <v>0</v>
      </c>
      <c r="W62" s="121"/>
    </row>
    <row r="63" spans="1:23" ht="13.5" thickBot="1">
      <c r="A63" s="127"/>
      <c r="B63" s="128"/>
      <c r="C63" s="129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1"/>
      <c r="T63" s="131"/>
      <c r="U63" s="131"/>
      <c r="V63" s="131"/>
      <c r="W63" s="131"/>
    </row>
    <row r="64" spans="1:23" ht="21.75" customHeight="1" thickBot="1" thickTop="1">
      <c r="A64" s="126"/>
      <c r="B64" s="134" t="s">
        <v>91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3">
        <f>+S27+S37+S42+S51+S55+S60</f>
        <v>116455485</v>
      </c>
      <c r="T64" s="133">
        <f>+T27+T37+T42+T51+T55+T60</f>
        <v>13429697.240000002</v>
      </c>
      <c r="U64" s="133">
        <f>+U27+U37+U42+U51+U55+U60</f>
        <v>49855380.089999996</v>
      </c>
      <c r="V64" s="132"/>
      <c r="W64" s="132"/>
    </row>
    <row r="65" ht="13.5" thickTop="1"/>
  </sheetData>
  <sheetProtection/>
  <mergeCells count="18">
    <mergeCell ref="A1:W1"/>
    <mergeCell ref="A3:W3"/>
    <mergeCell ref="A4:W4"/>
    <mergeCell ref="U23:U26"/>
    <mergeCell ref="W23:W26"/>
    <mergeCell ref="A23:A26"/>
    <mergeCell ref="S25:T25"/>
    <mergeCell ref="V23:V26"/>
    <mergeCell ref="A7:W8"/>
    <mergeCell ref="A11:W13"/>
    <mergeCell ref="B64:R64"/>
    <mergeCell ref="A21:U21"/>
    <mergeCell ref="C23:C26"/>
    <mergeCell ref="B23:B26"/>
    <mergeCell ref="D23:D26"/>
    <mergeCell ref="Q23:Q26"/>
    <mergeCell ref="R25:R26"/>
    <mergeCell ref="R23:T24"/>
  </mergeCells>
  <printOptions horizontalCentered="1"/>
  <pageMargins left="0.5905511811023623" right="0.5905511811023623" top="0.7086614173228347" bottom="1.16" header="0" footer="0.34"/>
  <pageSetup fitToHeight="2" fitToWidth="1" horizontalDpi="300" verticalDpi="300" orientation="portrait" scale="69" r:id="rId1"/>
  <headerFooter alignWithMargins="0">
    <oddFooter>&amp;L&amp;"Arial,Negrita"&amp;9Avance Preliminar del Presupuesto Anual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F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2014-04-17T19:17:10Z</cp:lastPrinted>
  <dcterms:created xsi:type="dcterms:W3CDTF">1999-04-27T18:26:38Z</dcterms:created>
  <dcterms:modified xsi:type="dcterms:W3CDTF">2014-06-02T22:12:54Z</dcterms:modified>
  <cp:category/>
  <cp:version/>
  <cp:contentType/>
  <cp:contentStatus/>
</cp:coreProperties>
</file>