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680" activeTab="0"/>
  </bookViews>
  <sheets>
    <sheet name="Abril_2015" sheetId="1" r:id="rId1"/>
    <sheet name="Hoja1" sheetId="2" r:id="rId2"/>
  </sheets>
  <definedNames>
    <definedName name="_xlnm.Print_Titles" localSheetId="0">'Abril_2015'!$20:$28</definedName>
  </definedNames>
  <calcPr fullCalcOnLoad="1"/>
</workbook>
</file>

<file path=xl/sharedStrings.xml><?xml version="1.0" encoding="utf-8"?>
<sst xmlns="http://schemas.openxmlformats.org/spreadsheetml/2006/main" count="205" uniqueCount="142">
  <si>
    <t>UNIDAD DE MEDIDA</t>
  </si>
  <si>
    <t>INSTITUTO SONORENSE DE CULTURA</t>
  </si>
  <si>
    <t>CONAC</t>
  </si>
  <si>
    <t>Acción</t>
  </si>
  <si>
    <t>Actividad</t>
  </si>
  <si>
    <t>Producir cápsulas para radios y TV sobre arte y cultura</t>
  </si>
  <si>
    <t>Organizar ruedas de prensa con los diferentes medios de comunicación.</t>
  </si>
  <si>
    <t>Elaborar boletines, síntesis de prensa, mailing y notas informativas.</t>
  </si>
  <si>
    <t>Diseñar volantes, carteles, invitaciones, portadas de libros, cartelera cultural, boletos para eventos, carpetas de trabajo y presentaciones de power point.</t>
  </si>
  <si>
    <t>Editar, actualizar y mantener páginas web</t>
  </si>
  <si>
    <t>Difundir la cultura en el Estado</t>
  </si>
  <si>
    <t>Promover proyectos cultural a través de los fondos concurrentes</t>
  </si>
  <si>
    <t>Realizar actividades a través Del PECDA-FECAS</t>
  </si>
  <si>
    <t>Realizar actividades a través del PDCMS</t>
  </si>
  <si>
    <t>Realizar actividades a través del FORCA</t>
  </si>
  <si>
    <t>Realizar actividades a través del Fondo Yoreme</t>
  </si>
  <si>
    <t>Realizar actividades a través del Prodici</t>
  </si>
  <si>
    <t>Realizar actividades a través del PACMyC</t>
  </si>
  <si>
    <t>Realizar actividades a través del Fondo de Lectura</t>
  </si>
  <si>
    <t>Convenir y apoyar con artistas, creadores, promotores y trabajadores culturales, organismos e Instituciones, para el desarrollo de actividades artístico culturales.</t>
  </si>
  <si>
    <t>Apoyar a la comunidad artística, organismos e Instituciones en eventos artístico culturales.</t>
  </si>
  <si>
    <t>Participar en reuniones de desarrollo cultural y del Consejo Directivo.</t>
  </si>
  <si>
    <t>Apoyar en la planeación, organización y realización de los distintos eventos culturales que produzca o promueva el Instituto en coordinación con las demás áreas.</t>
  </si>
  <si>
    <t>Organizar concursos de artes escénicas.</t>
  </si>
  <si>
    <t>Organizar y realizar eventos artístico culturales en el, así como eventos realizados y apoyados por las áreas de Festivales y Artes Escénicas.</t>
  </si>
  <si>
    <t>Fomentar el hábito por la lectura.</t>
  </si>
  <si>
    <t>Realizar actividades en la bibliotecas públicas de la red estatal de bibliotecas</t>
  </si>
  <si>
    <t>Realizar actividades en salas de lectura</t>
  </si>
  <si>
    <t>Organizar y realizar la Feria del Libro.</t>
  </si>
  <si>
    <t>Organizar concursos de literatura y en bibliotecas.</t>
  </si>
  <si>
    <t>Concursos de Libro Sonorense.</t>
  </si>
  <si>
    <t>Concurso de Literatura Intersecundarias</t>
  </si>
  <si>
    <t>Concurso Infantil de Creación Literaria “Enriqueta Montaño de Parodi”.</t>
  </si>
  <si>
    <t>Concurso Juvenil de Literatura “Ma. Guadalupe Rico de Ramírez”</t>
  </si>
  <si>
    <t>Certámenes Estatales de Fomento a la Lectura</t>
  </si>
  <si>
    <t>Juegos Florales Anita Pompa de Trujillo</t>
  </si>
  <si>
    <t>Certamen de Investigación sobre la celebración del Día de Muertos</t>
  </si>
  <si>
    <t>Certamen de Calaveras Literarias</t>
  </si>
  <si>
    <t>Concurso Una Anotación por la Lectura</t>
  </si>
  <si>
    <t>Edición, impresión, presentación y venta de Libros editados por el ISC.</t>
  </si>
  <si>
    <t>Realizar ediciones de libros</t>
  </si>
  <si>
    <t>Realizar impresiones de libros</t>
  </si>
  <si>
    <t>Realizar presentaciones de libros</t>
  </si>
  <si>
    <t>Venta de Libros</t>
  </si>
  <si>
    <t>Realizar actividades artísticoculturales
en los museos que integran la Red
Estatal.</t>
  </si>
  <si>
    <t>Atención a visitantes en los museos de la Red Estatal.</t>
  </si>
  <si>
    <t>Realizar actividades que promuevan y difundan las culturas populares y la actividad de los grupos étnicos del Estado</t>
  </si>
  <si>
    <t>Realizar talleres y actividades artístico culturales en centros culturales indígenas y centros de culturas populares.</t>
  </si>
  <si>
    <t>Realizar capacitaciones a promotores culturales indígenas.</t>
  </si>
  <si>
    <t>Realizar investigaciones de campo con las diferentes Etnias del Estado.</t>
  </si>
  <si>
    <t>Realizar eventos artísticoculturales a través de las áreas de música.</t>
  </si>
  <si>
    <t>Ofrecer conciertos de temporada de la Orquesta Juvenil de Sonora.</t>
  </si>
  <si>
    <t>Ofrecer conciertos de temporada de la Banda de Música del Estado.</t>
  </si>
  <si>
    <t>Realizar eventos de Artes Visuales.</t>
  </si>
  <si>
    <t>Organizar y realizar Fotoseptiembre.</t>
  </si>
  <si>
    <t>Realizar eventos cinematográficos y actividades que promuevan el séptimo arte en la Entidad.</t>
  </si>
  <si>
    <t>Realizar exposiciones y talleres.</t>
  </si>
  <si>
    <t>Ofrecer conciertos de temporada de la Orquesta Filarmónica de Sonora.</t>
  </si>
  <si>
    <t>Ofrecer talleres de educación artística</t>
  </si>
  <si>
    <t>Ofrecer talleres de educación artística a través de casa de la cultura en la comunidad.</t>
  </si>
  <si>
    <t>Realizar eventos culturales en las instalaciones de Casa de la Cultura y en la comunidad</t>
  </si>
  <si>
    <t>Ofrecer talleres de educación artística a través de la casa de la cultura, en semestres regulares y de verano, así como los del programa de música orquestal.</t>
  </si>
  <si>
    <t>Restaurar, rehabilitar y equipar espacios culturales en distintos municipios del estado.</t>
  </si>
  <si>
    <t>Mantener en buen estado los edificios del ISC.</t>
  </si>
  <si>
    <t>Dar seguimiento al presupuesto autorizado y metas establecidas para la actividad cultural</t>
  </si>
  <si>
    <t>Elaborar informes de presupuesto y seguimiento de metas, que evidencien el propósito institucional.</t>
  </si>
  <si>
    <t>Centro de las Artes Cinematográficas del Noroeste</t>
  </si>
  <si>
    <t>Instalar un espacio cultural que albergue una sala de cine, un centro de investigación, mediateca, fonoteca, una librería especializada, y áreas sociales como cafetería, dulcería y jardines desérticos.</t>
  </si>
  <si>
    <t>Centro de las Artes Cinematográficas del Noroeste.</t>
  </si>
  <si>
    <t>Documento</t>
  </si>
  <si>
    <t>Anuncio</t>
  </si>
  <si>
    <t>Spot</t>
  </si>
  <si>
    <t>Concurso</t>
  </si>
  <si>
    <t>Persona</t>
  </si>
  <si>
    <t>Taller</t>
  </si>
  <si>
    <t>Capacitación</t>
  </si>
  <si>
    <t>EJECUTIVO</t>
  </si>
  <si>
    <t>NOMBRE O DENOMINACION</t>
  </si>
  <si>
    <t>4H0</t>
  </si>
  <si>
    <t>RAMO</t>
  </si>
  <si>
    <t>U.RES</t>
  </si>
  <si>
    <t>U.EJE</t>
  </si>
  <si>
    <t>SECT</t>
  </si>
  <si>
    <t>1F</t>
  </si>
  <si>
    <t>EDUCACION, CULTURA, DEPORTE Y RECREACIÓN</t>
  </si>
  <si>
    <t>PODER EJECUTIVO</t>
  </si>
  <si>
    <t>SECTOR PÚBLICO DE LAS ENTIDADES FEDERATIVAS</t>
  </si>
  <si>
    <t>SECTOR PÚBLICO NO FINANCIERO</t>
  </si>
  <si>
    <t>GOBIERNO ESTATAL O DEL DF</t>
  </si>
  <si>
    <t>GOBIERNO DEL ESTADO DE SONORA</t>
  </si>
  <si>
    <t>Proceso ó
Proyecto</t>
  </si>
  <si>
    <t>PbR</t>
  </si>
  <si>
    <t>DIRECCIÓN GENERAL
Difundir y apoyar el desarrollo cultural en el Estado.</t>
  </si>
  <si>
    <t>COORDINACIÓN GENERAL DE RED CULTURAL
Brindar servicios culturales de calidad en todas las comunidades de la Entidad.</t>
  </si>
  <si>
    <t>COORDINACIÓN GENERAL DE BIBLIOTECAS Y PATRIMONIO CULTURAL
Contribuir a la preservación y fortalecimiento de la riqueza cultural y el desarrollo indígena, así como fomentar el hábito a la lectura en el Estado.</t>
  </si>
  <si>
    <t>COORDINACIÓN GENERAL DE PROMOCIÓN MUSICAL Y ARTES VISUALES
Promover la música y las artes en el Estado.</t>
  </si>
  <si>
    <t>COORDINACIÓN GENERAL DE CASA DE LA CULTURA
Iniciación artística para niños, jóvenes y adultos de diversos sectores de la sociedad sonorense.</t>
  </si>
  <si>
    <t>TOTAL DE ACTIVIDADES / METAS</t>
  </si>
  <si>
    <t>COORDINACIÓN GENERAL DE ADMINISTRACIÓN
Administrar adecuadamente el ejercicio y control del presupuesto autorizado al Instituto, así como proponer  oportunamente las modificaciones que requiera, de acuerdo a las disposiciones legales y presupuestales.</t>
  </si>
  <si>
    <t>Realizar actividades a través del Programa de Desarrollo Cultural de la Juventud</t>
  </si>
  <si>
    <t>Realizar actividades a través del Programa de Desarrollo Cultural Infantil, Alas y Raíces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</si>
  <si>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</si>
  <si>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</si>
  <si>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</si>
  <si>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</si>
  <si>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</si>
  <si>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</si>
  <si>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</si>
  <si>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</si>
  <si>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</si>
  <si>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</si>
  <si>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</si>
  <si>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</si>
  <si>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ORIGINAL ANUAL</t>
  </si>
  <si>
    <t xml:space="preserve">MODIFICADO ANUAL </t>
  </si>
  <si>
    <t>TOTAL
 ACUMULADO</t>
  </si>
  <si>
    <t>% AVANCE FISICO, 
ANUAL</t>
  </si>
  <si>
    <t>% AVANCE PRESUPUESTAL, 
ANUAL</t>
  </si>
  <si>
    <t>METAS REALIZADAS</t>
  </si>
  <si>
    <t>PRESUPUESTO POR UNIDAD ADMVA.</t>
  </si>
  <si>
    <t>ASIGNADO</t>
  </si>
  <si>
    <t>DEVENGADO</t>
  </si>
  <si>
    <t>RESUMEN DEL EJERCICIO DEL PRESUPUESTO PROGRAMATICO DEVENGADO</t>
  </si>
  <si>
    <t xml:space="preserve">VINCULACIÓN CON LOS OBJETIVOS EN EL PLAN ESTATAL DE DESARROLLO </t>
  </si>
  <si>
    <t>La misión, visión y el objetivo del Instituto  Sonorense de Cultura,  entidad  coordinada  por la Secretaría de Educación y Cultura, se vinculan con el Plan Estatal de Desarrollo 2009 - 2015  que a través de su Estrategia 3.2. Orgullo por nuestra cultura, busca promover el desarrollo cultural de los sonorenses con pleno reconocimiento de su historia, patrimonio y tradiciones.</t>
  </si>
  <si>
    <t>METAS ESTRATÉGICAS</t>
  </si>
  <si>
    <t xml:space="preserve">A fin de alcanzar los objetivos institucionales, en el Presupuesto de Egresos de la Entidad se estableció una estructura programática de finalidades y funciones del gasto, alineados a lo que establece el Plan Estatal de Desarrollo y el Programa Sectorial, esto con el fin de obtener mejores resultados en la aplicación de los recursos; por tal motivo la estructura programática para alcanzar las metas establecidas en el Programa Operativo Anual es la siguiente: </t>
  </si>
  <si>
    <t>Finalidad:</t>
  </si>
  <si>
    <t xml:space="preserve">    2   Desarrollo Social</t>
  </si>
  <si>
    <t>Función:</t>
  </si>
  <si>
    <t xml:space="preserve">    4   Recreación Cultural y otras Manifestaciones Sociales</t>
  </si>
  <si>
    <t>Subfunción:</t>
  </si>
  <si>
    <t xml:space="preserve">  02   Promover y Difundir la Cultura</t>
  </si>
  <si>
    <t>Eje Rector:</t>
  </si>
  <si>
    <t xml:space="preserve">    3   Sonora Educado</t>
  </si>
  <si>
    <t>Realizar actividades a través del Programa para Públicos Específicos</t>
  </si>
  <si>
    <t>Realizar actividades a través del programa sonora Lee</t>
  </si>
  <si>
    <t>META</t>
  </si>
  <si>
    <t>Celebrar convenios con el Conaculta, Instituciones municipales, educativas, fondos, asociaciones civiles, públicas y privadas.</t>
  </si>
  <si>
    <t>MES: ABRIL</t>
  </si>
  <si>
    <t>Para dar cumplimiento a estas metas, el ISC durante el mes de Abril se programaron y realizaron las siguientes metas:</t>
  </si>
  <si>
    <t>Abril de 2015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</si>
</sst>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\ _p_t_a_-;\-* #,##0.00\ _p_t_a_-;_-* &quot;-&quot;??\ _p_t_a_-;_-@_-"/>
    <numFmt numFmtId="182" formatCode="_-* #,##0_-;\-* #,##0_-;_-* &quot;-&quot;??_-;_-@_-"/>
    <numFmt numFmtId="183" formatCode="_-&quot;€&quot;* #,##0.00_-;\-&quot;€&quot;* #,##0.00_-;_-&quot;€&quot;* &quot;-&quot;??_-;_-@_-"/>
    <numFmt numFmtId="184" formatCode="00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_-;\-* #,##0.0_-;_-* &quot;-&quot;??_-;_-@_-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_-* #,##0.0\ _p_t_a_-;\-* #,##0.0\ _p_t_a_-;_-* &quot;-&quot;??\ _p_t_a_-;_-@_-"/>
    <numFmt numFmtId="200" formatCode="_-* #,##0\ _p_t_a_-;\-* #,##0\ _p_t_a_-;_-* &quot;-&quot;??\ _p_t_a_-;_-@_-"/>
    <numFmt numFmtId="201" formatCode="#,##0.0"/>
    <numFmt numFmtId="202" formatCode="0.000%"/>
    <numFmt numFmtId="203" formatCode="0.0000%"/>
    <numFmt numFmtId="204" formatCode="0.0%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_(* #,##0.000_);_(* \(#,##0.000\);_(* &quot;-&quot;??_);_(@_)"/>
    <numFmt numFmtId="210" formatCode="_(* #,##0.0000_);_(* \(#,##0.0000\);_(* &quot;-&quot;??_);_(@_)"/>
    <numFmt numFmtId="211" formatCode="_(* #,##0.0_);_(* \(#,##0.0\);_(* &quot;-&quot;??_);_(@_)"/>
    <numFmt numFmtId="212" formatCode="_(* #,##0_);_(* \(#,##0\);_(* &quot;-&quot;??_);_(@_)"/>
    <numFmt numFmtId="213" formatCode="_(&quot;$&quot;* #,##0.0_);_(&quot;$&quot;* \(#,##0.0\);_(&quot;$&quot;* &quot;-&quot;??_);_(@_)"/>
    <numFmt numFmtId="214" formatCode="_(&quot;$&quot;* #,##0_);_(&quot;$&quot;* \(#,##0\);_(&quot;$&quot;* &quot;-&quot;??_);_(@_)"/>
  </numFmts>
  <fonts count="5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b/>
      <sz val="5"/>
      <name val="Arial"/>
      <family val="2"/>
    </font>
    <font>
      <sz val="12"/>
      <name val="Calibri"/>
      <family val="2"/>
    </font>
    <font>
      <b/>
      <u val="single"/>
      <sz val="12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51" applyNumberFormat="1" applyFont="1" applyFill="1" applyBorder="1" applyAlignment="1">
      <alignment horizontal="center" vertical="center" wrapText="1"/>
    </xf>
    <xf numFmtId="0" fontId="1" fillId="0" borderId="11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top" wrapText="1"/>
    </xf>
    <xf numFmtId="0" fontId="3" fillId="0" borderId="12" xfId="56" applyFont="1" applyFill="1" applyBorder="1" applyAlignment="1">
      <alignment vertical="center" wrapText="1"/>
      <protection/>
    </xf>
    <xf numFmtId="0" fontId="2" fillId="0" borderId="13" xfId="0" applyFont="1" applyFill="1" applyBorder="1" applyAlignment="1">
      <alignment horizontal="center"/>
    </xf>
    <xf numFmtId="0" fontId="7" fillId="0" borderId="0" xfId="56" applyFont="1" applyFill="1" applyBorder="1" applyAlignment="1">
      <alignment horizontal="left" vertical="top" wrapText="1"/>
      <protection/>
    </xf>
    <xf numFmtId="0" fontId="1" fillId="0" borderId="0" xfId="56" applyFont="1" applyFill="1" applyBorder="1" applyAlignment="1">
      <alignment horizontal="center" vertical="center" wrapText="1"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1" fillId="0" borderId="14" xfId="5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5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vertical="top" wrapText="1"/>
    </xf>
    <xf numFmtId="0" fontId="14" fillId="0" borderId="16" xfId="56" applyFont="1" applyFill="1" applyBorder="1" applyAlignment="1">
      <alignment horizontal="center" vertical="center" wrapText="1"/>
      <protection/>
    </xf>
    <xf numFmtId="0" fontId="14" fillId="0" borderId="17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14" fillId="0" borderId="20" xfId="56" applyFont="1" applyFill="1" applyBorder="1" applyAlignment="1">
      <alignment horizontal="center"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2" fillId="0" borderId="22" xfId="56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0" fontId="16" fillId="0" borderId="13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6" fillId="0" borderId="15" xfId="56" applyFont="1" applyFill="1" applyBorder="1" applyAlignment="1">
      <alignment horizontal="center" vertical="center" wrapText="1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15" fillId="0" borderId="2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6" fillId="0" borderId="22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top" wrapText="1"/>
      <protection/>
    </xf>
    <xf numFmtId="0" fontId="15" fillId="0" borderId="25" xfId="56" applyFont="1" applyFill="1" applyBorder="1" applyAlignment="1">
      <alignment horizontal="center" vertical="top" wrapText="1"/>
      <protection/>
    </xf>
    <xf numFmtId="0" fontId="16" fillId="0" borderId="0" xfId="56" applyFont="1" applyFill="1" applyBorder="1" applyAlignment="1">
      <alignment horizontal="center" vertical="top" wrapText="1"/>
      <protection/>
    </xf>
    <xf numFmtId="0" fontId="3" fillId="0" borderId="26" xfId="56" applyFont="1" applyFill="1" applyBorder="1" applyAlignment="1">
      <alignment vertical="center" wrapText="1"/>
      <protection/>
    </xf>
    <xf numFmtId="0" fontId="1" fillId="0" borderId="27" xfId="51" applyNumberFormat="1" applyFont="1" applyFill="1" applyBorder="1" applyAlignment="1">
      <alignment horizontal="center" vertical="center" wrapText="1"/>
    </xf>
    <xf numFmtId="0" fontId="1" fillId="0" borderId="28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top" wrapText="1"/>
    </xf>
    <xf numFmtId="0" fontId="1" fillId="0" borderId="29" xfId="51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212" fontId="1" fillId="0" borderId="0" xfId="0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212" fontId="0" fillId="32" borderId="0" xfId="0" applyNumberFormat="1" applyFont="1" applyFill="1" applyAlignment="1">
      <alignment/>
    </xf>
    <xf numFmtId="21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7" fillId="32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justify" vertical="top" wrapText="1"/>
    </xf>
    <xf numFmtId="0" fontId="17" fillId="32" borderId="0" xfId="0" applyFont="1" applyFill="1" applyAlignment="1">
      <alignment horizontal="justify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top"/>
    </xf>
    <xf numFmtId="0" fontId="16" fillId="33" borderId="21" xfId="56" applyFont="1" applyFill="1" applyBorder="1" applyAlignment="1">
      <alignment horizontal="center" vertical="top" wrapText="1"/>
      <protection/>
    </xf>
    <xf numFmtId="0" fontId="7" fillId="33" borderId="21" xfId="56" applyFont="1" applyFill="1" applyBorder="1" applyAlignment="1">
      <alignment horizontal="left" vertical="top" wrapText="1"/>
      <protection/>
    </xf>
    <xf numFmtId="0" fontId="12" fillId="33" borderId="21" xfId="56" applyFont="1" applyFill="1" applyBorder="1" applyAlignment="1">
      <alignment horizontal="center" vertical="top" wrapText="1"/>
      <protection/>
    </xf>
    <xf numFmtId="0" fontId="1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0" fillId="33" borderId="31" xfId="0" applyFill="1" applyBorder="1" applyAlignment="1">
      <alignment/>
    </xf>
    <xf numFmtId="0" fontId="3" fillId="0" borderId="26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top" wrapText="1"/>
      <protection/>
    </xf>
    <xf numFmtId="0" fontId="3" fillId="0" borderId="27" xfId="56" applyFont="1" applyFill="1" applyBorder="1" applyAlignment="1">
      <alignment horizontal="left" vertical="center" wrapText="1"/>
      <protection/>
    </xf>
    <xf numFmtId="0" fontId="1" fillId="0" borderId="27" xfId="56" applyFont="1" applyFill="1" applyBorder="1" applyAlignment="1">
      <alignment horizontal="left" vertical="center" wrapText="1"/>
      <protection/>
    </xf>
    <xf numFmtId="49" fontId="1" fillId="0" borderId="27" xfId="56" applyNumberFormat="1" applyFont="1" applyFill="1" applyBorder="1" applyAlignment="1">
      <alignment horizontal="left" vertical="center" wrapText="1"/>
      <protection/>
    </xf>
    <xf numFmtId="0" fontId="10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0" fillId="0" borderId="26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1" fillId="0" borderId="28" xfId="0" applyFont="1" applyFill="1" applyBorder="1" applyAlignment="1">
      <alignment vertical="top" wrapText="1"/>
    </xf>
    <xf numFmtId="0" fontId="3" fillId="0" borderId="26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vertical="top" wrapText="1"/>
    </xf>
    <xf numFmtId="0" fontId="11" fillId="0" borderId="29" xfId="0" applyFont="1" applyFill="1" applyBorder="1" applyAlignment="1">
      <alignment vertical="top" wrapText="1"/>
    </xf>
    <xf numFmtId="0" fontId="3" fillId="0" borderId="32" xfId="56" applyFont="1" applyFill="1" applyBorder="1" applyAlignment="1">
      <alignment vertical="center" wrapText="1"/>
      <protection/>
    </xf>
    <xf numFmtId="0" fontId="3" fillId="0" borderId="33" xfId="56" applyFont="1" applyFill="1" applyBorder="1" applyAlignment="1">
      <alignment vertical="center" wrapText="1"/>
      <protection/>
    </xf>
    <xf numFmtId="0" fontId="9" fillId="0" borderId="34" xfId="56" applyFont="1" applyFill="1" applyBorder="1" applyAlignment="1">
      <alignment horizontal="center" vertical="top" wrapText="1"/>
      <protection/>
    </xf>
    <xf numFmtId="0" fontId="1" fillId="0" borderId="34" xfId="51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top" wrapText="1"/>
    </xf>
    <xf numFmtId="0" fontId="9" fillId="0" borderId="35" xfId="0" applyFont="1" applyFill="1" applyBorder="1" applyAlignment="1">
      <alignment horizontal="center" vertical="top" wrapText="1"/>
    </xf>
    <xf numFmtId="0" fontId="1" fillId="0" borderId="35" xfId="5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top" wrapText="1"/>
    </xf>
    <xf numFmtId="0" fontId="1" fillId="0" borderId="33" xfId="51" applyNumberFormat="1" applyFont="1" applyFill="1" applyBorder="1" applyAlignment="1">
      <alignment horizontal="center" vertical="top" wrapText="1"/>
    </xf>
    <xf numFmtId="0" fontId="9" fillId="0" borderId="36" xfId="0" applyFont="1" applyFill="1" applyBorder="1" applyAlignment="1">
      <alignment horizontal="center" vertical="center" wrapText="1"/>
    </xf>
    <xf numFmtId="0" fontId="1" fillId="0" borderId="36" xfId="51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3" xfId="0" applyBorder="1" applyAlignment="1">
      <alignment/>
    </xf>
    <xf numFmtId="0" fontId="3" fillId="33" borderId="30" xfId="56" applyFont="1" applyFill="1" applyBorder="1" applyAlignment="1">
      <alignment vertical="center" wrapText="1"/>
      <protection/>
    </xf>
    <xf numFmtId="0" fontId="3" fillId="33" borderId="31" xfId="56" applyFont="1" applyFill="1" applyBorder="1" applyAlignment="1">
      <alignment vertical="center" wrapText="1"/>
      <protection/>
    </xf>
    <xf numFmtId="178" fontId="14" fillId="33" borderId="37" xfId="53" applyFont="1" applyFill="1" applyBorder="1" applyAlignment="1">
      <alignment horizontal="center" vertical="center" wrapText="1"/>
    </xf>
    <xf numFmtId="0" fontId="9" fillId="0" borderId="35" xfId="56" applyFont="1" applyFill="1" applyBorder="1" applyAlignment="1">
      <alignment horizontal="center" vertical="top" wrapText="1"/>
      <protection/>
    </xf>
    <xf numFmtId="0" fontId="0" fillId="0" borderId="35" xfId="0" applyBorder="1" applyAlignment="1">
      <alignment/>
    </xf>
    <xf numFmtId="0" fontId="9" fillId="0" borderId="33" xfId="0" applyFont="1" applyFill="1" applyBorder="1" applyAlignment="1">
      <alignment horizontal="center" vertical="center" wrapText="1"/>
    </xf>
    <xf numFmtId="0" fontId="1" fillId="0" borderId="33" xfId="51" applyNumberFormat="1" applyFont="1" applyFill="1" applyBorder="1" applyAlignment="1">
      <alignment horizontal="center" vertical="center" wrapText="1"/>
    </xf>
    <xf numFmtId="0" fontId="1" fillId="0" borderId="12" xfId="51" applyNumberFormat="1" applyFont="1" applyFill="1" applyBorder="1" applyAlignment="1">
      <alignment horizontal="center" vertical="center" wrapText="1"/>
    </xf>
    <xf numFmtId="0" fontId="1" fillId="0" borderId="26" xfId="51" applyNumberFormat="1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center" wrapText="1"/>
    </xf>
    <xf numFmtId="0" fontId="1" fillId="33" borderId="31" xfId="51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3" borderId="30" xfId="0" applyFont="1" applyFill="1" applyBorder="1" applyAlignment="1">
      <alignment horizontal="center" vertical="top" wrapText="1"/>
    </xf>
    <xf numFmtId="0" fontId="1" fillId="33" borderId="31" xfId="51" applyNumberFormat="1" applyFont="1" applyFill="1" applyBorder="1" applyAlignment="1">
      <alignment horizontal="center" vertical="top" wrapText="1"/>
    </xf>
    <xf numFmtId="178" fontId="9" fillId="0" borderId="33" xfId="53" applyFont="1" applyFill="1" applyBorder="1" applyAlignment="1">
      <alignment horizontal="center" vertical="center" wrapText="1"/>
    </xf>
    <xf numFmtId="178" fontId="9" fillId="0" borderId="12" xfId="53" applyFont="1" applyFill="1" applyBorder="1" applyAlignment="1">
      <alignment horizontal="center" vertical="center" wrapText="1"/>
    </xf>
    <xf numFmtId="178" fontId="9" fillId="0" borderId="26" xfId="53" applyFont="1" applyFill="1" applyBorder="1" applyAlignment="1">
      <alignment horizontal="center" vertical="center" wrapText="1"/>
    </xf>
    <xf numFmtId="178" fontId="9" fillId="33" borderId="31" xfId="53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15" fillId="0" borderId="1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12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 wrapText="1"/>
      <protection/>
    </xf>
    <xf numFmtId="0" fontId="15" fillId="33" borderId="39" xfId="56" applyFont="1" applyFill="1" applyBorder="1" applyAlignment="1">
      <alignment horizontal="center" vertical="center"/>
      <protection/>
    </xf>
    <xf numFmtId="0" fontId="4" fillId="33" borderId="40" xfId="56" applyFont="1" applyFill="1" applyBorder="1" applyAlignment="1">
      <alignment horizontal="left" vertical="center" wrapText="1"/>
      <protection/>
    </xf>
    <xf numFmtId="0" fontId="1" fillId="0" borderId="28" xfId="56" applyFont="1" applyFill="1" applyBorder="1" applyAlignment="1">
      <alignment horizontal="left" vertical="center" wrapText="1"/>
      <protection/>
    </xf>
    <xf numFmtId="0" fontId="10" fillId="0" borderId="26" xfId="0" applyFont="1" applyFill="1" applyBorder="1" applyAlignment="1">
      <alignment vertical="center" wrapText="1"/>
    </xf>
    <xf numFmtId="0" fontId="15" fillId="33" borderId="38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41" xfId="0" applyFont="1" applyFill="1" applyBorder="1" applyAlignment="1">
      <alignment horizontal="center" vertical="center" wrapText="1"/>
    </xf>
    <xf numFmtId="0" fontId="16" fillId="33" borderId="39" xfId="56" applyFont="1" applyFill="1" applyBorder="1" applyAlignment="1">
      <alignment horizontal="center" vertical="center" wrapText="1"/>
      <protection/>
    </xf>
    <xf numFmtId="0" fontId="9" fillId="33" borderId="39" xfId="56" applyFont="1" applyFill="1" applyBorder="1" applyAlignment="1">
      <alignment horizontal="center" vertical="center" wrapText="1"/>
      <protection/>
    </xf>
    <xf numFmtId="0" fontId="21" fillId="33" borderId="40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vertical="center" wrapText="1"/>
    </xf>
    <xf numFmtId="0" fontId="21" fillId="33" borderId="40" xfId="0" applyFont="1" applyFill="1" applyBorder="1" applyAlignment="1">
      <alignment vertical="top" wrapText="1"/>
    </xf>
    <xf numFmtId="0" fontId="1" fillId="0" borderId="28" xfId="0" applyFont="1" applyFill="1" applyBorder="1" applyAlignment="1">
      <alignment vertical="top" wrapText="1"/>
    </xf>
    <xf numFmtId="0" fontId="21" fillId="0" borderId="26" xfId="0" applyFont="1" applyFill="1" applyBorder="1" applyAlignment="1">
      <alignment vertical="center" wrapText="1"/>
    </xf>
    <xf numFmtId="212" fontId="12" fillId="0" borderId="13" xfId="0" applyNumberFormat="1" applyFont="1" applyBorder="1" applyAlignment="1">
      <alignment horizontal="center"/>
    </xf>
    <xf numFmtId="0" fontId="0" fillId="0" borderId="33" xfId="0" applyFill="1" applyBorder="1" applyAlignment="1">
      <alignment/>
    </xf>
    <xf numFmtId="214" fontId="4" fillId="33" borderId="13" xfId="53" applyNumberFormat="1" applyFont="1" applyFill="1" applyBorder="1" applyAlignment="1">
      <alignment horizontal="center" vertical="center" wrapText="1"/>
    </xf>
    <xf numFmtId="3" fontId="4" fillId="33" borderId="13" xfId="53" applyNumberFormat="1" applyFont="1" applyFill="1" applyBorder="1" applyAlignment="1">
      <alignment horizontal="center" vertical="center" wrapText="1"/>
    </xf>
    <xf numFmtId="9" fontId="4" fillId="33" borderId="13" xfId="58" applyFont="1" applyFill="1" applyBorder="1" applyAlignment="1">
      <alignment horizontal="center" vertical="center" wrapText="1"/>
    </xf>
    <xf numFmtId="214" fontId="4" fillId="33" borderId="13" xfId="53" applyNumberFormat="1" applyFont="1" applyFill="1" applyBorder="1" applyAlignment="1">
      <alignment vertical="center"/>
    </xf>
    <xf numFmtId="212" fontId="4" fillId="33" borderId="13" xfId="51" applyNumberFormat="1" applyFont="1" applyFill="1" applyBorder="1" applyAlignment="1">
      <alignment vertical="center"/>
    </xf>
    <xf numFmtId="0" fontId="1" fillId="33" borderId="30" xfId="0" applyFont="1" applyFill="1" applyBorder="1" applyAlignment="1">
      <alignment vertical="center"/>
    </xf>
    <xf numFmtId="9" fontId="4" fillId="33" borderId="37" xfId="59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214" fontId="3" fillId="33" borderId="13" xfId="53" applyNumberFormat="1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212" fontId="3" fillId="33" borderId="13" xfId="51" applyNumberFormat="1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9" fontId="22" fillId="0" borderId="34" xfId="59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33" borderId="13" xfId="0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33" borderId="37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 wrapText="1"/>
    </xf>
    <xf numFmtId="3" fontId="1" fillId="0" borderId="10" xfId="56" applyNumberFormat="1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/>
    </xf>
    <xf numFmtId="3" fontId="11" fillId="0" borderId="10" xfId="0" applyNumberFormat="1" applyFont="1" applyFill="1" applyBorder="1" applyAlignment="1">
      <alignment horizontal="center" vertical="center" wrapText="1"/>
    </xf>
    <xf numFmtId="212" fontId="4" fillId="33" borderId="13" xfId="51" applyNumberFormat="1" applyFont="1" applyFill="1" applyBorder="1" applyAlignment="1">
      <alignment horizontal="center" vertical="center" wrapText="1"/>
    </xf>
    <xf numFmtId="0" fontId="14" fillId="0" borderId="13" xfId="56" applyFont="1" applyFill="1" applyBorder="1" applyAlignment="1">
      <alignment horizontal="center" vertical="center" wrapText="1"/>
      <protection/>
    </xf>
    <xf numFmtId="0" fontId="12" fillId="0" borderId="13" xfId="56" applyFont="1" applyFill="1" applyBorder="1" applyAlignment="1">
      <alignment horizontal="center" vertical="center" textRotation="255" wrapText="1"/>
      <protection/>
    </xf>
    <xf numFmtId="0" fontId="16" fillId="0" borderId="13" xfId="0" applyFont="1" applyBorder="1" applyAlignment="1">
      <alignment horizontal="center" vertical="top" textRotation="255"/>
    </xf>
    <xf numFmtId="0" fontId="4" fillId="0" borderId="42" xfId="0" applyFont="1" applyFill="1" applyBorder="1" applyAlignment="1">
      <alignment horizontal="center" vertical="center" textRotation="90" wrapText="1"/>
    </xf>
    <xf numFmtId="0" fontId="0" fillId="0" borderId="43" xfId="0" applyBorder="1" applyAlignment="1">
      <alignment wrapText="1"/>
    </xf>
    <xf numFmtId="0" fontId="0" fillId="0" borderId="21" xfId="0" applyBorder="1" applyAlignment="1">
      <alignment wrapText="1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4" fillId="0" borderId="13" xfId="0" applyFont="1" applyBorder="1" applyAlignment="1">
      <alignment horizontal="center"/>
    </xf>
    <xf numFmtId="0" fontId="14" fillId="0" borderId="42" xfId="56" applyFont="1" applyFill="1" applyBorder="1" applyAlignment="1">
      <alignment horizontal="center" vertical="center" wrapText="1"/>
      <protection/>
    </xf>
    <xf numFmtId="0" fontId="13" fillId="0" borderId="43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" fontId="17" fillId="0" borderId="0" xfId="0" applyNumberFormat="1" applyFont="1" applyAlignment="1" quotePrefix="1">
      <alignment horizontal="center" vertical="center"/>
    </xf>
    <xf numFmtId="0" fontId="0" fillId="0" borderId="0" xfId="0" applyAlignment="1">
      <alignment horizontal="center"/>
    </xf>
    <xf numFmtId="212" fontId="2" fillId="0" borderId="16" xfId="0" applyNumberFormat="1" applyFont="1" applyBorder="1" applyAlignment="1">
      <alignment horizontal="center" vertical="center" wrapText="1"/>
    </xf>
    <xf numFmtId="212" fontId="2" fillId="0" borderId="17" xfId="0" applyNumberFormat="1" applyFont="1" applyBorder="1" applyAlignment="1">
      <alignment horizontal="center" vertical="center" wrapText="1"/>
    </xf>
    <xf numFmtId="212" fontId="2" fillId="0" borderId="44" xfId="0" applyNumberFormat="1" applyFont="1" applyBorder="1" applyAlignment="1">
      <alignment horizontal="center" vertical="center" wrapText="1"/>
    </xf>
    <xf numFmtId="212" fontId="2" fillId="0" borderId="18" xfId="0" applyNumberFormat="1" applyFont="1" applyBorder="1" applyAlignment="1">
      <alignment horizontal="center" vertical="center" wrapText="1"/>
    </xf>
    <xf numFmtId="212" fontId="2" fillId="0" borderId="0" xfId="0" applyNumberFormat="1" applyFont="1" applyBorder="1" applyAlignment="1">
      <alignment horizontal="center" vertical="center" wrapText="1"/>
    </xf>
    <xf numFmtId="212" fontId="2" fillId="0" borderId="25" xfId="0" applyNumberFormat="1" applyFont="1" applyBorder="1" applyAlignment="1">
      <alignment horizontal="center" vertical="center" wrapText="1"/>
    </xf>
    <xf numFmtId="212" fontId="12" fillId="0" borderId="13" xfId="0" applyNumberFormat="1" applyFont="1" applyFill="1" applyBorder="1" applyAlignment="1">
      <alignment horizontal="center" vertical="center" wrapText="1"/>
    </xf>
    <xf numFmtId="212" fontId="4" fillId="0" borderId="13" xfId="0" applyNumberFormat="1" applyFont="1" applyBorder="1" applyAlignment="1">
      <alignment horizontal="center" vertical="top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212" fontId="4" fillId="32" borderId="42" xfId="0" applyNumberFormat="1" applyFont="1" applyFill="1" applyBorder="1" applyAlignment="1">
      <alignment horizontal="center" vertical="center" textRotation="90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3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0"/>
  <sheetViews>
    <sheetView tabSelected="1" zoomScale="75" zoomScaleNormal="75" zoomScalePageLayoutView="0" workbookViewId="0" topLeftCell="A1">
      <selection activeCell="AJ19" sqref="AJ19"/>
    </sheetView>
  </sheetViews>
  <sheetFormatPr defaultColWidth="11.421875" defaultRowHeight="12.75"/>
  <cols>
    <col min="1" max="7" width="2.140625" style="23" customWidth="1"/>
    <col min="8" max="8" width="2.7109375" style="23" customWidth="1"/>
    <col min="9" max="12" width="2.8515625" style="23" customWidth="1"/>
    <col min="13" max="13" width="35.8515625" style="0" customWidth="1"/>
    <col min="14" max="14" width="7.140625" style="0" customWidth="1"/>
    <col min="15" max="15" width="6.28125" style="0" customWidth="1"/>
    <col min="16" max="16" width="7.00390625" style="0" customWidth="1"/>
    <col min="17" max="28" width="6.57421875" style="0" hidden="1" customWidth="1"/>
    <col min="29" max="29" width="6.421875" style="0" customWidth="1"/>
    <col min="30" max="30" width="16.7109375" style="0" customWidth="1"/>
    <col min="31" max="31" width="13.8515625" style="0" customWidth="1"/>
    <col min="32" max="32" width="14.00390625" style="0" customWidth="1"/>
    <col min="33" max="33" width="7.8515625" style="0" customWidth="1"/>
    <col min="34" max="34" width="9.140625" style="0" customWidth="1"/>
  </cols>
  <sheetData>
    <row r="1" spans="1:34" ht="15.75">
      <c r="A1" s="182" t="s">
        <v>122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</row>
    <row r="2" spans="1:24" ht="3.75" customHeight="1">
      <c r="A2" s="43"/>
      <c r="B2" s="44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6"/>
      <c r="T2" s="47"/>
      <c r="U2" s="47"/>
      <c r="V2" s="48"/>
      <c r="W2" s="49"/>
      <c r="X2" s="50"/>
    </row>
    <row r="3" spans="1:34" ht="15.75">
      <c r="A3" s="183" t="s">
        <v>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</row>
    <row r="4" spans="1:34" ht="15.75">
      <c r="A4" s="184" t="s">
        <v>141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</row>
    <row r="5" spans="1:24" ht="4.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51"/>
      <c r="S5" s="52"/>
      <c r="T5" s="42"/>
      <c r="U5" s="42"/>
      <c r="V5" s="51"/>
      <c r="W5" s="42"/>
      <c r="X5" s="42"/>
    </row>
    <row r="6" spans="1:34" ht="15.75">
      <c r="A6" s="175" t="s">
        <v>123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  <c r="AH6" s="175"/>
    </row>
    <row r="7" spans="1:34" ht="12.75" customHeight="1">
      <c r="A7" s="176" t="s">
        <v>124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</row>
    <row r="8" spans="1:34" ht="22.5" customHeight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</row>
    <row r="9" spans="1:24" ht="5.25" customHeight="1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51"/>
      <c r="S9" s="52"/>
      <c r="T9" s="42"/>
      <c r="U9" s="42"/>
      <c r="V9" s="51"/>
      <c r="W9" s="42"/>
      <c r="X9" s="42"/>
    </row>
    <row r="10" spans="1:34" ht="15.75">
      <c r="A10" s="175" t="s">
        <v>125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  <c r="AH10" s="175"/>
    </row>
    <row r="11" spans="1:34" ht="12.75" customHeight="1">
      <c r="A11" s="176" t="s">
        <v>126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</row>
    <row r="12" spans="1:34" ht="12.75" customHeight="1">
      <c r="A12" s="176"/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</row>
    <row r="13" spans="1:34" ht="47.25" customHeight="1">
      <c r="A13" s="176"/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</row>
    <row r="14" spans="1:24" ht="15.7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5" t="s">
        <v>127</v>
      </c>
      <c r="N14" s="56" t="s">
        <v>128</v>
      </c>
      <c r="O14" s="53"/>
      <c r="P14" s="53"/>
      <c r="Q14" s="53"/>
      <c r="R14" s="53"/>
      <c r="S14" s="53"/>
      <c r="T14" s="53"/>
      <c r="U14" s="53"/>
      <c r="V14" s="54"/>
      <c r="W14" s="42"/>
      <c r="X14" s="42"/>
    </row>
    <row r="15" spans="1:24" ht="15.75" customHeight="1">
      <c r="A15" s="55"/>
      <c r="B15" s="56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5" t="s">
        <v>129</v>
      </c>
      <c r="N15" s="56" t="s">
        <v>130</v>
      </c>
      <c r="O15" s="53"/>
      <c r="P15" s="53"/>
      <c r="Q15" s="53"/>
      <c r="R15" s="53"/>
      <c r="S15" s="53"/>
      <c r="T15" s="53"/>
      <c r="U15" s="53"/>
      <c r="V15" s="54"/>
      <c r="W15" s="42"/>
      <c r="X15" s="42"/>
    </row>
    <row r="16" spans="1:24" ht="15.75">
      <c r="A16" s="55"/>
      <c r="B16" s="56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5" t="s">
        <v>131</v>
      </c>
      <c r="N16" s="56" t="s">
        <v>132</v>
      </c>
      <c r="O16" s="53"/>
      <c r="P16" s="53"/>
      <c r="Q16" s="53"/>
      <c r="R16" s="53"/>
      <c r="S16" s="53"/>
      <c r="T16" s="53"/>
      <c r="U16" s="53"/>
      <c r="V16" s="54"/>
      <c r="W16" s="42"/>
      <c r="X16" s="42"/>
    </row>
    <row r="17" spans="1:24" ht="15.75">
      <c r="A17" s="55"/>
      <c r="B17" s="56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5" t="s">
        <v>133</v>
      </c>
      <c r="N17" s="56" t="s">
        <v>134</v>
      </c>
      <c r="O17" s="53"/>
      <c r="P17" s="53"/>
      <c r="Q17" s="53"/>
      <c r="R17" s="53"/>
      <c r="S17" s="53"/>
      <c r="T17" s="53"/>
      <c r="U17" s="53"/>
      <c r="V17" s="54"/>
      <c r="W17" s="42"/>
      <c r="X17" s="42"/>
    </row>
    <row r="18" spans="1:34" ht="12.75">
      <c r="A18" s="177" t="s">
        <v>140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</row>
    <row r="19" spans="1:34" ht="13.5" thickBo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</row>
    <row r="20" spans="1:34" ht="12.75" customHeight="1" thickBot="1">
      <c r="A20" s="178" t="s">
        <v>2</v>
      </c>
      <c r="B20" s="178"/>
      <c r="C20" s="178"/>
      <c r="D20" s="178"/>
      <c r="E20" s="178" t="s">
        <v>76</v>
      </c>
      <c r="F20" s="178"/>
      <c r="G20" s="178"/>
      <c r="H20" s="178"/>
      <c r="I20" s="194" t="s">
        <v>91</v>
      </c>
      <c r="J20" s="195"/>
      <c r="K20" s="195"/>
      <c r="L20" s="196"/>
      <c r="M20" s="6" t="s">
        <v>77</v>
      </c>
      <c r="N20" s="169" t="s">
        <v>0</v>
      </c>
      <c r="O20" s="179" t="s">
        <v>113</v>
      </c>
      <c r="P20" s="179" t="s">
        <v>114</v>
      </c>
      <c r="Q20" s="15"/>
      <c r="R20" s="15"/>
      <c r="S20" s="15"/>
      <c r="T20" s="15"/>
      <c r="U20" s="15"/>
      <c r="V20" s="15"/>
      <c r="W20" s="15"/>
      <c r="X20" s="16"/>
      <c r="Y20" s="16"/>
      <c r="Z20" s="16"/>
      <c r="AA20" s="16"/>
      <c r="AB20" s="16"/>
      <c r="AC20" s="186" t="s">
        <v>139</v>
      </c>
      <c r="AD20" s="187"/>
      <c r="AE20" s="188"/>
      <c r="AF20" s="197" t="s">
        <v>115</v>
      </c>
      <c r="AG20" s="172" t="s">
        <v>116</v>
      </c>
      <c r="AH20" s="172" t="s">
        <v>117</v>
      </c>
    </row>
    <row r="21" spans="1:34" ht="10.5" customHeight="1" thickBot="1">
      <c r="A21" s="24">
        <v>2</v>
      </c>
      <c r="B21" s="24">
        <v>0</v>
      </c>
      <c r="C21" s="24">
        <v>0</v>
      </c>
      <c r="D21" s="24">
        <v>0</v>
      </c>
      <c r="E21" s="171" t="s">
        <v>79</v>
      </c>
      <c r="F21" s="171" t="s">
        <v>82</v>
      </c>
      <c r="G21" s="171" t="s">
        <v>80</v>
      </c>
      <c r="H21" s="171" t="s">
        <v>81</v>
      </c>
      <c r="I21" s="170" t="s">
        <v>90</v>
      </c>
      <c r="J21" s="170" t="s">
        <v>3</v>
      </c>
      <c r="K21" s="170" t="s">
        <v>4</v>
      </c>
      <c r="L21" s="170" t="s">
        <v>137</v>
      </c>
      <c r="M21" s="14" t="s">
        <v>86</v>
      </c>
      <c r="N21" s="169"/>
      <c r="O21" s="180"/>
      <c r="P21" s="180"/>
      <c r="Q21" s="17"/>
      <c r="R21" s="17"/>
      <c r="S21" s="17"/>
      <c r="T21" s="17"/>
      <c r="U21" s="17"/>
      <c r="V21" s="17"/>
      <c r="W21" s="17"/>
      <c r="X21" s="18"/>
      <c r="Y21" s="18"/>
      <c r="Z21" s="18"/>
      <c r="AA21" s="18"/>
      <c r="AB21" s="18"/>
      <c r="AC21" s="189"/>
      <c r="AD21" s="190"/>
      <c r="AE21" s="191"/>
      <c r="AF21" s="173"/>
      <c r="AG21" s="173"/>
      <c r="AH21" s="173"/>
    </row>
    <row r="22" spans="1:34" ht="10.5" customHeight="1" thickBot="1">
      <c r="A22" s="24">
        <v>2</v>
      </c>
      <c r="B22" s="24">
        <v>1</v>
      </c>
      <c r="C22" s="24">
        <v>0</v>
      </c>
      <c r="D22" s="24">
        <v>0</v>
      </c>
      <c r="E22" s="171"/>
      <c r="F22" s="171"/>
      <c r="G22" s="171"/>
      <c r="H22" s="171"/>
      <c r="I22" s="170"/>
      <c r="J22" s="170"/>
      <c r="K22" s="170"/>
      <c r="L22" s="170"/>
      <c r="M22" s="14" t="s">
        <v>87</v>
      </c>
      <c r="N22" s="169"/>
      <c r="O22" s="180"/>
      <c r="P22" s="180"/>
      <c r="Q22" s="17"/>
      <c r="R22" s="17"/>
      <c r="S22" s="17"/>
      <c r="T22" s="17"/>
      <c r="U22" s="17"/>
      <c r="V22" s="17"/>
      <c r="W22" s="17"/>
      <c r="X22" s="18"/>
      <c r="Y22" s="18"/>
      <c r="Z22" s="18"/>
      <c r="AA22" s="18"/>
      <c r="AB22" s="18"/>
      <c r="AC22" s="189"/>
      <c r="AD22" s="190"/>
      <c r="AE22" s="191"/>
      <c r="AF22" s="173"/>
      <c r="AG22" s="173"/>
      <c r="AH22" s="173"/>
    </row>
    <row r="23" spans="1:34" ht="10.5" customHeight="1" thickBot="1">
      <c r="A23" s="24">
        <v>2</v>
      </c>
      <c r="B23" s="24">
        <v>1</v>
      </c>
      <c r="C23" s="24">
        <v>1</v>
      </c>
      <c r="D23" s="24">
        <v>0</v>
      </c>
      <c r="E23" s="171"/>
      <c r="F23" s="171"/>
      <c r="G23" s="171"/>
      <c r="H23" s="171"/>
      <c r="I23" s="170"/>
      <c r="J23" s="170"/>
      <c r="K23" s="170"/>
      <c r="L23" s="170"/>
      <c r="M23" s="14" t="s">
        <v>88</v>
      </c>
      <c r="N23" s="169"/>
      <c r="O23" s="180"/>
      <c r="P23" s="180"/>
      <c r="Q23" s="17"/>
      <c r="R23" s="17"/>
      <c r="S23" s="17"/>
      <c r="T23" s="17"/>
      <c r="U23" s="17"/>
      <c r="V23" s="17"/>
      <c r="W23" s="17"/>
      <c r="X23" s="18"/>
      <c r="Y23" s="18"/>
      <c r="Z23" s="18"/>
      <c r="AA23" s="18"/>
      <c r="AB23" s="18"/>
      <c r="AC23" s="189"/>
      <c r="AD23" s="190"/>
      <c r="AE23" s="191"/>
      <c r="AF23" s="173"/>
      <c r="AG23" s="173"/>
      <c r="AH23" s="173"/>
    </row>
    <row r="24" spans="1:34" ht="10.5" customHeight="1" thickBot="1">
      <c r="A24" s="24">
        <v>2</v>
      </c>
      <c r="B24" s="24">
        <v>1</v>
      </c>
      <c r="C24" s="24">
        <v>1</v>
      </c>
      <c r="D24" s="24">
        <v>1</v>
      </c>
      <c r="E24" s="171"/>
      <c r="F24" s="171"/>
      <c r="G24" s="171"/>
      <c r="H24" s="171"/>
      <c r="I24" s="170"/>
      <c r="J24" s="170"/>
      <c r="K24" s="170"/>
      <c r="L24" s="170"/>
      <c r="M24" s="14" t="s">
        <v>89</v>
      </c>
      <c r="N24" s="169"/>
      <c r="O24" s="180"/>
      <c r="P24" s="180"/>
      <c r="Q24" s="17"/>
      <c r="R24" s="17"/>
      <c r="S24" s="17"/>
      <c r="T24" s="17"/>
      <c r="U24" s="17"/>
      <c r="V24" s="17"/>
      <c r="W24" s="17"/>
      <c r="X24" s="18"/>
      <c r="Y24" s="18"/>
      <c r="Z24" s="18"/>
      <c r="AA24" s="18"/>
      <c r="AB24" s="18"/>
      <c r="AC24" s="189"/>
      <c r="AD24" s="190"/>
      <c r="AE24" s="191"/>
      <c r="AF24" s="173"/>
      <c r="AG24" s="173"/>
      <c r="AH24" s="173"/>
    </row>
    <row r="25" spans="1:34" ht="10.5" customHeight="1" thickBot="1">
      <c r="A25" s="11">
        <v>2</v>
      </c>
      <c r="B25" s="11">
        <v>1</v>
      </c>
      <c r="C25" s="11">
        <v>1</v>
      </c>
      <c r="D25" s="11">
        <v>1</v>
      </c>
      <c r="E25" s="11">
        <v>1</v>
      </c>
      <c r="F25" s="11"/>
      <c r="G25" s="11"/>
      <c r="H25" s="11"/>
      <c r="I25" s="170"/>
      <c r="J25" s="170"/>
      <c r="K25" s="170"/>
      <c r="L25" s="170"/>
      <c r="M25" s="14" t="s">
        <v>85</v>
      </c>
      <c r="N25" s="169"/>
      <c r="O25" s="180"/>
      <c r="P25" s="180"/>
      <c r="Q25" s="17"/>
      <c r="R25" s="17"/>
      <c r="S25" s="17"/>
      <c r="T25" s="17"/>
      <c r="U25" s="17"/>
      <c r="V25" s="17"/>
      <c r="W25" s="17"/>
      <c r="X25" s="18"/>
      <c r="Y25" s="18"/>
      <c r="Z25" s="18"/>
      <c r="AA25" s="18"/>
      <c r="AB25" s="18"/>
      <c r="AC25" s="189"/>
      <c r="AD25" s="190"/>
      <c r="AE25" s="191"/>
      <c r="AF25" s="173"/>
      <c r="AG25" s="173"/>
      <c r="AH25" s="173"/>
    </row>
    <row r="26" spans="1:34" ht="10.5" customHeight="1" thickBot="1">
      <c r="A26" s="11">
        <v>2</v>
      </c>
      <c r="B26" s="11">
        <v>1</v>
      </c>
      <c r="C26" s="11">
        <v>1</v>
      </c>
      <c r="D26" s="11">
        <v>1</v>
      </c>
      <c r="E26" s="11">
        <v>1</v>
      </c>
      <c r="F26" s="11">
        <v>2</v>
      </c>
      <c r="G26" s="11"/>
      <c r="H26" s="11"/>
      <c r="I26" s="170"/>
      <c r="J26" s="170"/>
      <c r="K26" s="170"/>
      <c r="L26" s="170"/>
      <c r="M26" s="14" t="s">
        <v>84</v>
      </c>
      <c r="N26" s="169"/>
      <c r="O26" s="180"/>
      <c r="P26" s="180"/>
      <c r="Q26" s="17"/>
      <c r="R26" s="17"/>
      <c r="S26" s="17"/>
      <c r="T26" s="17"/>
      <c r="U26" s="17"/>
      <c r="V26" s="17"/>
      <c r="W26" s="17"/>
      <c r="X26" s="18"/>
      <c r="Y26" s="18"/>
      <c r="Z26" s="18"/>
      <c r="AA26" s="18"/>
      <c r="AB26" s="18"/>
      <c r="AC26" s="192" t="s">
        <v>118</v>
      </c>
      <c r="AD26" s="193" t="s">
        <v>119</v>
      </c>
      <c r="AE26" s="193"/>
      <c r="AF26" s="173"/>
      <c r="AG26" s="173"/>
      <c r="AH26" s="173"/>
    </row>
    <row r="27" spans="1:34" ht="11.25" customHeight="1" thickBot="1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11">
        <v>2</v>
      </c>
      <c r="G27" s="11" t="s">
        <v>83</v>
      </c>
      <c r="H27" s="11"/>
      <c r="I27" s="170"/>
      <c r="J27" s="170"/>
      <c r="K27" s="170"/>
      <c r="L27" s="170"/>
      <c r="M27" s="14" t="s">
        <v>1</v>
      </c>
      <c r="N27" s="169"/>
      <c r="O27" s="180"/>
      <c r="P27" s="180"/>
      <c r="Q27" s="19"/>
      <c r="R27" s="19"/>
      <c r="S27" s="19"/>
      <c r="T27" s="19"/>
      <c r="U27" s="19"/>
      <c r="V27" s="19"/>
      <c r="W27" s="19"/>
      <c r="X27" s="20"/>
      <c r="Y27" s="20"/>
      <c r="Z27" s="20"/>
      <c r="AA27" s="20"/>
      <c r="AB27" s="20"/>
      <c r="AC27" s="192"/>
      <c r="AD27" s="193"/>
      <c r="AE27" s="193"/>
      <c r="AF27" s="173"/>
      <c r="AG27" s="173"/>
      <c r="AH27" s="173"/>
    </row>
    <row r="28" spans="1:34" ht="11.25" customHeight="1" thickBot="1">
      <c r="A28" s="11">
        <v>2</v>
      </c>
      <c r="B28" s="11">
        <v>1</v>
      </c>
      <c r="C28" s="11">
        <v>1</v>
      </c>
      <c r="D28" s="11">
        <v>1</v>
      </c>
      <c r="E28" s="11">
        <v>1</v>
      </c>
      <c r="F28" s="11">
        <v>2</v>
      </c>
      <c r="G28" s="11" t="s">
        <v>83</v>
      </c>
      <c r="H28" s="11" t="s">
        <v>78</v>
      </c>
      <c r="I28" s="170"/>
      <c r="J28" s="170"/>
      <c r="K28" s="170"/>
      <c r="L28" s="170"/>
      <c r="M28" s="14" t="s">
        <v>1</v>
      </c>
      <c r="N28" s="169"/>
      <c r="O28" s="181"/>
      <c r="P28" s="181"/>
      <c r="Q28" s="21" t="s">
        <v>101</v>
      </c>
      <c r="R28" s="21" t="s">
        <v>102</v>
      </c>
      <c r="S28" s="21" t="s">
        <v>103</v>
      </c>
      <c r="T28" s="21" t="s">
        <v>104</v>
      </c>
      <c r="U28" s="21" t="s">
        <v>105</v>
      </c>
      <c r="V28" s="21" t="s">
        <v>106</v>
      </c>
      <c r="W28" s="21" t="s">
        <v>107</v>
      </c>
      <c r="X28" s="21" t="s">
        <v>108</v>
      </c>
      <c r="Y28" s="21" t="s">
        <v>109</v>
      </c>
      <c r="Z28" s="21" t="s">
        <v>110</v>
      </c>
      <c r="AA28" s="21" t="s">
        <v>111</v>
      </c>
      <c r="AB28" s="21" t="s">
        <v>112</v>
      </c>
      <c r="AC28" s="192"/>
      <c r="AD28" s="134" t="s">
        <v>120</v>
      </c>
      <c r="AE28" s="134" t="s">
        <v>121</v>
      </c>
      <c r="AF28" s="174"/>
      <c r="AG28" s="174"/>
      <c r="AH28" s="174"/>
    </row>
    <row r="29" spans="1:34" ht="37.5" customHeight="1" thickBot="1">
      <c r="A29" s="116">
        <v>2</v>
      </c>
      <c r="B29" s="117">
        <v>1</v>
      </c>
      <c r="C29" s="117">
        <v>1</v>
      </c>
      <c r="D29" s="117">
        <v>1</v>
      </c>
      <c r="E29" s="117">
        <v>1</v>
      </c>
      <c r="F29" s="117">
        <v>2</v>
      </c>
      <c r="G29" s="117" t="s">
        <v>83</v>
      </c>
      <c r="H29" s="117" t="s">
        <v>78</v>
      </c>
      <c r="I29" s="118">
        <v>1</v>
      </c>
      <c r="J29" s="119"/>
      <c r="K29" s="120"/>
      <c r="L29" s="120"/>
      <c r="M29" s="121" t="s">
        <v>92</v>
      </c>
      <c r="N29" s="94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6"/>
      <c r="AD29" s="168">
        <v>22698280.96</v>
      </c>
      <c r="AE29" s="137">
        <v>11570881.1</v>
      </c>
      <c r="AF29" s="136">
        <v>21595742.78</v>
      </c>
      <c r="AG29" s="138"/>
      <c r="AH29" s="138">
        <f>+AF29/AD29</f>
        <v>0.9514263577077513</v>
      </c>
    </row>
    <row r="30" spans="1:34" ht="12.75">
      <c r="A30" s="113"/>
      <c r="B30" s="114"/>
      <c r="C30" s="114"/>
      <c r="D30" s="114"/>
      <c r="E30" s="114"/>
      <c r="F30" s="114"/>
      <c r="G30" s="114"/>
      <c r="H30" s="114"/>
      <c r="I30" s="115"/>
      <c r="J30" s="27">
        <v>1</v>
      </c>
      <c r="K30" s="28"/>
      <c r="L30" s="28"/>
      <c r="M30" s="64" t="s">
        <v>10</v>
      </c>
      <c r="N30" s="80"/>
      <c r="O30" s="80"/>
      <c r="P30" s="80"/>
      <c r="Q30" s="79"/>
      <c r="R30" s="135"/>
      <c r="S30" s="5"/>
      <c r="T30" s="5"/>
      <c r="U30" s="5"/>
      <c r="V30" s="5"/>
      <c r="W30" s="5"/>
      <c r="X30" s="5"/>
      <c r="Y30" s="5"/>
      <c r="Z30" s="5"/>
      <c r="AA30" s="5"/>
      <c r="AB30" s="37"/>
      <c r="AC30" s="135"/>
      <c r="AD30" s="93"/>
      <c r="AE30" s="93"/>
      <c r="AF30" s="93"/>
      <c r="AG30" s="93"/>
      <c r="AH30" s="93"/>
    </row>
    <row r="31" spans="1:34" ht="21" customHeight="1">
      <c r="A31" s="25"/>
      <c r="B31" s="26"/>
      <c r="C31" s="26"/>
      <c r="D31" s="26"/>
      <c r="E31" s="26"/>
      <c r="F31" s="26"/>
      <c r="G31" s="26"/>
      <c r="H31" s="26"/>
      <c r="I31" s="27"/>
      <c r="J31" s="28"/>
      <c r="K31" s="27">
        <v>1</v>
      </c>
      <c r="L31" s="13">
        <v>1</v>
      </c>
      <c r="M31" s="65" t="s">
        <v>5</v>
      </c>
      <c r="N31" s="81" t="s">
        <v>71</v>
      </c>
      <c r="O31" s="163">
        <v>89</v>
      </c>
      <c r="P31" s="163">
        <v>89</v>
      </c>
      <c r="Q31" s="153">
        <v>32</v>
      </c>
      <c r="R31" s="154">
        <v>0</v>
      </c>
      <c r="S31" s="154">
        <f>14+13</f>
        <v>27</v>
      </c>
      <c r="T31" s="2"/>
      <c r="U31" s="2"/>
      <c r="V31" s="2"/>
      <c r="W31" s="2"/>
      <c r="X31" s="2"/>
      <c r="Y31" s="2"/>
      <c r="Z31" s="2"/>
      <c r="AA31" s="2"/>
      <c r="AB31" s="38"/>
      <c r="AC31" s="154">
        <v>42</v>
      </c>
      <c r="AD31" s="91"/>
      <c r="AE31" s="91"/>
      <c r="AF31" s="143">
        <f>Q31+R31+AC31+S31</f>
        <v>101</v>
      </c>
      <c r="AG31" s="149">
        <f>+(AF31*1)/O31</f>
        <v>1.1348314606741574</v>
      </c>
      <c r="AH31" s="91"/>
    </row>
    <row r="32" spans="1:34" ht="21" customHeight="1">
      <c r="A32" s="25"/>
      <c r="B32" s="26"/>
      <c r="C32" s="26"/>
      <c r="D32" s="26"/>
      <c r="E32" s="26"/>
      <c r="F32" s="26"/>
      <c r="G32" s="26"/>
      <c r="H32" s="26"/>
      <c r="I32" s="27"/>
      <c r="J32" s="28"/>
      <c r="K32" s="27">
        <v>2</v>
      </c>
      <c r="L32" s="13">
        <v>2</v>
      </c>
      <c r="M32" s="65" t="s">
        <v>6</v>
      </c>
      <c r="N32" s="81" t="s">
        <v>70</v>
      </c>
      <c r="O32" s="163">
        <v>28</v>
      </c>
      <c r="P32" s="163">
        <v>28</v>
      </c>
      <c r="Q32" s="153">
        <v>13</v>
      </c>
      <c r="R32" s="154">
        <v>0</v>
      </c>
      <c r="S32" s="154">
        <v>6</v>
      </c>
      <c r="T32" s="2"/>
      <c r="U32" s="2"/>
      <c r="V32" s="2"/>
      <c r="W32" s="2"/>
      <c r="X32" s="2"/>
      <c r="Y32" s="2"/>
      <c r="Z32" s="2"/>
      <c r="AA32" s="2"/>
      <c r="AB32" s="38"/>
      <c r="AC32" s="154">
        <v>1</v>
      </c>
      <c r="AD32" s="91"/>
      <c r="AE32" s="91"/>
      <c r="AF32" s="143">
        <f aca="true" t="shared" si="0" ref="AF32:AF50">Q32+R32+AC32+S32</f>
        <v>20</v>
      </c>
      <c r="AG32" s="149">
        <f>+(AF32*1)/O32</f>
        <v>0.7142857142857143</v>
      </c>
      <c r="AH32" s="91"/>
    </row>
    <row r="33" spans="1:34" ht="21" customHeight="1">
      <c r="A33" s="25"/>
      <c r="B33" s="26"/>
      <c r="C33" s="26"/>
      <c r="D33" s="26"/>
      <c r="E33" s="26"/>
      <c r="F33" s="26"/>
      <c r="G33" s="26"/>
      <c r="H33" s="26"/>
      <c r="I33" s="27"/>
      <c r="J33" s="28"/>
      <c r="K33" s="27">
        <v>3</v>
      </c>
      <c r="L33" s="13">
        <v>3</v>
      </c>
      <c r="M33" s="65" t="s">
        <v>7</v>
      </c>
      <c r="N33" s="81" t="s">
        <v>69</v>
      </c>
      <c r="O33" s="163">
        <v>390</v>
      </c>
      <c r="P33" s="163">
        <v>390</v>
      </c>
      <c r="Q33" s="153">
        <f>50+19</f>
        <v>69</v>
      </c>
      <c r="R33" s="154">
        <v>0</v>
      </c>
      <c r="S33" s="154">
        <f>42+39</f>
        <v>81</v>
      </c>
      <c r="T33" s="2"/>
      <c r="U33" s="2"/>
      <c r="V33" s="2"/>
      <c r="W33" s="2"/>
      <c r="X33" s="2"/>
      <c r="Y33" s="2"/>
      <c r="Z33" s="2"/>
      <c r="AA33" s="2"/>
      <c r="AB33" s="38"/>
      <c r="AC33" s="154">
        <f>31+19</f>
        <v>50</v>
      </c>
      <c r="AD33" s="91"/>
      <c r="AE33" s="91"/>
      <c r="AF33" s="143">
        <f t="shared" si="0"/>
        <v>200</v>
      </c>
      <c r="AG33" s="149">
        <f>+(AF33*1)/O33</f>
        <v>0.5128205128205128</v>
      </c>
      <c r="AH33" s="91"/>
    </row>
    <row r="34" spans="1:34" ht="33.75" customHeight="1">
      <c r="A34" s="25"/>
      <c r="B34" s="26"/>
      <c r="C34" s="26"/>
      <c r="D34" s="26"/>
      <c r="E34" s="26"/>
      <c r="F34" s="26"/>
      <c r="G34" s="26"/>
      <c r="H34" s="26"/>
      <c r="I34" s="27"/>
      <c r="J34" s="28"/>
      <c r="K34" s="27">
        <v>4</v>
      </c>
      <c r="L34" s="13">
        <v>4</v>
      </c>
      <c r="M34" s="65" t="s">
        <v>8</v>
      </c>
      <c r="N34" s="81" t="s">
        <v>69</v>
      </c>
      <c r="O34" s="163">
        <v>389</v>
      </c>
      <c r="P34" s="163">
        <v>389</v>
      </c>
      <c r="Q34" s="153">
        <f>9+9+1+2+2+2+1+1+3+1+1+2+1+1+1+1+1+1+4+10+1+2+1+1+1+1+1</f>
        <v>62</v>
      </c>
      <c r="R34" s="154">
        <v>0</v>
      </c>
      <c r="S34" s="154">
        <f>13+14</f>
        <v>27</v>
      </c>
      <c r="T34" s="2"/>
      <c r="U34" s="2"/>
      <c r="V34" s="2"/>
      <c r="W34" s="2"/>
      <c r="X34" s="2"/>
      <c r="Y34" s="2"/>
      <c r="Z34" s="2"/>
      <c r="AA34" s="2"/>
      <c r="AB34" s="38"/>
      <c r="AC34" s="154">
        <v>16</v>
      </c>
      <c r="AD34" s="91"/>
      <c r="AE34" s="91"/>
      <c r="AF34" s="143">
        <f t="shared" si="0"/>
        <v>105</v>
      </c>
      <c r="AG34" s="149">
        <f>+(AF34*1)/O34</f>
        <v>0.2699228791773779</v>
      </c>
      <c r="AH34" s="91"/>
    </row>
    <row r="35" spans="1:34" ht="12.75">
      <c r="A35" s="25"/>
      <c r="B35" s="26"/>
      <c r="C35" s="26"/>
      <c r="D35" s="26"/>
      <c r="E35" s="26"/>
      <c r="F35" s="26"/>
      <c r="G35" s="26"/>
      <c r="H35" s="26"/>
      <c r="I35" s="27"/>
      <c r="J35" s="28"/>
      <c r="K35" s="27">
        <v>5</v>
      </c>
      <c r="L35" s="13">
        <v>5</v>
      </c>
      <c r="M35" s="65" t="s">
        <v>9</v>
      </c>
      <c r="N35" s="81" t="s">
        <v>69</v>
      </c>
      <c r="O35" s="163">
        <v>4</v>
      </c>
      <c r="P35" s="163">
        <v>4</v>
      </c>
      <c r="Q35" s="153">
        <v>0</v>
      </c>
      <c r="R35" s="154">
        <v>0</v>
      </c>
      <c r="S35" s="154">
        <v>1</v>
      </c>
      <c r="T35" s="2"/>
      <c r="U35" s="2"/>
      <c r="V35" s="2"/>
      <c r="W35" s="2"/>
      <c r="X35" s="2"/>
      <c r="Y35" s="2"/>
      <c r="Z35" s="2"/>
      <c r="AA35" s="2"/>
      <c r="AB35" s="38"/>
      <c r="AC35" s="154">
        <v>0</v>
      </c>
      <c r="AD35" s="91"/>
      <c r="AE35" s="91"/>
      <c r="AF35" s="143">
        <f t="shared" si="0"/>
        <v>1</v>
      </c>
      <c r="AG35" s="149">
        <f>+(AF35*1)/O35</f>
        <v>0.25</v>
      </c>
      <c r="AH35" s="91"/>
    </row>
    <row r="36" spans="1:34" ht="24">
      <c r="A36" s="25"/>
      <c r="B36" s="26"/>
      <c r="C36" s="26"/>
      <c r="D36" s="26"/>
      <c r="E36" s="26"/>
      <c r="F36" s="26"/>
      <c r="G36" s="26"/>
      <c r="H36" s="26"/>
      <c r="I36" s="27"/>
      <c r="J36" s="27">
        <v>2</v>
      </c>
      <c r="K36" s="28"/>
      <c r="L36" s="12"/>
      <c r="M36" s="66" t="s">
        <v>11</v>
      </c>
      <c r="N36" s="81"/>
      <c r="O36" s="164"/>
      <c r="P36" s="164"/>
      <c r="Q36" s="153"/>
      <c r="R36" s="154"/>
      <c r="S36" s="154"/>
      <c r="T36" s="2"/>
      <c r="U36" s="2"/>
      <c r="V36" s="2"/>
      <c r="W36" s="2"/>
      <c r="X36" s="2"/>
      <c r="Y36" s="2"/>
      <c r="Z36" s="2"/>
      <c r="AA36" s="2"/>
      <c r="AB36" s="38"/>
      <c r="AC36" s="154"/>
      <c r="AD36" s="91"/>
      <c r="AE36" s="91"/>
      <c r="AF36" s="143">
        <f t="shared" si="0"/>
        <v>0</v>
      </c>
      <c r="AG36" s="149"/>
      <c r="AH36" s="91"/>
    </row>
    <row r="37" spans="1:34" ht="12.75">
      <c r="A37" s="25"/>
      <c r="B37" s="26"/>
      <c r="C37" s="26"/>
      <c r="D37" s="26"/>
      <c r="E37" s="26"/>
      <c r="F37" s="26"/>
      <c r="G37" s="26"/>
      <c r="H37" s="26"/>
      <c r="I37" s="27"/>
      <c r="J37" s="27"/>
      <c r="K37" s="27">
        <v>1</v>
      </c>
      <c r="L37" s="13">
        <v>6</v>
      </c>
      <c r="M37" s="67" t="s">
        <v>12</v>
      </c>
      <c r="N37" s="81" t="s">
        <v>69</v>
      </c>
      <c r="O37" s="163">
        <v>18</v>
      </c>
      <c r="P37" s="163">
        <v>18</v>
      </c>
      <c r="Q37" s="153">
        <v>0</v>
      </c>
      <c r="R37" s="154">
        <v>1</v>
      </c>
      <c r="S37" s="154">
        <v>14</v>
      </c>
      <c r="T37" s="2"/>
      <c r="U37" s="2"/>
      <c r="V37" s="2"/>
      <c r="W37" s="2"/>
      <c r="X37" s="2"/>
      <c r="Y37" s="2"/>
      <c r="Z37" s="2"/>
      <c r="AA37" s="2"/>
      <c r="AB37" s="38"/>
      <c r="AC37" s="154">
        <v>4</v>
      </c>
      <c r="AD37" s="91"/>
      <c r="AE37" s="91"/>
      <c r="AF37" s="143">
        <f t="shared" si="0"/>
        <v>19</v>
      </c>
      <c r="AG37" s="149">
        <f aca="true" t="shared" si="1" ref="AG37:AG46">+(AF37*1)/O37</f>
        <v>1.0555555555555556</v>
      </c>
      <c r="AH37" s="91"/>
    </row>
    <row r="38" spans="1:34" ht="12.75">
      <c r="A38" s="25"/>
      <c r="B38" s="26"/>
      <c r="C38" s="26"/>
      <c r="D38" s="26"/>
      <c r="E38" s="26"/>
      <c r="F38" s="26"/>
      <c r="G38" s="26"/>
      <c r="H38" s="26"/>
      <c r="I38" s="27"/>
      <c r="J38" s="27"/>
      <c r="K38" s="27">
        <v>2</v>
      </c>
      <c r="L38" s="13">
        <v>7</v>
      </c>
      <c r="M38" s="67" t="s">
        <v>13</v>
      </c>
      <c r="N38" s="81" t="s">
        <v>69</v>
      </c>
      <c r="O38" s="163">
        <v>5</v>
      </c>
      <c r="P38" s="163">
        <v>5</v>
      </c>
      <c r="Q38" s="153">
        <v>0</v>
      </c>
      <c r="R38" s="154">
        <v>1</v>
      </c>
      <c r="S38" s="154">
        <v>1</v>
      </c>
      <c r="T38" s="2"/>
      <c r="U38" s="2"/>
      <c r="V38" s="2"/>
      <c r="W38" s="2"/>
      <c r="X38" s="2"/>
      <c r="Y38" s="2"/>
      <c r="Z38" s="2"/>
      <c r="AA38" s="2"/>
      <c r="AB38" s="38"/>
      <c r="AC38" s="154">
        <v>0</v>
      </c>
      <c r="AD38" s="91"/>
      <c r="AE38" s="91"/>
      <c r="AF38" s="143">
        <f t="shared" si="0"/>
        <v>2</v>
      </c>
      <c r="AG38" s="149">
        <f t="shared" si="1"/>
        <v>0.4</v>
      </c>
      <c r="AH38" s="91"/>
    </row>
    <row r="39" spans="1:34" ht="12.75">
      <c r="A39" s="25"/>
      <c r="B39" s="26"/>
      <c r="C39" s="26"/>
      <c r="D39" s="26"/>
      <c r="E39" s="26"/>
      <c r="F39" s="26"/>
      <c r="G39" s="26"/>
      <c r="H39" s="26"/>
      <c r="I39" s="27"/>
      <c r="J39" s="27"/>
      <c r="K39" s="27">
        <v>3</v>
      </c>
      <c r="L39" s="13">
        <v>8</v>
      </c>
      <c r="M39" s="67" t="s">
        <v>14</v>
      </c>
      <c r="N39" s="81" t="s">
        <v>69</v>
      </c>
      <c r="O39" s="163">
        <v>5</v>
      </c>
      <c r="P39" s="163">
        <v>5</v>
      </c>
      <c r="Q39" s="153">
        <v>0</v>
      </c>
      <c r="R39" s="154">
        <v>1</v>
      </c>
      <c r="S39" s="154">
        <v>1</v>
      </c>
      <c r="T39" s="2"/>
      <c r="U39" s="2"/>
      <c r="V39" s="2"/>
      <c r="W39" s="2"/>
      <c r="X39" s="2"/>
      <c r="Y39" s="2"/>
      <c r="Z39" s="2"/>
      <c r="AA39" s="2"/>
      <c r="AB39" s="38"/>
      <c r="AC39" s="154">
        <v>0</v>
      </c>
      <c r="AD39" s="91"/>
      <c r="AE39" s="91"/>
      <c r="AF39" s="143">
        <f t="shared" si="0"/>
        <v>2</v>
      </c>
      <c r="AG39" s="149">
        <f t="shared" si="1"/>
        <v>0.4</v>
      </c>
      <c r="AH39" s="91"/>
    </row>
    <row r="40" spans="1:34" ht="12.75">
      <c r="A40" s="25"/>
      <c r="B40" s="26"/>
      <c r="C40" s="26"/>
      <c r="D40" s="26"/>
      <c r="E40" s="26"/>
      <c r="F40" s="26"/>
      <c r="G40" s="26"/>
      <c r="H40" s="26"/>
      <c r="I40" s="27"/>
      <c r="J40" s="27"/>
      <c r="K40" s="27">
        <v>4</v>
      </c>
      <c r="L40" s="13">
        <v>9</v>
      </c>
      <c r="M40" s="67" t="s">
        <v>15</v>
      </c>
      <c r="N40" s="81" t="s">
        <v>69</v>
      </c>
      <c r="O40" s="163">
        <v>4</v>
      </c>
      <c r="P40" s="163">
        <v>4</v>
      </c>
      <c r="Q40" s="153">
        <v>0</v>
      </c>
      <c r="R40" s="154">
        <v>0</v>
      </c>
      <c r="S40" s="154">
        <v>1</v>
      </c>
      <c r="T40" s="2"/>
      <c r="U40" s="2"/>
      <c r="V40" s="2"/>
      <c r="W40" s="2"/>
      <c r="X40" s="2"/>
      <c r="Y40" s="2"/>
      <c r="Z40" s="2"/>
      <c r="AA40" s="2"/>
      <c r="AB40" s="38"/>
      <c r="AC40" s="154">
        <v>0</v>
      </c>
      <c r="AD40" s="91"/>
      <c r="AE40" s="91"/>
      <c r="AF40" s="143">
        <f t="shared" si="0"/>
        <v>1</v>
      </c>
      <c r="AG40" s="149">
        <f t="shared" si="1"/>
        <v>0.25</v>
      </c>
      <c r="AH40" s="91"/>
    </row>
    <row r="41" spans="1:34" ht="12.75">
      <c r="A41" s="25"/>
      <c r="B41" s="26"/>
      <c r="C41" s="26"/>
      <c r="D41" s="26"/>
      <c r="E41" s="26"/>
      <c r="F41" s="26"/>
      <c r="G41" s="26"/>
      <c r="H41" s="26"/>
      <c r="I41" s="27"/>
      <c r="J41" s="27"/>
      <c r="K41" s="27">
        <v>5</v>
      </c>
      <c r="L41" s="13">
        <v>10</v>
      </c>
      <c r="M41" s="67" t="s">
        <v>16</v>
      </c>
      <c r="N41" s="81" t="s">
        <v>69</v>
      </c>
      <c r="O41" s="163">
        <v>4</v>
      </c>
      <c r="P41" s="163">
        <v>4</v>
      </c>
      <c r="Q41" s="153">
        <v>0</v>
      </c>
      <c r="R41" s="154">
        <v>0</v>
      </c>
      <c r="S41" s="154">
        <v>1</v>
      </c>
      <c r="T41" s="2"/>
      <c r="U41" s="2"/>
      <c r="V41" s="2"/>
      <c r="W41" s="2"/>
      <c r="X41" s="2"/>
      <c r="Y41" s="2"/>
      <c r="Z41" s="2"/>
      <c r="AA41" s="2"/>
      <c r="AB41" s="38"/>
      <c r="AC41" s="154">
        <v>0</v>
      </c>
      <c r="AD41" s="91"/>
      <c r="AE41" s="91"/>
      <c r="AF41" s="143">
        <f t="shared" si="0"/>
        <v>1</v>
      </c>
      <c r="AG41" s="149">
        <f t="shared" si="1"/>
        <v>0.25</v>
      </c>
      <c r="AH41" s="91"/>
    </row>
    <row r="42" spans="1:34" ht="12.75">
      <c r="A42" s="25"/>
      <c r="B42" s="26"/>
      <c r="C42" s="26"/>
      <c r="D42" s="26"/>
      <c r="E42" s="26"/>
      <c r="F42" s="26"/>
      <c r="G42" s="26"/>
      <c r="H42" s="26"/>
      <c r="I42" s="27"/>
      <c r="J42" s="27"/>
      <c r="K42" s="27">
        <v>6</v>
      </c>
      <c r="L42" s="13">
        <v>11</v>
      </c>
      <c r="M42" s="67" t="s">
        <v>17</v>
      </c>
      <c r="N42" s="81" t="s">
        <v>69</v>
      </c>
      <c r="O42" s="163">
        <v>4</v>
      </c>
      <c r="P42" s="163">
        <v>4</v>
      </c>
      <c r="Q42" s="153">
        <v>0</v>
      </c>
      <c r="R42" s="154">
        <v>0</v>
      </c>
      <c r="S42" s="154">
        <v>1</v>
      </c>
      <c r="T42" s="2"/>
      <c r="U42" s="2"/>
      <c r="V42" s="2"/>
      <c r="W42" s="2"/>
      <c r="X42" s="2"/>
      <c r="Y42" s="2"/>
      <c r="Z42" s="2"/>
      <c r="AA42" s="2"/>
      <c r="AB42" s="38"/>
      <c r="AC42" s="154">
        <v>5</v>
      </c>
      <c r="AD42" s="91"/>
      <c r="AE42" s="91"/>
      <c r="AF42" s="143">
        <f t="shared" si="0"/>
        <v>6</v>
      </c>
      <c r="AG42" s="149">
        <f t="shared" si="1"/>
        <v>1.5</v>
      </c>
      <c r="AH42" s="91"/>
    </row>
    <row r="43" spans="1:34" ht="20.25" customHeight="1">
      <c r="A43" s="25"/>
      <c r="B43" s="26"/>
      <c r="C43" s="26"/>
      <c r="D43" s="26"/>
      <c r="E43" s="26"/>
      <c r="F43" s="26"/>
      <c r="G43" s="26"/>
      <c r="H43" s="26"/>
      <c r="I43" s="27"/>
      <c r="J43" s="27"/>
      <c r="K43" s="27">
        <v>7</v>
      </c>
      <c r="L43" s="13">
        <v>12</v>
      </c>
      <c r="M43" s="67" t="s">
        <v>135</v>
      </c>
      <c r="N43" s="81" t="s">
        <v>69</v>
      </c>
      <c r="O43" s="163">
        <v>4</v>
      </c>
      <c r="P43" s="163">
        <v>4</v>
      </c>
      <c r="Q43" s="153">
        <v>0</v>
      </c>
      <c r="R43" s="154">
        <v>0</v>
      </c>
      <c r="S43" s="154">
        <v>1</v>
      </c>
      <c r="T43" s="2"/>
      <c r="U43" s="2"/>
      <c r="V43" s="2"/>
      <c r="W43" s="2"/>
      <c r="X43" s="2"/>
      <c r="Y43" s="2"/>
      <c r="Z43" s="2"/>
      <c r="AA43" s="2"/>
      <c r="AB43" s="38"/>
      <c r="AC43" s="154">
        <v>0</v>
      </c>
      <c r="AD43" s="91"/>
      <c r="AE43" s="91"/>
      <c r="AF43" s="143">
        <f t="shared" si="0"/>
        <v>1</v>
      </c>
      <c r="AG43" s="149">
        <f t="shared" si="1"/>
        <v>0.25</v>
      </c>
      <c r="AH43" s="91"/>
    </row>
    <row r="44" spans="1:34" ht="20.25" customHeight="1">
      <c r="A44" s="25"/>
      <c r="B44" s="26"/>
      <c r="C44" s="26"/>
      <c r="D44" s="26"/>
      <c r="E44" s="26"/>
      <c r="F44" s="26"/>
      <c r="G44" s="26"/>
      <c r="H44" s="26"/>
      <c r="I44" s="27"/>
      <c r="J44" s="27"/>
      <c r="K44" s="27">
        <v>8</v>
      </c>
      <c r="L44" s="13">
        <v>13</v>
      </c>
      <c r="M44" s="67" t="s">
        <v>99</v>
      </c>
      <c r="N44" s="81" t="s">
        <v>69</v>
      </c>
      <c r="O44" s="163">
        <v>4</v>
      </c>
      <c r="P44" s="163">
        <v>4</v>
      </c>
      <c r="Q44" s="153">
        <v>0</v>
      </c>
      <c r="R44" s="154">
        <v>0</v>
      </c>
      <c r="S44" s="154">
        <v>1</v>
      </c>
      <c r="T44" s="2"/>
      <c r="U44" s="2"/>
      <c r="V44" s="2"/>
      <c r="W44" s="2"/>
      <c r="X44" s="2"/>
      <c r="Y44" s="2"/>
      <c r="Z44" s="2"/>
      <c r="AA44" s="2"/>
      <c r="AB44" s="38"/>
      <c r="AC44" s="154">
        <v>0</v>
      </c>
      <c r="AD44" s="91"/>
      <c r="AE44" s="91"/>
      <c r="AF44" s="143">
        <f t="shared" si="0"/>
        <v>1</v>
      </c>
      <c r="AG44" s="149">
        <f t="shared" si="1"/>
        <v>0.25</v>
      </c>
      <c r="AH44" s="91"/>
    </row>
    <row r="45" spans="1:34" ht="20.25" customHeight="1">
      <c r="A45" s="25"/>
      <c r="B45" s="26"/>
      <c r="C45" s="26"/>
      <c r="D45" s="26"/>
      <c r="E45" s="26"/>
      <c r="F45" s="26"/>
      <c r="G45" s="26"/>
      <c r="H45" s="26"/>
      <c r="I45" s="27"/>
      <c r="J45" s="27"/>
      <c r="K45" s="27">
        <v>9</v>
      </c>
      <c r="L45" s="13">
        <v>14</v>
      </c>
      <c r="M45" s="67" t="s">
        <v>100</v>
      </c>
      <c r="N45" s="81" t="s">
        <v>69</v>
      </c>
      <c r="O45" s="163">
        <v>4</v>
      </c>
      <c r="P45" s="163">
        <v>4</v>
      </c>
      <c r="Q45" s="153">
        <v>0</v>
      </c>
      <c r="R45" s="154">
        <v>0</v>
      </c>
      <c r="S45" s="154">
        <v>1</v>
      </c>
      <c r="T45" s="2"/>
      <c r="U45" s="2"/>
      <c r="V45" s="2"/>
      <c r="W45" s="2"/>
      <c r="X45" s="2"/>
      <c r="Y45" s="2"/>
      <c r="Z45" s="2"/>
      <c r="AA45" s="2"/>
      <c r="AB45" s="38"/>
      <c r="AC45" s="154">
        <v>0</v>
      </c>
      <c r="AD45" s="91"/>
      <c r="AE45" s="91"/>
      <c r="AF45" s="143">
        <f t="shared" si="0"/>
        <v>1</v>
      </c>
      <c r="AG45" s="149">
        <f t="shared" si="1"/>
        <v>0.25</v>
      </c>
      <c r="AH45" s="91"/>
    </row>
    <row r="46" spans="1:34" ht="15" customHeight="1">
      <c r="A46" s="25"/>
      <c r="B46" s="26"/>
      <c r="C46" s="26"/>
      <c r="D46" s="26"/>
      <c r="E46" s="26"/>
      <c r="F46" s="26"/>
      <c r="G46" s="26"/>
      <c r="H46" s="26"/>
      <c r="I46" s="27"/>
      <c r="J46" s="27"/>
      <c r="K46" s="27">
        <v>10</v>
      </c>
      <c r="L46" s="13">
        <v>15</v>
      </c>
      <c r="M46" s="67" t="s">
        <v>18</v>
      </c>
      <c r="N46" s="81" t="s">
        <v>69</v>
      </c>
      <c r="O46" s="163">
        <v>4</v>
      </c>
      <c r="P46" s="163">
        <v>4</v>
      </c>
      <c r="Q46" s="153">
        <v>0</v>
      </c>
      <c r="R46" s="154">
        <v>0</v>
      </c>
      <c r="S46" s="154">
        <v>1</v>
      </c>
      <c r="T46" s="2"/>
      <c r="U46" s="2"/>
      <c r="V46" s="2"/>
      <c r="W46" s="2"/>
      <c r="X46" s="2"/>
      <c r="Y46" s="2"/>
      <c r="Z46" s="2"/>
      <c r="AA46" s="2"/>
      <c r="AB46" s="38"/>
      <c r="AC46" s="154">
        <v>0</v>
      </c>
      <c r="AD46" s="91"/>
      <c r="AE46" s="91"/>
      <c r="AF46" s="143">
        <f t="shared" si="0"/>
        <v>1</v>
      </c>
      <c r="AG46" s="149">
        <f t="shared" si="1"/>
        <v>0.25</v>
      </c>
      <c r="AH46" s="91"/>
    </row>
    <row r="47" spans="1:34" ht="60">
      <c r="A47" s="25"/>
      <c r="B47" s="26"/>
      <c r="C47" s="26"/>
      <c r="D47" s="26"/>
      <c r="E47" s="26"/>
      <c r="F47" s="26"/>
      <c r="G47" s="26"/>
      <c r="H47" s="26"/>
      <c r="I47" s="27"/>
      <c r="J47" s="27">
        <v>3</v>
      </c>
      <c r="K47" s="27"/>
      <c r="L47" s="13"/>
      <c r="M47" s="66" t="s">
        <v>19</v>
      </c>
      <c r="N47" s="81"/>
      <c r="O47" s="164"/>
      <c r="P47" s="164"/>
      <c r="Q47" s="153"/>
      <c r="R47" s="154"/>
      <c r="S47" s="154"/>
      <c r="T47" s="2"/>
      <c r="U47" s="2"/>
      <c r="V47" s="2"/>
      <c r="W47" s="2"/>
      <c r="X47" s="2"/>
      <c r="Y47" s="2"/>
      <c r="Z47" s="2"/>
      <c r="AA47" s="2"/>
      <c r="AB47" s="38"/>
      <c r="AC47" s="154"/>
      <c r="AD47" s="91"/>
      <c r="AE47" s="91"/>
      <c r="AF47" s="143">
        <f t="shared" si="0"/>
        <v>0</v>
      </c>
      <c r="AG47" s="150"/>
      <c r="AH47" s="91"/>
    </row>
    <row r="48" spans="1:34" ht="24.75" customHeight="1">
      <c r="A48" s="25"/>
      <c r="B48" s="26"/>
      <c r="C48" s="26"/>
      <c r="D48" s="26"/>
      <c r="E48" s="26"/>
      <c r="F48" s="26"/>
      <c r="G48" s="26"/>
      <c r="H48" s="26"/>
      <c r="I48" s="27"/>
      <c r="J48" s="27"/>
      <c r="K48" s="27">
        <v>1</v>
      </c>
      <c r="L48" s="13">
        <v>16</v>
      </c>
      <c r="M48" s="67" t="s">
        <v>20</v>
      </c>
      <c r="N48" s="81" t="s">
        <v>3</v>
      </c>
      <c r="O48" s="163">
        <v>84</v>
      </c>
      <c r="P48" s="163">
        <v>84</v>
      </c>
      <c r="Q48" s="153">
        <v>0</v>
      </c>
      <c r="R48" s="154">
        <v>15</v>
      </c>
      <c r="S48" s="154">
        <v>9</v>
      </c>
      <c r="T48" s="2"/>
      <c r="U48" s="2"/>
      <c r="V48" s="2"/>
      <c r="W48" s="2"/>
      <c r="X48" s="2"/>
      <c r="Y48" s="2"/>
      <c r="Z48" s="2"/>
      <c r="AA48" s="2"/>
      <c r="AB48" s="38"/>
      <c r="AC48" s="154">
        <v>20</v>
      </c>
      <c r="AD48" s="91"/>
      <c r="AE48" s="91"/>
      <c r="AF48" s="143">
        <f t="shared" si="0"/>
        <v>44</v>
      </c>
      <c r="AG48" s="149">
        <f>+(AF48*1)/O48</f>
        <v>0.5238095238095238</v>
      </c>
      <c r="AH48" s="91"/>
    </row>
    <row r="49" spans="1:34" ht="36.75" customHeight="1">
      <c r="A49" s="25"/>
      <c r="B49" s="26"/>
      <c r="C49" s="26"/>
      <c r="D49" s="26"/>
      <c r="E49" s="26"/>
      <c r="F49" s="26"/>
      <c r="G49" s="26"/>
      <c r="H49" s="26"/>
      <c r="I49" s="27"/>
      <c r="J49" s="27"/>
      <c r="K49" s="27">
        <v>2</v>
      </c>
      <c r="L49" s="13">
        <v>17</v>
      </c>
      <c r="M49" s="68" t="s">
        <v>138</v>
      </c>
      <c r="N49" s="81" t="s">
        <v>69</v>
      </c>
      <c r="O49" s="163">
        <v>61</v>
      </c>
      <c r="P49" s="163">
        <v>61</v>
      </c>
      <c r="Q49" s="153">
        <v>0</v>
      </c>
      <c r="R49" s="154">
        <v>41</v>
      </c>
      <c r="S49" s="154">
        <v>0</v>
      </c>
      <c r="T49" s="2"/>
      <c r="U49" s="2"/>
      <c r="V49" s="2"/>
      <c r="W49" s="2"/>
      <c r="X49" s="2"/>
      <c r="Y49" s="2"/>
      <c r="Z49" s="2"/>
      <c r="AA49" s="2"/>
      <c r="AB49" s="38"/>
      <c r="AC49" s="154">
        <v>0</v>
      </c>
      <c r="AD49" s="91"/>
      <c r="AE49" s="91"/>
      <c r="AF49" s="143">
        <f t="shared" si="0"/>
        <v>41</v>
      </c>
      <c r="AG49" s="149">
        <f>+(AF49*1)/O49</f>
        <v>0.6721311475409836</v>
      </c>
      <c r="AH49" s="91"/>
    </row>
    <row r="50" spans="1:34" ht="22.5" customHeight="1" thickBot="1">
      <c r="A50" s="25"/>
      <c r="B50" s="26"/>
      <c r="C50" s="26"/>
      <c r="D50" s="26"/>
      <c r="E50" s="26"/>
      <c r="F50" s="26"/>
      <c r="G50" s="26"/>
      <c r="H50" s="26"/>
      <c r="I50" s="27"/>
      <c r="J50" s="27"/>
      <c r="K50" s="27">
        <v>3</v>
      </c>
      <c r="L50" s="13">
        <v>18</v>
      </c>
      <c r="M50" s="122" t="s">
        <v>21</v>
      </c>
      <c r="N50" s="97" t="s">
        <v>3</v>
      </c>
      <c r="O50" s="163">
        <v>14</v>
      </c>
      <c r="P50" s="163">
        <v>14</v>
      </c>
      <c r="Q50" s="155">
        <v>0</v>
      </c>
      <c r="R50" s="156">
        <v>1</v>
      </c>
      <c r="S50" s="156">
        <v>4</v>
      </c>
      <c r="T50" s="3"/>
      <c r="U50" s="3"/>
      <c r="V50" s="3"/>
      <c r="W50" s="3"/>
      <c r="X50" s="3"/>
      <c r="Y50" s="3"/>
      <c r="Z50" s="3"/>
      <c r="AA50" s="3"/>
      <c r="AB50" s="39"/>
      <c r="AC50" s="156">
        <v>0</v>
      </c>
      <c r="AD50" s="98"/>
      <c r="AE50" s="98"/>
      <c r="AF50" s="143">
        <f t="shared" si="0"/>
        <v>5</v>
      </c>
      <c r="AG50" s="149">
        <f>+(AF50*1)/O50</f>
        <v>0.35714285714285715</v>
      </c>
      <c r="AH50" s="98"/>
    </row>
    <row r="51" spans="1:34" ht="45.75" customHeight="1" thickBot="1">
      <c r="A51" s="124">
        <v>2</v>
      </c>
      <c r="B51" s="125">
        <v>1</v>
      </c>
      <c r="C51" s="125">
        <v>1</v>
      </c>
      <c r="D51" s="125">
        <v>1</v>
      </c>
      <c r="E51" s="125">
        <v>1</v>
      </c>
      <c r="F51" s="125">
        <v>2</v>
      </c>
      <c r="G51" s="125" t="s">
        <v>83</v>
      </c>
      <c r="H51" s="126" t="s">
        <v>78</v>
      </c>
      <c r="I51" s="127">
        <v>2</v>
      </c>
      <c r="J51" s="119"/>
      <c r="K51" s="119"/>
      <c r="L51" s="128"/>
      <c r="M51" s="129" t="s">
        <v>93</v>
      </c>
      <c r="N51" s="103"/>
      <c r="O51" s="104"/>
      <c r="P51" s="104"/>
      <c r="Q51" s="157"/>
      <c r="R51" s="158"/>
      <c r="S51" s="158"/>
      <c r="T51" s="104"/>
      <c r="U51" s="104"/>
      <c r="V51" s="104"/>
      <c r="W51" s="104"/>
      <c r="X51" s="104"/>
      <c r="Y51" s="104"/>
      <c r="Z51" s="104"/>
      <c r="AA51" s="104"/>
      <c r="AB51" s="104"/>
      <c r="AC51" s="158"/>
      <c r="AD51" s="139">
        <v>30541231.2</v>
      </c>
      <c r="AE51" s="140">
        <v>-1833216.92</v>
      </c>
      <c r="AF51" s="144">
        <v>13394578.12</v>
      </c>
      <c r="AG51" s="146"/>
      <c r="AH51" s="138">
        <f>+AF51/AD51</f>
        <v>0.4385736132340336</v>
      </c>
    </row>
    <row r="52" spans="1:34" ht="60">
      <c r="A52" s="25"/>
      <c r="B52" s="26"/>
      <c r="C52" s="26"/>
      <c r="D52" s="26"/>
      <c r="E52" s="26"/>
      <c r="F52" s="26"/>
      <c r="G52" s="26"/>
      <c r="H52" s="26"/>
      <c r="I52" s="27"/>
      <c r="J52" s="27">
        <v>1</v>
      </c>
      <c r="K52" s="27"/>
      <c r="L52" s="13"/>
      <c r="M52" s="123" t="s">
        <v>22</v>
      </c>
      <c r="N52" s="99"/>
      <c r="O52" s="100"/>
      <c r="P52" s="100"/>
      <c r="Q52" s="159"/>
      <c r="R52" s="160"/>
      <c r="S52" s="160"/>
      <c r="T52" s="101"/>
      <c r="U52" s="101"/>
      <c r="V52" s="101"/>
      <c r="W52" s="101"/>
      <c r="X52" s="101"/>
      <c r="Y52" s="101"/>
      <c r="Z52" s="101"/>
      <c r="AA52" s="101"/>
      <c r="AB52" s="102"/>
      <c r="AC52" s="160"/>
      <c r="AD52" s="93"/>
      <c r="AE52" s="93"/>
      <c r="AF52" s="145"/>
      <c r="AG52" s="151"/>
      <c r="AH52" s="93"/>
    </row>
    <row r="53" spans="1:34" ht="33.75">
      <c r="A53" s="25"/>
      <c r="B53" s="26"/>
      <c r="C53" s="26"/>
      <c r="D53" s="26"/>
      <c r="E53" s="26"/>
      <c r="F53" s="26"/>
      <c r="G53" s="26"/>
      <c r="H53" s="26"/>
      <c r="I53" s="27"/>
      <c r="J53" s="27"/>
      <c r="K53" s="27">
        <v>1</v>
      </c>
      <c r="L53" s="13">
        <v>19</v>
      </c>
      <c r="M53" s="70" t="s">
        <v>24</v>
      </c>
      <c r="N53" s="83" t="s">
        <v>3</v>
      </c>
      <c r="O53" s="82">
        <v>200</v>
      </c>
      <c r="P53" s="82">
        <v>200</v>
      </c>
      <c r="Q53" s="153">
        <f>9+6</f>
        <v>15</v>
      </c>
      <c r="R53" s="154">
        <f>11+15</f>
        <v>26</v>
      </c>
      <c r="S53" s="154">
        <f>4+10+13+9+2</f>
        <v>38</v>
      </c>
      <c r="T53" s="2"/>
      <c r="U53" s="2"/>
      <c r="V53" s="2"/>
      <c r="W53" s="2"/>
      <c r="X53" s="2"/>
      <c r="Y53" s="2"/>
      <c r="Z53" s="2"/>
      <c r="AA53" s="2"/>
      <c r="AB53" s="38"/>
      <c r="AC53" s="154">
        <f>33+2+8+26+28</f>
        <v>97</v>
      </c>
      <c r="AD53" s="91"/>
      <c r="AE53" s="91"/>
      <c r="AF53" s="143">
        <f>Q53+R53+AC53+S53</f>
        <v>176</v>
      </c>
      <c r="AG53" s="149">
        <f>+(AF53*1)/O53</f>
        <v>0.88</v>
      </c>
      <c r="AH53" s="91"/>
    </row>
    <row r="54" spans="1:34" ht="17.25" customHeight="1" thickBot="1">
      <c r="A54" s="25"/>
      <c r="B54" s="26"/>
      <c r="C54" s="26"/>
      <c r="D54" s="26"/>
      <c r="E54" s="26"/>
      <c r="F54" s="26"/>
      <c r="G54" s="26"/>
      <c r="H54" s="26"/>
      <c r="I54" s="27"/>
      <c r="J54" s="27"/>
      <c r="K54" s="27">
        <v>2</v>
      </c>
      <c r="L54" s="13">
        <v>20</v>
      </c>
      <c r="M54" s="71" t="s">
        <v>23</v>
      </c>
      <c r="N54" s="105" t="s">
        <v>72</v>
      </c>
      <c r="O54" s="86">
        <v>2</v>
      </c>
      <c r="P54" s="86">
        <v>2</v>
      </c>
      <c r="Q54" s="155">
        <v>0</v>
      </c>
      <c r="R54" s="156">
        <v>0</v>
      </c>
      <c r="S54" s="156">
        <v>0</v>
      </c>
      <c r="T54" s="3"/>
      <c r="U54" s="3"/>
      <c r="V54" s="3"/>
      <c r="W54" s="3"/>
      <c r="X54" s="3"/>
      <c r="Y54" s="3"/>
      <c r="Z54" s="3"/>
      <c r="AA54" s="3"/>
      <c r="AB54" s="39"/>
      <c r="AC54" s="156">
        <v>1</v>
      </c>
      <c r="AD54" s="98"/>
      <c r="AE54" s="98"/>
      <c r="AF54" s="143">
        <f>Q54+R54+AC54+S54</f>
        <v>1</v>
      </c>
      <c r="AG54" s="149">
        <f>+(AF54*1)/O54</f>
        <v>0.5</v>
      </c>
      <c r="AH54" s="98"/>
    </row>
    <row r="55" spans="1:34" ht="65.25" customHeight="1" thickBot="1">
      <c r="A55" s="124">
        <v>2</v>
      </c>
      <c r="B55" s="125">
        <v>1</v>
      </c>
      <c r="C55" s="125">
        <v>1</v>
      </c>
      <c r="D55" s="125">
        <v>1</v>
      </c>
      <c r="E55" s="125">
        <v>1</v>
      </c>
      <c r="F55" s="125">
        <v>2</v>
      </c>
      <c r="G55" s="125" t="s">
        <v>83</v>
      </c>
      <c r="H55" s="126" t="s">
        <v>78</v>
      </c>
      <c r="I55" s="127">
        <v>3</v>
      </c>
      <c r="J55" s="127"/>
      <c r="K55" s="127"/>
      <c r="L55" s="118"/>
      <c r="M55" s="129" t="s">
        <v>94</v>
      </c>
      <c r="N55" s="103"/>
      <c r="O55" s="104"/>
      <c r="P55" s="104"/>
      <c r="Q55" s="157"/>
      <c r="R55" s="158"/>
      <c r="S55" s="158"/>
      <c r="T55" s="104"/>
      <c r="U55" s="104"/>
      <c r="V55" s="104"/>
      <c r="W55" s="104"/>
      <c r="X55" s="104"/>
      <c r="Y55" s="104"/>
      <c r="Z55" s="104"/>
      <c r="AA55" s="104"/>
      <c r="AB55" s="104"/>
      <c r="AC55" s="158"/>
      <c r="AD55" s="139">
        <v>14853943.23</v>
      </c>
      <c r="AE55" s="140">
        <v>1852013.2</v>
      </c>
      <c r="AF55" s="144">
        <v>7759657.69</v>
      </c>
      <c r="AG55" s="146"/>
      <c r="AH55" s="138">
        <f>+AF55/AD55</f>
        <v>0.5223971554117754</v>
      </c>
    </row>
    <row r="56" spans="1:34" ht="27.75" customHeight="1">
      <c r="A56" s="25"/>
      <c r="B56" s="26"/>
      <c r="C56" s="26"/>
      <c r="D56" s="26"/>
      <c r="E56" s="26"/>
      <c r="F56" s="26"/>
      <c r="G56" s="26"/>
      <c r="H56" s="26"/>
      <c r="I56" s="27"/>
      <c r="J56" s="27">
        <v>1</v>
      </c>
      <c r="K56" s="27"/>
      <c r="L56" s="13"/>
      <c r="M56" s="130" t="s">
        <v>25</v>
      </c>
      <c r="N56" s="99"/>
      <c r="O56" s="100"/>
      <c r="P56" s="100"/>
      <c r="Q56" s="159"/>
      <c r="R56" s="160"/>
      <c r="S56" s="160"/>
      <c r="T56" s="101"/>
      <c r="U56" s="101"/>
      <c r="V56" s="101"/>
      <c r="W56" s="101"/>
      <c r="X56" s="101"/>
      <c r="Y56" s="101"/>
      <c r="Z56" s="101"/>
      <c r="AA56" s="101"/>
      <c r="AB56" s="102"/>
      <c r="AC56" s="160"/>
      <c r="AD56" s="93"/>
      <c r="AE56" s="93"/>
      <c r="AF56" s="145"/>
      <c r="AG56" s="151"/>
      <c r="AH56" s="93"/>
    </row>
    <row r="57" spans="1:34" ht="22.5">
      <c r="A57" s="25"/>
      <c r="B57" s="26"/>
      <c r="C57" s="26"/>
      <c r="D57" s="26"/>
      <c r="E57" s="26"/>
      <c r="F57" s="26"/>
      <c r="G57" s="26"/>
      <c r="H57" s="26"/>
      <c r="I57" s="27"/>
      <c r="J57" s="27"/>
      <c r="K57" s="27">
        <v>1</v>
      </c>
      <c r="L57" s="13">
        <v>21</v>
      </c>
      <c r="M57" s="70" t="s">
        <v>26</v>
      </c>
      <c r="N57" s="83" t="s">
        <v>3</v>
      </c>
      <c r="O57" s="165">
        <v>1973</v>
      </c>
      <c r="P57" s="165">
        <v>1973</v>
      </c>
      <c r="Q57" s="153">
        <v>140</v>
      </c>
      <c r="R57" s="154">
        <v>0</v>
      </c>
      <c r="S57" s="154">
        <v>333</v>
      </c>
      <c r="T57" s="2"/>
      <c r="U57" s="2"/>
      <c r="V57" s="2"/>
      <c r="W57" s="2"/>
      <c r="X57" s="2"/>
      <c r="Y57" s="2"/>
      <c r="Z57" s="2"/>
      <c r="AA57" s="2"/>
      <c r="AB57" s="38"/>
      <c r="AC57" s="154">
        <v>166</v>
      </c>
      <c r="AD57" s="91"/>
      <c r="AE57" s="91"/>
      <c r="AF57" s="143">
        <f>Q57+R57+AC57+S57</f>
        <v>639</v>
      </c>
      <c r="AG57" s="149">
        <f>+(AF57*1)/O57</f>
        <v>0.32387227572225036</v>
      </c>
      <c r="AH57" s="91"/>
    </row>
    <row r="58" spans="1:34" ht="12.75">
      <c r="A58" s="25"/>
      <c r="B58" s="26"/>
      <c r="C58" s="26"/>
      <c r="D58" s="26"/>
      <c r="E58" s="26"/>
      <c r="F58" s="26"/>
      <c r="G58" s="26"/>
      <c r="H58" s="26"/>
      <c r="I58" s="27"/>
      <c r="J58" s="27"/>
      <c r="K58" s="27">
        <v>2</v>
      </c>
      <c r="L58" s="13">
        <v>22</v>
      </c>
      <c r="M58" s="70" t="s">
        <v>27</v>
      </c>
      <c r="N58" s="83" t="s">
        <v>3</v>
      </c>
      <c r="O58" s="165">
        <v>3553</v>
      </c>
      <c r="P58" s="165">
        <v>3553</v>
      </c>
      <c r="Q58" s="153">
        <v>485</v>
      </c>
      <c r="R58" s="154">
        <v>0</v>
      </c>
      <c r="S58" s="154">
        <v>468</v>
      </c>
      <c r="T58" s="2"/>
      <c r="U58" s="2"/>
      <c r="V58" s="2"/>
      <c r="W58" s="2"/>
      <c r="X58" s="2"/>
      <c r="Y58" s="2"/>
      <c r="Z58" s="2"/>
      <c r="AA58" s="2"/>
      <c r="AB58" s="38"/>
      <c r="AC58" s="154">
        <v>0</v>
      </c>
      <c r="AD58" s="91"/>
      <c r="AE58" s="91"/>
      <c r="AF58" s="143">
        <f aca="true" t="shared" si="2" ref="AF58:AF81">Q58+R58+AC58+S58</f>
        <v>953</v>
      </c>
      <c r="AG58" s="149">
        <f>+(AF58*1)/O58</f>
        <v>0.2682240360258936</v>
      </c>
      <c r="AH58" s="91"/>
    </row>
    <row r="59" spans="1:34" ht="22.5">
      <c r="A59" s="25"/>
      <c r="B59" s="26"/>
      <c r="C59" s="26"/>
      <c r="D59" s="26"/>
      <c r="E59" s="26"/>
      <c r="F59" s="26"/>
      <c r="G59" s="26"/>
      <c r="H59" s="26"/>
      <c r="I59" s="27"/>
      <c r="J59" s="27"/>
      <c r="K59" s="27">
        <v>3</v>
      </c>
      <c r="L59" s="13">
        <v>23</v>
      </c>
      <c r="M59" s="70" t="s">
        <v>136</v>
      </c>
      <c r="N59" s="83" t="s">
        <v>69</v>
      </c>
      <c r="O59" s="165">
        <v>15</v>
      </c>
      <c r="P59" s="165">
        <v>15</v>
      </c>
      <c r="Q59" s="153">
        <v>0</v>
      </c>
      <c r="R59" s="154">
        <v>0</v>
      </c>
      <c r="S59" s="154">
        <v>12</v>
      </c>
      <c r="T59" s="2"/>
      <c r="U59" s="2"/>
      <c r="V59" s="2"/>
      <c r="W59" s="2"/>
      <c r="X59" s="2"/>
      <c r="Y59" s="2"/>
      <c r="Z59" s="2"/>
      <c r="AA59" s="2"/>
      <c r="AB59" s="38"/>
      <c r="AC59" s="154">
        <v>0</v>
      </c>
      <c r="AD59" s="91"/>
      <c r="AE59" s="91"/>
      <c r="AF59" s="143">
        <f t="shared" si="2"/>
        <v>12</v>
      </c>
      <c r="AG59" s="149">
        <f>+(AF59*1)/O59</f>
        <v>0.8</v>
      </c>
      <c r="AH59" s="91"/>
    </row>
    <row r="60" spans="1:34" ht="17.25" customHeight="1">
      <c r="A60" s="25"/>
      <c r="B60" s="26"/>
      <c r="C60" s="26"/>
      <c r="D60" s="26"/>
      <c r="E60" s="26"/>
      <c r="F60" s="26"/>
      <c r="G60" s="26"/>
      <c r="H60" s="26"/>
      <c r="I60" s="27"/>
      <c r="J60" s="27"/>
      <c r="K60" s="27">
        <v>4</v>
      </c>
      <c r="L60" s="13">
        <v>24</v>
      </c>
      <c r="M60" s="70" t="s">
        <v>28</v>
      </c>
      <c r="N60" s="83" t="s">
        <v>69</v>
      </c>
      <c r="O60" s="165">
        <v>1</v>
      </c>
      <c r="P60" s="165">
        <v>1</v>
      </c>
      <c r="Q60" s="153">
        <v>0</v>
      </c>
      <c r="R60" s="154">
        <v>0</v>
      </c>
      <c r="S60" s="154">
        <v>0</v>
      </c>
      <c r="T60" s="2"/>
      <c r="U60" s="2"/>
      <c r="V60" s="2"/>
      <c r="W60" s="2"/>
      <c r="X60" s="2"/>
      <c r="Y60" s="2"/>
      <c r="Z60" s="2"/>
      <c r="AA60" s="2"/>
      <c r="AB60" s="38"/>
      <c r="AC60" s="154">
        <v>0</v>
      </c>
      <c r="AD60" s="91"/>
      <c r="AE60" s="91"/>
      <c r="AF60" s="143">
        <f t="shared" si="2"/>
        <v>0</v>
      </c>
      <c r="AG60" s="149">
        <f>+(AF60*1)/O60</f>
        <v>0</v>
      </c>
      <c r="AH60" s="91"/>
    </row>
    <row r="61" spans="1:34" ht="23.25" customHeight="1">
      <c r="A61" s="25"/>
      <c r="B61" s="26"/>
      <c r="C61" s="26"/>
      <c r="D61" s="26"/>
      <c r="E61" s="26"/>
      <c r="F61" s="26"/>
      <c r="G61" s="26"/>
      <c r="H61" s="26"/>
      <c r="I61" s="27"/>
      <c r="J61" s="27">
        <v>2</v>
      </c>
      <c r="K61" s="27"/>
      <c r="L61" s="13"/>
      <c r="M61" s="69" t="s">
        <v>29</v>
      </c>
      <c r="N61" s="83"/>
      <c r="O61" s="165"/>
      <c r="P61" s="165"/>
      <c r="Q61" s="153"/>
      <c r="R61" s="154"/>
      <c r="S61" s="154"/>
      <c r="T61" s="2"/>
      <c r="U61" s="2"/>
      <c r="V61" s="2"/>
      <c r="W61" s="2"/>
      <c r="X61" s="2"/>
      <c r="Y61" s="2"/>
      <c r="Z61" s="2"/>
      <c r="AA61" s="2"/>
      <c r="AB61" s="38"/>
      <c r="AC61" s="154"/>
      <c r="AD61" s="91"/>
      <c r="AE61" s="91"/>
      <c r="AF61" s="143"/>
      <c r="AG61" s="149"/>
      <c r="AH61" s="91"/>
    </row>
    <row r="62" spans="1:34" ht="12.75">
      <c r="A62" s="25"/>
      <c r="B62" s="26"/>
      <c r="C62" s="26"/>
      <c r="D62" s="26"/>
      <c r="E62" s="26"/>
      <c r="F62" s="26"/>
      <c r="G62" s="26"/>
      <c r="H62" s="26"/>
      <c r="I62" s="27"/>
      <c r="J62" s="27"/>
      <c r="K62" s="27">
        <v>1</v>
      </c>
      <c r="L62" s="13">
        <v>25</v>
      </c>
      <c r="M62" s="70" t="s">
        <v>30</v>
      </c>
      <c r="N62" s="83" t="s">
        <v>72</v>
      </c>
      <c r="O62" s="165">
        <v>6</v>
      </c>
      <c r="P62" s="165">
        <v>6</v>
      </c>
      <c r="Q62" s="153">
        <v>0</v>
      </c>
      <c r="R62" s="154">
        <v>0</v>
      </c>
      <c r="S62" s="154">
        <v>0</v>
      </c>
      <c r="T62" s="2"/>
      <c r="U62" s="2"/>
      <c r="V62" s="2"/>
      <c r="W62" s="2"/>
      <c r="X62" s="2"/>
      <c r="Y62" s="2"/>
      <c r="Z62" s="2"/>
      <c r="AA62" s="2"/>
      <c r="AB62" s="38"/>
      <c r="AC62" s="154">
        <v>0</v>
      </c>
      <c r="AD62" s="91"/>
      <c r="AE62" s="91"/>
      <c r="AF62" s="143">
        <f t="shared" si="2"/>
        <v>0</v>
      </c>
      <c r="AG62" s="149">
        <f aca="true" t="shared" si="3" ref="AG62:AG70">+(AF62*1)/O62</f>
        <v>0</v>
      </c>
      <c r="AH62" s="91"/>
    </row>
    <row r="63" spans="1:34" ht="12.75">
      <c r="A63" s="25"/>
      <c r="B63" s="26"/>
      <c r="C63" s="26"/>
      <c r="D63" s="26"/>
      <c r="E63" s="26"/>
      <c r="F63" s="26"/>
      <c r="G63" s="26"/>
      <c r="H63" s="26"/>
      <c r="I63" s="27"/>
      <c r="J63" s="27"/>
      <c r="K63" s="27">
        <v>2</v>
      </c>
      <c r="L63" s="13">
        <v>26</v>
      </c>
      <c r="M63" s="70" t="s">
        <v>31</v>
      </c>
      <c r="N63" s="83" t="s">
        <v>72</v>
      </c>
      <c r="O63" s="165">
        <v>1</v>
      </c>
      <c r="P63" s="165">
        <v>1</v>
      </c>
      <c r="Q63" s="153">
        <v>0</v>
      </c>
      <c r="R63" s="154">
        <v>0</v>
      </c>
      <c r="S63" s="154">
        <v>0</v>
      </c>
      <c r="T63" s="2"/>
      <c r="U63" s="2"/>
      <c r="V63" s="2"/>
      <c r="W63" s="2"/>
      <c r="X63" s="2"/>
      <c r="Y63" s="2"/>
      <c r="Z63" s="2"/>
      <c r="AA63" s="2"/>
      <c r="AB63" s="38"/>
      <c r="AC63" s="154">
        <v>0</v>
      </c>
      <c r="AD63" s="91"/>
      <c r="AE63" s="91"/>
      <c r="AF63" s="143">
        <f t="shared" si="2"/>
        <v>0</v>
      </c>
      <c r="AG63" s="149">
        <f t="shared" si="3"/>
        <v>0</v>
      </c>
      <c r="AH63" s="91"/>
    </row>
    <row r="64" spans="1:34" ht="22.5">
      <c r="A64" s="25"/>
      <c r="B64" s="26"/>
      <c r="C64" s="26"/>
      <c r="D64" s="26"/>
      <c r="E64" s="26"/>
      <c r="F64" s="26"/>
      <c r="G64" s="26"/>
      <c r="H64" s="26"/>
      <c r="I64" s="27"/>
      <c r="J64" s="27"/>
      <c r="K64" s="27">
        <v>3</v>
      </c>
      <c r="L64" s="13">
        <v>27</v>
      </c>
      <c r="M64" s="70" t="s">
        <v>32</v>
      </c>
      <c r="N64" s="83" t="s">
        <v>72</v>
      </c>
      <c r="O64" s="165">
        <v>1</v>
      </c>
      <c r="P64" s="165">
        <v>1</v>
      </c>
      <c r="Q64" s="153">
        <v>0</v>
      </c>
      <c r="R64" s="154">
        <v>0</v>
      </c>
      <c r="S64" s="154">
        <v>0</v>
      </c>
      <c r="T64" s="2"/>
      <c r="U64" s="2"/>
      <c r="V64" s="2"/>
      <c r="W64" s="2"/>
      <c r="X64" s="2"/>
      <c r="Y64" s="2"/>
      <c r="Z64" s="2"/>
      <c r="AA64" s="2"/>
      <c r="AB64" s="38"/>
      <c r="AC64" s="154">
        <v>0</v>
      </c>
      <c r="AD64" s="91"/>
      <c r="AE64" s="91"/>
      <c r="AF64" s="143">
        <f t="shared" si="2"/>
        <v>0</v>
      </c>
      <c r="AG64" s="149">
        <f t="shared" si="3"/>
        <v>0</v>
      </c>
      <c r="AH64" s="91"/>
    </row>
    <row r="65" spans="1:34" ht="24.75" customHeight="1">
      <c r="A65" s="25"/>
      <c r="B65" s="26"/>
      <c r="C65" s="26"/>
      <c r="D65" s="26"/>
      <c r="E65" s="26"/>
      <c r="F65" s="26"/>
      <c r="G65" s="26"/>
      <c r="H65" s="26"/>
      <c r="I65" s="27"/>
      <c r="J65" s="27"/>
      <c r="K65" s="27">
        <v>4</v>
      </c>
      <c r="L65" s="13">
        <v>28</v>
      </c>
      <c r="M65" s="70" t="s">
        <v>33</v>
      </c>
      <c r="N65" s="83" t="s">
        <v>72</v>
      </c>
      <c r="O65" s="165">
        <v>1</v>
      </c>
      <c r="P65" s="165">
        <v>1</v>
      </c>
      <c r="Q65" s="153">
        <v>0</v>
      </c>
      <c r="R65" s="154">
        <v>0</v>
      </c>
      <c r="S65" s="154">
        <v>0</v>
      </c>
      <c r="T65" s="2"/>
      <c r="U65" s="2"/>
      <c r="V65" s="2"/>
      <c r="W65" s="2"/>
      <c r="X65" s="2"/>
      <c r="Y65" s="2"/>
      <c r="Z65" s="2"/>
      <c r="AA65" s="2"/>
      <c r="AB65" s="38"/>
      <c r="AC65" s="154">
        <v>0</v>
      </c>
      <c r="AD65" s="91"/>
      <c r="AE65" s="91"/>
      <c r="AF65" s="143">
        <f t="shared" si="2"/>
        <v>0</v>
      </c>
      <c r="AG65" s="149">
        <f t="shared" si="3"/>
        <v>0</v>
      </c>
      <c r="AH65" s="91"/>
    </row>
    <row r="66" spans="1:34" ht="13.5" customHeight="1">
      <c r="A66" s="25"/>
      <c r="B66" s="26"/>
      <c r="C66" s="26"/>
      <c r="D66" s="26"/>
      <c r="E66" s="26"/>
      <c r="F66" s="26"/>
      <c r="G66" s="26"/>
      <c r="H66" s="26"/>
      <c r="I66" s="27"/>
      <c r="J66" s="27"/>
      <c r="K66" s="27">
        <v>5</v>
      </c>
      <c r="L66" s="13">
        <v>29</v>
      </c>
      <c r="M66" s="70" t="s">
        <v>34</v>
      </c>
      <c r="N66" s="83" t="s">
        <v>72</v>
      </c>
      <c r="O66" s="165">
        <v>3</v>
      </c>
      <c r="P66" s="165">
        <v>3</v>
      </c>
      <c r="Q66" s="153">
        <v>0</v>
      </c>
      <c r="R66" s="154">
        <v>0</v>
      </c>
      <c r="S66" s="154">
        <v>0</v>
      </c>
      <c r="T66" s="2"/>
      <c r="U66" s="2"/>
      <c r="V66" s="2"/>
      <c r="W66" s="2"/>
      <c r="X66" s="2"/>
      <c r="Y66" s="2"/>
      <c r="Z66" s="2"/>
      <c r="AA66" s="2"/>
      <c r="AB66" s="38"/>
      <c r="AC66" s="154">
        <v>0</v>
      </c>
      <c r="AD66" s="91"/>
      <c r="AE66" s="91"/>
      <c r="AF66" s="143">
        <f t="shared" si="2"/>
        <v>0</v>
      </c>
      <c r="AG66" s="149">
        <f t="shared" si="3"/>
        <v>0</v>
      </c>
      <c r="AH66" s="91"/>
    </row>
    <row r="67" spans="1:34" ht="14.25" customHeight="1">
      <c r="A67" s="25"/>
      <c r="B67" s="26"/>
      <c r="C67" s="26"/>
      <c r="D67" s="26"/>
      <c r="E67" s="26"/>
      <c r="F67" s="26"/>
      <c r="G67" s="26"/>
      <c r="H67" s="26"/>
      <c r="I67" s="27"/>
      <c r="J67" s="27"/>
      <c r="K67" s="27">
        <v>6</v>
      </c>
      <c r="L67" s="13">
        <v>30</v>
      </c>
      <c r="M67" s="70" t="s">
        <v>35</v>
      </c>
      <c r="N67" s="83" t="s">
        <v>72</v>
      </c>
      <c r="O67" s="165">
        <v>1</v>
      </c>
      <c r="P67" s="165">
        <v>1</v>
      </c>
      <c r="Q67" s="153">
        <v>0</v>
      </c>
      <c r="R67" s="154">
        <v>0</v>
      </c>
      <c r="S67" s="154">
        <v>0</v>
      </c>
      <c r="T67" s="2"/>
      <c r="U67" s="2"/>
      <c r="V67" s="2"/>
      <c r="W67" s="2"/>
      <c r="X67" s="2"/>
      <c r="Y67" s="2"/>
      <c r="Z67" s="2"/>
      <c r="AA67" s="2"/>
      <c r="AB67" s="38"/>
      <c r="AC67" s="154">
        <v>0</v>
      </c>
      <c r="AD67" s="91"/>
      <c r="AE67" s="91"/>
      <c r="AF67" s="143">
        <f t="shared" si="2"/>
        <v>0</v>
      </c>
      <c r="AG67" s="149">
        <f t="shared" si="3"/>
        <v>0</v>
      </c>
      <c r="AH67" s="91"/>
    </row>
    <row r="68" spans="1:34" ht="24.75" customHeight="1">
      <c r="A68" s="25"/>
      <c r="B68" s="26"/>
      <c r="C68" s="26"/>
      <c r="D68" s="26"/>
      <c r="E68" s="26"/>
      <c r="F68" s="26"/>
      <c r="G68" s="26"/>
      <c r="H68" s="26"/>
      <c r="I68" s="27"/>
      <c r="J68" s="27"/>
      <c r="K68" s="27">
        <v>7</v>
      </c>
      <c r="L68" s="13">
        <v>31</v>
      </c>
      <c r="M68" s="70" t="s">
        <v>36</v>
      </c>
      <c r="N68" s="83" t="s">
        <v>72</v>
      </c>
      <c r="O68" s="165">
        <v>1</v>
      </c>
      <c r="P68" s="165">
        <v>1</v>
      </c>
      <c r="Q68" s="153">
        <v>0</v>
      </c>
      <c r="R68" s="154">
        <v>0</v>
      </c>
      <c r="S68" s="154">
        <v>0</v>
      </c>
      <c r="T68" s="2"/>
      <c r="U68" s="2"/>
      <c r="V68" s="2"/>
      <c r="W68" s="2"/>
      <c r="X68" s="2"/>
      <c r="Y68" s="2"/>
      <c r="Z68" s="2"/>
      <c r="AA68" s="2"/>
      <c r="AB68" s="38"/>
      <c r="AC68" s="154">
        <v>0</v>
      </c>
      <c r="AD68" s="91"/>
      <c r="AE68" s="91"/>
      <c r="AF68" s="143">
        <f t="shared" si="2"/>
        <v>0</v>
      </c>
      <c r="AG68" s="149">
        <f t="shared" si="3"/>
        <v>0</v>
      </c>
      <c r="AH68" s="91"/>
    </row>
    <row r="69" spans="1:34" ht="14.25" customHeight="1">
      <c r="A69" s="25"/>
      <c r="B69" s="26"/>
      <c r="C69" s="26"/>
      <c r="D69" s="26"/>
      <c r="E69" s="26"/>
      <c r="F69" s="26"/>
      <c r="G69" s="26"/>
      <c r="H69" s="26"/>
      <c r="I69" s="27"/>
      <c r="J69" s="27"/>
      <c r="K69" s="27">
        <v>8</v>
      </c>
      <c r="L69" s="13">
        <v>32</v>
      </c>
      <c r="M69" s="70" t="s">
        <v>37</v>
      </c>
      <c r="N69" s="83" t="s">
        <v>72</v>
      </c>
      <c r="O69" s="165">
        <v>1</v>
      </c>
      <c r="P69" s="165">
        <v>1</v>
      </c>
      <c r="Q69" s="153">
        <v>0</v>
      </c>
      <c r="R69" s="154">
        <v>0</v>
      </c>
      <c r="S69" s="154">
        <v>0</v>
      </c>
      <c r="T69" s="2"/>
      <c r="U69" s="2"/>
      <c r="V69" s="2"/>
      <c r="W69" s="2"/>
      <c r="X69" s="2"/>
      <c r="Y69" s="2"/>
      <c r="Z69" s="2"/>
      <c r="AA69" s="2"/>
      <c r="AB69" s="38"/>
      <c r="AC69" s="154">
        <v>0</v>
      </c>
      <c r="AD69" s="91"/>
      <c r="AE69" s="91"/>
      <c r="AF69" s="143">
        <f t="shared" si="2"/>
        <v>0</v>
      </c>
      <c r="AG69" s="149">
        <f t="shared" si="3"/>
        <v>0</v>
      </c>
      <c r="AH69" s="91"/>
    </row>
    <row r="70" spans="1:34" ht="14.25" customHeight="1">
      <c r="A70" s="25"/>
      <c r="B70" s="26"/>
      <c r="C70" s="26"/>
      <c r="D70" s="26"/>
      <c r="E70" s="26"/>
      <c r="F70" s="26"/>
      <c r="G70" s="26"/>
      <c r="H70" s="26"/>
      <c r="I70" s="27"/>
      <c r="J70" s="27"/>
      <c r="K70" s="27">
        <v>9</v>
      </c>
      <c r="L70" s="13">
        <v>33</v>
      </c>
      <c r="M70" s="70" t="s">
        <v>38</v>
      </c>
      <c r="N70" s="83" t="s">
        <v>72</v>
      </c>
      <c r="O70" s="165">
        <v>1</v>
      </c>
      <c r="P70" s="165">
        <v>1</v>
      </c>
      <c r="Q70" s="153">
        <v>0</v>
      </c>
      <c r="R70" s="154">
        <v>0</v>
      </c>
      <c r="S70" s="154">
        <v>0</v>
      </c>
      <c r="T70" s="2"/>
      <c r="U70" s="2"/>
      <c r="V70" s="2"/>
      <c r="W70" s="2"/>
      <c r="X70" s="2"/>
      <c r="Y70" s="2"/>
      <c r="Z70" s="2"/>
      <c r="AA70" s="2"/>
      <c r="AB70" s="38"/>
      <c r="AC70" s="154">
        <v>0</v>
      </c>
      <c r="AD70" s="91"/>
      <c r="AE70" s="91"/>
      <c r="AF70" s="143">
        <f t="shared" si="2"/>
        <v>0</v>
      </c>
      <c r="AG70" s="149">
        <f t="shared" si="3"/>
        <v>0</v>
      </c>
      <c r="AH70" s="91"/>
    </row>
    <row r="71" spans="1:34" ht="24">
      <c r="A71" s="25"/>
      <c r="B71" s="26"/>
      <c r="C71" s="26"/>
      <c r="D71" s="26"/>
      <c r="E71" s="26"/>
      <c r="F71" s="26"/>
      <c r="G71" s="26"/>
      <c r="H71" s="26"/>
      <c r="I71" s="27"/>
      <c r="J71" s="27">
        <v>3</v>
      </c>
      <c r="K71" s="27"/>
      <c r="L71" s="13"/>
      <c r="M71" s="69" t="s">
        <v>39</v>
      </c>
      <c r="N71" s="83"/>
      <c r="O71" s="165"/>
      <c r="P71" s="165"/>
      <c r="Q71" s="153"/>
      <c r="R71" s="154"/>
      <c r="S71" s="154"/>
      <c r="T71" s="2"/>
      <c r="U71" s="2"/>
      <c r="V71" s="2"/>
      <c r="W71" s="2"/>
      <c r="X71" s="2"/>
      <c r="Y71" s="2"/>
      <c r="Z71" s="2"/>
      <c r="AA71" s="2"/>
      <c r="AB71" s="38"/>
      <c r="AC71" s="154"/>
      <c r="AD71" s="91"/>
      <c r="AE71" s="91"/>
      <c r="AF71" s="143"/>
      <c r="AG71" s="149"/>
      <c r="AH71" s="91"/>
    </row>
    <row r="72" spans="1:34" ht="15.75" customHeight="1">
      <c r="A72" s="25"/>
      <c r="B72" s="26"/>
      <c r="C72" s="26"/>
      <c r="D72" s="26"/>
      <c r="E72" s="26"/>
      <c r="F72" s="26"/>
      <c r="G72" s="26"/>
      <c r="H72" s="26"/>
      <c r="I72" s="27"/>
      <c r="J72" s="27"/>
      <c r="K72" s="27">
        <v>1</v>
      </c>
      <c r="L72" s="13">
        <v>34</v>
      </c>
      <c r="M72" s="70" t="s">
        <v>40</v>
      </c>
      <c r="N72" s="83" t="s">
        <v>3</v>
      </c>
      <c r="O72" s="165">
        <v>1</v>
      </c>
      <c r="P72" s="165">
        <v>1</v>
      </c>
      <c r="Q72" s="153">
        <v>0</v>
      </c>
      <c r="R72" s="154">
        <v>0</v>
      </c>
      <c r="S72" s="154">
        <v>0</v>
      </c>
      <c r="T72" s="2"/>
      <c r="U72" s="2"/>
      <c r="V72" s="2"/>
      <c r="W72" s="2"/>
      <c r="X72" s="2"/>
      <c r="Y72" s="2"/>
      <c r="Z72" s="2"/>
      <c r="AA72" s="2"/>
      <c r="AB72" s="38"/>
      <c r="AC72" s="154">
        <v>0</v>
      </c>
      <c r="AD72" s="91"/>
      <c r="AE72" s="91"/>
      <c r="AF72" s="143">
        <f t="shared" si="2"/>
        <v>0</v>
      </c>
      <c r="AG72" s="149">
        <f>+(AF72*1)/O72</f>
        <v>0</v>
      </c>
      <c r="AH72" s="91"/>
    </row>
    <row r="73" spans="1:34" ht="15.75" customHeight="1">
      <c r="A73" s="25"/>
      <c r="B73" s="26"/>
      <c r="C73" s="26"/>
      <c r="D73" s="26"/>
      <c r="E73" s="26"/>
      <c r="F73" s="26"/>
      <c r="G73" s="26"/>
      <c r="H73" s="26"/>
      <c r="I73" s="27"/>
      <c r="J73" s="27"/>
      <c r="K73" s="27">
        <v>2</v>
      </c>
      <c r="L73" s="13">
        <v>35</v>
      </c>
      <c r="M73" s="70" t="s">
        <v>41</v>
      </c>
      <c r="N73" s="83" t="s">
        <v>3</v>
      </c>
      <c r="O73" s="165">
        <v>1</v>
      </c>
      <c r="P73" s="165">
        <v>1</v>
      </c>
      <c r="Q73" s="153">
        <v>0</v>
      </c>
      <c r="R73" s="154">
        <v>0</v>
      </c>
      <c r="S73" s="154">
        <v>0</v>
      </c>
      <c r="T73" s="2"/>
      <c r="U73" s="2"/>
      <c r="V73" s="2"/>
      <c r="W73" s="2"/>
      <c r="X73" s="2"/>
      <c r="Y73" s="2"/>
      <c r="Z73" s="2"/>
      <c r="AA73" s="2"/>
      <c r="AB73" s="38"/>
      <c r="AC73" s="154">
        <v>0</v>
      </c>
      <c r="AD73" s="91"/>
      <c r="AE73" s="91"/>
      <c r="AF73" s="143">
        <f t="shared" si="2"/>
        <v>0</v>
      </c>
      <c r="AG73" s="149">
        <f>+(AF73*1)/O73</f>
        <v>0</v>
      </c>
      <c r="AH73" s="91"/>
    </row>
    <row r="74" spans="1:34" ht="15.75" customHeight="1">
      <c r="A74" s="25"/>
      <c r="B74" s="26"/>
      <c r="C74" s="26"/>
      <c r="D74" s="26"/>
      <c r="E74" s="26"/>
      <c r="F74" s="26"/>
      <c r="G74" s="26"/>
      <c r="H74" s="26"/>
      <c r="I74" s="27"/>
      <c r="J74" s="27"/>
      <c r="K74" s="27">
        <v>3</v>
      </c>
      <c r="L74" s="13">
        <v>36</v>
      </c>
      <c r="M74" s="70" t="s">
        <v>42</v>
      </c>
      <c r="N74" s="83" t="s">
        <v>3</v>
      </c>
      <c r="O74" s="165">
        <v>3</v>
      </c>
      <c r="P74" s="165">
        <v>3</v>
      </c>
      <c r="Q74" s="153">
        <v>0</v>
      </c>
      <c r="R74" s="154">
        <v>0</v>
      </c>
      <c r="S74" s="154">
        <v>0</v>
      </c>
      <c r="T74" s="2"/>
      <c r="U74" s="2"/>
      <c r="V74" s="2"/>
      <c r="W74" s="2"/>
      <c r="X74" s="2"/>
      <c r="Y74" s="2"/>
      <c r="Z74" s="2"/>
      <c r="AA74" s="2"/>
      <c r="AB74" s="38"/>
      <c r="AC74" s="154">
        <v>0</v>
      </c>
      <c r="AD74" s="91"/>
      <c r="AE74" s="91"/>
      <c r="AF74" s="143">
        <f t="shared" si="2"/>
        <v>0</v>
      </c>
      <c r="AG74" s="149">
        <f>+(AF74*1)/O74</f>
        <v>0</v>
      </c>
      <c r="AH74" s="91"/>
    </row>
    <row r="75" spans="1:34" ht="15.75" customHeight="1">
      <c r="A75" s="25"/>
      <c r="B75" s="26"/>
      <c r="C75" s="26"/>
      <c r="D75" s="26"/>
      <c r="E75" s="26"/>
      <c r="F75" s="26"/>
      <c r="G75" s="26"/>
      <c r="H75" s="26"/>
      <c r="I75" s="27"/>
      <c r="J75" s="27"/>
      <c r="K75" s="27">
        <v>4</v>
      </c>
      <c r="L75" s="13">
        <v>37</v>
      </c>
      <c r="M75" s="70" t="s">
        <v>43</v>
      </c>
      <c r="N75" s="83" t="s">
        <v>69</v>
      </c>
      <c r="O75" s="165">
        <v>4</v>
      </c>
      <c r="P75" s="165">
        <v>4</v>
      </c>
      <c r="Q75" s="153">
        <v>0</v>
      </c>
      <c r="R75" s="154">
        <v>0</v>
      </c>
      <c r="S75" s="154">
        <v>0</v>
      </c>
      <c r="T75" s="2"/>
      <c r="U75" s="2"/>
      <c r="V75" s="2"/>
      <c r="W75" s="2"/>
      <c r="X75" s="2"/>
      <c r="Y75" s="2"/>
      <c r="Z75" s="2"/>
      <c r="AA75" s="2"/>
      <c r="AB75" s="38"/>
      <c r="AC75" s="154">
        <v>0</v>
      </c>
      <c r="AD75" s="91"/>
      <c r="AE75" s="91"/>
      <c r="AF75" s="143">
        <f t="shared" si="2"/>
        <v>0</v>
      </c>
      <c r="AG75" s="149">
        <f>+(AF75*1)/O75</f>
        <v>0</v>
      </c>
      <c r="AH75" s="91"/>
    </row>
    <row r="76" spans="1:34" ht="48" customHeight="1">
      <c r="A76" s="25"/>
      <c r="B76" s="26"/>
      <c r="C76" s="26"/>
      <c r="D76" s="26"/>
      <c r="E76" s="26"/>
      <c r="F76" s="26"/>
      <c r="G76" s="26"/>
      <c r="H76" s="26"/>
      <c r="I76" s="27"/>
      <c r="J76" s="27">
        <v>4</v>
      </c>
      <c r="K76" s="27"/>
      <c r="L76" s="13"/>
      <c r="M76" s="69" t="s">
        <v>44</v>
      </c>
      <c r="N76" s="83"/>
      <c r="O76" s="166"/>
      <c r="P76" s="166"/>
      <c r="Q76" s="153"/>
      <c r="R76" s="154"/>
      <c r="S76" s="154"/>
      <c r="T76" s="2"/>
      <c r="U76" s="2"/>
      <c r="V76" s="2"/>
      <c r="W76" s="2"/>
      <c r="X76" s="2"/>
      <c r="Y76" s="2"/>
      <c r="Z76" s="2"/>
      <c r="AA76" s="2"/>
      <c r="AB76" s="38"/>
      <c r="AC76" s="154"/>
      <c r="AD76" s="91"/>
      <c r="AE76" s="91"/>
      <c r="AF76" s="143"/>
      <c r="AG76" s="149"/>
      <c r="AH76" s="91"/>
    </row>
    <row r="77" spans="1:34" ht="19.5" customHeight="1">
      <c r="A77" s="25"/>
      <c r="B77" s="26"/>
      <c r="C77" s="26"/>
      <c r="D77" s="26"/>
      <c r="E77" s="26"/>
      <c r="F77" s="26"/>
      <c r="G77" s="26"/>
      <c r="H77" s="26"/>
      <c r="I77" s="27"/>
      <c r="J77" s="27"/>
      <c r="K77" s="27">
        <v>1</v>
      </c>
      <c r="L77" s="13">
        <v>38</v>
      </c>
      <c r="M77" s="70" t="s">
        <v>45</v>
      </c>
      <c r="N77" s="83" t="s">
        <v>73</v>
      </c>
      <c r="O77" s="165">
        <v>43528</v>
      </c>
      <c r="P77" s="165">
        <v>43528</v>
      </c>
      <c r="Q77" s="153">
        <f>4907+903+157+9+2529+384+78</f>
        <v>8967</v>
      </c>
      <c r="R77" s="154">
        <v>0</v>
      </c>
      <c r="S77" s="154">
        <v>4561</v>
      </c>
      <c r="T77" s="2"/>
      <c r="U77" s="2"/>
      <c r="V77" s="2"/>
      <c r="W77" s="2"/>
      <c r="X77" s="2"/>
      <c r="Y77" s="2"/>
      <c r="Z77" s="2"/>
      <c r="AA77" s="2"/>
      <c r="AB77" s="38"/>
      <c r="AC77" s="154">
        <v>5753</v>
      </c>
      <c r="AD77" s="91"/>
      <c r="AE77" s="91"/>
      <c r="AF77" s="143">
        <f t="shared" si="2"/>
        <v>19281</v>
      </c>
      <c r="AG77" s="149">
        <f>+(AF77*1)/O77</f>
        <v>0.4429562580408013</v>
      </c>
      <c r="AH77" s="91"/>
    </row>
    <row r="78" spans="1:34" ht="48.75" customHeight="1">
      <c r="A78" s="25"/>
      <c r="B78" s="26"/>
      <c r="C78" s="26"/>
      <c r="D78" s="26"/>
      <c r="E78" s="26"/>
      <c r="F78" s="26"/>
      <c r="G78" s="26"/>
      <c r="H78" s="26"/>
      <c r="I78" s="27"/>
      <c r="J78" s="27">
        <v>5</v>
      </c>
      <c r="K78" s="27"/>
      <c r="L78" s="13"/>
      <c r="M78" s="69" t="s">
        <v>46</v>
      </c>
      <c r="N78" s="83"/>
      <c r="O78" s="165"/>
      <c r="P78" s="165"/>
      <c r="Q78" s="153"/>
      <c r="R78" s="154"/>
      <c r="S78" s="154"/>
      <c r="T78" s="2"/>
      <c r="U78" s="2"/>
      <c r="V78" s="2"/>
      <c r="W78" s="2"/>
      <c r="X78" s="2"/>
      <c r="Y78" s="2"/>
      <c r="Z78" s="2"/>
      <c r="AA78" s="2"/>
      <c r="AB78" s="38"/>
      <c r="AC78" s="154"/>
      <c r="AD78" s="91"/>
      <c r="AE78" s="91"/>
      <c r="AF78" s="143"/>
      <c r="AG78" s="149"/>
      <c r="AH78" s="91"/>
    </row>
    <row r="79" spans="1:34" ht="31.5" customHeight="1">
      <c r="A79" s="25"/>
      <c r="B79" s="26"/>
      <c r="C79" s="26"/>
      <c r="D79" s="26"/>
      <c r="E79" s="26"/>
      <c r="F79" s="26"/>
      <c r="G79" s="26"/>
      <c r="H79" s="26"/>
      <c r="I79" s="27"/>
      <c r="J79" s="27"/>
      <c r="K79" s="27">
        <v>1</v>
      </c>
      <c r="L79" s="13">
        <v>39</v>
      </c>
      <c r="M79" s="70" t="s">
        <v>47</v>
      </c>
      <c r="N79" s="83" t="s">
        <v>74</v>
      </c>
      <c r="O79" s="165">
        <v>129</v>
      </c>
      <c r="P79" s="165">
        <v>129</v>
      </c>
      <c r="Q79" s="153">
        <v>23</v>
      </c>
      <c r="R79" s="154">
        <v>31</v>
      </c>
      <c r="S79" s="154">
        <v>0</v>
      </c>
      <c r="T79" s="2"/>
      <c r="U79" s="2"/>
      <c r="V79" s="2"/>
      <c r="W79" s="2"/>
      <c r="X79" s="2"/>
      <c r="Y79" s="2"/>
      <c r="Z79" s="2"/>
      <c r="AA79" s="2"/>
      <c r="AB79" s="38"/>
      <c r="AC79" s="154">
        <f>43+34</f>
        <v>77</v>
      </c>
      <c r="AD79" s="91"/>
      <c r="AE79" s="91"/>
      <c r="AF79" s="143">
        <f t="shared" si="2"/>
        <v>131</v>
      </c>
      <c r="AG79" s="149">
        <f>+(AF79*1)/O79</f>
        <v>1.0155038759689923</v>
      </c>
      <c r="AH79" s="91"/>
    </row>
    <row r="80" spans="1:34" ht="22.5">
      <c r="A80" s="25"/>
      <c r="B80" s="26"/>
      <c r="C80" s="26"/>
      <c r="D80" s="26"/>
      <c r="E80" s="26"/>
      <c r="F80" s="26"/>
      <c r="G80" s="26"/>
      <c r="H80" s="26"/>
      <c r="I80" s="27"/>
      <c r="J80" s="27"/>
      <c r="K80" s="27">
        <v>2</v>
      </c>
      <c r="L80" s="13">
        <v>40</v>
      </c>
      <c r="M80" s="70" t="s">
        <v>48</v>
      </c>
      <c r="N80" s="83" t="s">
        <v>75</v>
      </c>
      <c r="O80" s="165">
        <v>4</v>
      </c>
      <c r="P80" s="165">
        <v>4</v>
      </c>
      <c r="Q80" s="153">
        <v>0</v>
      </c>
      <c r="R80" s="154">
        <v>1</v>
      </c>
      <c r="S80" s="154">
        <v>0</v>
      </c>
      <c r="T80" s="2"/>
      <c r="U80" s="2"/>
      <c r="V80" s="2"/>
      <c r="W80" s="2"/>
      <c r="X80" s="2"/>
      <c r="Y80" s="2"/>
      <c r="Z80" s="2"/>
      <c r="AA80" s="2"/>
      <c r="AB80" s="38"/>
      <c r="AC80" s="154">
        <v>2</v>
      </c>
      <c r="AD80" s="91"/>
      <c r="AE80" s="91"/>
      <c r="AF80" s="143">
        <f t="shared" si="2"/>
        <v>3</v>
      </c>
      <c r="AG80" s="149">
        <f>+(AF80*1)/O80</f>
        <v>0.75</v>
      </c>
      <c r="AH80" s="91"/>
    </row>
    <row r="81" spans="1:34" ht="23.25" thickBot="1">
      <c r="A81" s="25"/>
      <c r="B81" s="26"/>
      <c r="C81" s="26"/>
      <c r="D81" s="26"/>
      <c r="E81" s="26"/>
      <c r="F81" s="26"/>
      <c r="G81" s="26"/>
      <c r="H81" s="26"/>
      <c r="I81" s="27"/>
      <c r="J81" s="27"/>
      <c r="K81" s="27">
        <v>3</v>
      </c>
      <c r="L81" s="13">
        <v>41</v>
      </c>
      <c r="M81" s="71" t="s">
        <v>49</v>
      </c>
      <c r="N81" s="105" t="s">
        <v>3</v>
      </c>
      <c r="O81" s="165">
        <v>1</v>
      </c>
      <c r="P81" s="165">
        <v>1</v>
      </c>
      <c r="Q81" s="155">
        <v>0</v>
      </c>
      <c r="R81" s="156">
        <v>0</v>
      </c>
      <c r="S81" s="156">
        <v>0</v>
      </c>
      <c r="T81" s="3"/>
      <c r="U81" s="3"/>
      <c r="V81" s="3"/>
      <c r="W81" s="3"/>
      <c r="X81" s="3"/>
      <c r="Y81" s="3"/>
      <c r="Z81" s="3"/>
      <c r="AA81" s="3"/>
      <c r="AB81" s="39"/>
      <c r="AC81" s="156">
        <v>0</v>
      </c>
      <c r="AD81" s="98"/>
      <c r="AE81" s="98"/>
      <c r="AF81" s="143">
        <f t="shared" si="2"/>
        <v>0</v>
      </c>
      <c r="AG81" s="149">
        <f>+(AF81*1)/O81</f>
        <v>0</v>
      </c>
      <c r="AH81" s="98"/>
    </row>
    <row r="82" spans="1:34" ht="57" customHeight="1" thickBot="1">
      <c r="A82" s="124">
        <v>2</v>
      </c>
      <c r="B82" s="125">
        <v>1</v>
      </c>
      <c r="C82" s="125">
        <v>1</v>
      </c>
      <c r="D82" s="125">
        <v>1</v>
      </c>
      <c r="E82" s="125">
        <v>1</v>
      </c>
      <c r="F82" s="125">
        <v>2</v>
      </c>
      <c r="G82" s="125" t="s">
        <v>83</v>
      </c>
      <c r="H82" s="126" t="s">
        <v>78</v>
      </c>
      <c r="I82" s="127">
        <v>4</v>
      </c>
      <c r="J82" s="127"/>
      <c r="K82" s="127"/>
      <c r="L82" s="118"/>
      <c r="M82" s="129" t="s">
        <v>95</v>
      </c>
      <c r="N82" s="103"/>
      <c r="O82" s="104"/>
      <c r="P82" s="104"/>
      <c r="Q82" s="157"/>
      <c r="R82" s="158"/>
      <c r="S82" s="158"/>
      <c r="T82" s="104"/>
      <c r="U82" s="104"/>
      <c r="V82" s="104"/>
      <c r="W82" s="104"/>
      <c r="X82" s="104"/>
      <c r="Y82" s="104"/>
      <c r="Z82" s="104"/>
      <c r="AA82" s="104"/>
      <c r="AB82" s="104"/>
      <c r="AC82" s="158"/>
      <c r="AD82" s="139">
        <v>33749658.6</v>
      </c>
      <c r="AE82" s="140">
        <v>2535178.46</v>
      </c>
      <c r="AF82" s="140">
        <v>11155267.89</v>
      </c>
      <c r="AG82" s="146"/>
      <c r="AH82" s="138">
        <f>+AF82/AD82</f>
        <v>0.3305297994925495</v>
      </c>
    </row>
    <row r="83" spans="1:34" ht="24">
      <c r="A83" s="25"/>
      <c r="B83" s="26"/>
      <c r="C83" s="26"/>
      <c r="D83" s="26"/>
      <c r="E83" s="26"/>
      <c r="F83" s="26"/>
      <c r="G83" s="26"/>
      <c r="H83" s="29"/>
      <c r="I83" s="27"/>
      <c r="J83" s="27">
        <v>1</v>
      </c>
      <c r="K83" s="27"/>
      <c r="L83" s="13"/>
      <c r="M83" s="72" t="s">
        <v>50</v>
      </c>
      <c r="N83" s="87"/>
      <c r="O83" s="88"/>
      <c r="P83" s="88"/>
      <c r="Q83" s="159"/>
      <c r="R83" s="160"/>
      <c r="S83" s="160"/>
      <c r="T83" s="4"/>
      <c r="U83" s="4"/>
      <c r="V83" s="4"/>
      <c r="W83" s="4"/>
      <c r="X83" s="4"/>
      <c r="Y83" s="4"/>
      <c r="Z83" s="4"/>
      <c r="AA83" s="4"/>
      <c r="AB83" s="40"/>
      <c r="AC83" s="160"/>
      <c r="AD83" s="93"/>
      <c r="AE83" s="93"/>
      <c r="AF83" s="145"/>
      <c r="AG83" s="151"/>
      <c r="AH83" s="93"/>
    </row>
    <row r="84" spans="1:34" ht="22.5">
      <c r="A84" s="25"/>
      <c r="B84" s="26"/>
      <c r="C84" s="26"/>
      <c r="D84" s="26"/>
      <c r="E84" s="26"/>
      <c r="F84" s="26"/>
      <c r="G84" s="26"/>
      <c r="H84" s="29"/>
      <c r="I84" s="27"/>
      <c r="J84" s="27"/>
      <c r="K84" s="27">
        <v>1</v>
      </c>
      <c r="L84" s="13">
        <v>42</v>
      </c>
      <c r="M84" s="73" t="s">
        <v>57</v>
      </c>
      <c r="N84" s="84" t="s">
        <v>3</v>
      </c>
      <c r="O84" s="165">
        <v>25</v>
      </c>
      <c r="P84" s="165">
        <v>25</v>
      </c>
      <c r="Q84" s="153">
        <v>0</v>
      </c>
      <c r="R84" s="154">
        <v>1</v>
      </c>
      <c r="S84" s="154">
        <v>2</v>
      </c>
      <c r="T84" s="2"/>
      <c r="U84" s="2"/>
      <c r="V84" s="2"/>
      <c r="W84" s="2"/>
      <c r="X84" s="2"/>
      <c r="Y84" s="2"/>
      <c r="Z84" s="2"/>
      <c r="AA84" s="2"/>
      <c r="AB84" s="38"/>
      <c r="AC84" s="154">
        <v>1</v>
      </c>
      <c r="AD84" s="91"/>
      <c r="AE84" s="91"/>
      <c r="AF84" s="143">
        <f>Q84+R84+AC84+S84</f>
        <v>4</v>
      </c>
      <c r="AG84" s="149">
        <f>+(AF84*1)/O84</f>
        <v>0.16</v>
      </c>
      <c r="AH84" s="91"/>
    </row>
    <row r="85" spans="1:34" ht="22.5">
      <c r="A85" s="25"/>
      <c r="B85" s="26"/>
      <c r="C85" s="26"/>
      <c r="D85" s="26"/>
      <c r="E85" s="26"/>
      <c r="F85" s="26"/>
      <c r="G85" s="26"/>
      <c r="H85" s="29"/>
      <c r="I85" s="27"/>
      <c r="J85" s="27"/>
      <c r="K85" s="27">
        <v>2</v>
      </c>
      <c r="L85" s="13">
        <v>43</v>
      </c>
      <c r="M85" s="73" t="s">
        <v>51</v>
      </c>
      <c r="N85" s="84" t="s">
        <v>3</v>
      </c>
      <c r="O85" s="165">
        <v>5</v>
      </c>
      <c r="P85" s="165">
        <v>5</v>
      </c>
      <c r="Q85" s="153">
        <v>0</v>
      </c>
      <c r="R85" s="154">
        <v>0</v>
      </c>
      <c r="S85" s="154">
        <v>0</v>
      </c>
      <c r="T85" s="2"/>
      <c r="U85" s="2"/>
      <c r="V85" s="2"/>
      <c r="W85" s="2"/>
      <c r="X85" s="2"/>
      <c r="Y85" s="2"/>
      <c r="Z85" s="2"/>
      <c r="AA85" s="2"/>
      <c r="AB85" s="38"/>
      <c r="AC85" s="154">
        <v>0</v>
      </c>
      <c r="AD85" s="91"/>
      <c r="AE85" s="91"/>
      <c r="AF85" s="143">
        <f aca="true" t="shared" si="4" ref="AF85:AF90">Q85+R85+AC85+S85</f>
        <v>0</v>
      </c>
      <c r="AG85" s="149">
        <f>+(AF85*1)/O85</f>
        <v>0</v>
      </c>
      <c r="AH85" s="91"/>
    </row>
    <row r="86" spans="1:34" ht="22.5">
      <c r="A86" s="25"/>
      <c r="B86" s="26"/>
      <c r="C86" s="26"/>
      <c r="D86" s="26"/>
      <c r="E86" s="26"/>
      <c r="F86" s="26"/>
      <c r="G86" s="26"/>
      <c r="H86" s="29"/>
      <c r="I86" s="27"/>
      <c r="J86" s="27"/>
      <c r="K86" s="27">
        <v>3</v>
      </c>
      <c r="L86" s="13">
        <v>44</v>
      </c>
      <c r="M86" s="73" t="s">
        <v>52</v>
      </c>
      <c r="N86" s="84" t="s">
        <v>3</v>
      </c>
      <c r="O86" s="165">
        <v>30</v>
      </c>
      <c r="P86" s="165">
        <v>30</v>
      </c>
      <c r="Q86" s="153">
        <v>0</v>
      </c>
      <c r="R86" s="154">
        <v>0</v>
      </c>
      <c r="S86" s="154">
        <v>3</v>
      </c>
      <c r="T86" s="2"/>
      <c r="U86" s="2"/>
      <c r="V86" s="2"/>
      <c r="W86" s="2"/>
      <c r="X86" s="2"/>
      <c r="Y86" s="2"/>
      <c r="Z86" s="2"/>
      <c r="AA86" s="2"/>
      <c r="AB86" s="38"/>
      <c r="AC86" s="154">
        <v>3</v>
      </c>
      <c r="AD86" s="91"/>
      <c r="AE86" s="91"/>
      <c r="AF86" s="143">
        <f t="shared" si="4"/>
        <v>6</v>
      </c>
      <c r="AG86" s="149">
        <f>+(AF86*1)/O86</f>
        <v>0.2</v>
      </c>
      <c r="AH86" s="91"/>
    </row>
    <row r="87" spans="1:34" ht="12.75">
      <c r="A87" s="25"/>
      <c r="B87" s="26"/>
      <c r="C87" s="26"/>
      <c r="D87" s="26"/>
      <c r="E87" s="26"/>
      <c r="F87" s="26"/>
      <c r="G87" s="26"/>
      <c r="H87" s="29"/>
      <c r="I87" s="27"/>
      <c r="J87" s="27">
        <v>2</v>
      </c>
      <c r="K87" s="27"/>
      <c r="L87" s="13"/>
      <c r="M87" s="74" t="s">
        <v>53</v>
      </c>
      <c r="N87" s="84"/>
      <c r="O87" s="165"/>
      <c r="P87" s="165"/>
      <c r="Q87" s="153"/>
      <c r="R87" s="154"/>
      <c r="S87" s="154"/>
      <c r="T87" s="2"/>
      <c r="U87" s="2"/>
      <c r="V87" s="2"/>
      <c r="W87" s="2"/>
      <c r="X87" s="2"/>
      <c r="Y87" s="2"/>
      <c r="Z87" s="2"/>
      <c r="AA87" s="2"/>
      <c r="AB87" s="38"/>
      <c r="AC87" s="154"/>
      <c r="AD87" s="91"/>
      <c r="AE87" s="91"/>
      <c r="AF87" s="143"/>
      <c r="AG87" s="149"/>
      <c r="AH87" s="91"/>
    </row>
    <row r="88" spans="1:34" ht="12.75">
      <c r="A88" s="25"/>
      <c r="B88" s="26"/>
      <c r="C88" s="26"/>
      <c r="D88" s="26"/>
      <c r="E88" s="26"/>
      <c r="F88" s="26"/>
      <c r="G88" s="26"/>
      <c r="H88" s="29"/>
      <c r="I88" s="27"/>
      <c r="J88" s="27"/>
      <c r="K88" s="27">
        <v>1</v>
      </c>
      <c r="L88" s="13">
        <v>45</v>
      </c>
      <c r="M88" s="73" t="s">
        <v>56</v>
      </c>
      <c r="N88" s="84" t="s">
        <v>3</v>
      </c>
      <c r="O88" s="165">
        <v>22</v>
      </c>
      <c r="P88" s="165">
        <v>22</v>
      </c>
      <c r="Q88" s="153">
        <v>1</v>
      </c>
      <c r="R88" s="154">
        <v>3</v>
      </c>
      <c r="S88" s="154">
        <v>3</v>
      </c>
      <c r="T88" s="2"/>
      <c r="U88" s="2"/>
      <c r="V88" s="2"/>
      <c r="W88" s="2"/>
      <c r="X88" s="2"/>
      <c r="Y88" s="2"/>
      <c r="Z88" s="2"/>
      <c r="AA88" s="2"/>
      <c r="AB88" s="38"/>
      <c r="AC88" s="154">
        <v>4</v>
      </c>
      <c r="AD88" s="91"/>
      <c r="AE88" s="91"/>
      <c r="AF88" s="143">
        <f t="shared" si="4"/>
        <v>11</v>
      </c>
      <c r="AG88" s="149">
        <f>+(AF88*1)/O88</f>
        <v>0.5</v>
      </c>
      <c r="AH88" s="91"/>
    </row>
    <row r="89" spans="1:34" ht="15.75" customHeight="1">
      <c r="A89" s="25"/>
      <c r="B89" s="26"/>
      <c r="C89" s="26"/>
      <c r="D89" s="26"/>
      <c r="E89" s="26"/>
      <c r="F89" s="26"/>
      <c r="G89" s="26"/>
      <c r="H89" s="29"/>
      <c r="I89" s="27"/>
      <c r="J89" s="27"/>
      <c r="K89" s="27">
        <v>2</v>
      </c>
      <c r="L89" s="13">
        <v>46</v>
      </c>
      <c r="M89" s="73" t="s">
        <v>54</v>
      </c>
      <c r="N89" s="84" t="s">
        <v>69</v>
      </c>
      <c r="O89" s="165">
        <v>1</v>
      </c>
      <c r="P89" s="165">
        <v>1</v>
      </c>
      <c r="Q89" s="153">
        <v>0</v>
      </c>
      <c r="R89" s="154">
        <v>0</v>
      </c>
      <c r="S89" s="154">
        <v>0</v>
      </c>
      <c r="T89" s="2"/>
      <c r="U89" s="2"/>
      <c r="V89" s="2"/>
      <c r="W89" s="2"/>
      <c r="X89" s="2"/>
      <c r="Y89" s="2"/>
      <c r="Z89" s="2"/>
      <c r="AA89" s="2"/>
      <c r="AB89" s="38"/>
      <c r="AC89" s="154">
        <v>0</v>
      </c>
      <c r="AD89" s="91"/>
      <c r="AE89" s="91"/>
      <c r="AF89" s="143">
        <f t="shared" si="4"/>
        <v>0</v>
      </c>
      <c r="AG89" s="149">
        <f>+(AF89*1)/O89</f>
        <v>0</v>
      </c>
      <c r="AH89" s="91"/>
    </row>
    <row r="90" spans="1:34" ht="23.25" thickBot="1">
      <c r="A90" s="25"/>
      <c r="B90" s="26"/>
      <c r="C90" s="26"/>
      <c r="D90" s="26"/>
      <c r="E90" s="26"/>
      <c r="F90" s="26"/>
      <c r="G90" s="26"/>
      <c r="H90" s="29"/>
      <c r="I90" s="27"/>
      <c r="J90" s="27"/>
      <c r="K90" s="27">
        <v>3</v>
      </c>
      <c r="L90" s="13">
        <v>47</v>
      </c>
      <c r="M90" s="75" t="s">
        <v>55</v>
      </c>
      <c r="N90" s="85" t="s">
        <v>3</v>
      </c>
      <c r="O90" s="165">
        <v>106</v>
      </c>
      <c r="P90" s="165">
        <v>106</v>
      </c>
      <c r="Q90" s="155">
        <v>2</v>
      </c>
      <c r="R90" s="156">
        <v>0</v>
      </c>
      <c r="S90" s="156">
        <f>11+23</f>
        <v>34</v>
      </c>
      <c r="T90" s="3"/>
      <c r="U90" s="3"/>
      <c r="V90" s="3"/>
      <c r="W90" s="3"/>
      <c r="X90" s="3"/>
      <c r="Y90" s="3"/>
      <c r="Z90" s="3"/>
      <c r="AA90" s="3"/>
      <c r="AB90" s="39"/>
      <c r="AC90" s="156">
        <v>7</v>
      </c>
      <c r="AD90" s="98"/>
      <c r="AE90" s="98"/>
      <c r="AF90" s="143">
        <f t="shared" si="4"/>
        <v>43</v>
      </c>
      <c r="AG90" s="149">
        <f>+(AF90*1)/O90</f>
        <v>0.4056603773584906</v>
      </c>
      <c r="AH90" s="98"/>
    </row>
    <row r="91" spans="1:34" ht="59.25" customHeight="1" thickBot="1">
      <c r="A91" s="124">
        <v>2</v>
      </c>
      <c r="B91" s="125">
        <v>1</v>
      </c>
      <c r="C91" s="125">
        <v>1</v>
      </c>
      <c r="D91" s="125">
        <v>1</v>
      </c>
      <c r="E91" s="125">
        <v>1</v>
      </c>
      <c r="F91" s="125">
        <v>2</v>
      </c>
      <c r="G91" s="125" t="s">
        <v>83</v>
      </c>
      <c r="H91" s="126" t="s">
        <v>78</v>
      </c>
      <c r="I91" s="127">
        <v>5</v>
      </c>
      <c r="J91" s="127"/>
      <c r="K91" s="127"/>
      <c r="L91" s="118"/>
      <c r="M91" s="131" t="s">
        <v>96</v>
      </c>
      <c r="N91" s="106"/>
      <c r="O91" s="107"/>
      <c r="P91" s="107"/>
      <c r="Q91" s="157"/>
      <c r="R91" s="158"/>
      <c r="S91" s="158"/>
      <c r="T91" s="107"/>
      <c r="U91" s="107"/>
      <c r="V91" s="107"/>
      <c r="W91" s="107"/>
      <c r="X91" s="107"/>
      <c r="Y91" s="107"/>
      <c r="Z91" s="107"/>
      <c r="AA91" s="107"/>
      <c r="AB91" s="107"/>
      <c r="AC91" s="158"/>
      <c r="AD91" s="139">
        <v>14453566.46</v>
      </c>
      <c r="AE91" s="140">
        <v>954296.65</v>
      </c>
      <c r="AF91" s="147">
        <v>4269364.51</v>
      </c>
      <c r="AG91" s="147"/>
      <c r="AH91" s="138">
        <f>+AF91/AD91</f>
        <v>0.2953848464886084</v>
      </c>
    </row>
    <row r="92" spans="1:34" ht="29.25" customHeight="1">
      <c r="A92" s="25"/>
      <c r="B92" s="26"/>
      <c r="C92" s="26"/>
      <c r="D92" s="26"/>
      <c r="E92" s="26"/>
      <c r="F92" s="26"/>
      <c r="G92" s="26"/>
      <c r="H92" s="29"/>
      <c r="I92" s="27"/>
      <c r="J92" s="27">
        <v>1</v>
      </c>
      <c r="K92" s="27"/>
      <c r="L92" s="13"/>
      <c r="M92" s="76" t="s">
        <v>58</v>
      </c>
      <c r="N92" s="87"/>
      <c r="O92" s="88"/>
      <c r="P92" s="88"/>
      <c r="Q92" s="159"/>
      <c r="R92" s="160"/>
      <c r="S92" s="160"/>
      <c r="T92" s="4"/>
      <c r="U92" s="4"/>
      <c r="V92" s="4"/>
      <c r="W92" s="4"/>
      <c r="X92" s="4"/>
      <c r="Y92" s="4"/>
      <c r="Z92" s="4"/>
      <c r="AA92" s="4"/>
      <c r="AB92" s="40"/>
      <c r="AC92" s="160"/>
      <c r="AD92" s="93"/>
      <c r="AE92" s="93"/>
      <c r="AF92" s="145"/>
      <c r="AG92" s="149"/>
      <c r="AH92" s="93"/>
    </row>
    <row r="93" spans="1:34" ht="45">
      <c r="A93" s="25"/>
      <c r="B93" s="26"/>
      <c r="C93" s="26"/>
      <c r="D93" s="26"/>
      <c r="E93" s="26"/>
      <c r="F93" s="26"/>
      <c r="G93" s="26"/>
      <c r="H93" s="29"/>
      <c r="I93" s="27"/>
      <c r="J93" s="27"/>
      <c r="K93" s="27">
        <v>1</v>
      </c>
      <c r="L93" s="13">
        <v>48</v>
      </c>
      <c r="M93" s="77" t="s">
        <v>61</v>
      </c>
      <c r="N93" s="84" t="s">
        <v>74</v>
      </c>
      <c r="O93" s="167">
        <v>120</v>
      </c>
      <c r="P93" s="167">
        <v>120</v>
      </c>
      <c r="Q93" s="153">
        <v>0</v>
      </c>
      <c r="R93" s="154">
        <v>0</v>
      </c>
      <c r="S93" s="154">
        <v>0</v>
      </c>
      <c r="T93" s="2"/>
      <c r="U93" s="2"/>
      <c r="V93" s="2"/>
      <c r="W93" s="2"/>
      <c r="X93" s="2"/>
      <c r="Y93" s="2"/>
      <c r="Z93" s="2"/>
      <c r="AA93" s="2"/>
      <c r="AB93" s="38"/>
      <c r="AC93" s="154">
        <v>0</v>
      </c>
      <c r="AD93" s="91"/>
      <c r="AE93" s="91"/>
      <c r="AF93" s="143">
        <f>Q93+R93+AC93+S93</f>
        <v>0</v>
      </c>
      <c r="AG93" s="149">
        <f aca="true" t="shared" si="5" ref="AG93:AG100">+(AF93*1)/O93</f>
        <v>0</v>
      </c>
      <c r="AH93" s="91"/>
    </row>
    <row r="94" spans="1:34" ht="22.5">
      <c r="A94" s="25"/>
      <c r="B94" s="26"/>
      <c r="C94" s="26"/>
      <c r="D94" s="26"/>
      <c r="E94" s="26"/>
      <c r="F94" s="26"/>
      <c r="G94" s="26"/>
      <c r="H94" s="29"/>
      <c r="I94" s="27"/>
      <c r="J94" s="27"/>
      <c r="K94" s="27">
        <v>2</v>
      </c>
      <c r="L94" s="13">
        <v>49</v>
      </c>
      <c r="M94" s="77" t="s">
        <v>59</v>
      </c>
      <c r="N94" s="84" t="s">
        <v>74</v>
      </c>
      <c r="O94" s="167">
        <v>27</v>
      </c>
      <c r="P94" s="167">
        <v>27</v>
      </c>
      <c r="Q94" s="153">
        <v>1</v>
      </c>
      <c r="R94" s="154">
        <v>6</v>
      </c>
      <c r="S94" s="154">
        <v>5</v>
      </c>
      <c r="T94" s="2"/>
      <c r="U94" s="2"/>
      <c r="V94" s="2"/>
      <c r="W94" s="2"/>
      <c r="X94" s="2"/>
      <c r="Y94" s="2"/>
      <c r="Z94" s="2"/>
      <c r="AA94" s="2"/>
      <c r="AB94" s="38"/>
      <c r="AC94" s="154">
        <v>1</v>
      </c>
      <c r="AD94" s="91"/>
      <c r="AE94" s="91"/>
      <c r="AF94" s="143">
        <f>Q94+R94+AC94+S94</f>
        <v>13</v>
      </c>
      <c r="AG94" s="149">
        <f t="shared" si="5"/>
        <v>0.48148148148148145</v>
      </c>
      <c r="AH94" s="91"/>
    </row>
    <row r="95" spans="1:34" ht="23.25" thickBot="1">
      <c r="A95" s="25"/>
      <c r="B95" s="26"/>
      <c r="C95" s="26"/>
      <c r="D95" s="26"/>
      <c r="E95" s="26"/>
      <c r="F95" s="26"/>
      <c r="G95" s="26"/>
      <c r="H95" s="29"/>
      <c r="I95" s="27"/>
      <c r="J95" s="27"/>
      <c r="K95" s="27">
        <v>3</v>
      </c>
      <c r="L95" s="13">
        <v>50</v>
      </c>
      <c r="M95" s="132" t="s">
        <v>60</v>
      </c>
      <c r="N95" s="85" t="s">
        <v>3</v>
      </c>
      <c r="O95" s="167">
        <v>109</v>
      </c>
      <c r="P95" s="167">
        <v>109</v>
      </c>
      <c r="Q95" s="155">
        <v>19</v>
      </c>
      <c r="R95" s="156">
        <v>1</v>
      </c>
      <c r="S95" s="156">
        <f>9+8+2</f>
        <v>19</v>
      </c>
      <c r="T95" s="3"/>
      <c r="U95" s="3"/>
      <c r="V95" s="3"/>
      <c r="W95" s="3"/>
      <c r="X95" s="3"/>
      <c r="Y95" s="3"/>
      <c r="Z95" s="3"/>
      <c r="AA95" s="3"/>
      <c r="AB95" s="39"/>
      <c r="AC95" s="156">
        <v>0</v>
      </c>
      <c r="AD95" s="98"/>
      <c r="AE95" s="98"/>
      <c r="AF95" s="143">
        <f>Q95+R95+AC95+S95</f>
        <v>39</v>
      </c>
      <c r="AG95" s="149">
        <f t="shared" si="5"/>
        <v>0.3577981651376147</v>
      </c>
      <c r="AH95" s="98"/>
    </row>
    <row r="96" spans="1:34" ht="94.5" customHeight="1" thickBot="1">
      <c r="A96" s="124">
        <v>2</v>
      </c>
      <c r="B96" s="125">
        <v>1</v>
      </c>
      <c r="C96" s="125">
        <v>1</v>
      </c>
      <c r="D96" s="125">
        <v>1</v>
      </c>
      <c r="E96" s="125">
        <v>1</v>
      </c>
      <c r="F96" s="125">
        <v>2</v>
      </c>
      <c r="G96" s="125" t="s">
        <v>83</v>
      </c>
      <c r="H96" s="126" t="s">
        <v>78</v>
      </c>
      <c r="I96" s="127">
        <v>6</v>
      </c>
      <c r="J96" s="127"/>
      <c r="K96" s="127"/>
      <c r="L96" s="118"/>
      <c r="M96" s="129" t="s">
        <v>98</v>
      </c>
      <c r="N96" s="103"/>
      <c r="O96" s="104"/>
      <c r="P96" s="104"/>
      <c r="Q96" s="157"/>
      <c r="R96" s="158"/>
      <c r="S96" s="158"/>
      <c r="T96" s="104"/>
      <c r="U96" s="104"/>
      <c r="V96" s="104"/>
      <c r="W96" s="104"/>
      <c r="X96" s="104"/>
      <c r="Y96" s="104"/>
      <c r="Z96" s="104"/>
      <c r="AA96" s="104"/>
      <c r="AB96" s="104"/>
      <c r="AC96" s="158"/>
      <c r="AD96" s="139">
        <v>21844195.55</v>
      </c>
      <c r="AE96" s="140">
        <v>1842446.63</v>
      </c>
      <c r="AF96" s="144">
        <v>8877410.07</v>
      </c>
      <c r="AG96" s="144"/>
      <c r="AH96" s="138">
        <f>+AF96/AD96</f>
        <v>0.40639674963905914</v>
      </c>
    </row>
    <row r="97" spans="1:34" ht="36">
      <c r="A97" s="25"/>
      <c r="B97" s="26"/>
      <c r="C97" s="26"/>
      <c r="D97" s="26"/>
      <c r="E97" s="26"/>
      <c r="F97" s="26"/>
      <c r="G97" s="26"/>
      <c r="H97" s="29"/>
      <c r="I97" s="27"/>
      <c r="J97" s="27">
        <v>1</v>
      </c>
      <c r="K97" s="27"/>
      <c r="L97" s="13"/>
      <c r="M97" s="123" t="s">
        <v>62</v>
      </c>
      <c r="N97" s="99"/>
      <c r="O97" s="100"/>
      <c r="P97" s="100"/>
      <c r="Q97" s="159"/>
      <c r="R97" s="160"/>
      <c r="S97" s="160"/>
      <c r="T97" s="101"/>
      <c r="U97" s="101"/>
      <c r="V97" s="101"/>
      <c r="W97" s="101"/>
      <c r="X97" s="101"/>
      <c r="Y97" s="101"/>
      <c r="Z97" s="101"/>
      <c r="AA97" s="101"/>
      <c r="AB97" s="102"/>
      <c r="AC97" s="160"/>
      <c r="AD97" s="93"/>
      <c r="AE97" s="93"/>
      <c r="AF97" s="145"/>
      <c r="AG97" s="149"/>
      <c r="AH97" s="93"/>
    </row>
    <row r="98" spans="1:34" ht="18.75" customHeight="1">
      <c r="A98" s="25"/>
      <c r="B98" s="26"/>
      <c r="C98" s="26"/>
      <c r="D98" s="26"/>
      <c r="E98" s="26"/>
      <c r="F98" s="26"/>
      <c r="G98" s="26"/>
      <c r="H98" s="29"/>
      <c r="I98" s="27"/>
      <c r="J98" s="27"/>
      <c r="K98" s="27">
        <v>1</v>
      </c>
      <c r="L98" s="13">
        <v>51</v>
      </c>
      <c r="M98" s="70" t="s">
        <v>63</v>
      </c>
      <c r="N98" s="83" t="s">
        <v>3</v>
      </c>
      <c r="O98" s="82">
        <v>2</v>
      </c>
      <c r="P98" s="82">
        <v>2</v>
      </c>
      <c r="Q98" s="153">
        <v>0</v>
      </c>
      <c r="R98" s="154">
        <v>0</v>
      </c>
      <c r="S98" s="154">
        <v>0</v>
      </c>
      <c r="T98" s="2"/>
      <c r="U98" s="2"/>
      <c r="V98" s="2"/>
      <c r="W98" s="2"/>
      <c r="X98" s="2"/>
      <c r="Y98" s="2"/>
      <c r="Z98" s="2"/>
      <c r="AA98" s="2"/>
      <c r="AB98" s="38"/>
      <c r="AC98" s="154">
        <v>0</v>
      </c>
      <c r="AD98" s="91"/>
      <c r="AE98" s="91"/>
      <c r="AF98" s="143">
        <f>Q98+R98+AC98</f>
        <v>0</v>
      </c>
      <c r="AG98" s="149">
        <f t="shared" si="5"/>
        <v>0</v>
      </c>
      <c r="AH98" s="91"/>
    </row>
    <row r="99" spans="1:34" ht="36.75" customHeight="1">
      <c r="A99" s="25"/>
      <c r="B99" s="26"/>
      <c r="C99" s="26"/>
      <c r="D99" s="26"/>
      <c r="E99" s="26"/>
      <c r="F99" s="26"/>
      <c r="G99" s="26"/>
      <c r="H99" s="29"/>
      <c r="I99" s="27"/>
      <c r="J99" s="27">
        <v>2</v>
      </c>
      <c r="K99" s="27"/>
      <c r="L99" s="13"/>
      <c r="M99" s="69" t="s">
        <v>64</v>
      </c>
      <c r="N99" s="83"/>
      <c r="O99" s="82"/>
      <c r="P99" s="82"/>
      <c r="Q99" s="153"/>
      <c r="R99" s="154"/>
      <c r="S99" s="154"/>
      <c r="T99" s="2"/>
      <c r="U99" s="2"/>
      <c r="V99" s="2"/>
      <c r="W99" s="2"/>
      <c r="X99" s="2"/>
      <c r="Y99" s="2"/>
      <c r="Z99" s="2"/>
      <c r="AA99" s="2"/>
      <c r="AB99" s="38"/>
      <c r="AC99" s="154"/>
      <c r="AD99" s="91"/>
      <c r="AE99" s="91"/>
      <c r="AF99" s="143"/>
      <c r="AG99" s="149"/>
      <c r="AH99" s="91"/>
    </row>
    <row r="100" spans="1:34" ht="30.75" customHeight="1" thickBot="1">
      <c r="A100" s="25"/>
      <c r="B100" s="26"/>
      <c r="C100" s="26"/>
      <c r="D100" s="26"/>
      <c r="E100" s="26"/>
      <c r="F100" s="26"/>
      <c r="G100" s="26"/>
      <c r="H100" s="29"/>
      <c r="I100" s="27"/>
      <c r="J100" s="27"/>
      <c r="K100" s="27">
        <v>1</v>
      </c>
      <c r="L100" s="13">
        <v>52</v>
      </c>
      <c r="M100" s="71" t="s">
        <v>65</v>
      </c>
      <c r="N100" s="105" t="s">
        <v>69</v>
      </c>
      <c r="O100" s="86">
        <v>4</v>
      </c>
      <c r="P100" s="86">
        <v>4</v>
      </c>
      <c r="Q100" s="155">
        <v>0</v>
      </c>
      <c r="R100" s="156">
        <v>0</v>
      </c>
      <c r="S100" s="156">
        <v>0</v>
      </c>
      <c r="T100" s="3"/>
      <c r="U100" s="3"/>
      <c r="V100" s="3"/>
      <c r="W100" s="3"/>
      <c r="X100" s="3"/>
      <c r="Y100" s="3"/>
      <c r="Z100" s="3"/>
      <c r="AA100" s="3"/>
      <c r="AB100" s="39"/>
      <c r="AC100" s="156">
        <v>0</v>
      </c>
      <c r="AD100" s="98"/>
      <c r="AE100" s="98"/>
      <c r="AF100" s="143">
        <f>Q100+R100+AC100</f>
        <v>0</v>
      </c>
      <c r="AG100" s="149">
        <f t="shared" si="5"/>
        <v>0</v>
      </c>
      <c r="AH100" s="98"/>
    </row>
    <row r="101" spans="1:34" ht="23.25" thickBot="1">
      <c r="A101" s="124">
        <v>2</v>
      </c>
      <c r="B101" s="125">
        <v>1</v>
      </c>
      <c r="C101" s="125">
        <v>1</v>
      </c>
      <c r="D101" s="125">
        <v>1</v>
      </c>
      <c r="E101" s="125">
        <v>1</v>
      </c>
      <c r="F101" s="125">
        <v>2</v>
      </c>
      <c r="G101" s="125" t="s">
        <v>83</v>
      </c>
      <c r="H101" s="126" t="s">
        <v>78</v>
      </c>
      <c r="I101" s="127">
        <v>1</v>
      </c>
      <c r="J101" s="127"/>
      <c r="K101" s="127"/>
      <c r="L101" s="118"/>
      <c r="M101" s="129" t="s">
        <v>66</v>
      </c>
      <c r="N101" s="103"/>
      <c r="O101" s="111"/>
      <c r="P101" s="111"/>
      <c r="Q101" s="157"/>
      <c r="R101" s="158"/>
      <c r="S101" s="158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58"/>
      <c r="AD101" s="112"/>
      <c r="AE101" s="112"/>
      <c r="AF101" s="148"/>
      <c r="AG101" s="152"/>
      <c r="AH101" s="112"/>
    </row>
    <row r="102" spans="1:34" ht="24.75" customHeight="1">
      <c r="A102" s="25"/>
      <c r="B102" s="26"/>
      <c r="C102" s="26"/>
      <c r="D102" s="26"/>
      <c r="E102" s="26"/>
      <c r="F102" s="26"/>
      <c r="G102" s="26"/>
      <c r="H102" s="29"/>
      <c r="I102" s="27"/>
      <c r="J102" s="27">
        <v>1</v>
      </c>
      <c r="K102" s="27"/>
      <c r="L102" s="13"/>
      <c r="M102" s="133" t="s">
        <v>68</v>
      </c>
      <c r="N102" s="99"/>
      <c r="O102" s="108"/>
      <c r="P102" s="108"/>
      <c r="Q102" s="159"/>
      <c r="R102" s="160"/>
      <c r="S102" s="160"/>
      <c r="T102" s="109"/>
      <c r="U102" s="109"/>
      <c r="V102" s="109"/>
      <c r="W102" s="109"/>
      <c r="X102" s="109"/>
      <c r="Y102" s="109"/>
      <c r="Z102" s="109"/>
      <c r="AA102" s="109"/>
      <c r="AB102" s="110"/>
      <c r="AC102" s="160"/>
      <c r="AD102" s="93"/>
      <c r="AE102" s="93"/>
      <c r="AF102" s="145"/>
      <c r="AG102" s="151"/>
      <c r="AH102" s="93"/>
    </row>
    <row r="103" spans="1:34" ht="57" thickBot="1">
      <c r="A103" s="30"/>
      <c r="B103" s="31"/>
      <c r="C103" s="31"/>
      <c r="D103" s="31"/>
      <c r="E103" s="31"/>
      <c r="F103" s="31"/>
      <c r="G103" s="31"/>
      <c r="H103" s="32"/>
      <c r="I103" s="33"/>
      <c r="J103" s="33"/>
      <c r="K103" s="33">
        <v>1</v>
      </c>
      <c r="L103" s="22">
        <v>53</v>
      </c>
      <c r="M103" s="78" t="s">
        <v>67</v>
      </c>
      <c r="N103" s="89" t="s">
        <v>3</v>
      </c>
      <c r="O103" s="90">
        <v>1</v>
      </c>
      <c r="P103" s="90">
        <v>1</v>
      </c>
      <c r="Q103" s="161">
        <v>0</v>
      </c>
      <c r="R103" s="162">
        <v>0</v>
      </c>
      <c r="S103" s="162">
        <v>0</v>
      </c>
      <c r="T103" s="10"/>
      <c r="U103" s="10"/>
      <c r="V103" s="10"/>
      <c r="W103" s="10"/>
      <c r="X103" s="10"/>
      <c r="Y103" s="10"/>
      <c r="Z103" s="10"/>
      <c r="AA103" s="10"/>
      <c r="AB103" s="41"/>
      <c r="AC103" s="162">
        <v>0</v>
      </c>
      <c r="AD103" s="92"/>
      <c r="AE103" s="92"/>
      <c r="AF103" s="143">
        <f>Q103+R103+AC103</f>
        <v>0</v>
      </c>
      <c r="AG103" s="149">
        <f>+(AF103*1)/O103</f>
        <v>0</v>
      </c>
      <c r="AH103" s="92"/>
    </row>
    <row r="104" spans="9:34" ht="32.25" thickBot="1">
      <c r="I104" s="34"/>
      <c r="J104" s="35"/>
      <c r="K104" s="60">
        <v>53</v>
      </c>
      <c r="L104" s="58"/>
      <c r="M104" s="59" t="s">
        <v>97</v>
      </c>
      <c r="N104" s="61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3"/>
      <c r="AD104" s="139">
        <f>+AD29+AD51+AD55+AD82+AD91+AD96</f>
        <v>138140876.00000003</v>
      </c>
      <c r="AE104" s="139">
        <f>+AE29+AE51+AE55+AE82+AE91+AE96</f>
        <v>16921599.12</v>
      </c>
      <c r="AF104" s="139">
        <f>+AF29+AF51+AF55+AF82+AF91+AF96</f>
        <v>67052021.059999995</v>
      </c>
      <c r="AG104" s="141"/>
      <c r="AH104" s="142"/>
    </row>
    <row r="105" spans="9:28" ht="15.75">
      <c r="I105" s="34"/>
      <c r="J105" s="34"/>
      <c r="K105" s="36"/>
      <c r="L105" s="36"/>
      <c r="M105" s="7"/>
      <c r="N105" s="8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9:28" ht="15.75">
      <c r="I106" s="34"/>
      <c r="J106" s="34"/>
      <c r="K106" s="36"/>
      <c r="L106" s="36"/>
      <c r="M106" s="7"/>
      <c r="N106" s="8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10" ht="12.75">
      <c r="M110" s="1"/>
    </row>
  </sheetData>
  <sheetProtection/>
  <mergeCells count="28">
    <mergeCell ref="P20:P28"/>
    <mergeCell ref="A1:AH1"/>
    <mergeCell ref="A3:AH3"/>
    <mergeCell ref="A4:AH4"/>
    <mergeCell ref="AC20:AE25"/>
    <mergeCell ref="AC26:AC28"/>
    <mergeCell ref="AD26:AE27"/>
    <mergeCell ref="L21:L28"/>
    <mergeCell ref="I20:L20"/>
    <mergeCell ref="AF20:AF28"/>
    <mergeCell ref="AG20:AG28"/>
    <mergeCell ref="AH20:AH28"/>
    <mergeCell ref="A6:AH6"/>
    <mergeCell ref="A7:AH8"/>
    <mergeCell ref="A10:AH10"/>
    <mergeCell ref="A11:AH13"/>
    <mergeCell ref="A18:AH18"/>
    <mergeCell ref="A20:D20"/>
    <mergeCell ref="E20:H20"/>
    <mergeCell ref="O20:O28"/>
    <mergeCell ref="N20:N28"/>
    <mergeCell ref="J21:J28"/>
    <mergeCell ref="H21:H24"/>
    <mergeCell ref="I21:I28"/>
    <mergeCell ref="K21:K28"/>
    <mergeCell ref="E21:E24"/>
    <mergeCell ref="F21:F24"/>
    <mergeCell ref="G21:G24"/>
  </mergeCells>
  <printOptions/>
  <pageMargins left="0.35433070866141736" right="0.31496062992125984" top="0.5511811023622047" bottom="0.63" header="0.44" footer="0.6"/>
  <pageSetup fitToHeight="5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PageLayoutView="0" workbookViewId="0" topLeftCell="A13">
      <selection activeCell="A29" sqref="A29"/>
    </sheetView>
  </sheetViews>
  <sheetFormatPr defaultColWidth="11.421875" defaultRowHeight="12.75"/>
  <sheetData>
    <row r="1" ht="12.75">
      <c r="A1">
        <v>9</v>
      </c>
    </row>
    <row r="2" ht="12.75">
      <c r="A2">
        <v>9</v>
      </c>
    </row>
    <row r="3" ht="12.75">
      <c r="A3">
        <v>1</v>
      </c>
    </row>
    <row r="4" ht="12.75">
      <c r="A4">
        <v>2</v>
      </c>
    </row>
    <row r="5" ht="12.75">
      <c r="A5">
        <v>2</v>
      </c>
    </row>
    <row r="6" ht="12.75">
      <c r="A6">
        <v>2</v>
      </c>
    </row>
    <row r="7" ht="12.75">
      <c r="A7">
        <v>1</v>
      </c>
    </row>
    <row r="8" ht="12.75">
      <c r="A8">
        <v>1</v>
      </c>
    </row>
    <row r="9" ht="12.75">
      <c r="A9">
        <v>3</v>
      </c>
    </row>
    <row r="10" ht="12.75">
      <c r="A10">
        <v>1</v>
      </c>
    </row>
    <row r="11" ht="12.75">
      <c r="A11">
        <v>1</v>
      </c>
    </row>
    <row r="12" ht="12.75">
      <c r="A12">
        <v>2</v>
      </c>
    </row>
    <row r="13" ht="12.75">
      <c r="A13">
        <v>1</v>
      </c>
    </row>
    <row r="14" ht="12.75">
      <c r="A14">
        <v>1</v>
      </c>
    </row>
    <row r="15" ht="12.75">
      <c r="A15">
        <v>1</v>
      </c>
    </row>
    <row r="16" ht="12.75">
      <c r="A16">
        <v>1</v>
      </c>
    </row>
    <row r="17" ht="12.75">
      <c r="A17">
        <v>1</v>
      </c>
    </row>
    <row r="18" ht="12.75">
      <c r="A18">
        <v>1</v>
      </c>
    </row>
    <row r="19" ht="12.75">
      <c r="A19">
        <v>4</v>
      </c>
    </row>
    <row r="20" ht="12.75">
      <c r="A20">
        <v>10</v>
      </c>
    </row>
    <row r="21" ht="12.75">
      <c r="A21">
        <v>1</v>
      </c>
    </row>
    <row r="22" ht="12.75">
      <c r="A22">
        <v>2</v>
      </c>
    </row>
    <row r="23" ht="12.75">
      <c r="A23">
        <v>1</v>
      </c>
    </row>
    <row r="24" ht="12.75">
      <c r="A24">
        <v>1</v>
      </c>
    </row>
    <row r="25" ht="12.75">
      <c r="A25">
        <v>1</v>
      </c>
    </row>
    <row r="26" ht="12.75">
      <c r="A26">
        <v>1</v>
      </c>
    </row>
    <row r="27" ht="12.75">
      <c r="A27">
        <v>1</v>
      </c>
    </row>
    <row r="28" ht="12.75">
      <c r="A28">
        <f>SUM(A1:A27)</f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ENRIQUE ALVAREZ ARVIZU</dc:creator>
  <cp:keywords/>
  <dc:description/>
  <cp:lastModifiedBy>DIANA</cp:lastModifiedBy>
  <cp:lastPrinted>2015-05-11T18:44:47Z</cp:lastPrinted>
  <dcterms:created xsi:type="dcterms:W3CDTF">1999-04-27T18:26:38Z</dcterms:created>
  <dcterms:modified xsi:type="dcterms:W3CDTF">2015-05-14T17:57:14Z</dcterms:modified>
  <cp:category/>
  <cp:version/>
  <cp:contentType/>
  <cp:contentStatus/>
</cp:coreProperties>
</file>