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240" windowWidth="10245" windowHeight="7440"/>
  </bookViews>
  <sheets>
    <sheet name="Agosto_2016" sheetId="10" r:id="rId1"/>
    <sheet name="Hoja1" sheetId="11" r:id="rId2"/>
  </sheets>
  <definedNames>
    <definedName name="_xlnm.Print_Area" localSheetId="0">Agosto_2016!$A$1:$AI$96</definedName>
    <definedName name="_xlnm.Database">#REF!</definedName>
    <definedName name="_xlnm.Print_Titles" localSheetId="0">Agosto_2016!$24:$32</definedName>
  </definedNames>
  <calcPr calcId="144525"/>
</workbook>
</file>

<file path=xl/calcChain.xml><?xml version="1.0" encoding="utf-8"?>
<calcChain xmlns="http://schemas.openxmlformats.org/spreadsheetml/2006/main">
  <c r="AG96" i="10" l="1"/>
  <c r="AI90" i="10"/>
  <c r="AI85" i="10"/>
  <c r="AI76" i="10"/>
  <c r="AI50" i="10"/>
  <c r="AI46" i="10"/>
  <c r="AI33" i="10"/>
  <c r="AF96" i="10"/>
  <c r="AE96" i="10"/>
  <c r="AI96" i="10" l="1"/>
  <c r="AD48" i="10"/>
  <c r="AD52" i="10"/>
  <c r="AJ52" i="10" s="1"/>
  <c r="AD43" i="10"/>
  <c r="AD82" i="10"/>
  <c r="W82" i="10"/>
  <c r="W43" i="10"/>
  <c r="W41" i="10"/>
  <c r="T41" i="10"/>
  <c r="AJ41" i="10" s="1"/>
  <c r="U41" i="10"/>
  <c r="T43" i="10"/>
  <c r="U43" i="10"/>
  <c r="V89" i="10"/>
  <c r="AG89" i="10" s="1"/>
  <c r="AH89" i="10" s="1"/>
  <c r="V82" i="10"/>
  <c r="V78" i="10"/>
  <c r="AG78" i="10" s="1"/>
  <c r="AH78" i="10" s="1"/>
  <c r="V52" i="10"/>
  <c r="V48" i="10"/>
  <c r="AJ89" i="10"/>
  <c r="AJ78" i="10"/>
  <c r="U53" i="10"/>
  <c r="U48" i="10"/>
  <c r="U38" i="10"/>
  <c r="AG38" i="10"/>
  <c r="AH38" i="10" s="1"/>
  <c r="U37" i="10"/>
  <c r="AG37" i="10" s="1"/>
  <c r="AH37" i="10" s="1"/>
  <c r="U35" i="10"/>
  <c r="AG35" i="10" s="1"/>
  <c r="AH35" i="10" s="1"/>
  <c r="T82" i="10"/>
  <c r="AJ82" i="10" s="1"/>
  <c r="S82" i="10"/>
  <c r="AG82" i="10" s="1"/>
  <c r="AH82" i="10" s="1"/>
  <c r="T67" i="10"/>
  <c r="AG67" i="10" s="1"/>
  <c r="AH67" i="10" s="1"/>
  <c r="T53" i="10"/>
  <c r="AG53" i="10" s="1"/>
  <c r="AH53" i="10" s="1"/>
  <c r="T48" i="10"/>
  <c r="AJ48" i="10" s="1"/>
  <c r="T45" i="10"/>
  <c r="AJ45" i="10" s="1"/>
  <c r="AG93" i="10"/>
  <c r="AH93" i="10" s="1"/>
  <c r="AG95" i="10"/>
  <c r="AH95" i="10" s="1"/>
  <c r="AG92" i="10"/>
  <c r="AH92" i="10" s="1"/>
  <c r="AG88" i="10"/>
  <c r="AH88" i="10"/>
  <c r="AG87" i="10"/>
  <c r="AG79" i="10"/>
  <c r="AH79" i="10" s="1"/>
  <c r="AG80" i="10"/>
  <c r="AH80" i="10" s="1"/>
  <c r="AG83" i="10"/>
  <c r="AH83" i="10" s="1"/>
  <c r="AG84" i="10"/>
  <c r="AH84" i="10" s="1"/>
  <c r="AG54" i="10"/>
  <c r="AH54" i="10" s="1"/>
  <c r="AG55" i="10"/>
  <c r="AG56" i="10"/>
  <c r="AH56" i="10" s="1"/>
  <c r="AG57" i="10"/>
  <c r="AH57" i="10" s="1"/>
  <c r="AG58" i="10"/>
  <c r="AH58" i="10" s="1"/>
  <c r="AG59" i="10"/>
  <c r="AH59" i="10" s="1"/>
  <c r="AG60" i="10"/>
  <c r="AH60" i="10" s="1"/>
  <c r="AG61" i="10"/>
  <c r="AH61" i="10" s="1"/>
  <c r="AG62" i="10"/>
  <c r="AH62" i="10" s="1"/>
  <c r="AG63" i="10"/>
  <c r="AH63" i="10" s="1"/>
  <c r="AG64" i="10"/>
  <c r="AH64" i="10" s="1"/>
  <c r="AG66" i="10"/>
  <c r="AH66" i="10" s="1"/>
  <c r="AG68" i="10"/>
  <c r="AH68" i="10" s="1"/>
  <c r="AG70" i="10"/>
  <c r="AH70" i="10" s="1"/>
  <c r="AG71" i="10"/>
  <c r="AH71" i="10" s="1"/>
  <c r="AG74" i="10"/>
  <c r="AH74" i="10" s="1"/>
  <c r="AG75" i="10"/>
  <c r="AH75" i="10" s="1"/>
  <c r="AG49" i="10"/>
  <c r="AH49" i="10" s="1"/>
  <c r="AG44" i="10"/>
  <c r="AH44" i="10" s="1"/>
  <c r="AG36" i="10"/>
  <c r="AH36" i="10" s="1"/>
  <c r="AG39" i="10"/>
  <c r="AH39" i="10" s="1"/>
  <c r="S52" i="10"/>
  <c r="AG52" i="10" s="1"/>
  <c r="AH52" i="10" s="1"/>
  <c r="S48" i="10"/>
  <c r="S45" i="10"/>
  <c r="AG45" i="10" s="1"/>
  <c r="AH45" i="10" s="1"/>
  <c r="S43" i="10"/>
  <c r="AG43" i="10" s="1"/>
  <c r="AH43" i="10" s="1"/>
  <c r="Q73" i="10"/>
  <c r="AG73" i="10" s="1"/>
  <c r="AH73" i="10" s="1"/>
  <c r="Q52" i="10"/>
  <c r="Q48" i="10"/>
  <c r="AG48" i="10" s="1"/>
  <c r="AH48" i="10" s="1"/>
  <c r="AJ73" i="10"/>
  <c r="AJ54" i="10"/>
  <c r="AJ36" i="10"/>
  <c r="AL36" i="10"/>
  <c r="AM36" i="10"/>
  <c r="AN36" i="10"/>
  <c r="AL38" i="10"/>
  <c r="AJ39" i="10"/>
  <c r="AJ44" i="10"/>
  <c r="AJ49" i="10"/>
  <c r="AJ61" i="10"/>
  <c r="AJ62" i="10"/>
  <c r="AJ63" i="10"/>
  <c r="AJ64" i="10"/>
  <c r="AJ66" i="10"/>
  <c r="AJ70" i="10"/>
  <c r="AJ74" i="10"/>
  <c r="AJ75" i="10"/>
  <c r="AJ79" i="10"/>
  <c r="AJ80" i="10"/>
  <c r="AJ83" i="10"/>
  <c r="AJ84" i="10"/>
  <c r="AJ87" i="10"/>
  <c r="AJ88" i="10"/>
  <c r="AJ92" i="10"/>
  <c r="AJ95" i="10"/>
  <c r="AJ67" i="10"/>
  <c r="AG41" i="10"/>
  <c r="AH41" i="10" s="1"/>
  <c r="AJ35" i="10"/>
  <c r="AJ38" i="10"/>
  <c r="AH87" i="10"/>
  <c r="AJ43" i="10" l="1"/>
  <c r="AJ37" i="10"/>
</calcChain>
</file>

<file path=xl/sharedStrings.xml><?xml version="1.0" encoding="utf-8"?>
<sst xmlns="http://schemas.openxmlformats.org/spreadsheetml/2006/main" count="187" uniqueCount="136">
  <si>
    <t>RESUMEN DEL EJERCICIO DEL PRESUPUESTO PROGRAMATICO DEVENGADO</t>
  </si>
  <si>
    <t>INSTITUTO SONORENSE DE CULTURA</t>
  </si>
  <si>
    <t>Agosto de 2016</t>
  </si>
  <si>
    <t xml:space="preserve">VINCULACIÓN CON LOS OBJETIVOS EN EL PLAN ESTATAL DE DESARROLLO </t>
  </si>
  <si>
    <r>
      <t xml:space="preserve">La misión, visión y el objetivo del Instituto  Sonorense de Cultura,  entidad  coordinada  por la Secretaría de Educación y Cultura, se vinculan con el Plan Estatal de Desarrollo (PED) 2016-2021,  que a través de su RETO 6 </t>
    </r>
    <r>
      <rPr>
        <i/>
        <sz val="12"/>
        <rFont val="Calibri"/>
        <family val="2"/>
      </rPr>
      <t>Fomentar las actividades culturales como un medio para la formación integral del individuo</t>
    </r>
    <r>
      <rPr>
        <sz val="12"/>
        <rFont val="Calibri"/>
        <family val="2"/>
      </rPr>
      <t>. busca promover  y difundir la cultura en el Estado.</t>
    </r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</si>
  <si>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</si>
  <si>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2016-2021 y a los informes de la Evaluación Trimestral de Contabilidad Armonizada, esto con el fin de obtener mejores resultados en la aplicación de los recursos; por tal motivo la estructura programática para alcanzar las metas establecidas en el Presupuesto Anual basado en Resultados para el año 2016 es la siguiente: </t>
  </si>
  <si>
    <t>Eje Rector:</t>
  </si>
  <si>
    <t>Todos los Sonorenses todas las oportunidades.
" Gobierno Promotor del Desarrollo y Equilibrio Social".</t>
  </si>
  <si>
    <t>RETO:</t>
  </si>
  <si>
    <t>Fomentar las actividades culturales como un medio para la formación integral del individuo.</t>
  </si>
  <si>
    <t xml:space="preserve">Programa Estatal: </t>
  </si>
  <si>
    <t>Cultura para todos</t>
  </si>
  <si>
    <t>Finalidad:</t>
  </si>
  <si>
    <t>Desarrollo Social</t>
  </si>
  <si>
    <t>Función:</t>
  </si>
  <si>
    <t>Recreación Cultural y otras Manifestaciones Sociales</t>
  </si>
  <si>
    <t>Subfunción:</t>
  </si>
  <si>
    <t>Promover y Difundir la Cultura</t>
  </si>
  <si>
    <t>Para dar cumplimiento a estas metas, el ISC durante el mes de Agosto se programaron y realizaron las siguientes metas:</t>
  </si>
  <si>
    <t>CONAC</t>
  </si>
  <si>
    <t>EJECUTIVO</t>
  </si>
  <si>
    <t>PbR</t>
  </si>
  <si>
    <t>NOMBRE O DENOMINACION</t>
  </si>
  <si>
    <t>UNIDAD DE MEDIDA</t>
  </si>
  <si>
    <t>ORIGINAL ANUAL</t>
  </si>
  <si>
    <t xml:space="preserve">MODIFICADO ANUAL </t>
  </si>
  <si>
    <t>MES: Agosto</t>
  </si>
  <si>
    <t>TOTAL
 ACUMULADO</t>
  </si>
  <si>
    <t>% AVANCE FISICO, 
ANUAL</t>
  </si>
  <si>
    <t>% AVANCE PRESUPUESTAL, 
ANUAL</t>
  </si>
  <si>
    <t>RAMO</t>
  </si>
  <si>
    <t>SECT</t>
  </si>
  <si>
    <t>U.RES</t>
  </si>
  <si>
    <t>U.EJE</t>
  </si>
  <si>
    <t>Proceso ó
Proyecto</t>
  </si>
  <si>
    <t>Acción</t>
  </si>
  <si>
    <t>Actividad</t>
  </si>
  <si>
    <t>META</t>
  </si>
  <si>
    <t>SECTOR PÚBLICO DE LAS ENTIDADES FEDERATIVAS</t>
  </si>
  <si>
    <t>SECTOR PÚBLICO NO FINANCIERO</t>
  </si>
  <si>
    <t>GOBIERNO ESTATAL O DEL DF</t>
  </si>
  <si>
    <t>GOBIERNO DEL ESTADO DE SONORA</t>
  </si>
  <si>
    <t>PODER EJECUTIVO</t>
  </si>
  <si>
    <t>EDUCACION, CULTURA, DEPORTE Y RECREACIÓN</t>
  </si>
  <si>
    <r>
      <rPr>
        <b/>
        <sz val="8"/>
        <rFont val="Arial"/>
        <family val="2"/>
      </rPr>
      <t>METAS</t>
    </r>
    <r>
      <rPr>
        <b/>
        <sz val="6"/>
        <rFont val="Arial"/>
        <family val="2"/>
      </rPr>
      <t xml:space="preserve"> REALIZADAS</t>
    </r>
  </si>
  <si>
    <t>PRESUPUESTO POR UNIDAD ADMVA.</t>
  </si>
  <si>
    <t>1F</t>
  </si>
  <si>
    <t>4H0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</si>
  <si>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</si>
  <si>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</si>
  <si>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</si>
  <si>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</si>
  <si>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</si>
  <si>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</si>
  <si>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</si>
  <si>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</si>
  <si>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</si>
  <si>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</si>
  <si>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</si>
  <si>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</si>
  <si>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ASIGNADO</t>
  </si>
  <si>
    <t>DEVENGADO</t>
  </si>
  <si>
    <t>DIRECCIÓN GENERAL
Difundir y apoyar el desarrollo cultural en el Estado.</t>
  </si>
  <si>
    <t>ALCANZADO 2DO. TRIMESTRE</t>
  </si>
  <si>
    <t>PROGRAMADO 2DO. TRIMESTRE</t>
  </si>
  <si>
    <t>Difundir la cultura en el Estado</t>
  </si>
  <si>
    <t>Producir cápsulas para radios y TV sobre arte y cultura</t>
  </si>
  <si>
    <t>Spot</t>
  </si>
  <si>
    <t>Organizar ruedas de prensa con los diferentes medios de comunicación.</t>
  </si>
  <si>
    <t>Anuncio</t>
  </si>
  <si>
    <t>Elaborar boletines, síntesis de prensa, mailing y notas informativas.</t>
  </si>
  <si>
    <t>Documento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</si>
  <si>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</si>
  <si>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</si>
  <si>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Promover proyectos cultural a través de los fondos concurrentes</t>
  </si>
  <si>
    <t>Dar seguimiento a las actividades de los fondos concurrentes.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</si>
  <si>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</si>
  <si>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</si>
  <si>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Celebrar convenios con el Conaculta, Instituciones municipales, educativas, fondos, asociaciones civiles, públicas y privadas.</t>
  </si>
  <si>
    <t>Participar en reuniones de desarrollo cultural y del Consejo Directivo.</t>
  </si>
  <si>
    <t>COORDINACIÓN GENERAL DE RED CULTURAL
Brindar servicios culturales de calidad en todas las comunidades de la Entidad.</t>
  </si>
  <si>
    <t>Apoyar en la planeación, organización y realización de los distintos eventos culturales que produzca o promueva el Instituto en coordinación con las demás áreas.</t>
  </si>
  <si>
    <t>Organizar y realizar eventos artístico culturales en el marco de Festivales y Festividades municipales, así como eventos realizados y apoyados por las áreas de Festivales y Artes Escénicas.</t>
  </si>
  <si>
    <t>Organizar concursos de artes escénicas.</t>
  </si>
  <si>
    <t>Concurso</t>
  </si>
  <si>
    <t>COORDINACIÓN GENERAL DE BIBLIOTECAS Y PATRIMONIO CULTURAL
Contribuir a la preservación y fortalecimiento de la riqueza cultural y el desarrollo indígena, así como fomentar el hábito a la lectura en el Estado.</t>
  </si>
  <si>
    <t>Fomentar el hábito por la lectura.</t>
  </si>
  <si>
    <t>Realizar actividades de fomento a la lectura en las bibliotecas públicas que integran la Red Estatal de Bibliotecas y en las Salas de Lectura.</t>
  </si>
  <si>
    <t>Realizar eventos culturales de fomento a la lectura con instituciones públicas y privadas.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</si>
  <si>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</si>
  <si>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</si>
  <si>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</si>
  <si>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</si>
  <si>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</si>
  <si>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</si>
  <si>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</si>
  <si>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</si>
  <si>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</si>
  <si>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</si>
  <si>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</si>
  <si>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</si>
  <si>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y publicaciones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</si>
  <si>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</si>
  <si>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</si>
  <si>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</si>
  <si>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</si>
  <si>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Persona</t>
  </si>
  <si>
    <t>Organizar eventos artístico culturales en los museos que integran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</si>
  <si>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</si>
  <si>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</si>
  <si>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Taller</t>
  </si>
  <si>
    <t>Realizar capacitaciones a promotores culturales indígenas.</t>
  </si>
  <si>
    <t>Capacitación</t>
  </si>
  <si>
    <t>Realizar investigaciones de campo con las diferentes Etnias del Estado.</t>
  </si>
  <si>
    <t>COORDINACIÓN GENERAL DE PROMOCIÓN MUSICAL Y ARTES VISUALES
Promover la música y las artes en el Estado.</t>
  </si>
  <si>
    <t>Realizar eventos artísticoculturales a través de las áreas de música.</t>
  </si>
  <si>
    <t>Ofrecer conciertos de temporada de la Orquesta Filarmónica de Sonora.</t>
  </si>
  <si>
    <t>Ofrecer conciertos de temporada de la Banda de Música del Estado.</t>
  </si>
  <si>
    <t>Ofrecer conciertos de temporada de la Orquesta Juvenil de Sonora.</t>
  </si>
  <si>
    <t>Realizar eventos de Artes Visuales.</t>
  </si>
  <si>
    <t>Realizar exposiciones y talleres.</t>
  </si>
  <si>
    <t>Organizar y realizar Fotoseptiembre.</t>
  </si>
  <si>
    <t>Realizar eventos cinematográficos y actividades que promuevan el séptimo arte en la Entidad.</t>
  </si>
  <si>
    <t>COORDINACIÓN GENERAL DE CASA DE LA CULTURA
Iniciación artística para niños, jóvenes y adultos de diversos sectores de la sociedad sonorense.</t>
  </si>
  <si>
    <t>Ofrecer talleres de educación artística</t>
  </si>
  <si>
    <t>Ofrecer talleres de educación artística a través de la casa de la cultura, en semestres regulares y de verano, así como los del programa de música orquestal.</t>
  </si>
  <si>
    <t>Ofrecer talleres de educación artística a través de casa de la cultura en la comunidad.</t>
  </si>
  <si>
    <t>Realizar eventos culturales en las instalaciones de Casa de la Cultura y en la comunidad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</si>
  <si>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</si>
  <si>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Restaurar, rehabilitar y equipar espacios culturales en distintos municipios del estado.</t>
  </si>
  <si>
    <t>Mantener en buen estado los edificios del ISC.</t>
  </si>
  <si>
    <t>Dar seguimiento a los trabajos de Construcción del Centro de las Artes Cinematográficas</t>
  </si>
  <si>
    <t>Dar seguimiento al presupuesto autorizado y metas establecidas para la actividad cultural</t>
  </si>
  <si>
    <t>Elaborar informes de presupuesto y seguimiento de metas, que evidencien el propósito institucional.</t>
  </si>
  <si>
    <t>TOTAL DE ACTIVIDADES / METAS: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</si>
</sst>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€&quot;* #,##0.00_-;\-&quot;€&quot;* #,##0.00_-;_-&quot;€&quot;* &quot;-&quot;??_-;_-@_-"/>
    <numFmt numFmtId="167" formatCode="_(* #,##0_);_(* \(#,##0\);_(* &quot;-&quot;??_);_(@_)"/>
    <numFmt numFmtId="168" formatCode="_(&quot;$&quot;* #,##0_);_(&quot;$&quot;* \(#,##0\);_(&quot;$&quot;* &quot;-&quot;??_);_(@_)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87">
    <xf numFmtId="0" fontId="0" fillId="0" borderId="0" xfId="0"/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9" xfId="6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9" xfId="6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justify" vertical="top" wrapText="1"/>
    </xf>
    <xf numFmtId="0" fontId="2" fillId="3" borderId="11" xfId="6" applyFont="1" applyFill="1" applyBorder="1" applyAlignment="1">
      <alignment horizontal="center" vertical="center" wrapText="1"/>
    </xf>
    <xf numFmtId="0" fontId="5" fillId="3" borderId="12" xfId="6" applyFont="1" applyFill="1" applyBorder="1" applyAlignment="1">
      <alignment horizontal="center" vertical="center" wrapText="1"/>
    </xf>
    <xf numFmtId="0" fontId="0" fillId="3" borderId="12" xfId="0" applyFill="1" applyBorder="1"/>
    <xf numFmtId="0" fontId="4" fillId="0" borderId="13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top" wrapText="1"/>
    </xf>
    <xf numFmtId="0" fontId="4" fillId="0" borderId="14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center" wrapText="1"/>
    </xf>
    <xf numFmtId="49" fontId="2" fillId="0" borderId="14" xfId="6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4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4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3" borderId="11" xfId="6" applyFont="1" applyFill="1" applyBorder="1" applyAlignment="1">
      <alignment vertical="center" wrapText="1"/>
    </xf>
    <xf numFmtId="0" fontId="4" fillId="3" borderId="12" xfId="6" applyFont="1" applyFill="1" applyBorder="1" applyAlignment="1">
      <alignment vertical="center" wrapText="1"/>
    </xf>
    <xf numFmtId="164" fontId="15" fillId="3" borderId="19" xfId="5" applyFont="1" applyFill="1" applyBorder="1" applyAlignment="1">
      <alignment horizontal="center" vertical="center" wrapText="1"/>
    </xf>
    <xf numFmtId="0" fontId="0" fillId="0" borderId="20" xfId="0" applyBorder="1"/>
    <xf numFmtId="0" fontId="10" fillId="3" borderId="11" xfId="0" applyFont="1" applyFill="1" applyBorder="1" applyAlignment="1">
      <alignment horizontal="center" vertical="center" wrapText="1"/>
    </xf>
    <xf numFmtId="0" fontId="2" fillId="3" borderId="12" xfId="4" applyNumberFormat="1" applyFont="1" applyFill="1" applyBorder="1" applyAlignment="1">
      <alignment horizontal="center" vertical="center" wrapText="1"/>
    </xf>
    <xf numFmtId="0" fontId="2" fillId="3" borderId="12" xfId="4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 wrapText="1"/>
    </xf>
    <xf numFmtId="0" fontId="16" fillId="3" borderId="22" xfId="6" applyFont="1" applyFill="1" applyBorder="1" applyAlignment="1">
      <alignment horizontal="center" vertical="center" wrapText="1"/>
    </xf>
    <xf numFmtId="0" fontId="16" fillId="3" borderId="22" xfId="6" applyFont="1" applyFill="1" applyBorder="1" applyAlignment="1">
      <alignment horizontal="center" vertical="center"/>
    </xf>
    <xf numFmtId="0" fontId="5" fillId="3" borderId="23" xfId="6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7" fillId="3" borderId="22" xfId="6" applyFont="1" applyFill="1" applyBorder="1" applyAlignment="1">
      <alignment horizontal="center" vertical="center" wrapText="1"/>
    </xf>
    <xf numFmtId="0" fontId="10" fillId="3" borderId="22" xfId="6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3" borderId="1" xfId="5" applyNumberFormat="1" applyFont="1" applyFill="1" applyBorder="1" applyAlignment="1">
      <alignment horizontal="center" vertical="center" wrapText="1"/>
    </xf>
    <xf numFmtId="9" fontId="5" fillId="3" borderId="1" xfId="7" applyFont="1" applyFill="1" applyBorder="1" applyAlignment="1">
      <alignment horizontal="center" vertical="center" wrapText="1"/>
    </xf>
    <xf numFmtId="168" fontId="5" fillId="3" borderId="1" xfId="5" applyNumberFormat="1" applyFont="1" applyFill="1" applyBorder="1" applyAlignment="1">
      <alignment vertical="center"/>
    </xf>
    <xf numFmtId="167" fontId="5" fillId="3" borderId="1" xfId="4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9" fontId="23" fillId="0" borderId="16" xfId="8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5" xfId="0" applyBorder="1"/>
    <xf numFmtId="0" fontId="12" fillId="0" borderId="26" xfId="0" applyFont="1" applyFill="1" applyBorder="1" applyAlignment="1">
      <alignment vertical="center" wrapText="1"/>
    </xf>
    <xf numFmtId="9" fontId="23" fillId="0" borderId="17" xfId="8" applyFont="1" applyBorder="1" applyAlignment="1">
      <alignment vertical="center"/>
    </xf>
    <xf numFmtId="168" fontId="5" fillId="3" borderId="1" xfId="5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7" fontId="5" fillId="3" borderId="1" xfId="4" applyNumberFormat="1" applyFont="1" applyFill="1" applyBorder="1" applyAlignment="1">
      <alignment horizontal="center" vertical="center"/>
    </xf>
    <xf numFmtId="0" fontId="4" fillId="0" borderId="27" xfId="6" applyFont="1" applyFill="1" applyBorder="1" applyAlignment="1">
      <alignment vertical="center" wrapText="1"/>
    </xf>
    <xf numFmtId="3" fontId="2" fillId="0" borderId="16" xfId="6" applyNumberFormat="1" applyFont="1" applyFill="1" applyBorder="1" applyAlignment="1">
      <alignment horizontal="center" vertical="center" wrapText="1"/>
    </xf>
    <xf numFmtId="0" fontId="2" fillId="0" borderId="27" xfId="4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4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0" fontId="23" fillId="2" borderId="16" xfId="0" applyFont="1" applyFill="1" applyBorder="1" applyAlignment="1">
      <alignment horizontal="center" vertical="center" wrapText="1"/>
    </xf>
    <xf numFmtId="10" fontId="5" fillId="3" borderId="1" xfId="7" applyNumberFormat="1" applyFont="1" applyFill="1" applyBorder="1" applyAlignment="1">
      <alignment horizontal="center" vertical="center" wrapText="1"/>
    </xf>
    <xf numFmtId="0" fontId="2" fillId="0" borderId="26" xfId="6" applyFont="1" applyFill="1" applyBorder="1" applyAlignment="1">
      <alignment horizontal="left" vertical="center" wrapText="1"/>
    </xf>
    <xf numFmtId="0" fontId="10" fillId="0" borderId="17" xfId="6" applyFont="1" applyFill="1" applyBorder="1" applyAlignment="1">
      <alignment horizontal="center" vertical="center" wrapText="1"/>
    </xf>
    <xf numFmtId="0" fontId="15" fillId="0" borderId="25" xfId="6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9" fontId="23" fillId="0" borderId="20" xfId="8" applyFont="1" applyBorder="1" applyAlignment="1">
      <alignment vertical="center"/>
    </xf>
    <xf numFmtId="3" fontId="2" fillId="0" borderId="17" xfId="6" applyNumberFormat="1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left" vertical="top" wrapText="1"/>
    </xf>
    <xf numFmtId="0" fontId="0" fillId="0" borderId="27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2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2" borderId="16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12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3" fontId="0" fillId="0" borderId="0" xfId="0" applyNumberFormat="1"/>
    <xf numFmtId="0" fontId="15" fillId="0" borderId="28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1" fillId="2" borderId="0" xfId="0" applyNumberFormat="1" applyFont="1" applyFill="1" applyAlignment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4" fillId="3" borderId="11" xfId="6" applyFont="1" applyFill="1" applyBorder="1" applyAlignment="1">
      <alignment vertical="top" wrapText="1"/>
    </xf>
    <xf numFmtId="0" fontId="24" fillId="3" borderId="12" xfId="6" applyFont="1" applyFill="1" applyBorder="1" applyAlignment="1">
      <alignment vertical="top" wrapText="1"/>
    </xf>
    <xf numFmtId="0" fontId="24" fillId="3" borderId="19" xfId="6" applyFont="1" applyFill="1" applyBorder="1" applyAlignment="1">
      <alignment vertical="top" wrapText="1"/>
    </xf>
    <xf numFmtId="0" fontId="15" fillId="0" borderId="28" xfId="6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" fontId="18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33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  <xf numFmtId="0" fontId="13" fillId="0" borderId="1" xfId="6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7" fontId="5" fillId="2" borderId="28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textRotation="255"/>
    </xf>
    <xf numFmtId="0" fontId="15" fillId="0" borderId="1" xfId="6" applyFont="1" applyFill="1" applyBorder="1" applyAlignment="1">
      <alignment horizontal="center" vertical="center" wrapText="1"/>
    </xf>
  </cellXfs>
  <cellStyles count="9">
    <cellStyle name="Euro" xfId="1"/>
    <cellStyle name="Euro 2" xfId="2"/>
    <cellStyle name="Euro 3" xfId="3"/>
    <cellStyle name="Millares" xfId="4" builtinId="3"/>
    <cellStyle name="Moneda" xfId="5" builtinId="4"/>
    <cellStyle name="Normal" xfId="0" builtinId="0"/>
    <cellStyle name="Normal 2" xfId="6"/>
    <cellStyle name="Porcentaje" xfId="7" builtinId="5"/>
    <cellStyle name="Porcentual 2" xfId="8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9"/>
  <sheetViews>
    <sheetView tabSelected="1" topLeftCell="A49" zoomScale="89" zoomScaleNormal="89" workbookViewId="0">
      <selection activeCell="N107" sqref="N107"/>
    </sheetView>
  </sheetViews>
  <sheetFormatPr baseColWidth="10" defaultColWidth="9.140625" defaultRowHeight="12.75" x14ac:dyDescent="0.2"/>
  <cols>
    <col min="1" max="7" width="2.140625" style="14" customWidth="1"/>
    <col min="8" max="8" width="2.7109375" style="14" customWidth="1"/>
    <col min="9" max="9" width="3.42578125" style="14" customWidth="1"/>
    <col min="10" max="12" width="2.85546875" style="14" customWidth="1"/>
    <col min="13" max="13" width="35.85546875" customWidth="1"/>
    <col min="14" max="14" width="8" customWidth="1"/>
    <col min="15" max="15" width="7.140625" customWidth="1"/>
    <col min="16" max="16" width="7" customWidth="1"/>
    <col min="17" max="29" width="6.5703125" hidden="1" customWidth="1"/>
    <col min="30" max="30" width="6.42578125" customWidth="1"/>
    <col min="31" max="31" width="16.7109375" customWidth="1"/>
    <col min="32" max="32" width="13.85546875" customWidth="1"/>
    <col min="33" max="33" width="14" customWidth="1"/>
    <col min="34" max="34" width="7.85546875" customWidth="1"/>
    <col min="35" max="35" width="9.7109375" customWidth="1"/>
    <col min="36" max="37" width="17" hidden="1" customWidth="1"/>
    <col min="38" max="51" width="0" hidden="1" customWidth="1"/>
    <col min="52" max="52" width="19" customWidth="1"/>
    <col min="53" max="254" width="11.42578125" customWidth="1"/>
  </cols>
  <sheetData>
    <row r="1" spans="1:35" ht="15.75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</row>
    <row r="2" spans="1:35" ht="3.75" customHeight="1" x14ac:dyDescent="0.2">
      <c r="A2" s="140"/>
      <c r="B2" s="141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2"/>
      <c r="S2" s="24"/>
      <c r="T2" s="143"/>
      <c r="U2" s="143"/>
      <c r="V2" s="144"/>
      <c r="W2" s="145"/>
      <c r="X2" s="146"/>
    </row>
    <row r="3" spans="1:35" ht="15.75" x14ac:dyDescent="0.2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ht="15.75" x14ac:dyDescent="0.2">
      <c r="A4" s="160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</row>
    <row r="5" spans="1:35" ht="4.5" customHeight="1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25"/>
      <c r="S5" s="26"/>
      <c r="T5" s="139"/>
      <c r="U5" s="139"/>
      <c r="V5" s="25"/>
      <c r="W5" s="139"/>
      <c r="X5" s="139"/>
    </row>
    <row r="6" spans="1:35" ht="15.75" x14ac:dyDescent="0.2">
      <c r="A6" s="178" t="s">
        <v>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</row>
    <row r="7" spans="1:35" ht="12.75" customHeight="1" x14ac:dyDescent="0.2">
      <c r="A7" s="179" t="s">
        <v>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1:35" ht="40.5" customHeight="1" x14ac:dyDescent="0.2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1:35" ht="5.25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25"/>
      <c r="S9" s="26"/>
      <c r="T9" s="139"/>
      <c r="U9" s="139"/>
      <c r="V9" s="25"/>
      <c r="W9" s="139"/>
      <c r="X9" s="139"/>
    </row>
    <row r="10" spans="1:35" ht="15.75" x14ac:dyDescent="0.2">
      <c r="A10" s="178" t="s">
        <v>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1:35" ht="12.75" customHeight="1" x14ac:dyDescent="0.2">
      <c r="A11" s="179" t="s">
        <v>6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1:35" ht="12.75" customHeight="1" x14ac:dyDescent="0.2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</row>
    <row r="13" spans="1:35" ht="45.75" customHeight="1" x14ac:dyDescent="0.2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5" ht="10.5" customHeight="1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</row>
    <row r="15" spans="1:35" ht="30.75" customHeight="1" x14ac:dyDescent="0.2">
      <c r="A15" s="147"/>
      <c r="B15" s="14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47" t="s">
        <v>7</v>
      </c>
      <c r="N15" s="127">
        <v>4</v>
      </c>
      <c r="O15" s="180" t="s">
        <v>8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</row>
    <row r="16" spans="1:35" ht="21" customHeight="1" x14ac:dyDescent="0.2">
      <c r="A16" s="147"/>
      <c r="B16" s="14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47" t="s">
        <v>9</v>
      </c>
      <c r="N16" s="127">
        <v>6</v>
      </c>
      <c r="O16" s="184" t="s">
        <v>10</v>
      </c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</row>
    <row r="17" spans="1:35" ht="21" customHeight="1" x14ac:dyDescent="0.2">
      <c r="A17" s="147"/>
      <c r="B17" s="14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47" t="s">
        <v>11</v>
      </c>
      <c r="N17" s="127"/>
      <c r="O17" s="180" t="s">
        <v>12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</row>
    <row r="18" spans="1:35" ht="21" customHeight="1" x14ac:dyDescent="0.2">
      <c r="A18" s="147"/>
      <c r="B18" s="14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47" t="s">
        <v>13</v>
      </c>
      <c r="N18" s="149">
        <v>2</v>
      </c>
      <c r="O18" s="183" t="s">
        <v>14</v>
      </c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</row>
    <row r="19" spans="1:35" ht="21" customHeight="1" x14ac:dyDescent="0.2">
      <c r="A19" s="147"/>
      <c r="B19" s="14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47" t="s">
        <v>15</v>
      </c>
      <c r="N19" s="149">
        <v>4</v>
      </c>
      <c r="O19" s="183" t="s">
        <v>16</v>
      </c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</row>
    <row r="20" spans="1:35" ht="21" customHeight="1" x14ac:dyDescent="0.2">
      <c r="A20" s="147"/>
      <c r="B20" s="14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47" t="s">
        <v>17</v>
      </c>
      <c r="N20" s="149">
        <v>2</v>
      </c>
      <c r="O20" s="183" t="s">
        <v>18</v>
      </c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  <row r="21" spans="1:35" ht="11.25" customHeight="1" x14ac:dyDescent="0.2">
      <c r="A21" s="147"/>
      <c r="B21" s="14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47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</row>
    <row r="22" spans="1:35" x14ac:dyDescent="0.2">
      <c r="A22" s="181" t="s">
        <v>19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</row>
    <row r="23" spans="1:35" ht="13.5" thickBot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</row>
    <row r="24" spans="1:35" ht="15.75" customHeight="1" thickBot="1" x14ac:dyDescent="0.25">
      <c r="A24" s="182" t="s">
        <v>20</v>
      </c>
      <c r="B24" s="182"/>
      <c r="C24" s="182"/>
      <c r="D24" s="182"/>
      <c r="E24" s="182" t="s">
        <v>21</v>
      </c>
      <c r="F24" s="182"/>
      <c r="G24" s="182"/>
      <c r="H24" s="182"/>
      <c r="I24" s="171" t="s">
        <v>22</v>
      </c>
      <c r="J24" s="172"/>
      <c r="K24" s="172"/>
      <c r="L24" s="173"/>
      <c r="M24" s="1" t="s">
        <v>23</v>
      </c>
      <c r="N24" s="186" t="s">
        <v>24</v>
      </c>
      <c r="O24" s="155" t="s">
        <v>25</v>
      </c>
      <c r="P24" s="155" t="s">
        <v>26</v>
      </c>
      <c r="Q24" s="6"/>
      <c r="R24" s="6"/>
      <c r="S24" s="6"/>
      <c r="T24" s="6"/>
      <c r="U24" s="6"/>
      <c r="V24" s="6"/>
      <c r="W24" s="137"/>
      <c r="X24" s="137"/>
      <c r="Y24" s="137"/>
      <c r="Z24" s="137"/>
      <c r="AA24" s="137"/>
      <c r="AB24" s="137"/>
      <c r="AC24" s="7"/>
      <c r="AD24" s="162" t="s">
        <v>27</v>
      </c>
      <c r="AE24" s="163"/>
      <c r="AF24" s="164"/>
      <c r="AG24" s="174" t="s">
        <v>28</v>
      </c>
      <c r="AH24" s="177" t="s">
        <v>29</v>
      </c>
      <c r="AI24" s="177" t="s">
        <v>30</v>
      </c>
    </row>
    <row r="25" spans="1:35" ht="23.25" customHeight="1" thickBot="1" x14ac:dyDescent="0.25">
      <c r="A25" s="15">
        <v>2</v>
      </c>
      <c r="B25" s="15">
        <v>0</v>
      </c>
      <c r="C25" s="15">
        <v>0</v>
      </c>
      <c r="D25" s="15">
        <v>0</v>
      </c>
      <c r="E25" s="185" t="s">
        <v>31</v>
      </c>
      <c r="F25" s="185" t="s">
        <v>32</v>
      </c>
      <c r="G25" s="185" t="s">
        <v>33</v>
      </c>
      <c r="H25" s="185" t="s">
        <v>34</v>
      </c>
      <c r="I25" s="170" t="s">
        <v>35</v>
      </c>
      <c r="J25" s="170" t="s">
        <v>36</v>
      </c>
      <c r="K25" s="170" t="s">
        <v>37</v>
      </c>
      <c r="L25" s="170" t="s">
        <v>38</v>
      </c>
      <c r="M25" s="5" t="s">
        <v>39</v>
      </c>
      <c r="N25" s="186"/>
      <c r="O25" s="156"/>
      <c r="P25" s="156"/>
      <c r="Q25" s="8"/>
      <c r="R25" s="8"/>
      <c r="S25" s="8"/>
      <c r="T25" s="8"/>
      <c r="U25" s="8"/>
      <c r="V25" s="8"/>
      <c r="W25" s="110"/>
      <c r="X25" s="110"/>
      <c r="Y25" s="110"/>
      <c r="Z25" s="110"/>
      <c r="AA25" s="110"/>
      <c r="AB25" s="110"/>
      <c r="AC25" s="9"/>
      <c r="AD25" s="165"/>
      <c r="AE25" s="166"/>
      <c r="AF25" s="167"/>
      <c r="AG25" s="175"/>
      <c r="AH25" s="175"/>
      <c r="AI25" s="175"/>
    </row>
    <row r="26" spans="1:35" ht="15.75" customHeight="1" thickBot="1" x14ac:dyDescent="0.25">
      <c r="A26" s="15">
        <v>2</v>
      </c>
      <c r="B26" s="15">
        <v>1</v>
      </c>
      <c r="C26" s="15">
        <v>0</v>
      </c>
      <c r="D26" s="15">
        <v>0</v>
      </c>
      <c r="E26" s="185"/>
      <c r="F26" s="185"/>
      <c r="G26" s="185"/>
      <c r="H26" s="185"/>
      <c r="I26" s="170"/>
      <c r="J26" s="170"/>
      <c r="K26" s="170"/>
      <c r="L26" s="170"/>
      <c r="M26" s="5" t="s">
        <v>40</v>
      </c>
      <c r="N26" s="186"/>
      <c r="O26" s="156"/>
      <c r="P26" s="156"/>
      <c r="Q26" s="8"/>
      <c r="R26" s="8"/>
      <c r="S26" s="8"/>
      <c r="T26" s="8"/>
      <c r="U26" s="8"/>
      <c r="V26" s="8"/>
      <c r="W26" s="110"/>
      <c r="X26" s="110"/>
      <c r="Y26" s="110"/>
      <c r="Z26" s="110"/>
      <c r="AA26" s="110"/>
      <c r="AB26" s="110"/>
      <c r="AC26" s="9"/>
      <c r="AD26" s="165"/>
      <c r="AE26" s="166"/>
      <c r="AF26" s="167"/>
      <c r="AG26" s="175"/>
      <c r="AH26" s="175"/>
      <c r="AI26" s="175"/>
    </row>
    <row r="27" spans="1:35" ht="15.75" customHeight="1" thickBot="1" x14ac:dyDescent="0.25">
      <c r="A27" s="15">
        <v>2</v>
      </c>
      <c r="B27" s="15">
        <v>1</v>
      </c>
      <c r="C27" s="15">
        <v>1</v>
      </c>
      <c r="D27" s="15">
        <v>0</v>
      </c>
      <c r="E27" s="185"/>
      <c r="F27" s="185"/>
      <c r="G27" s="185"/>
      <c r="H27" s="185"/>
      <c r="I27" s="170"/>
      <c r="J27" s="170"/>
      <c r="K27" s="170"/>
      <c r="L27" s="170"/>
      <c r="M27" s="5" t="s">
        <v>41</v>
      </c>
      <c r="N27" s="186"/>
      <c r="O27" s="156"/>
      <c r="P27" s="156"/>
      <c r="Q27" s="8"/>
      <c r="R27" s="8"/>
      <c r="S27" s="8"/>
      <c r="T27" s="8"/>
      <c r="U27" s="8"/>
      <c r="V27" s="8"/>
      <c r="W27" s="110"/>
      <c r="X27" s="110"/>
      <c r="Y27" s="110"/>
      <c r="Z27" s="110"/>
      <c r="AA27" s="110"/>
      <c r="AB27" s="110"/>
      <c r="AC27" s="9"/>
      <c r="AD27" s="165"/>
      <c r="AE27" s="166"/>
      <c r="AF27" s="167"/>
      <c r="AG27" s="175"/>
      <c r="AH27" s="175"/>
      <c r="AI27" s="175"/>
    </row>
    <row r="28" spans="1:35" ht="15.75" customHeight="1" thickBot="1" x14ac:dyDescent="0.25">
      <c r="A28" s="15">
        <v>2</v>
      </c>
      <c r="B28" s="15">
        <v>1</v>
      </c>
      <c r="C28" s="15">
        <v>1</v>
      </c>
      <c r="D28" s="15">
        <v>1</v>
      </c>
      <c r="E28" s="185"/>
      <c r="F28" s="185"/>
      <c r="G28" s="185"/>
      <c r="H28" s="185"/>
      <c r="I28" s="170"/>
      <c r="J28" s="170"/>
      <c r="K28" s="170"/>
      <c r="L28" s="170"/>
      <c r="M28" s="5" t="s">
        <v>42</v>
      </c>
      <c r="N28" s="186"/>
      <c r="O28" s="156"/>
      <c r="P28" s="156"/>
      <c r="Q28" s="8"/>
      <c r="R28" s="8"/>
      <c r="S28" s="8"/>
      <c r="T28" s="8"/>
      <c r="U28" s="8"/>
      <c r="V28" s="8"/>
      <c r="W28" s="110"/>
      <c r="X28" s="110"/>
      <c r="Y28" s="110"/>
      <c r="Z28" s="110"/>
      <c r="AA28" s="110"/>
      <c r="AB28" s="110"/>
      <c r="AC28" s="9"/>
      <c r="AD28" s="165"/>
      <c r="AE28" s="166"/>
      <c r="AF28" s="167"/>
      <c r="AG28" s="175"/>
      <c r="AH28" s="175"/>
      <c r="AI28" s="175"/>
    </row>
    <row r="29" spans="1:35" ht="15.75" customHeight="1" thickBot="1" x14ac:dyDescent="0.25">
      <c r="A29" s="2">
        <v>2</v>
      </c>
      <c r="B29" s="2">
        <v>1</v>
      </c>
      <c r="C29" s="2">
        <v>1</v>
      </c>
      <c r="D29" s="2">
        <v>1</v>
      </c>
      <c r="E29" s="2">
        <v>1</v>
      </c>
      <c r="F29" s="2"/>
      <c r="G29" s="2"/>
      <c r="H29" s="2"/>
      <c r="I29" s="170"/>
      <c r="J29" s="170"/>
      <c r="K29" s="170"/>
      <c r="L29" s="170"/>
      <c r="M29" s="5" t="s">
        <v>43</v>
      </c>
      <c r="N29" s="186"/>
      <c r="O29" s="156"/>
      <c r="P29" s="156"/>
      <c r="Q29" s="8"/>
      <c r="R29" s="8"/>
      <c r="S29" s="8"/>
      <c r="T29" s="8"/>
      <c r="U29" s="8"/>
      <c r="V29" s="8"/>
      <c r="W29" s="110"/>
      <c r="X29" s="110"/>
      <c r="Y29" s="110"/>
      <c r="Z29" s="110"/>
      <c r="AA29" s="110"/>
      <c r="AB29" s="110"/>
      <c r="AC29" s="9"/>
      <c r="AD29" s="165"/>
      <c r="AE29" s="166"/>
      <c r="AF29" s="167"/>
      <c r="AG29" s="175"/>
      <c r="AH29" s="175"/>
      <c r="AI29" s="175"/>
    </row>
    <row r="30" spans="1:35" ht="22.5" customHeight="1" thickBot="1" x14ac:dyDescent="0.25">
      <c r="A30" s="2">
        <v>2</v>
      </c>
      <c r="B30" s="2">
        <v>1</v>
      </c>
      <c r="C30" s="2">
        <v>1</v>
      </c>
      <c r="D30" s="2">
        <v>1</v>
      </c>
      <c r="E30" s="2">
        <v>1</v>
      </c>
      <c r="F30" s="2">
        <v>2</v>
      </c>
      <c r="G30" s="2"/>
      <c r="H30" s="2"/>
      <c r="I30" s="170"/>
      <c r="J30" s="170"/>
      <c r="K30" s="170"/>
      <c r="L30" s="170"/>
      <c r="M30" s="5" t="s">
        <v>44</v>
      </c>
      <c r="N30" s="186"/>
      <c r="O30" s="156"/>
      <c r="P30" s="156"/>
      <c r="Q30" s="8"/>
      <c r="R30" s="8"/>
      <c r="S30" s="8"/>
      <c r="T30" s="8"/>
      <c r="U30" s="8"/>
      <c r="V30" s="8"/>
      <c r="W30" s="110"/>
      <c r="X30" s="110"/>
      <c r="Y30" s="110"/>
      <c r="Z30" s="110"/>
      <c r="AA30" s="110"/>
      <c r="AB30" s="110"/>
      <c r="AC30" s="9"/>
      <c r="AD30" s="168" t="s">
        <v>45</v>
      </c>
      <c r="AE30" s="169" t="s">
        <v>46</v>
      </c>
      <c r="AF30" s="169"/>
      <c r="AG30" s="175"/>
      <c r="AH30" s="175"/>
      <c r="AI30" s="175"/>
    </row>
    <row r="31" spans="1:35" ht="15.75" customHeight="1" thickBot="1" x14ac:dyDescent="0.25">
      <c r="A31" s="2">
        <v>2</v>
      </c>
      <c r="B31" s="2">
        <v>1</v>
      </c>
      <c r="C31" s="2">
        <v>1</v>
      </c>
      <c r="D31" s="2">
        <v>1</v>
      </c>
      <c r="E31" s="2">
        <v>1</v>
      </c>
      <c r="F31" s="2">
        <v>2</v>
      </c>
      <c r="G31" s="2" t="s">
        <v>47</v>
      </c>
      <c r="H31" s="2"/>
      <c r="I31" s="170"/>
      <c r="J31" s="170"/>
      <c r="K31" s="170"/>
      <c r="L31" s="170"/>
      <c r="M31" s="5" t="s">
        <v>1</v>
      </c>
      <c r="N31" s="186"/>
      <c r="O31" s="156"/>
      <c r="P31" s="156"/>
      <c r="Q31" s="10"/>
      <c r="R31" s="10"/>
      <c r="S31" s="10"/>
      <c r="T31" s="10"/>
      <c r="U31" s="10"/>
      <c r="V31" s="10"/>
      <c r="W31" s="111"/>
      <c r="X31" s="111"/>
      <c r="Y31" s="111"/>
      <c r="Z31" s="111"/>
      <c r="AA31" s="111"/>
      <c r="AB31" s="111"/>
      <c r="AC31" s="11"/>
      <c r="AD31" s="168"/>
      <c r="AE31" s="169"/>
      <c r="AF31" s="169"/>
      <c r="AG31" s="175"/>
      <c r="AH31" s="175"/>
      <c r="AI31" s="175"/>
    </row>
    <row r="32" spans="1:35" ht="15.75" customHeight="1" thickBot="1" x14ac:dyDescent="0.25">
      <c r="A32" s="2">
        <v>2</v>
      </c>
      <c r="B32" s="2">
        <v>1</v>
      </c>
      <c r="C32" s="2">
        <v>1</v>
      </c>
      <c r="D32" s="2">
        <v>1</v>
      </c>
      <c r="E32" s="2">
        <v>1</v>
      </c>
      <c r="F32" s="2">
        <v>2</v>
      </c>
      <c r="G32" s="2" t="s">
        <v>47</v>
      </c>
      <c r="H32" s="2" t="s">
        <v>48</v>
      </c>
      <c r="I32" s="170"/>
      <c r="J32" s="170"/>
      <c r="K32" s="170"/>
      <c r="L32" s="170"/>
      <c r="M32" s="5" t="s">
        <v>1</v>
      </c>
      <c r="N32" s="186"/>
      <c r="O32" s="157"/>
      <c r="P32" s="157"/>
      <c r="Q32" s="12" t="s">
        <v>49</v>
      </c>
      <c r="R32" s="12" t="s">
        <v>50</v>
      </c>
      <c r="S32" s="12" t="s">
        <v>51</v>
      </c>
      <c r="T32" s="12" t="s">
        <v>52</v>
      </c>
      <c r="U32" s="12" t="s">
        <v>53</v>
      </c>
      <c r="V32" s="12" t="s">
        <v>54</v>
      </c>
      <c r="W32" s="12" t="s">
        <v>55</v>
      </c>
      <c r="X32" s="12" t="s">
        <v>56</v>
      </c>
      <c r="Y32" s="12" t="s">
        <v>57</v>
      </c>
      <c r="Z32" s="12" t="s">
        <v>58</v>
      </c>
      <c r="AA32" s="12" t="s">
        <v>59</v>
      </c>
      <c r="AB32" s="12" t="s">
        <v>60</v>
      </c>
      <c r="AC32" s="12"/>
      <c r="AD32" s="168"/>
      <c r="AE32" s="105" t="s">
        <v>61</v>
      </c>
      <c r="AF32" s="105" t="s">
        <v>62</v>
      </c>
      <c r="AG32" s="176"/>
      <c r="AH32" s="176"/>
      <c r="AI32" s="176"/>
    </row>
    <row r="33" spans="1:40" ht="37.5" customHeight="1" thickBot="1" x14ac:dyDescent="0.25">
      <c r="A33" s="58">
        <v>2</v>
      </c>
      <c r="B33" s="59">
        <v>1</v>
      </c>
      <c r="C33" s="59">
        <v>1</v>
      </c>
      <c r="D33" s="59">
        <v>1</v>
      </c>
      <c r="E33" s="59">
        <v>1</v>
      </c>
      <c r="F33" s="59">
        <v>2</v>
      </c>
      <c r="G33" s="59" t="s">
        <v>47</v>
      </c>
      <c r="H33" s="59" t="s">
        <v>48</v>
      </c>
      <c r="I33" s="60">
        <v>1</v>
      </c>
      <c r="J33" s="61"/>
      <c r="K33" s="62"/>
      <c r="L33" s="62"/>
      <c r="M33" s="63" t="s">
        <v>63</v>
      </c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0"/>
      <c r="AE33" s="74">
        <v>25792331.760000002</v>
      </c>
      <c r="AF33" s="74">
        <v>9358494.7300000004</v>
      </c>
      <c r="AG33" s="74">
        <v>56013730.950000003</v>
      </c>
      <c r="AH33" s="75"/>
      <c r="AI33" s="107">
        <f>+AG33/AE33</f>
        <v>2.1717203187060741</v>
      </c>
      <c r="AJ33" s="89" t="s">
        <v>64</v>
      </c>
      <c r="AK33" s="89" t="s">
        <v>65</v>
      </c>
    </row>
    <row r="34" spans="1:40" x14ac:dyDescent="0.2">
      <c r="A34" s="55"/>
      <c r="B34" s="56"/>
      <c r="C34" s="56"/>
      <c r="D34" s="56"/>
      <c r="E34" s="56"/>
      <c r="F34" s="56"/>
      <c r="G34" s="56"/>
      <c r="H34" s="56"/>
      <c r="I34" s="57"/>
      <c r="J34" s="18">
        <v>1</v>
      </c>
      <c r="K34" s="19"/>
      <c r="L34" s="19"/>
      <c r="M34" s="31" t="s">
        <v>66</v>
      </c>
      <c r="N34" s="99"/>
      <c r="O34" s="99"/>
      <c r="P34" s="99"/>
      <c r="Q34" s="99"/>
      <c r="R34" s="117"/>
      <c r="S34" s="99"/>
      <c r="T34" s="117"/>
      <c r="U34" s="99"/>
      <c r="V34" s="99"/>
      <c r="W34" s="99"/>
      <c r="X34" s="99"/>
      <c r="Y34" s="99"/>
      <c r="Z34" s="99"/>
      <c r="AA34" s="99"/>
      <c r="AB34" s="99"/>
      <c r="AC34" s="99"/>
      <c r="AD34" s="117"/>
      <c r="AE34" s="47"/>
      <c r="AF34" s="47"/>
      <c r="AG34" s="47"/>
      <c r="AH34" s="47"/>
      <c r="AI34" s="47"/>
      <c r="AJ34" s="90"/>
      <c r="AK34" s="90"/>
    </row>
    <row r="35" spans="1:40" ht="24.75" customHeight="1" x14ac:dyDescent="0.2">
      <c r="A35" s="16"/>
      <c r="B35" s="17"/>
      <c r="C35" s="17"/>
      <c r="D35" s="17"/>
      <c r="E35" s="17"/>
      <c r="F35" s="17"/>
      <c r="G35" s="17"/>
      <c r="H35" s="17"/>
      <c r="I35" s="18"/>
      <c r="J35" s="19"/>
      <c r="K35" s="18">
        <v>1</v>
      </c>
      <c r="L35" s="4">
        <v>1</v>
      </c>
      <c r="M35" s="32" t="s">
        <v>67</v>
      </c>
      <c r="N35" s="88" t="s">
        <v>68</v>
      </c>
      <c r="O35" s="100">
        <v>130</v>
      </c>
      <c r="P35" s="100">
        <v>130</v>
      </c>
      <c r="Q35" s="102">
        <v>0</v>
      </c>
      <c r="R35" s="102">
        <v>0</v>
      </c>
      <c r="S35" s="102">
        <v>0</v>
      </c>
      <c r="T35" s="102">
        <v>0</v>
      </c>
      <c r="U35" s="102">
        <f>33+72+8+13</f>
        <v>126</v>
      </c>
      <c r="V35" s="102">
        <v>65</v>
      </c>
      <c r="W35" s="102">
        <v>0</v>
      </c>
      <c r="X35" s="85"/>
      <c r="Y35" s="85"/>
      <c r="Z35" s="85"/>
      <c r="AA35" s="85"/>
      <c r="AB35" s="41"/>
      <c r="AC35" s="41"/>
      <c r="AD35" s="102">
        <v>0</v>
      </c>
      <c r="AE35" s="45"/>
      <c r="AF35" s="45"/>
      <c r="AG35" s="79">
        <f>+Q35+R35+S35+T35+U35+V35+W35+X35+Y35+Z35+AA35+AD35</f>
        <v>191</v>
      </c>
      <c r="AH35" s="82">
        <f>+(AG35*1)/O35</f>
        <v>1.4692307692307693</v>
      </c>
      <c r="AI35" s="45"/>
      <c r="AJ35" s="90">
        <f>T35+U35+AD35</f>
        <v>126</v>
      </c>
      <c r="AK35" s="90">
        <v>10</v>
      </c>
      <c r="AL35">
        <v>1</v>
      </c>
    </row>
    <row r="36" spans="1:40" ht="25.5" customHeight="1" x14ac:dyDescent="0.2">
      <c r="A36" s="16"/>
      <c r="B36" s="17"/>
      <c r="C36" s="17"/>
      <c r="D36" s="17"/>
      <c r="E36" s="17"/>
      <c r="F36" s="17"/>
      <c r="G36" s="17"/>
      <c r="H36" s="17"/>
      <c r="I36" s="18"/>
      <c r="J36" s="19"/>
      <c r="K36" s="18">
        <v>2</v>
      </c>
      <c r="L36" s="4">
        <v>2</v>
      </c>
      <c r="M36" s="32" t="s">
        <v>69</v>
      </c>
      <c r="N36" s="88" t="s">
        <v>70</v>
      </c>
      <c r="O36" s="100">
        <v>12</v>
      </c>
      <c r="P36" s="100">
        <v>12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7</v>
      </c>
      <c r="W36" s="102">
        <v>0</v>
      </c>
      <c r="X36" s="85"/>
      <c r="Y36" s="85"/>
      <c r="Z36" s="85"/>
      <c r="AA36" s="85"/>
      <c r="AB36" s="41"/>
      <c r="AC36" s="41"/>
      <c r="AD36" s="102">
        <v>0</v>
      </c>
      <c r="AE36" s="45"/>
      <c r="AF36" s="45"/>
      <c r="AG36" s="79">
        <f>+Q36+R36+S36+T36+U36+V36+W36+X36+Y36+Z36+AA36+AD36</f>
        <v>7</v>
      </c>
      <c r="AH36" s="82">
        <f>+(AG36*1)/O36</f>
        <v>0.58333333333333337</v>
      </c>
      <c r="AI36" s="45"/>
      <c r="AJ36" s="90">
        <f>T36+U36+AD36</f>
        <v>0</v>
      </c>
      <c r="AK36" s="90">
        <v>3</v>
      </c>
      <c r="AL36">
        <f>1+1+1+1+1+1+3+3+1+1+2+8+3+2+2+2+9+9+2+1+1+1+2+1+2+2+1+3+3+6+1+1</f>
        <v>78</v>
      </c>
      <c r="AM36">
        <f>16+38</f>
        <v>54</v>
      </c>
      <c r="AN36">
        <f>78-54</f>
        <v>24</v>
      </c>
    </row>
    <row r="37" spans="1:40" ht="26.25" customHeigh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9"/>
      <c r="K37" s="18">
        <v>3</v>
      </c>
      <c r="L37" s="4">
        <v>3</v>
      </c>
      <c r="M37" s="32" t="s">
        <v>71</v>
      </c>
      <c r="N37" s="88" t="s">
        <v>72</v>
      </c>
      <c r="O37" s="100">
        <v>320</v>
      </c>
      <c r="P37" s="100">
        <v>320</v>
      </c>
      <c r="Q37" s="102">
        <v>0</v>
      </c>
      <c r="R37" s="102">
        <v>0</v>
      </c>
      <c r="S37" s="102">
        <v>0</v>
      </c>
      <c r="T37" s="102">
        <v>0</v>
      </c>
      <c r="U37" s="102">
        <f>82+18+23+32</f>
        <v>155</v>
      </c>
      <c r="V37" s="102">
        <v>91</v>
      </c>
      <c r="W37" s="102">
        <v>0</v>
      </c>
      <c r="X37" s="85"/>
      <c r="Y37" s="85"/>
      <c r="Z37" s="85"/>
      <c r="AA37" s="85"/>
      <c r="AB37" s="41"/>
      <c r="AC37" s="41"/>
      <c r="AD37" s="102">
        <v>0</v>
      </c>
      <c r="AE37" s="45"/>
      <c r="AF37" s="45"/>
      <c r="AG37" s="79">
        <f>+Q37+R37+S37+T37+U37+V37+W37+X37+Y37+Z37+AA37+AD37</f>
        <v>246</v>
      </c>
      <c r="AH37" s="82">
        <f>+(AG37*1)/O37</f>
        <v>0.76875000000000004</v>
      </c>
      <c r="AI37" s="45"/>
      <c r="AJ37" s="90">
        <f>T37+U37+AD37</f>
        <v>155</v>
      </c>
      <c r="AK37" s="90">
        <v>80</v>
      </c>
    </row>
    <row r="38" spans="1:40" ht="33.75" customHeight="1" x14ac:dyDescent="0.2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8">
        <v>4</v>
      </c>
      <c r="L38" s="4">
        <v>4</v>
      </c>
      <c r="M38" s="32" t="s">
        <v>73</v>
      </c>
      <c r="N38" s="88" t="s">
        <v>72</v>
      </c>
      <c r="O38" s="100">
        <v>410</v>
      </c>
      <c r="P38" s="100">
        <v>410</v>
      </c>
      <c r="Q38" s="102">
        <v>0</v>
      </c>
      <c r="R38" s="102">
        <v>0</v>
      </c>
      <c r="S38" s="102">
        <v>0</v>
      </c>
      <c r="T38" s="102">
        <v>0</v>
      </c>
      <c r="U38" s="102">
        <f>384+87</f>
        <v>471</v>
      </c>
      <c r="V38" s="102">
        <v>176</v>
      </c>
      <c r="W38" s="102">
        <v>0</v>
      </c>
      <c r="X38" s="85"/>
      <c r="Y38" s="85"/>
      <c r="Z38" s="85"/>
      <c r="AA38" s="85"/>
      <c r="AB38" s="41"/>
      <c r="AC38" s="41"/>
      <c r="AD38" s="102">
        <v>0</v>
      </c>
      <c r="AE38" s="45"/>
      <c r="AF38" s="45"/>
      <c r="AG38" s="79">
        <f>+Q38+R38+S38+T38+U38+V38+W38+X38+Y38+Z38+AA38+AD38</f>
        <v>647</v>
      </c>
      <c r="AH38" s="82">
        <f>+(AG38*1)/O38</f>
        <v>1.5780487804878049</v>
      </c>
      <c r="AI38" s="45"/>
      <c r="AJ38" s="90">
        <f>T38+U38+AD38</f>
        <v>471</v>
      </c>
      <c r="AK38" s="90">
        <v>100</v>
      </c>
      <c r="AL38">
        <f>1+2+1+1+1+3+18</f>
        <v>27</v>
      </c>
    </row>
    <row r="39" spans="1:40" ht="18" customHeight="1" x14ac:dyDescent="0.2">
      <c r="A39" s="16"/>
      <c r="B39" s="17"/>
      <c r="C39" s="17"/>
      <c r="D39" s="17"/>
      <c r="E39" s="17"/>
      <c r="F39" s="17"/>
      <c r="G39" s="17"/>
      <c r="H39" s="17"/>
      <c r="I39" s="18"/>
      <c r="J39" s="19"/>
      <c r="K39" s="18">
        <v>5</v>
      </c>
      <c r="L39" s="4">
        <v>5</v>
      </c>
      <c r="M39" s="32" t="s">
        <v>74</v>
      </c>
      <c r="N39" s="88" t="s">
        <v>72</v>
      </c>
      <c r="O39" s="100">
        <v>4</v>
      </c>
      <c r="P39" s="100">
        <v>4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2</v>
      </c>
      <c r="W39" s="102">
        <v>0</v>
      </c>
      <c r="X39" s="85"/>
      <c r="Y39" s="85"/>
      <c r="Z39" s="85"/>
      <c r="AA39" s="85"/>
      <c r="AB39" s="41"/>
      <c r="AC39" s="41"/>
      <c r="AD39" s="102">
        <v>0</v>
      </c>
      <c r="AE39" s="45"/>
      <c r="AF39" s="45"/>
      <c r="AG39" s="79">
        <f>+Q39+R39+S39+T39+U39+V39+W39+X39+Y39+Z39+AA39+AD39</f>
        <v>2</v>
      </c>
      <c r="AH39" s="82">
        <f>+(AG39*1)/O39</f>
        <v>0.5</v>
      </c>
      <c r="AI39" s="45"/>
      <c r="AJ39" s="90">
        <f>T39+U39+AD39</f>
        <v>0</v>
      </c>
      <c r="AK39" s="90">
        <v>1</v>
      </c>
    </row>
    <row r="40" spans="1:40" ht="24" x14ac:dyDescent="0.2">
      <c r="A40" s="16"/>
      <c r="B40" s="17"/>
      <c r="C40" s="17"/>
      <c r="D40" s="17"/>
      <c r="E40" s="17"/>
      <c r="F40" s="17"/>
      <c r="G40" s="17"/>
      <c r="H40" s="17"/>
      <c r="I40" s="18"/>
      <c r="J40" s="18">
        <v>2</v>
      </c>
      <c r="K40" s="19"/>
      <c r="L40" s="3"/>
      <c r="M40" s="33" t="s">
        <v>75</v>
      </c>
      <c r="N40" s="88"/>
      <c r="O40" s="45"/>
      <c r="P40" s="45"/>
      <c r="Q40" s="102"/>
      <c r="R40" s="102"/>
      <c r="S40" s="102"/>
      <c r="T40" s="102"/>
      <c r="U40" s="102"/>
      <c r="V40" s="102"/>
      <c r="W40" s="102"/>
      <c r="X40" s="85"/>
      <c r="Y40" s="85"/>
      <c r="Z40" s="85"/>
      <c r="AA40" s="85"/>
      <c r="AB40" s="41"/>
      <c r="AC40" s="41"/>
      <c r="AD40" s="102"/>
      <c r="AE40" s="45"/>
      <c r="AF40" s="45"/>
      <c r="AG40" s="79"/>
      <c r="AH40" s="82"/>
      <c r="AI40" s="45"/>
      <c r="AJ40" s="91"/>
      <c r="AK40" s="91"/>
    </row>
    <row r="41" spans="1:40" ht="27" customHeight="1" x14ac:dyDescent="0.2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8">
        <v>1</v>
      </c>
      <c r="L41" s="4">
        <v>6</v>
      </c>
      <c r="M41" s="34" t="s">
        <v>76</v>
      </c>
      <c r="N41" s="88" t="s">
        <v>72</v>
      </c>
      <c r="O41" s="100">
        <v>20</v>
      </c>
      <c r="P41" s="100">
        <v>20</v>
      </c>
      <c r="Q41" s="102">
        <v>0</v>
      </c>
      <c r="R41" s="102">
        <v>2</v>
      </c>
      <c r="S41" s="102">
        <v>2</v>
      </c>
      <c r="T41" s="102">
        <f>2+17+8</f>
        <v>27</v>
      </c>
      <c r="U41" s="102">
        <f>8+10</f>
        <v>18</v>
      </c>
      <c r="V41" s="102">
        <v>0</v>
      </c>
      <c r="W41" s="102">
        <f>1+1</f>
        <v>2</v>
      </c>
      <c r="X41" s="85"/>
      <c r="Y41" s="85"/>
      <c r="Z41" s="85"/>
      <c r="AA41" s="85"/>
      <c r="AB41" s="41"/>
      <c r="AC41" s="41"/>
      <c r="AD41" s="102">
        <v>1</v>
      </c>
      <c r="AE41" s="45"/>
      <c r="AF41" s="45"/>
      <c r="AG41" s="79">
        <f>+Q41+R41+S41+T41+U41+V41+W41+X41+Y41+Z41+AA41+AD41</f>
        <v>52</v>
      </c>
      <c r="AH41" s="82">
        <f>+(AG41*1)/O41</f>
        <v>2.6</v>
      </c>
      <c r="AI41" s="45"/>
      <c r="AJ41" s="90">
        <f>T41+U41+AD41</f>
        <v>46</v>
      </c>
      <c r="AK41" s="90">
        <v>1</v>
      </c>
    </row>
    <row r="42" spans="1:40" ht="60" x14ac:dyDescent="0.2">
      <c r="A42" s="16"/>
      <c r="B42" s="17"/>
      <c r="C42" s="17"/>
      <c r="D42" s="17"/>
      <c r="E42" s="17"/>
      <c r="F42" s="17"/>
      <c r="G42" s="17"/>
      <c r="H42" s="17"/>
      <c r="I42" s="18"/>
      <c r="J42" s="18">
        <v>3</v>
      </c>
      <c r="K42" s="18"/>
      <c r="L42" s="4"/>
      <c r="M42" s="33" t="s">
        <v>77</v>
      </c>
      <c r="N42" s="88"/>
      <c r="O42" s="45"/>
      <c r="P42" s="45"/>
      <c r="Q42" s="102"/>
      <c r="R42" s="102"/>
      <c r="S42" s="102"/>
      <c r="T42" s="102"/>
      <c r="U42" s="102"/>
      <c r="V42" s="102"/>
      <c r="W42" s="102"/>
      <c r="X42" s="85"/>
      <c r="Y42" s="85"/>
      <c r="Z42" s="85"/>
      <c r="AA42" s="85"/>
      <c r="AB42" s="41"/>
      <c r="AC42" s="41"/>
      <c r="AD42" s="102"/>
      <c r="AE42" s="45"/>
      <c r="AF42" s="45"/>
      <c r="AG42" s="79"/>
      <c r="AH42" s="83"/>
      <c r="AI42" s="45"/>
      <c r="AJ42" s="91"/>
      <c r="AK42" s="91"/>
    </row>
    <row r="43" spans="1:40" ht="36" customHeight="1" x14ac:dyDescent="0.2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8">
        <v>1</v>
      </c>
      <c r="L43" s="4">
        <v>7</v>
      </c>
      <c r="M43" s="34" t="s">
        <v>78</v>
      </c>
      <c r="N43" s="88" t="s">
        <v>36</v>
      </c>
      <c r="O43" s="100">
        <v>100</v>
      </c>
      <c r="P43" s="100">
        <v>100</v>
      </c>
      <c r="Q43" s="102">
        <v>0</v>
      </c>
      <c r="R43" s="102">
        <v>19</v>
      </c>
      <c r="S43" s="102">
        <f>2+1</f>
        <v>3</v>
      </c>
      <c r="T43" s="102">
        <f>22+1+2</f>
        <v>25</v>
      </c>
      <c r="U43" s="102">
        <f>13+34+27+11+1</f>
        <v>86</v>
      </c>
      <c r="V43" s="102">
        <v>21</v>
      </c>
      <c r="W43" s="102">
        <f>3+2</f>
        <v>5</v>
      </c>
      <c r="X43" s="85"/>
      <c r="Y43" s="85"/>
      <c r="Z43" s="85"/>
      <c r="AA43" s="85"/>
      <c r="AB43" s="41"/>
      <c r="AC43" s="41"/>
      <c r="AD43" s="102">
        <f>2+1+1</f>
        <v>4</v>
      </c>
      <c r="AE43" s="45"/>
      <c r="AF43" s="45"/>
      <c r="AG43" s="79">
        <f>+Q43+R43+S43+T43+U43+V43+W43+X43+Y43+Z43+AA43+AD43</f>
        <v>163</v>
      </c>
      <c r="AH43" s="82">
        <f>+(AG43*1)/O43</f>
        <v>1.63</v>
      </c>
      <c r="AI43" s="45"/>
      <c r="AJ43" s="90">
        <f>T43+U43+AD43</f>
        <v>115</v>
      </c>
      <c r="AK43" s="90">
        <v>25</v>
      </c>
    </row>
    <row r="44" spans="1:40" ht="39.75" customHeight="1" x14ac:dyDescent="0.2">
      <c r="A44" s="16"/>
      <c r="B44" s="17"/>
      <c r="C44" s="17"/>
      <c r="D44" s="17"/>
      <c r="E44" s="17"/>
      <c r="F44" s="17"/>
      <c r="G44" s="17"/>
      <c r="H44" s="17"/>
      <c r="I44" s="18"/>
      <c r="J44" s="18"/>
      <c r="K44" s="18">
        <v>2</v>
      </c>
      <c r="L44" s="4">
        <v>8</v>
      </c>
      <c r="M44" s="35" t="s">
        <v>79</v>
      </c>
      <c r="N44" s="88" t="s">
        <v>72</v>
      </c>
      <c r="O44" s="100">
        <v>80</v>
      </c>
      <c r="P44" s="100">
        <v>80</v>
      </c>
      <c r="Q44" s="102">
        <v>0</v>
      </c>
      <c r="R44" s="102">
        <v>54</v>
      </c>
      <c r="S44" s="102">
        <v>20</v>
      </c>
      <c r="T44" s="102">
        <v>14</v>
      </c>
      <c r="U44" s="102">
        <v>7</v>
      </c>
      <c r="V44" s="102">
        <v>4</v>
      </c>
      <c r="W44" s="102">
        <v>3</v>
      </c>
      <c r="X44" s="85"/>
      <c r="Y44" s="85"/>
      <c r="Z44" s="85"/>
      <c r="AA44" s="85"/>
      <c r="AB44" s="41"/>
      <c r="AC44" s="41"/>
      <c r="AD44" s="102">
        <v>8</v>
      </c>
      <c r="AE44" s="45"/>
      <c r="AF44" s="45"/>
      <c r="AG44" s="79">
        <f>+Q44+R44+S44+T44+U44+V44+W44+X44+Y44+Z44+AA44+AD44</f>
        <v>110</v>
      </c>
      <c r="AH44" s="82">
        <f>+(AG44*1)/O44</f>
        <v>1.375</v>
      </c>
      <c r="AI44" s="45"/>
      <c r="AJ44" s="90">
        <f>T44+U44+AD44</f>
        <v>29</v>
      </c>
      <c r="AK44" s="90">
        <v>10</v>
      </c>
    </row>
    <row r="45" spans="1:40" ht="27.75" customHeight="1" thickBot="1" x14ac:dyDescent="0.25">
      <c r="A45" s="21"/>
      <c r="B45" s="22"/>
      <c r="C45" s="22"/>
      <c r="D45" s="22"/>
      <c r="E45" s="22"/>
      <c r="F45" s="22"/>
      <c r="G45" s="22"/>
      <c r="H45" s="22"/>
      <c r="I45" s="23"/>
      <c r="J45" s="23"/>
      <c r="K45" s="23">
        <v>3</v>
      </c>
      <c r="L45" s="13">
        <v>9</v>
      </c>
      <c r="M45" s="108" t="s">
        <v>80</v>
      </c>
      <c r="N45" s="109" t="s">
        <v>36</v>
      </c>
      <c r="O45" s="115">
        <v>12</v>
      </c>
      <c r="P45" s="115">
        <v>12</v>
      </c>
      <c r="Q45" s="118">
        <v>0</v>
      </c>
      <c r="R45" s="118">
        <v>1</v>
      </c>
      <c r="S45" s="118">
        <f>1+1+1</f>
        <v>3</v>
      </c>
      <c r="T45" s="118">
        <f>1+1</f>
        <v>2</v>
      </c>
      <c r="U45" s="118">
        <v>0</v>
      </c>
      <c r="V45" s="118">
        <v>1</v>
      </c>
      <c r="W45" s="118">
        <v>1</v>
      </c>
      <c r="X45" s="87"/>
      <c r="Y45" s="87"/>
      <c r="Z45" s="87"/>
      <c r="AA45" s="87"/>
      <c r="AB45" s="44"/>
      <c r="AC45" s="44"/>
      <c r="AD45" s="118">
        <v>2</v>
      </c>
      <c r="AE45" s="46"/>
      <c r="AF45" s="46"/>
      <c r="AG45" s="79">
        <f>+Q45+R45+S45+T45+U45+V45+W45+X45+Y45+Z45+AA45+AD45</f>
        <v>10</v>
      </c>
      <c r="AH45" s="95">
        <f>+(AG45*1)/O45</f>
        <v>0.83333333333333337</v>
      </c>
      <c r="AI45" s="46"/>
      <c r="AJ45" s="90">
        <f>T45+U45+AD45</f>
        <v>4</v>
      </c>
      <c r="AK45" s="90">
        <v>3</v>
      </c>
    </row>
    <row r="46" spans="1:40" ht="45.75" customHeight="1" thickBot="1" x14ac:dyDescent="0.25">
      <c r="A46" s="65">
        <v>2</v>
      </c>
      <c r="B46" s="66">
        <v>1</v>
      </c>
      <c r="C46" s="66">
        <v>1</v>
      </c>
      <c r="D46" s="66">
        <v>1</v>
      </c>
      <c r="E46" s="66">
        <v>1</v>
      </c>
      <c r="F46" s="66">
        <v>2</v>
      </c>
      <c r="G46" s="66" t="s">
        <v>47</v>
      </c>
      <c r="H46" s="67" t="s">
        <v>48</v>
      </c>
      <c r="I46" s="68">
        <v>2</v>
      </c>
      <c r="J46" s="61"/>
      <c r="K46" s="61"/>
      <c r="L46" s="69"/>
      <c r="M46" s="70" t="s">
        <v>81</v>
      </c>
      <c r="N46" s="52"/>
      <c r="O46" s="30"/>
      <c r="P46" s="30"/>
      <c r="Q46" s="119"/>
      <c r="R46" s="119"/>
      <c r="S46" s="119"/>
      <c r="T46" s="119"/>
      <c r="U46" s="119"/>
      <c r="V46" s="119"/>
      <c r="W46" s="119"/>
      <c r="X46" s="86"/>
      <c r="Y46" s="86"/>
      <c r="Z46" s="86"/>
      <c r="AA46" s="86"/>
      <c r="AB46" s="53"/>
      <c r="AC46" s="53"/>
      <c r="AD46" s="119"/>
      <c r="AE46" s="76">
        <v>18571937.100000001</v>
      </c>
      <c r="AF46" s="77">
        <v>867172.1</v>
      </c>
      <c r="AG46" s="96">
        <v>34814988.020000003</v>
      </c>
      <c r="AH46" s="97"/>
      <c r="AI46" s="107">
        <f>+AG46/AE46</f>
        <v>1.874601870151714</v>
      </c>
      <c r="AJ46" s="92"/>
      <c r="AK46" s="92"/>
    </row>
    <row r="47" spans="1:40" ht="60" x14ac:dyDescent="0.2">
      <c r="A47" s="16"/>
      <c r="B47" s="17"/>
      <c r="C47" s="17"/>
      <c r="D47" s="17"/>
      <c r="E47" s="17"/>
      <c r="F47" s="17"/>
      <c r="G47" s="17"/>
      <c r="H47" s="17"/>
      <c r="I47" s="18"/>
      <c r="J47" s="18">
        <v>1</v>
      </c>
      <c r="K47" s="18"/>
      <c r="L47" s="4"/>
      <c r="M47" s="128" t="s">
        <v>82</v>
      </c>
      <c r="N47" s="122"/>
      <c r="O47" s="123"/>
      <c r="P47" s="123"/>
      <c r="Q47" s="125"/>
      <c r="R47" s="125"/>
      <c r="S47" s="125"/>
      <c r="T47" s="125"/>
      <c r="U47" s="125"/>
      <c r="V47" s="125"/>
      <c r="W47" s="125"/>
      <c r="X47" s="124"/>
      <c r="Y47" s="124"/>
      <c r="Z47" s="124"/>
      <c r="AA47" s="124"/>
      <c r="AB47" s="101"/>
      <c r="AC47" s="101"/>
      <c r="AD47" s="125"/>
      <c r="AE47" s="123"/>
      <c r="AF47" s="123"/>
      <c r="AG47" s="129"/>
      <c r="AH47" s="130"/>
      <c r="AI47" s="123"/>
      <c r="AJ47" s="90"/>
      <c r="AK47" s="90"/>
    </row>
    <row r="48" spans="1:40" ht="56.25" x14ac:dyDescent="0.2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8">
        <v>1</v>
      </c>
      <c r="L48" s="4">
        <v>10</v>
      </c>
      <c r="M48" s="113" t="s">
        <v>83</v>
      </c>
      <c r="N48" s="42" t="s">
        <v>36</v>
      </c>
      <c r="O48" s="100">
        <v>490</v>
      </c>
      <c r="P48" s="100">
        <v>490</v>
      </c>
      <c r="Q48" s="102">
        <f>6+6+2+18+1+5+3+3+9+4+2+2+2+2+1+8+9+6+9+9+6+7+1</f>
        <v>121</v>
      </c>
      <c r="R48" s="102">
        <v>51</v>
      </c>
      <c r="S48" s="102">
        <f>1+19</f>
        <v>20</v>
      </c>
      <c r="T48" s="102">
        <f>3+26</f>
        <v>29</v>
      </c>
      <c r="U48" s="102">
        <f>26+128+10</f>
        <v>164</v>
      </c>
      <c r="V48" s="102">
        <f>33+20</f>
        <v>53</v>
      </c>
      <c r="W48" s="102">
        <v>19</v>
      </c>
      <c r="X48" s="85"/>
      <c r="Y48" s="85"/>
      <c r="Z48" s="85"/>
      <c r="AA48" s="85"/>
      <c r="AB48" s="41"/>
      <c r="AC48" s="41"/>
      <c r="AD48" s="102">
        <f>35+17+17</f>
        <v>69</v>
      </c>
      <c r="AE48" s="45"/>
      <c r="AF48" s="45"/>
      <c r="AG48" s="79">
        <f>+Q48+R48+S48+T48+U48+V48+W48+X48+Y48+Z48+AA48+AD48</f>
        <v>526</v>
      </c>
      <c r="AH48" s="82">
        <f>+(AG48*1)/O48</f>
        <v>1.073469387755102</v>
      </c>
      <c r="AI48" s="45"/>
      <c r="AJ48" s="90">
        <f>T48+U48+AD48</f>
        <v>262</v>
      </c>
      <c r="AK48" s="90">
        <v>30</v>
      </c>
    </row>
    <row r="49" spans="1:37" ht="21" customHeight="1" thickBot="1" x14ac:dyDescent="0.25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>
        <v>2</v>
      </c>
      <c r="L49" s="13">
        <v>11</v>
      </c>
      <c r="M49" s="131" t="s">
        <v>84</v>
      </c>
      <c r="N49" s="43" t="s">
        <v>85</v>
      </c>
      <c r="O49" s="115">
        <v>2</v>
      </c>
      <c r="P49" s="115">
        <v>2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87"/>
      <c r="Y49" s="87"/>
      <c r="Z49" s="87"/>
      <c r="AA49" s="87"/>
      <c r="AB49" s="44"/>
      <c r="AC49" s="44"/>
      <c r="AD49" s="120">
        <v>0</v>
      </c>
      <c r="AE49" s="46"/>
      <c r="AF49" s="46"/>
      <c r="AG49" s="79">
        <f>+Q49+R49+S49+T49+U49+V49+W49+X49+Y49+Z49+AA49+AD49</f>
        <v>0</v>
      </c>
      <c r="AH49" s="95">
        <f>+(AG49*1)/O49</f>
        <v>0</v>
      </c>
      <c r="AI49" s="46"/>
      <c r="AJ49" s="90">
        <f>T49+U49+AD49</f>
        <v>0</v>
      </c>
      <c r="AK49" s="90">
        <v>0</v>
      </c>
    </row>
    <row r="50" spans="1:37" ht="65.25" customHeight="1" thickBot="1" x14ac:dyDescent="0.25">
      <c r="A50" s="65">
        <v>2</v>
      </c>
      <c r="B50" s="66">
        <v>1</v>
      </c>
      <c r="C50" s="66">
        <v>1</v>
      </c>
      <c r="D50" s="66">
        <v>1</v>
      </c>
      <c r="E50" s="66">
        <v>1</v>
      </c>
      <c r="F50" s="66">
        <v>2</v>
      </c>
      <c r="G50" s="66" t="s">
        <v>47</v>
      </c>
      <c r="H50" s="67" t="s">
        <v>48</v>
      </c>
      <c r="I50" s="68">
        <v>3</v>
      </c>
      <c r="J50" s="68"/>
      <c r="K50" s="68"/>
      <c r="L50" s="60"/>
      <c r="M50" s="70" t="s">
        <v>86</v>
      </c>
      <c r="N50" s="52"/>
      <c r="O50" s="30"/>
      <c r="P50" s="30"/>
      <c r="Q50" s="119"/>
      <c r="R50" s="119"/>
      <c r="S50" s="119"/>
      <c r="T50" s="119"/>
      <c r="U50" s="119"/>
      <c r="V50" s="119"/>
      <c r="W50" s="119"/>
      <c r="X50" s="86"/>
      <c r="Y50" s="86"/>
      <c r="Z50" s="86"/>
      <c r="AA50" s="86"/>
      <c r="AB50" s="53"/>
      <c r="AC50" s="53"/>
      <c r="AD50" s="119"/>
      <c r="AE50" s="76">
        <v>16597070.380000001</v>
      </c>
      <c r="AF50" s="77">
        <v>1850581.41</v>
      </c>
      <c r="AG50" s="96">
        <v>15933226.210000001</v>
      </c>
      <c r="AH50" s="97"/>
      <c r="AI50" s="107">
        <f>+AG50/AE50</f>
        <v>0.96000232843502586</v>
      </c>
      <c r="AJ50" s="92"/>
      <c r="AK50" s="92"/>
    </row>
    <row r="51" spans="1:37" ht="27.75" customHeight="1" x14ac:dyDescent="0.2">
      <c r="A51" s="16"/>
      <c r="B51" s="17"/>
      <c r="C51" s="17"/>
      <c r="D51" s="17"/>
      <c r="E51" s="17"/>
      <c r="F51" s="17"/>
      <c r="G51" s="17"/>
      <c r="H51" s="17"/>
      <c r="I51" s="18"/>
      <c r="J51" s="18">
        <v>1</v>
      </c>
      <c r="K51" s="18"/>
      <c r="L51" s="4"/>
      <c r="M51" s="71" t="s">
        <v>87</v>
      </c>
      <c r="N51" s="122"/>
      <c r="O51" s="123"/>
      <c r="P51" s="123"/>
      <c r="Q51" s="125"/>
      <c r="R51" s="125"/>
      <c r="S51" s="125"/>
      <c r="T51" s="125"/>
      <c r="U51" s="125"/>
      <c r="V51" s="125"/>
      <c r="W51" s="125"/>
      <c r="X51" s="124"/>
      <c r="Y51" s="124"/>
      <c r="Z51" s="124"/>
      <c r="AA51" s="124"/>
      <c r="AB51" s="101"/>
      <c r="AC51" s="101"/>
      <c r="AD51" s="125"/>
      <c r="AE51" s="47"/>
      <c r="AF51" s="47"/>
      <c r="AG51" s="80"/>
      <c r="AH51" s="84"/>
      <c r="AI51" s="47"/>
      <c r="AJ51" s="90"/>
      <c r="AK51" s="93"/>
    </row>
    <row r="52" spans="1:37" ht="39" customHeight="1" x14ac:dyDescent="0.2">
      <c r="A52" s="16"/>
      <c r="B52" s="17"/>
      <c r="C52" s="17"/>
      <c r="D52" s="17"/>
      <c r="E52" s="17"/>
      <c r="F52" s="17"/>
      <c r="G52" s="17"/>
      <c r="H52" s="17"/>
      <c r="I52" s="18"/>
      <c r="J52" s="18"/>
      <c r="K52" s="18">
        <v>1</v>
      </c>
      <c r="L52" s="4">
        <v>12</v>
      </c>
      <c r="M52" s="112" t="s">
        <v>88</v>
      </c>
      <c r="N52" s="42" t="s">
        <v>36</v>
      </c>
      <c r="O52" s="100">
        <v>6000</v>
      </c>
      <c r="P52" s="100">
        <v>6000</v>
      </c>
      <c r="Q52" s="121">
        <f>12+5+24+452</f>
        <v>493</v>
      </c>
      <c r="R52" s="121">
        <v>595</v>
      </c>
      <c r="S52" s="121">
        <f>35+33+220+380</f>
        <v>668</v>
      </c>
      <c r="T52" s="121">
        <v>1039</v>
      </c>
      <c r="U52" s="121">
        <v>743</v>
      </c>
      <c r="V52" s="121">
        <f>38+45+101+438</f>
        <v>622</v>
      </c>
      <c r="W52" s="121">
        <v>2658</v>
      </c>
      <c r="X52" s="85"/>
      <c r="Y52" s="85"/>
      <c r="Z52" s="85"/>
      <c r="AA52" s="106"/>
      <c r="AB52" s="126"/>
      <c r="AC52" s="126"/>
      <c r="AD52" s="121">
        <f>358+402</f>
        <v>760</v>
      </c>
      <c r="AE52" s="45"/>
      <c r="AF52" s="45"/>
      <c r="AG52" s="79">
        <f t="shared" ref="AG52:AG64" si="0">+Q52+R52+S52+T52+U52+V52+W52+X52+Y52+Z52+AA52+AD52</f>
        <v>7578</v>
      </c>
      <c r="AH52" s="82">
        <f>+(AG52*1)/O52</f>
        <v>1.2629999999999999</v>
      </c>
      <c r="AI52" s="45"/>
      <c r="AJ52" s="90">
        <f>T52+U52+AD52</f>
        <v>2542</v>
      </c>
      <c r="AK52" s="90">
        <v>500</v>
      </c>
    </row>
    <row r="53" spans="1:37" ht="27" customHeight="1" x14ac:dyDescent="0.2">
      <c r="A53" s="16"/>
      <c r="B53" s="17"/>
      <c r="C53" s="17"/>
      <c r="D53" s="17"/>
      <c r="E53" s="17"/>
      <c r="F53" s="17"/>
      <c r="G53" s="17"/>
      <c r="H53" s="17"/>
      <c r="I53" s="18"/>
      <c r="J53" s="18"/>
      <c r="K53" s="18">
        <v>3</v>
      </c>
      <c r="L53" s="4">
        <v>13</v>
      </c>
      <c r="M53" s="112" t="s">
        <v>89</v>
      </c>
      <c r="N53" s="42" t="s">
        <v>72</v>
      </c>
      <c r="O53" s="100">
        <v>59</v>
      </c>
      <c r="P53" s="100">
        <v>59</v>
      </c>
      <c r="Q53" s="121">
        <v>0</v>
      </c>
      <c r="R53" s="121">
        <v>0</v>
      </c>
      <c r="S53" s="121">
        <v>0</v>
      </c>
      <c r="T53" s="121">
        <f>4+4+5</f>
        <v>13</v>
      </c>
      <c r="U53" s="121">
        <f>8+1+11</f>
        <v>20</v>
      </c>
      <c r="V53" s="121">
        <v>10</v>
      </c>
      <c r="W53" s="121">
        <v>1</v>
      </c>
      <c r="X53" s="85"/>
      <c r="Y53" s="85"/>
      <c r="Z53" s="85"/>
      <c r="AA53" s="106"/>
      <c r="AB53" s="126"/>
      <c r="AC53" s="126"/>
      <c r="AD53" s="121">
        <v>3</v>
      </c>
      <c r="AE53" s="45"/>
      <c r="AF53" s="45"/>
      <c r="AG53" s="79">
        <f t="shared" si="0"/>
        <v>47</v>
      </c>
      <c r="AH53" s="82">
        <f>+(AG53*1)/O53</f>
        <v>0.79661016949152541</v>
      </c>
      <c r="AI53" s="45"/>
      <c r="AJ53" s="90">
        <v>1</v>
      </c>
      <c r="AK53" s="90">
        <v>1</v>
      </c>
    </row>
    <row r="54" spans="1:37" ht="17.25" customHeight="1" x14ac:dyDescent="0.2">
      <c r="A54" s="16"/>
      <c r="B54" s="17"/>
      <c r="C54" s="17"/>
      <c r="D54" s="17"/>
      <c r="E54" s="17"/>
      <c r="F54" s="17"/>
      <c r="G54" s="17"/>
      <c r="H54" s="17"/>
      <c r="I54" s="18"/>
      <c r="J54" s="18"/>
      <c r="K54" s="18">
        <v>4</v>
      </c>
      <c r="L54" s="4">
        <v>14</v>
      </c>
      <c r="M54" s="112" t="s">
        <v>90</v>
      </c>
      <c r="N54" s="42" t="s">
        <v>72</v>
      </c>
      <c r="O54" s="100">
        <v>1</v>
      </c>
      <c r="P54" s="100">
        <v>1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85"/>
      <c r="Y54" s="85"/>
      <c r="Z54" s="85"/>
      <c r="AA54" s="106"/>
      <c r="AB54" s="126"/>
      <c r="AC54" s="126"/>
      <c r="AD54" s="121">
        <v>0</v>
      </c>
      <c r="AE54" s="45"/>
      <c r="AF54" s="45"/>
      <c r="AG54" s="79">
        <f t="shared" si="0"/>
        <v>0</v>
      </c>
      <c r="AH54" s="82">
        <f>+(AG54*1)/O54</f>
        <v>0</v>
      </c>
      <c r="AI54" s="45"/>
      <c r="AJ54" s="90">
        <f>T54+U54+AD54</f>
        <v>0</v>
      </c>
      <c r="AK54" s="90">
        <v>0</v>
      </c>
    </row>
    <row r="55" spans="1:37" ht="23.25" customHeight="1" x14ac:dyDescent="0.2">
      <c r="A55" s="16"/>
      <c r="B55" s="17"/>
      <c r="C55" s="17"/>
      <c r="D55" s="17"/>
      <c r="E55" s="17"/>
      <c r="F55" s="17"/>
      <c r="G55" s="17"/>
      <c r="H55" s="17"/>
      <c r="I55" s="18"/>
      <c r="J55" s="18">
        <v>2</v>
      </c>
      <c r="K55" s="18"/>
      <c r="L55" s="4"/>
      <c r="M55" s="36" t="s">
        <v>91</v>
      </c>
      <c r="N55" s="42"/>
      <c r="O55" s="45"/>
      <c r="P55" s="45"/>
      <c r="Q55" s="102"/>
      <c r="R55" s="102"/>
      <c r="S55" s="102"/>
      <c r="T55" s="102"/>
      <c r="U55" s="102"/>
      <c r="V55" s="102"/>
      <c r="W55" s="102"/>
      <c r="X55" s="85"/>
      <c r="Y55" s="85"/>
      <c r="Z55" s="85"/>
      <c r="AA55" s="85"/>
      <c r="AB55" s="41"/>
      <c r="AC55" s="41"/>
      <c r="AD55" s="102"/>
      <c r="AE55" s="45"/>
      <c r="AF55" s="45"/>
      <c r="AG55" s="79">
        <f t="shared" si="0"/>
        <v>0</v>
      </c>
      <c r="AH55" s="82"/>
      <c r="AI55" s="45"/>
      <c r="AJ55" s="91"/>
      <c r="AK55" s="91"/>
    </row>
    <row r="56" spans="1:37" ht="18.75" customHeight="1" x14ac:dyDescent="0.2">
      <c r="A56" s="16"/>
      <c r="B56" s="17"/>
      <c r="C56" s="17"/>
      <c r="D56" s="17"/>
      <c r="E56" s="17"/>
      <c r="F56" s="17"/>
      <c r="G56" s="17"/>
      <c r="H56" s="17"/>
      <c r="I56" s="18"/>
      <c r="J56" s="18"/>
      <c r="K56" s="18">
        <v>1</v>
      </c>
      <c r="L56" s="4">
        <v>15</v>
      </c>
      <c r="M56" s="37" t="s">
        <v>92</v>
      </c>
      <c r="N56" s="42" t="s">
        <v>85</v>
      </c>
      <c r="O56" s="100">
        <v>6</v>
      </c>
      <c r="P56" s="100">
        <v>6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v>0</v>
      </c>
      <c r="X56" s="85"/>
      <c r="Y56" s="85"/>
      <c r="Z56" s="85"/>
      <c r="AA56" s="85"/>
      <c r="AB56" s="41"/>
      <c r="AC56" s="41"/>
      <c r="AD56" s="121">
        <v>0</v>
      </c>
      <c r="AE56" s="45"/>
      <c r="AF56" s="45"/>
      <c r="AG56" s="79">
        <f t="shared" si="0"/>
        <v>0</v>
      </c>
      <c r="AH56" s="82">
        <f t="shared" ref="AH56:AH64" si="1">+(AG56*1)/O56</f>
        <v>0</v>
      </c>
      <c r="AI56" s="45"/>
      <c r="AJ56" s="90">
        <v>2</v>
      </c>
      <c r="AK56" s="90">
        <v>2</v>
      </c>
    </row>
    <row r="57" spans="1:37" ht="18.75" customHeight="1" x14ac:dyDescent="0.2">
      <c r="A57" s="16"/>
      <c r="B57" s="17"/>
      <c r="C57" s="17"/>
      <c r="D57" s="17"/>
      <c r="E57" s="17"/>
      <c r="F57" s="17"/>
      <c r="G57" s="17"/>
      <c r="H57" s="17"/>
      <c r="I57" s="18"/>
      <c r="J57" s="18"/>
      <c r="K57" s="18">
        <v>2</v>
      </c>
      <c r="L57" s="4">
        <v>16</v>
      </c>
      <c r="M57" s="37" t="s">
        <v>93</v>
      </c>
      <c r="N57" s="42" t="s">
        <v>85</v>
      </c>
      <c r="O57" s="100">
        <v>1</v>
      </c>
      <c r="P57" s="100">
        <v>1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85"/>
      <c r="Y57" s="85"/>
      <c r="Z57" s="85"/>
      <c r="AA57" s="85"/>
      <c r="AB57" s="41"/>
      <c r="AC57" s="41"/>
      <c r="AD57" s="121">
        <v>0</v>
      </c>
      <c r="AE57" s="45"/>
      <c r="AF57" s="45"/>
      <c r="AG57" s="79">
        <f t="shared" si="0"/>
        <v>0</v>
      </c>
      <c r="AH57" s="82">
        <f t="shared" si="1"/>
        <v>0</v>
      </c>
      <c r="AI57" s="45"/>
      <c r="AJ57" s="90">
        <v>1</v>
      </c>
      <c r="AK57" s="90">
        <v>1</v>
      </c>
    </row>
    <row r="58" spans="1:37" ht="23.25" customHeight="1" x14ac:dyDescent="0.2">
      <c r="A58" s="16"/>
      <c r="B58" s="17"/>
      <c r="C58" s="17"/>
      <c r="D58" s="17"/>
      <c r="E58" s="17"/>
      <c r="F58" s="17"/>
      <c r="G58" s="17"/>
      <c r="H58" s="17"/>
      <c r="I58" s="18"/>
      <c r="J58" s="18"/>
      <c r="K58" s="18">
        <v>3</v>
      </c>
      <c r="L58" s="4">
        <v>17</v>
      </c>
      <c r="M58" s="37" t="s">
        <v>94</v>
      </c>
      <c r="N58" s="42" t="s">
        <v>85</v>
      </c>
      <c r="O58" s="100">
        <v>1</v>
      </c>
      <c r="P58" s="100">
        <v>1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v>0</v>
      </c>
      <c r="X58" s="85"/>
      <c r="Y58" s="85"/>
      <c r="Z58" s="85"/>
      <c r="AA58" s="85"/>
      <c r="AB58" s="41"/>
      <c r="AC58" s="41"/>
      <c r="AD58" s="121">
        <v>0</v>
      </c>
      <c r="AE58" s="45"/>
      <c r="AF58" s="45"/>
      <c r="AG58" s="79">
        <f t="shared" si="0"/>
        <v>0</v>
      </c>
      <c r="AH58" s="82">
        <f t="shared" si="1"/>
        <v>0</v>
      </c>
      <c r="AI58" s="45"/>
      <c r="AJ58" s="90">
        <v>1</v>
      </c>
      <c r="AK58" s="90">
        <v>1</v>
      </c>
    </row>
    <row r="59" spans="1:37" ht="27" customHeight="1" x14ac:dyDescent="0.2">
      <c r="A59" s="16"/>
      <c r="B59" s="17"/>
      <c r="C59" s="17"/>
      <c r="D59" s="17"/>
      <c r="E59" s="17"/>
      <c r="F59" s="17"/>
      <c r="G59" s="17"/>
      <c r="H59" s="17"/>
      <c r="I59" s="18"/>
      <c r="J59" s="18"/>
      <c r="K59" s="18">
        <v>4</v>
      </c>
      <c r="L59" s="4">
        <v>18</v>
      </c>
      <c r="M59" s="37" t="s">
        <v>95</v>
      </c>
      <c r="N59" s="42" t="s">
        <v>85</v>
      </c>
      <c r="O59" s="100">
        <v>1</v>
      </c>
      <c r="P59" s="100">
        <v>1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v>0</v>
      </c>
      <c r="X59" s="85"/>
      <c r="Y59" s="85"/>
      <c r="Z59" s="85"/>
      <c r="AA59" s="85"/>
      <c r="AB59" s="41"/>
      <c r="AC59" s="41"/>
      <c r="AD59" s="121">
        <v>0</v>
      </c>
      <c r="AE59" s="45"/>
      <c r="AF59" s="45"/>
      <c r="AG59" s="79">
        <f t="shared" si="0"/>
        <v>0</v>
      </c>
      <c r="AH59" s="82">
        <f t="shared" si="1"/>
        <v>0</v>
      </c>
      <c r="AI59" s="45"/>
      <c r="AJ59" s="90">
        <v>1</v>
      </c>
      <c r="AK59" s="90">
        <v>1</v>
      </c>
    </row>
    <row r="60" spans="1:37" ht="18.75" customHeight="1" x14ac:dyDescent="0.2">
      <c r="A60" s="16"/>
      <c r="B60" s="17"/>
      <c r="C60" s="17"/>
      <c r="D60" s="17"/>
      <c r="E60" s="17"/>
      <c r="F60" s="17"/>
      <c r="G60" s="17"/>
      <c r="H60" s="17"/>
      <c r="I60" s="18"/>
      <c r="J60" s="18"/>
      <c r="K60" s="18">
        <v>5</v>
      </c>
      <c r="L60" s="4">
        <v>19</v>
      </c>
      <c r="M60" s="37" t="s">
        <v>96</v>
      </c>
      <c r="N60" s="42" t="s">
        <v>85</v>
      </c>
      <c r="O60" s="100">
        <v>3</v>
      </c>
      <c r="P60" s="100">
        <v>3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85"/>
      <c r="Y60" s="85"/>
      <c r="Z60" s="85"/>
      <c r="AA60" s="85"/>
      <c r="AB60" s="41"/>
      <c r="AC60" s="41"/>
      <c r="AD60" s="121">
        <v>0</v>
      </c>
      <c r="AE60" s="45"/>
      <c r="AF60" s="45"/>
      <c r="AG60" s="79">
        <f t="shared" si="0"/>
        <v>0</v>
      </c>
      <c r="AH60" s="82">
        <f t="shared" si="1"/>
        <v>0</v>
      </c>
      <c r="AI60" s="45"/>
      <c r="AJ60" s="90">
        <v>2</v>
      </c>
      <c r="AK60" s="90">
        <v>2</v>
      </c>
    </row>
    <row r="61" spans="1:37" ht="18.75" customHeight="1" x14ac:dyDescent="0.2">
      <c r="A61" s="16"/>
      <c r="B61" s="17"/>
      <c r="C61" s="17"/>
      <c r="D61" s="17"/>
      <c r="E61" s="17"/>
      <c r="F61" s="17"/>
      <c r="G61" s="17"/>
      <c r="H61" s="17"/>
      <c r="I61" s="18"/>
      <c r="J61" s="18"/>
      <c r="K61" s="18">
        <v>6</v>
      </c>
      <c r="L61" s="4">
        <v>20</v>
      </c>
      <c r="M61" s="37" t="s">
        <v>97</v>
      </c>
      <c r="N61" s="42" t="s">
        <v>85</v>
      </c>
      <c r="O61" s="100">
        <v>1</v>
      </c>
      <c r="P61" s="100">
        <v>1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85"/>
      <c r="Y61" s="85"/>
      <c r="Z61" s="85"/>
      <c r="AA61" s="85"/>
      <c r="AB61" s="41"/>
      <c r="AC61" s="41"/>
      <c r="AD61" s="121">
        <v>0</v>
      </c>
      <c r="AE61" s="45"/>
      <c r="AF61" s="45"/>
      <c r="AG61" s="79">
        <f t="shared" si="0"/>
        <v>0</v>
      </c>
      <c r="AH61" s="82">
        <f t="shared" si="1"/>
        <v>0</v>
      </c>
      <c r="AI61" s="45"/>
      <c r="AJ61" s="90">
        <f>T61+U61+AD61</f>
        <v>0</v>
      </c>
      <c r="AK61" s="90">
        <v>1</v>
      </c>
    </row>
    <row r="62" spans="1:37" ht="24" customHeight="1" x14ac:dyDescent="0.2">
      <c r="A62" s="16"/>
      <c r="B62" s="17"/>
      <c r="C62" s="17"/>
      <c r="D62" s="17"/>
      <c r="E62" s="17"/>
      <c r="F62" s="17"/>
      <c r="G62" s="17"/>
      <c r="H62" s="17"/>
      <c r="I62" s="18"/>
      <c r="J62" s="18"/>
      <c r="K62" s="18">
        <v>7</v>
      </c>
      <c r="L62" s="4">
        <v>21</v>
      </c>
      <c r="M62" s="37" t="s">
        <v>98</v>
      </c>
      <c r="N62" s="42" t="s">
        <v>85</v>
      </c>
      <c r="O62" s="100">
        <v>1</v>
      </c>
      <c r="P62" s="100">
        <v>1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85"/>
      <c r="Y62" s="85"/>
      <c r="Z62" s="85"/>
      <c r="AA62" s="85"/>
      <c r="AB62" s="41"/>
      <c r="AC62" s="41"/>
      <c r="AD62" s="102">
        <v>0</v>
      </c>
      <c r="AE62" s="45"/>
      <c r="AF62" s="45"/>
      <c r="AG62" s="79">
        <f t="shared" si="0"/>
        <v>0</v>
      </c>
      <c r="AH62" s="82">
        <f t="shared" si="1"/>
        <v>0</v>
      </c>
      <c r="AI62" s="45"/>
      <c r="AJ62" s="90">
        <f>T62+U62+AD62</f>
        <v>0</v>
      </c>
      <c r="AK62" s="90">
        <v>0</v>
      </c>
    </row>
    <row r="63" spans="1:37" ht="18.75" customHeight="1" x14ac:dyDescent="0.2">
      <c r="A63" s="16"/>
      <c r="B63" s="17"/>
      <c r="C63" s="17"/>
      <c r="D63" s="17"/>
      <c r="E63" s="17"/>
      <c r="F63" s="17"/>
      <c r="G63" s="17"/>
      <c r="H63" s="17"/>
      <c r="I63" s="18"/>
      <c r="J63" s="18"/>
      <c r="K63" s="18">
        <v>8</v>
      </c>
      <c r="L63" s="4">
        <v>22</v>
      </c>
      <c r="M63" s="37" t="s">
        <v>99</v>
      </c>
      <c r="N63" s="42" t="s">
        <v>85</v>
      </c>
      <c r="O63" s="100">
        <v>1</v>
      </c>
      <c r="P63" s="100">
        <v>1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85"/>
      <c r="Y63" s="85"/>
      <c r="Z63" s="85"/>
      <c r="AA63" s="85"/>
      <c r="AB63" s="41"/>
      <c r="AC63" s="41"/>
      <c r="AD63" s="121">
        <v>0</v>
      </c>
      <c r="AE63" s="45"/>
      <c r="AF63" s="45"/>
      <c r="AG63" s="79">
        <f t="shared" si="0"/>
        <v>0</v>
      </c>
      <c r="AH63" s="82">
        <f t="shared" si="1"/>
        <v>0</v>
      </c>
      <c r="AI63" s="45"/>
      <c r="AJ63" s="90">
        <f>T63+U63+AD63</f>
        <v>0</v>
      </c>
      <c r="AK63" s="90">
        <v>0</v>
      </c>
    </row>
    <row r="64" spans="1:37" ht="18.75" customHeight="1" x14ac:dyDescent="0.2">
      <c r="A64" s="16"/>
      <c r="B64" s="17"/>
      <c r="C64" s="17"/>
      <c r="D64" s="17"/>
      <c r="E64" s="17"/>
      <c r="F64" s="17"/>
      <c r="G64" s="17"/>
      <c r="H64" s="17"/>
      <c r="I64" s="18"/>
      <c r="J64" s="18"/>
      <c r="K64" s="18">
        <v>9</v>
      </c>
      <c r="L64" s="4">
        <v>23</v>
      </c>
      <c r="M64" s="37" t="s">
        <v>100</v>
      </c>
      <c r="N64" s="42" t="s">
        <v>85</v>
      </c>
      <c r="O64" s="100">
        <v>1</v>
      </c>
      <c r="P64" s="100">
        <v>1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v>0</v>
      </c>
      <c r="X64" s="85"/>
      <c r="Y64" s="85"/>
      <c r="Z64" s="85"/>
      <c r="AA64" s="85"/>
      <c r="AB64" s="41"/>
      <c r="AC64" s="41"/>
      <c r="AD64" s="121">
        <v>0</v>
      </c>
      <c r="AE64" s="45"/>
      <c r="AF64" s="45"/>
      <c r="AG64" s="79">
        <f t="shared" si="0"/>
        <v>0</v>
      </c>
      <c r="AH64" s="82">
        <f t="shared" si="1"/>
        <v>0</v>
      </c>
      <c r="AI64" s="45"/>
      <c r="AJ64" s="90">
        <f>T64+U64+AD64</f>
        <v>0</v>
      </c>
      <c r="AK64" s="90">
        <v>0</v>
      </c>
    </row>
    <row r="65" spans="1:37" ht="24" x14ac:dyDescent="0.2">
      <c r="A65" s="16"/>
      <c r="B65" s="17"/>
      <c r="C65" s="17"/>
      <c r="D65" s="17"/>
      <c r="E65" s="17"/>
      <c r="F65" s="17"/>
      <c r="G65" s="17"/>
      <c r="H65" s="17"/>
      <c r="I65" s="18"/>
      <c r="J65" s="18">
        <v>3</v>
      </c>
      <c r="K65" s="18"/>
      <c r="L65" s="4"/>
      <c r="M65" s="36" t="s">
        <v>101</v>
      </c>
      <c r="N65" s="42"/>
      <c r="O65" s="45"/>
      <c r="P65" s="45"/>
      <c r="Q65" s="102"/>
      <c r="R65" s="102"/>
      <c r="S65" s="102"/>
      <c r="T65" s="102"/>
      <c r="U65" s="102"/>
      <c r="V65" s="102"/>
      <c r="W65" s="102"/>
      <c r="X65" s="85"/>
      <c r="Y65" s="85"/>
      <c r="Z65" s="85"/>
      <c r="AA65" s="85"/>
      <c r="AB65" s="41"/>
      <c r="AC65" s="41"/>
      <c r="AD65" s="102"/>
      <c r="AE65" s="45"/>
      <c r="AF65" s="45"/>
      <c r="AG65" s="79"/>
      <c r="AH65" s="82"/>
      <c r="AI65" s="45"/>
      <c r="AJ65" s="91"/>
      <c r="AK65" s="91"/>
    </row>
    <row r="66" spans="1:37" ht="15.75" customHeight="1" x14ac:dyDescent="0.2">
      <c r="A66" s="16"/>
      <c r="B66" s="17"/>
      <c r="C66" s="17"/>
      <c r="D66" s="17"/>
      <c r="E66" s="17"/>
      <c r="F66" s="17"/>
      <c r="G66" s="17"/>
      <c r="H66" s="17"/>
      <c r="I66" s="18"/>
      <c r="J66" s="18"/>
      <c r="K66" s="18">
        <v>1</v>
      </c>
      <c r="L66" s="4">
        <v>24</v>
      </c>
      <c r="M66" s="37" t="s">
        <v>102</v>
      </c>
      <c r="N66" s="42" t="s">
        <v>36</v>
      </c>
      <c r="O66" s="100">
        <v>2</v>
      </c>
      <c r="P66" s="100">
        <v>2</v>
      </c>
      <c r="Q66" s="102">
        <v>0</v>
      </c>
      <c r="R66" s="102">
        <v>0</v>
      </c>
      <c r="S66" s="102">
        <v>0</v>
      </c>
      <c r="T66" s="102">
        <v>2</v>
      </c>
      <c r="U66" s="102">
        <v>3</v>
      </c>
      <c r="V66" s="102">
        <v>0</v>
      </c>
      <c r="W66" s="102">
        <v>0</v>
      </c>
      <c r="X66" s="85"/>
      <c r="Y66" s="85"/>
      <c r="Z66" s="85"/>
      <c r="AA66" s="85"/>
      <c r="AB66" s="41"/>
      <c r="AC66" s="41"/>
      <c r="AD66" s="102">
        <v>3</v>
      </c>
      <c r="AE66" s="45"/>
      <c r="AF66" s="45"/>
      <c r="AG66" s="79">
        <f>+Q66+R66+S66+T66+U66+V66+W66+X66+Y66+Z66+AA66+AD66</f>
        <v>8</v>
      </c>
      <c r="AH66" s="82">
        <f>+(AG66*1)/O66</f>
        <v>4</v>
      </c>
      <c r="AI66" s="45"/>
      <c r="AJ66" s="90">
        <f>T66+U66+AD66</f>
        <v>8</v>
      </c>
      <c r="AK66" s="90">
        <v>0</v>
      </c>
    </row>
    <row r="67" spans="1:37" ht="15.75" customHeight="1" x14ac:dyDescent="0.2">
      <c r="A67" s="16"/>
      <c r="B67" s="17"/>
      <c r="C67" s="17"/>
      <c r="D67" s="17"/>
      <c r="E67" s="17"/>
      <c r="F67" s="17"/>
      <c r="G67" s="17"/>
      <c r="H67" s="17"/>
      <c r="I67" s="18"/>
      <c r="J67" s="18"/>
      <c r="K67" s="18">
        <v>2</v>
      </c>
      <c r="L67" s="4">
        <v>25</v>
      </c>
      <c r="M67" s="37" t="s">
        <v>103</v>
      </c>
      <c r="N67" s="42" t="s">
        <v>36</v>
      </c>
      <c r="O67" s="100">
        <v>3</v>
      </c>
      <c r="P67" s="100">
        <v>3</v>
      </c>
      <c r="Q67" s="102">
        <v>0</v>
      </c>
      <c r="R67" s="102">
        <v>0</v>
      </c>
      <c r="S67" s="102">
        <v>0</v>
      </c>
      <c r="T67" s="102">
        <f>2+4</f>
        <v>6</v>
      </c>
      <c r="U67" s="102">
        <v>2</v>
      </c>
      <c r="V67" s="102">
        <v>0</v>
      </c>
      <c r="W67" s="102">
        <v>0</v>
      </c>
      <c r="X67" s="85"/>
      <c r="Y67" s="85"/>
      <c r="Z67" s="85"/>
      <c r="AA67" s="85"/>
      <c r="AB67" s="41"/>
      <c r="AC67" s="41"/>
      <c r="AD67" s="102">
        <v>1</v>
      </c>
      <c r="AE67" s="45"/>
      <c r="AF67" s="45"/>
      <c r="AG67" s="79">
        <f>+Q67+R67+S67+T67+U67+V67+W67+X67+Y67+Z67+AA67+AD67</f>
        <v>9</v>
      </c>
      <c r="AH67" s="82">
        <f>+(AG67*1)/O67</f>
        <v>3</v>
      </c>
      <c r="AI67" s="45"/>
      <c r="AJ67" s="90">
        <f>T67+U67+AD67</f>
        <v>9</v>
      </c>
      <c r="AK67" s="90">
        <v>0</v>
      </c>
    </row>
    <row r="68" spans="1:37" ht="15.75" customHeight="1" x14ac:dyDescent="0.2">
      <c r="A68" s="16"/>
      <c r="B68" s="17"/>
      <c r="C68" s="17"/>
      <c r="D68" s="17"/>
      <c r="E68" s="17"/>
      <c r="F68" s="17"/>
      <c r="G68" s="17"/>
      <c r="H68" s="17"/>
      <c r="I68" s="18"/>
      <c r="J68" s="18"/>
      <c r="K68" s="18">
        <v>3</v>
      </c>
      <c r="L68" s="4">
        <v>26</v>
      </c>
      <c r="M68" s="37" t="s">
        <v>104</v>
      </c>
      <c r="N68" s="42" t="s">
        <v>72</v>
      </c>
      <c r="O68" s="100">
        <v>12</v>
      </c>
      <c r="P68" s="100">
        <v>12</v>
      </c>
      <c r="Q68" s="102">
        <v>0</v>
      </c>
      <c r="R68" s="102">
        <v>2</v>
      </c>
      <c r="S68" s="102">
        <v>1</v>
      </c>
      <c r="T68" s="102">
        <v>1</v>
      </c>
      <c r="U68" s="102">
        <v>1</v>
      </c>
      <c r="V68" s="102">
        <v>1</v>
      </c>
      <c r="W68" s="102">
        <v>1</v>
      </c>
      <c r="X68" s="85"/>
      <c r="Y68" s="85"/>
      <c r="Z68" s="85"/>
      <c r="AA68" s="85"/>
      <c r="AB68" s="41"/>
      <c r="AC68" s="41"/>
      <c r="AD68" s="102">
        <v>1</v>
      </c>
      <c r="AE68" s="45"/>
      <c r="AF68" s="45"/>
      <c r="AG68" s="79">
        <f>+Q68+R68+S68+T68+U68+V68+W68+X68+Y68+Z68+AA68+AD68</f>
        <v>8</v>
      </c>
      <c r="AH68" s="82">
        <f>+(AG68*1)/O68</f>
        <v>0.66666666666666663</v>
      </c>
      <c r="AI68" s="45"/>
      <c r="AJ68" s="90">
        <v>1</v>
      </c>
      <c r="AK68" s="90">
        <v>1</v>
      </c>
    </row>
    <row r="69" spans="1:37" ht="48" customHeight="1" x14ac:dyDescent="0.2">
      <c r="A69" s="16"/>
      <c r="B69" s="17"/>
      <c r="C69" s="17"/>
      <c r="D69" s="17"/>
      <c r="E69" s="17"/>
      <c r="F69" s="17"/>
      <c r="G69" s="17"/>
      <c r="H69" s="17"/>
      <c r="I69" s="18"/>
      <c r="J69" s="18">
        <v>4</v>
      </c>
      <c r="K69" s="18"/>
      <c r="L69" s="4"/>
      <c r="M69" s="36" t="s">
        <v>105</v>
      </c>
      <c r="N69" s="42"/>
      <c r="O69" s="45"/>
      <c r="P69" s="45"/>
      <c r="Q69" s="102"/>
      <c r="R69" s="102"/>
      <c r="S69" s="102"/>
      <c r="T69" s="102"/>
      <c r="U69" s="102"/>
      <c r="V69" s="102"/>
      <c r="W69" s="102"/>
      <c r="X69" s="85"/>
      <c r="Y69" s="85"/>
      <c r="Z69" s="85"/>
      <c r="AA69" s="85"/>
      <c r="AB69" s="41"/>
      <c r="AC69" s="41"/>
      <c r="AD69" s="102"/>
      <c r="AE69" s="45"/>
      <c r="AF69" s="45"/>
      <c r="AG69" s="79"/>
      <c r="AH69" s="82"/>
      <c r="AI69" s="45"/>
      <c r="AJ69" s="91"/>
      <c r="AK69" s="91"/>
    </row>
    <row r="70" spans="1:37" ht="27" customHeight="1" x14ac:dyDescent="0.2">
      <c r="A70" s="16"/>
      <c r="B70" s="17"/>
      <c r="C70" s="17"/>
      <c r="D70" s="17"/>
      <c r="E70" s="17"/>
      <c r="F70" s="17"/>
      <c r="G70" s="17"/>
      <c r="H70" s="17"/>
      <c r="I70" s="18"/>
      <c r="J70" s="18"/>
      <c r="K70" s="18">
        <v>1</v>
      </c>
      <c r="L70" s="4">
        <v>27</v>
      </c>
      <c r="M70" s="37" t="s">
        <v>106</v>
      </c>
      <c r="N70" s="42" t="s">
        <v>107</v>
      </c>
      <c r="O70" s="100">
        <v>40000</v>
      </c>
      <c r="P70" s="100">
        <v>40000</v>
      </c>
      <c r="Q70" s="102">
        <v>8051</v>
      </c>
      <c r="R70" s="102">
        <v>3480</v>
      </c>
      <c r="S70" s="102">
        <v>9946</v>
      </c>
      <c r="T70" s="102">
        <v>0</v>
      </c>
      <c r="U70" s="102">
        <v>4980</v>
      </c>
      <c r="V70" s="102">
        <v>7035</v>
      </c>
      <c r="W70" s="102">
        <v>2808</v>
      </c>
      <c r="X70" s="85"/>
      <c r="Y70" s="85"/>
      <c r="Z70" s="85"/>
      <c r="AA70" s="85"/>
      <c r="AB70" s="41"/>
      <c r="AC70" s="41"/>
      <c r="AD70" s="102">
        <v>6803</v>
      </c>
      <c r="AE70" s="45"/>
      <c r="AF70" s="45"/>
      <c r="AG70" s="79">
        <f>+Q70+R70+S70+T70+U70+V70+W70+X70+Y70+Z70+AA70+AD70</f>
        <v>43103</v>
      </c>
      <c r="AH70" s="82">
        <f>+(AG70*1)/O70</f>
        <v>1.0775749999999999</v>
      </c>
      <c r="AI70" s="45"/>
      <c r="AJ70" s="90">
        <f>T70+U70+AD70</f>
        <v>11783</v>
      </c>
      <c r="AK70" s="90">
        <v>10000</v>
      </c>
    </row>
    <row r="71" spans="1:37" ht="27" customHeight="1" x14ac:dyDescent="0.2">
      <c r="A71" s="16"/>
      <c r="B71" s="17"/>
      <c r="C71" s="17"/>
      <c r="D71" s="17"/>
      <c r="E71" s="17"/>
      <c r="F71" s="17"/>
      <c r="G71" s="17"/>
      <c r="H71" s="17"/>
      <c r="I71" s="18"/>
      <c r="J71" s="18"/>
      <c r="K71" s="18">
        <v>2</v>
      </c>
      <c r="L71" s="4">
        <v>28</v>
      </c>
      <c r="M71" s="113" t="s">
        <v>108</v>
      </c>
      <c r="N71" s="102" t="s">
        <v>36</v>
      </c>
      <c r="O71" s="100">
        <v>200</v>
      </c>
      <c r="P71" s="100">
        <v>200</v>
      </c>
      <c r="Q71" s="102">
        <v>18</v>
      </c>
      <c r="R71" s="102">
        <v>25</v>
      </c>
      <c r="S71" s="102">
        <v>51</v>
      </c>
      <c r="T71" s="102">
        <v>0</v>
      </c>
      <c r="U71" s="102">
        <v>15</v>
      </c>
      <c r="V71" s="102">
        <v>30</v>
      </c>
      <c r="W71" s="102">
        <v>5</v>
      </c>
      <c r="X71" s="85"/>
      <c r="Y71" s="85"/>
      <c r="Z71" s="85"/>
      <c r="AA71" s="85"/>
      <c r="AB71" s="41"/>
      <c r="AC71" s="41"/>
      <c r="AD71" s="102">
        <v>13</v>
      </c>
      <c r="AE71" s="45"/>
      <c r="AF71" s="45"/>
      <c r="AG71" s="79">
        <f>+Q71+R71+S71+T71+U71+V71+W71+X71+Y71+Z71+AA71+AD71</f>
        <v>157</v>
      </c>
      <c r="AH71" s="82">
        <f>+(AG71*1)/O71</f>
        <v>0.78500000000000003</v>
      </c>
      <c r="AI71" s="45"/>
      <c r="AJ71" s="90"/>
      <c r="AK71" s="90"/>
    </row>
    <row r="72" spans="1:37" ht="48.75" customHeight="1" x14ac:dyDescent="0.2">
      <c r="A72" s="16"/>
      <c r="B72" s="17"/>
      <c r="C72" s="17"/>
      <c r="D72" s="17"/>
      <c r="E72" s="17"/>
      <c r="F72" s="17"/>
      <c r="G72" s="17"/>
      <c r="H72" s="17"/>
      <c r="I72" s="18"/>
      <c r="J72" s="18">
        <v>5</v>
      </c>
      <c r="K72" s="18"/>
      <c r="L72" s="4"/>
      <c r="M72" s="36" t="s">
        <v>109</v>
      </c>
      <c r="N72" s="42"/>
      <c r="O72" s="100"/>
      <c r="P72" s="100"/>
      <c r="Q72" s="102"/>
      <c r="R72" s="102"/>
      <c r="S72" s="102"/>
      <c r="T72" s="102"/>
      <c r="U72" s="102"/>
      <c r="V72" s="102"/>
      <c r="W72" s="102"/>
      <c r="X72" s="85"/>
      <c r="Y72" s="85"/>
      <c r="Z72" s="85"/>
      <c r="AA72" s="85"/>
      <c r="AB72" s="41"/>
      <c r="AC72" s="41"/>
      <c r="AD72" s="102"/>
      <c r="AE72" s="45"/>
      <c r="AF72" s="45"/>
      <c r="AG72" s="79"/>
      <c r="AH72" s="82"/>
      <c r="AI72" s="45"/>
      <c r="AJ72" s="91"/>
      <c r="AK72" s="91"/>
    </row>
    <row r="73" spans="1:37" ht="38.25" customHeight="1" x14ac:dyDescent="0.2">
      <c r="A73" s="16"/>
      <c r="B73" s="17"/>
      <c r="C73" s="17"/>
      <c r="D73" s="17"/>
      <c r="E73" s="17"/>
      <c r="F73" s="17"/>
      <c r="G73" s="17"/>
      <c r="H73" s="17"/>
      <c r="I73" s="18"/>
      <c r="J73" s="18"/>
      <c r="K73" s="18">
        <v>1</v>
      </c>
      <c r="L73" s="4">
        <v>29</v>
      </c>
      <c r="M73" s="37" t="s">
        <v>110</v>
      </c>
      <c r="N73" s="42" t="s">
        <v>111</v>
      </c>
      <c r="O73" s="100">
        <v>260</v>
      </c>
      <c r="P73" s="100">
        <v>260</v>
      </c>
      <c r="Q73" s="102">
        <f>4+9</f>
        <v>13</v>
      </c>
      <c r="R73" s="102">
        <v>38</v>
      </c>
      <c r="S73" s="102">
        <v>35</v>
      </c>
      <c r="T73" s="102">
        <v>25</v>
      </c>
      <c r="U73" s="102">
        <v>20</v>
      </c>
      <c r="V73" s="102">
        <v>27</v>
      </c>
      <c r="W73" s="102">
        <v>19</v>
      </c>
      <c r="X73" s="85"/>
      <c r="Y73" s="85"/>
      <c r="Z73" s="85"/>
      <c r="AA73" s="85"/>
      <c r="AB73" s="41"/>
      <c r="AC73" s="41"/>
      <c r="AD73" s="102">
        <v>34</v>
      </c>
      <c r="AE73" s="45"/>
      <c r="AF73" s="45"/>
      <c r="AG73" s="79">
        <f>+Q73+R73+S73+T73+U73+V73+W73+X73+Y73+Z73+AA73+AD73</f>
        <v>211</v>
      </c>
      <c r="AH73" s="82">
        <f>+(AG73*1)/O73</f>
        <v>0.81153846153846154</v>
      </c>
      <c r="AI73" s="45"/>
      <c r="AJ73" s="90">
        <f>T73+U73+AD73</f>
        <v>79</v>
      </c>
      <c r="AK73" s="90">
        <v>25</v>
      </c>
    </row>
    <row r="74" spans="1:37" ht="28.5" customHeight="1" x14ac:dyDescent="0.2">
      <c r="A74" s="16"/>
      <c r="B74" s="17"/>
      <c r="C74" s="17"/>
      <c r="D74" s="17"/>
      <c r="E74" s="17"/>
      <c r="F74" s="17"/>
      <c r="G74" s="17"/>
      <c r="H74" s="17"/>
      <c r="I74" s="18"/>
      <c r="J74" s="18"/>
      <c r="K74" s="18">
        <v>2</v>
      </c>
      <c r="L74" s="4">
        <v>30</v>
      </c>
      <c r="M74" s="38" t="s">
        <v>112</v>
      </c>
      <c r="N74" s="42" t="s">
        <v>113</v>
      </c>
      <c r="O74" s="100">
        <v>3</v>
      </c>
      <c r="P74" s="100">
        <v>3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1</v>
      </c>
      <c r="W74" s="121">
        <v>0</v>
      </c>
      <c r="X74" s="85"/>
      <c r="Y74" s="85"/>
      <c r="Z74" s="85"/>
      <c r="AA74" s="85"/>
      <c r="AB74" s="41"/>
      <c r="AC74" s="41"/>
      <c r="AD74" s="121">
        <v>0</v>
      </c>
      <c r="AE74" s="51"/>
      <c r="AF74" s="51"/>
      <c r="AG74" s="79">
        <f>+Q74+R74+S74+T74+U74+V74+W74+X74+Y74+Z74+AA74+AD74</f>
        <v>1</v>
      </c>
      <c r="AH74" s="114">
        <f>+(AG74*1)/O74</f>
        <v>0.33333333333333331</v>
      </c>
      <c r="AI74" s="51"/>
      <c r="AJ74" s="90">
        <f>T74+U74+AD74</f>
        <v>0</v>
      </c>
      <c r="AK74" s="90">
        <v>0</v>
      </c>
    </row>
    <row r="75" spans="1:37" ht="23.25" thickBot="1" x14ac:dyDescent="0.25">
      <c r="A75" s="21"/>
      <c r="B75" s="22"/>
      <c r="C75" s="22"/>
      <c r="D75" s="22"/>
      <c r="E75" s="22"/>
      <c r="F75" s="22"/>
      <c r="G75" s="22"/>
      <c r="H75" s="22"/>
      <c r="I75" s="23"/>
      <c r="J75" s="23"/>
      <c r="K75" s="23">
        <v>3</v>
      </c>
      <c r="L75" s="13">
        <v>31</v>
      </c>
      <c r="M75" s="94" t="s">
        <v>114</v>
      </c>
      <c r="N75" s="43" t="s">
        <v>36</v>
      </c>
      <c r="O75" s="104">
        <v>1</v>
      </c>
      <c r="P75" s="104">
        <v>1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87"/>
      <c r="Y75" s="87"/>
      <c r="Z75" s="87"/>
      <c r="AA75" s="87"/>
      <c r="AB75" s="44"/>
      <c r="AC75" s="44"/>
      <c r="AD75" s="118">
        <v>0</v>
      </c>
      <c r="AE75" s="46"/>
      <c r="AF75" s="46"/>
      <c r="AG75" s="79">
        <f>+Q75+R75+S75+T75+U75+V75+W75+X75+Y75+Z75+AA75+AD75</f>
        <v>0</v>
      </c>
      <c r="AH75" s="95">
        <f>+(AG75*1)/O75</f>
        <v>0</v>
      </c>
      <c r="AI75" s="46"/>
      <c r="AJ75" s="90">
        <f>T75+U75+AD75</f>
        <v>0</v>
      </c>
      <c r="AK75" s="90">
        <v>0</v>
      </c>
    </row>
    <row r="76" spans="1:37" ht="57" customHeight="1" thickBot="1" x14ac:dyDescent="0.25">
      <c r="A76" s="65">
        <v>2</v>
      </c>
      <c r="B76" s="66">
        <v>1</v>
      </c>
      <c r="C76" s="66">
        <v>1</v>
      </c>
      <c r="D76" s="66">
        <v>1</v>
      </c>
      <c r="E76" s="66">
        <v>1</v>
      </c>
      <c r="F76" s="66">
        <v>2</v>
      </c>
      <c r="G76" s="66" t="s">
        <v>47</v>
      </c>
      <c r="H76" s="67" t="s">
        <v>48</v>
      </c>
      <c r="I76" s="68">
        <v>4</v>
      </c>
      <c r="J76" s="68"/>
      <c r="K76" s="68"/>
      <c r="L76" s="60"/>
      <c r="M76" s="70" t="s">
        <v>115</v>
      </c>
      <c r="N76" s="52"/>
      <c r="O76" s="30"/>
      <c r="P76" s="30"/>
      <c r="Q76" s="119"/>
      <c r="R76" s="119"/>
      <c r="S76" s="119"/>
      <c r="T76" s="119"/>
      <c r="U76" s="119"/>
      <c r="V76" s="119"/>
      <c r="W76" s="119"/>
      <c r="X76" s="86"/>
      <c r="Y76" s="86"/>
      <c r="Z76" s="86"/>
      <c r="AA76" s="86"/>
      <c r="AB76" s="53"/>
      <c r="AC76" s="53"/>
      <c r="AD76" s="119"/>
      <c r="AE76" s="76">
        <v>25824122.690000001</v>
      </c>
      <c r="AF76" s="77">
        <v>2692512.73</v>
      </c>
      <c r="AG76" s="76">
        <v>24165084.149999999</v>
      </c>
      <c r="AH76" s="81"/>
      <c r="AI76" s="107">
        <f>+AG76/AE76</f>
        <v>0.93575624775658151</v>
      </c>
      <c r="AJ76" s="92"/>
      <c r="AK76" s="92"/>
    </row>
    <row r="77" spans="1:37" ht="24" x14ac:dyDescent="0.2">
      <c r="A77" s="16"/>
      <c r="B77" s="17"/>
      <c r="C77" s="17"/>
      <c r="D77" s="17"/>
      <c r="E77" s="17"/>
      <c r="F77" s="17"/>
      <c r="G77" s="17"/>
      <c r="H77" s="20"/>
      <c r="I77" s="18"/>
      <c r="J77" s="18">
        <v>1</v>
      </c>
      <c r="K77" s="18"/>
      <c r="L77" s="4"/>
      <c r="M77" s="132" t="s">
        <v>116</v>
      </c>
      <c r="N77" s="122"/>
      <c r="O77" s="123"/>
      <c r="P77" s="123"/>
      <c r="Q77" s="125"/>
      <c r="R77" s="125"/>
      <c r="S77" s="125"/>
      <c r="T77" s="125"/>
      <c r="U77" s="125"/>
      <c r="V77" s="125"/>
      <c r="W77" s="125"/>
      <c r="X77" s="124"/>
      <c r="Y77" s="124"/>
      <c r="Z77" s="124"/>
      <c r="AA77" s="124"/>
      <c r="AB77" s="103"/>
      <c r="AC77" s="103"/>
      <c r="AD77" s="125"/>
      <c r="AE77" s="123"/>
      <c r="AF77" s="123"/>
      <c r="AG77" s="129"/>
      <c r="AH77" s="130"/>
      <c r="AI77" s="123"/>
      <c r="AJ77" s="90"/>
      <c r="AK77" s="90"/>
    </row>
    <row r="78" spans="1:37" ht="22.5" x14ac:dyDescent="0.2">
      <c r="A78" s="16"/>
      <c r="B78" s="17"/>
      <c r="C78" s="17"/>
      <c r="D78" s="17"/>
      <c r="E78" s="17"/>
      <c r="F78" s="17"/>
      <c r="G78" s="17"/>
      <c r="H78" s="20"/>
      <c r="I78" s="18"/>
      <c r="J78" s="18"/>
      <c r="K78" s="18">
        <v>1</v>
      </c>
      <c r="L78" s="4">
        <v>32</v>
      </c>
      <c r="M78" s="133" t="s">
        <v>117</v>
      </c>
      <c r="N78" s="42" t="s">
        <v>36</v>
      </c>
      <c r="O78" s="100">
        <v>10</v>
      </c>
      <c r="P78" s="100">
        <v>10</v>
      </c>
      <c r="Q78" s="102">
        <v>0</v>
      </c>
      <c r="R78" s="102">
        <v>0</v>
      </c>
      <c r="S78" s="102">
        <v>1</v>
      </c>
      <c r="T78" s="102">
        <v>0</v>
      </c>
      <c r="U78" s="102">
        <v>3</v>
      </c>
      <c r="V78" s="102">
        <f>1+1+1</f>
        <v>3</v>
      </c>
      <c r="W78" s="102">
        <v>0</v>
      </c>
      <c r="X78" s="85"/>
      <c r="Y78" s="85"/>
      <c r="Z78" s="85"/>
      <c r="AA78" s="85"/>
      <c r="AB78" s="41"/>
      <c r="AC78" s="41"/>
      <c r="AD78" s="102">
        <v>2</v>
      </c>
      <c r="AE78" s="45"/>
      <c r="AF78" s="45"/>
      <c r="AG78" s="79">
        <f>+Q78+R78+S78+T78+U78+V78+W78+X78+Y78+Z78+AA78+AD78</f>
        <v>9</v>
      </c>
      <c r="AH78" s="82">
        <f>+(AG78*1)/O78</f>
        <v>0.9</v>
      </c>
      <c r="AI78" s="45"/>
      <c r="AJ78" s="90">
        <f>T78+U78+AD78</f>
        <v>5</v>
      </c>
      <c r="AK78" s="90">
        <v>8</v>
      </c>
    </row>
    <row r="79" spans="1:37" ht="22.5" x14ac:dyDescent="0.2">
      <c r="A79" s="16"/>
      <c r="B79" s="17"/>
      <c r="C79" s="17"/>
      <c r="D79" s="17"/>
      <c r="E79" s="17"/>
      <c r="F79" s="17"/>
      <c r="G79" s="17"/>
      <c r="H79" s="20"/>
      <c r="I79" s="18"/>
      <c r="J79" s="18"/>
      <c r="K79" s="18">
        <v>2</v>
      </c>
      <c r="L79" s="4">
        <v>33</v>
      </c>
      <c r="M79" s="133" t="s">
        <v>118</v>
      </c>
      <c r="N79" s="42" t="s">
        <v>36</v>
      </c>
      <c r="O79" s="100">
        <v>12</v>
      </c>
      <c r="P79" s="100">
        <v>12</v>
      </c>
      <c r="Q79" s="102">
        <v>0</v>
      </c>
      <c r="R79" s="102">
        <v>0</v>
      </c>
      <c r="S79" s="102">
        <v>1</v>
      </c>
      <c r="T79" s="102">
        <v>2</v>
      </c>
      <c r="U79" s="102">
        <v>2</v>
      </c>
      <c r="V79" s="102">
        <v>2</v>
      </c>
      <c r="W79" s="102">
        <v>0</v>
      </c>
      <c r="X79" s="85"/>
      <c r="Y79" s="85"/>
      <c r="Z79" s="85"/>
      <c r="AA79" s="85"/>
      <c r="AB79" s="41"/>
      <c r="AC79" s="41"/>
      <c r="AD79" s="102">
        <v>0</v>
      </c>
      <c r="AE79" s="45"/>
      <c r="AF79" s="45"/>
      <c r="AG79" s="79">
        <f>+Q79+R79+S79+T79+U79+V79+W79+X79+Y79+Z79+AA79+AD79</f>
        <v>7</v>
      </c>
      <c r="AH79" s="82">
        <f>+(AG79*1)/O79</f>
        <v>0.58333333333333337</v>
      </c>
      <c r="AI79" s="45"/>
      <c r="AJ79" s="90">
        <f>T79+U79+AD79</f>
        <v>4</v>
      </c>
      <c r="AK79" s="90">
        <v>2</v>
      </c>
    </row>
    <row r="80" spans="1:37" ht="22.5" x14ac:dyDescent="0.2">
      <c r="A80" s="16"/>
      <c r="B80" s="17"/>
      <c r="C80" s="17"/>
      <c r="D80" s="17"/>
      <c r="E80" s="17"/>
      <c r="F80" s="17"/>
      <c r="G80" s="17"/>
      <c r="H80" s="20"/>
      <c r="I80" s="18"/>
      <c r="J80" s="18"/>
      <c r="K80" s="18">
        <v>3</v>
      </c>
      <c r="L80" s="4">
        <v>34</v>
      </c>
      <c r="M80" s="133" t="s">
        <v>119</v>
      </c>
      <c r="N80" s="42" t="s">
        <v>36</v>
      </c>
      <c r="O80" s="100">
        <v>2</v>
      </c>
      <c r="P80" s="100">
        <v>2</v>
      </c>
      <c r="Q80" s="121">
        <v>0</v>
      </c>
      <c r="R80" s="121">
        <v>0</v>
      </c>
      <c r="S80" s="121">
        <v>0</v>
      </c>
      <c r="T80" s="121">
        <v>0</v>
      </c>
      <c r="U80" s="121">
        <v>3</v>
      </c>
      <c r="V80" s="121">
        <v>1</v>
      </c>
      <c r="W80" s="121">
        <v>0</v>
      </c>
      <c r="X80" s="85"/>
      <c r="Y80" s="85"/>
      <c r="Z80" s="85"/>
      <c r="AA80" s="85"/>
      <c r="AB80" s="41"/>
      <c r="AC80" s="41"/>
      <c r="AD80" s="121">
        <v>0</v>
      </c>
      <c r="AE80" s="45"/>
      <c r="AF80" s="45"/>
      <c r="AG80" s="79">
        <f>+Q80+R80+S80+T80+U80+V80+W80+X80+Y80+Z80+AA80+AD80</f>
        <v>4</v>
      </c>
      <c r="AH80" s="82">
        <f>+(AG80*1)/O80</f>
        <v>2</v>
      </c>
      <c r="AI80" s="45"/>
      <c r="AJ80" s="90">
        <f>T80+U80+AD80</f>
        <v>3</v>
      </c>
      <c r="AK80" s="90">
        <v>10</v>
      </c>
    </row>
    <row r="81" spans="1:37" ht="18" customHeight="1" x14ac:dyDescent="0.2">
      <c r="A81" s="16"/>
      <c r="B81" s="17"/>
      <c r="C81" s="17"/>
      <c r="D81" s="17"/>
      <c r="E81" s="17"/>
      <c r="F81" s="17"/>
      <c r="G81" s="17"/>
      <c r="H81" s="20"/>
      <c r="I81" s="18"/>
      <c r="J81" s="18">
        <v>2</v>
      </c>
      <c r="K81" s="18"/>
      <c r="L81" s="4"/>
      <c r="M81" s="134" t="s">
        <v>120</v>
      </c>
      <c r="N81" s="42"/>
      <c r="O81" s="45"/>
      <c r="P81" s="45"/>
      <c r="Q81" s="102"/>
      <c r="R81" s="102"/>
      <c r="S81" s="102"/>
      <c r="T81" s="102"/>
      <c r="U81" s="102"/>
      <c r="V81" s="102"/>
      <c r="W81" s="102"/>
      <c r="X81" s="85"/>
      <c r="Y81" s="85"/>
      <c r="Z81" s="85"/>
      <c r="AA81" s="85"/>
      <c r="AB81" s="41"/>
      <c r="AC81" s="41"/>
      <c r="AD81" s="102"/>
      <c r="AE81" s="45"/>
      <c r="AF81" s="45"/>
      <c r="AG81" s="79"/>
      <c r="AH81" s="82"/>
      <c r="AI81" s="45"/>
      <c r="AJ81" s="91"/>
      <c r="AK81" s="91"/>
    </row>
    <row r="82" spans="1:37" ht="17.25" customHeight="1" x14ac:dyDescent="0.2">
      <c r="A82" s="16"/>
      <c r="B82" s="17"/>
      <c r="C82" s="17"/>
      <c r="D82" s="17"/>
      <c r="E82" s="17"/>
      <c r="F82" s="17"/>
      <c r="G82" s="17"/>
      <c r="H82" s="20"/>
      <c r="I82" s="18"/>
      <c r="J82" s="18"/>
      <c r="K82" s="18">
        <v>1</v>
      </c>
      <c r="L82" s="4">
        <v>35</v>
      </c>
      <c r="M82" s="133" t="s">
        <v>121</v>
      </c>
      <c r="N82" s="42" t="s">
        <v>36</v>
      </c>
      <c r="O82" s="100">
        <v>20</v>
      </c>
      <c r="P82" s="100">
        <v>20</v>
      </c>
      <c r="Q82" s="102">
        <v>1</v>
      </c>
      <c r="R82" s="102">
        <v>1</v>
      </c>
      <c r="S82" s="102">
        <f>5+2+5</f>
        <v>12</v>
      </c>
      <c r="T82" s="102">
        <f>1+6</f>
        <v>7</v>
      </c>
      <c r="U82" s="102">
        <v>7</v>
      </c>
      <c r="V82" s="102">
        <f>5+1+2</f>
        <v>8</v>
      </c>
      <c r="W82" s="102">
        <f>1+5</f>
        <v>6</v>
      </c>
      <c r="X82" s="85"/>
      <c r="Y82" s="85"/>
      <c r="Z82" s="85"/>
      <c r="AA82" s="85"/>
      <c r="AB82" s="41"/>
      <c r="AC82" s="41"/>
      <c r="AD82" s="102">
        <f>3+3</f>
        <v>6</v>
      </c>
      <c r="AE82" s="45"/>
      <c r="AF82" s="45"/>
      <c r="AG82" s="79">
        <f>+Q82+R82+S82+T82+U82+V82+W82+X82+Y82+Z82+AA82+AD82</f>
        <v>48</v>
      </c>
      <c r="AH82" s="82">
        <f>+(AG82*1)/O82</f>
        <v>2.4</v>
      </c>
      <c r="AI82" s="45"/>
      <c r="AJ82" s="90">
        <f>T82+U82+AD82</f>
        <v>20</v>
      </c>
      <c r="AK82" s="90">
        <v>5</v>
      </c>
    </row>
    <row r="83" spans="1:37" ht="15" customHeight="1" x14ac:dyDescent="0.2">
      <c r="A83" s="16"/>
      <c r="B83" s="17"/>
      <c r="C83" s="17"/>
      <c r="D83" s="17"/>
      <c r="E83" s="17"/>
      <c r="F83" s="17"/>
      <c r="G83" s="17"/>
      <c r="H83" s="20"/>
      <c r="I83" s="18"/>
      <c r="J83" s="18"/>
      <c r="K83" s="18">
        <v>2</v>
      </c>
      <c r="L83" s="4">
        <v>36</v>
      </c>
      <c r="M83" s="133" t="s">
        <v>122</v>
      </c>
      <c r="N83" s="42" t="s">
        <v>72</v>
      </c>
      <c r="O83" s="100">
        <v>1</v>
      </c>
      <c r="P83" s="100">
        <v>1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  <c r="X83" s="85"/>
      <c r="Y83" s="85"/>
      <c r="Z83" s="85"/>
      <c r="AA83" s="85"/>
      <c r="AB83" s="41"/>
      <c r="AC83" s="41"/>
      <c r="AD83" s="102">
        <v>0</v>
      </c>
      <c r="AE83" s="45"/>
      <c r="AF83" s="45"/>
      <c r="AG83" s="79">
        <f>+Q83+R83+S83+T83+U83+V83+W83+X83+Y83+Z83+AA83+AD83</f>
        <v>0</v>
      </c>
      <c r="AH83" s="82">
        <f>+(AG83*1)/O83</f>
        <v>0</v>
      </c>
      <c r="AI83" s="45"/>
      <c r="AJ83" s="90">
        <f>T83+U83+AD83</f>
        <v>0</v>
      </c>
      <c r="AK83" s="90">
        <v>0</v>
      </c>
    </row>
    <row r="84" spans="1:37" ht="23.25" thickBot="1" x14ac:dyDescent="0.25">
      <c r="A84" s="16"/>
      <c r="B84" s="17"/>
      <c r="C84" s="17"/>
      <c r="D84" s="17"/>
      <c r="E84" s="17"/>
      <c r="F84" s="17"/>
      <c r="G84" s="17"/>
      <c r="H84" s="20"/>
      <c r="I84" s="18"/>
      <c r="J84" s="18"/>
      <c r="K84" s="18">
        <v>3</v>
      </c>
      <c r="L84" s="4">
        <v>37</v>
      </c>
      <c r="M84" s="135" t="s">
        <v>123</v>
      </c>
      <c r="N84" s="43" t="s">
        <v>36</v>
      </c>
      <c r="O84" s="115">
        <v>90</v>
      </c>
      <c r="P84" s="115">
        <v>90</v>
      </c>
      <c r="Q84" s="120">
        <v>1</v>
      </c>
      <c r="R84" s="120">
        <v>11</v>
      </c>
      <c r="S84" s="120">
        <v>9</v>
      </c>
      <c r="T84" s="120">
        <v>12</v>
      </c>
      <c r="U84" s="120">
        <v>28</v>
      </c>
      <c r="V84" s="120">
        <v>11</v>
      </c>
      <c r="W84" s="120">
        <v>5</v>
      </c>
      <c r="X84" s="87"/>
      <c r="Y84" s="87"/>
      <c r="Z84" s="87"/>
      <c r="AA84" s="87"/>
      <c r="AB84" s="44"/>
      <c r="AC84" s="44"/>
      <c r="AD84" s="120">
        <v>10</v>
      </c>
      <c r="AE84" s="46"/>
      <c r="AF84" s="46"/>
      <c r="AG84" s="79">
        <f>+Q84+R84+S84+T84+U84+V84+W84+X84+Y84+Z84+AA84+AD84</f>
        <v>87</v>
      </c>
      <c r="AH84" s="95">
        <f>+(AG84*1)/O84</f>
        <v>0.96666666666666667</v>
      </c>
      <c r="AI84" s="46"/>
      <c r="AJ84" s="90">
        <f>T84+U84+AD84</f>
        <v>50</v>
      </c>
      <c r="AK84" s="90">
        <v>30</v>
      </c>
    </row>
    <row r="85" spans="1:37" ht="59.25" customHeight="1" thickBot="1" x14ac:dyDescent="0.25">
      <c r="A85" s="65">
        <v>2</v>
      </c>
      <c r="B85" s="66">
        <v>1</v>
      </c>
      <c r="C85" s="66">
        <v>1</v>
      </c>
      <c r="D85" s="66">
        <v>1</v>
      </c>
      <c r="E85" s="66">
        <v>1</v>
      </c>
      <c r="F85" s="66">
        <v>2</v>
      </c>
      <c r="G85" s="66" t="s">
        <v>47</v>
      </c>
      <c r="H85" s="67" t="s">
        <v>48</v>
      </c>
      <c r="I85" s="68">
        <v>5</v>
      </c>
      <c r="J85" s="68"/>
      <c r="K85" s="68"/>
      <c r="L85" s="60"/>
      <c r="M85" s="72" t="s">
        <v>124</v>
      </c>
      <c r="N85" s="52"/>
      <c r="O85" s="30"/>
      <c r="P85" s="30"/>
      <c r="Q85" s="119"/>
      <c r="R85" s="119"/>
      <c r="S85" s="119"/>
      <c r="T85" s="119"/>
      <c r="U85" s="119"/>
      <c r="V85" s="119"/>
      <c r="W85" s="119"/>
      <c r="X85" s="86"/>
      <c r="Y85" s="86"/>
      <c r="Z85" s="86"/>
      <c r="AA85" s="86"/>
      <c r="AB85" s="54"/>
      <c r="AC85" s="54"/>
      <c r="AD85" s="119"/>
      <c r="AE85" s="76">
        <v>9789396.5</v>
      </c>
      <c r="AF85" s="77">
        <v>1109458.3</v>
      </c>
      <c r="AG85" s="96">
        <v>9186459.9000000004</v>
      </c>
      <c r="AH85" s="98"/>
      <c r="AI85" s="107">
        <f>+AG85/AE85</f>
        <v>0.93840921654363474</v>
      </c>
      <c r="AJ85" s="92"/>
      <c r="AK85" s="92"/>
    </row>
    <row r="86" spans="1:37" ht="29.25" customHeight="1" x14ac:dyDescent="0.2">
      <c r="A86" s="16"/>
      <c r="B86" s="17"/>
      <c r="C86" s="17"/>
      <c r="D86" s="17"/>
      <c r="E86" s="17"/>
      <c r="F86" s="17"/>
      <c r="G86" s="17"/>
      <c r="H86" s="20"/>
      <c r="I86" s="18"/>
      <c r="J86" s="18">
        <v>1</v>
      </c>
      <c r="K86" s="18"/>
      <c r="L86" s="4"/>
      <c r="M86" s="39" t="s">
        <v>125</v>
      </c>
      <c r="N86" s="122"/>
      <c r="O86" s="123"/>
      <c r="P86" s="123"/>
      <c r="Q86" s="125"/>
      <c r="R86" s="125"/>
      <c r="S86" s="125"/>
      <c r="T86" s="125"/>
      <c r="U86" s="125"/>
      <c r="V86" s="125"/>
      <c r="W86" s="125"/>
      <c r="X86" s="124"/>
      <c r="Y86" s="124"/>
      <c r="Z86" s="124"/>
      <c r="AA86" s="124"/>
      <c r="AB86" s="103"/>
      <c r="AC86" s="103"/>
      <c r="AD86" s="125"/>
      <c r="AE86" s="47"/>
      <c r="AF86" s="47"/>
      <c r="AG86" s="80"/>
      <c r="AH86" s="82"/>
      <c r="AI86" s="47"/>
      <c r="AJ86" s="90"/>
      <c r="AK86" s="90"/>
    </row>
    <row r="87" spans="1:37" ht="45" x14ac:dyDescent="0.2">
      <c r="A87" s="16"/>
      <c r="B87" s="17"/>
      <c r="C87" s="17"/>
      <c r="D87" s="17"/>
      <c r="E87" s="17"/>
      <c r="F87" s="17"/>
      <c r="G87" s="17"/>
      <c r="H87" s="20"/>
      <c r="I87" s="18"/>
      <c r="J87" s="18"/>
      <c r="K87" s="18">
        <v>1</v>
      </c>
      <c r="L87" s="4">
        <v>38</v>
      </c>
      <c r="M87" s="40" t="s">
        <v>126</v>
      </c>
      <c r="N87" s="42" t="s">
        <v>111</v>
      </c>
      <c r="O87" s="100">
        <v>240</v>
      </c>
      <c r="P87" s="100">
        <v>240</v>
      </c>
      <c r="Q87" s="102">
        <v>0</v>
      </c>
      <c r="R87" s="102">
        <v>57</v>
      </c>
      <c r="S87" s="102">
        <v>0</v>
      </c>
      <c r="T87" s="102">
        <v>64</v>
      </c>
      <c r="U87" s="102">
        <v>0</v>
      </c>
      <c r="V87" s="102">
        <v>0</v>
      </c>
      <c r="W87" s="102">
        <v>0</v>
      </c>
      <c r="X87" s="85"/>
      <c r="Y87" s="85"/>
      <c r="Z87" s="85"/>
      <c r="AA87" s="85"/>
      <c r="AB87" s="41"/>
      <c r="AC87" s="41"/>
      <c r="AD87" s="102">
        <v>0</v>
      </c>
      <c r="AE87" s="45"/>
      <c r="AF87" s="45"/>
      <c r="AG87" s="79">
        <f>+Q87+R87+S87+T87+U87+V87+W87+X87+Y87+Z87+AA87+AD87</f>
        <v>121</v>
      </c>
      <c r="AH87" s="82">
        <f>+(AG87*1)/O87</f>
        <v>0.50416666666666665</v>
      </c>
      <c r="AI87" s="45"/>
      <c r="AJ87" s="90">
        <f>T87+U87+AD87</f>
        <v>64</v>
      </c>
      <c r="AK87" s="90">
        <v>0</v>
      </c>
    </row>
    <row r="88" spans="1:37" ht="22.5" x14ac:dyDescent="0.2">
      <c r="A88" s="16"/>
      <c r="B88" s="17"/>
      <c r="C88" s="17"/>
      <c r="D88" s="17"/>
      <c r="E88" s="17"/>
      <c r="F88" s="17"/>
      <c r="G88" s="17"/>
      <c r="H88" s="20"/>
      <c r="I88" s="18"/>
      <c r="J88" s="18"/>
      <c r="K88" s="18">
        <v>2</v>
      </c>
      <c r="L88" s="4">
        <v>39</v>
      </c>
      <c r="M88" s="40" t="s">
        <v>127</v>
      </c>
      <c r="N88" s="42" t="s">
        <v>111</v>
      </c>
      <c r="O88" s="100">
        <v>22</v>
      </c>
      <c r="P88" s="100">
        <v>22</v>
      </c>
      <c r="Q88" s="102">
        <v>4</v>
      </c>
      <c r="R88" s="102">
        <v>3</v>
      </c>
      <c r="S88" s="102">
        <v>3</v>
      </c>
      <c r="T88" s="102">
        <v>6</v>
      </c>
      <c r="U88" s="102">
        <v>3</v>
      </c>
      <c r="V88" s="102">
        <v>0</v>
      </c>
      <c r="W88" s="102">
        <v>0</v>
      </c>
      <c r="X88" s="85"/>
      <c r="Y88" s="85"/>
      <c r="Z88" s="85"/>
      <c r="AA88" s="85"/>
      <c r="AB88" s="41"/>
      <c r="AC88" s="41"/>
      <c r="AD88" s="102">
        <v>0</v>
      </c>
      <c r="AE88" s="45"/>
      <c r="AF88" s="45"/>
      <c r="AG88" s="79">
        <f>+Q88+R88+S88+T88+U88+V88+W88+X88+Y88+Z88+AA88+AD88</f>
        <v>19</v>
      </c>
      <c r="AH88" s="82">
        <f>+(AG88*1)/O88</f>
        <v>0.86363636363636365</v>
      </c>
      <c r="AI88" s="45"/>
      <c r="AJ88" s="90">
        <f>T88+U88+AD88</f>
        <v>9</v>
      </c>
      <c r="AK88" s="90">
        <v>5</v>
      </c>
    </row>
    <row r="89" spans="1:37" ht="23.25" thickBot="1" x14ac:dyDescent="0.25">
      <c r="A89" s="16"/>
      <c r="B89" s="17"/>
      <c r="C89" s="17"/>
      <c r="D89" s="17"/>
      <c r="E89" s="17"/>
      <c r="F89" s="17"/>
      <c r="G89" s="17"/>
      <c r="H89" s="20"/>
      <c r="I89" s="18"/>
      <c r="J89" s="18"/>
      <c r="K89" s="18">
        <v>3</v>
      </c>
      <c r="L89" s="4">
        <v>40</v>
      </c>
      <c r="M89" s="73" t="s">
        <v>128</v>
      </c>
      <c r="N89" s="43" t="s">
        <v>36</v>
      </c>
      <c r="O89" s="115">
        <v>30</v>
      </c>
      <c r="P89" s="115">
        <v>30</v>
      </c>
      <c r="Q89" s="118">
        <v>2</v>
      </c>
      <c r="R89" s="118">
        <v>3</v>
      </c>
      <c r="S89" s="118">
        <v>9</v>
      </c>
      <c r="T89" s="118">
        <v>3</v>
      </c>
      <c r="U89" s="118">
        <v>4</v>
      </c>
      <c r="V89" s="118">
        <f>6+2</f>
        <v>8</v>
      </c>
      <c r="W89" s="118">
        <v>1</v>
      </c>
      <c r="X89" s="87"/>
      <c r="Y89" s="87"/>
      <c r="Z89" s="87"/>
      <c r="AA89" s="87"/>
      <c r="AB89" s="44"/>
      <c r="AC89" s="44"/>
      <c r="AD89" s="118">
        <v>0</v>
      </c>
      <c r="AE89" s="51"/>
      <c r="AF89" s="51"/>
      <c r="AG89" s="79">
        <f>+Q89+R89+S89+T89+U89+V89+W89+X89+Y89+Z89+AA89+AD89</f>
        <v>30</v>
      </c>
      <c r="AH89" s="82">
        <f>+(AG89*1)/O89</f>
        <v>1</v>
      </c>
      <c r="AI89" s="51"/>
      <c r="AJ89" s="90">
        <f>T89+U89+AD89</f>
        <v>7</v>
      </c>
      <c r="AK89" s="90">
        <v>30</v>
      </c>
    </row>
    <row r="90" spans="1:37" ht="94.5" customHeight="1" thickBot="1" x14ac:dyDescent="0.25">
      <c r="A90" s="65">
        <v>2</v>
      </c>
      <c r="B90" s="66">
        <v>1</v>
      </c>
      <c r="C90" s="66">
        <v>1</v>
      </c>
      <c r="D90" s="66">
        <v>1</v>
      </c>
      <c r="E90" s="66">
        <v>1</v>
      </c>
      <c r="F90" s="66">
        <v>2</v>
      </c>
      <c r="G90" s="66" t="s">
        <v>47</v>
      </c>
      <c r="H90" s="67" t="s">
        <v>48</v>
      </c>
      <c r="I90" s="68">
        <v>6</v>
      </c>
      <c r="J90" s="68"/>
      <c r="K90" s="68"/>
      <c r="L90" s="60"/>
      <c r="M90" s="70" t="s">
        <v>129</v>
      </c>
      <c r="N90" s="52"/>
      <c r="O90" s="30"/>
      <c r="P90" s="30"/>
      <c r="Q90" s="119"/>
      <c r="R90" s="119"/>
      <c r="S90" s="119"/>
      <c r="T90" s="119"/>
      <c r="U90" s="119"/>
      <c r="V90" s="119"/>
      <c r="W90" s="119"/>
      <c r="X90" s="86"/>
      <c r="Y90" s="86"/>
      <c r="Z90" s="86"/>
      <c r="AA90" s="86"/>
      <c r="AB90" s="53"/>
      <c r="AC90" s="53"/>
      <c r="AD90" s="119"/>
      <c r="AE90" s="76">
        <v>20858607.949999999</v>
      </c>
      <c r="AF90" s="77">
        <v>2490965.1800000002</v>
      </c>
      <c r="AG90" s="96">
        <v>21883254.149999999</v>
      </c>
      <c r="AH90" s="96"/>
      <c r="AI90" s="107">
        <f>+AG90/AE90</f>
        <v>1.049123421968339</v>
      </c>
      <c r="AJ90" s="92"/>
      <c r="AK90" s="92"/>
    </row>
    <row r="91" spans="1:37" ht="36" x14ac:dyDescent="0.2">
      <c r="A91" s="16"/>
      <c r="B91" s="17"/>
      <c r="C91" s="17"/>
      <c r="D91" s="17"/>
      <c r="E91" s="17"/>
      <c r="F91" s="17"/>
      <c r="G91" s="17"/>
      <c r="H91" s="20"/>
      <c r="I91" s="18"/>
      <c r="J91" s="18">
        <v>1</v>
      </c>
      <c r="K91" s="18"/>
      <c r="L91" s="4"/>
      <c r="M91" s="64" t="s">
        <v>130</v>
      </c>
      <c r="N91" s="122"/>
      <c r="O91" s="123"/>
      <c r="P91" s="123"/>
      <c r="Q91" s="125"/>
      <c r="R91" s="125"/>
      <c r="S91" s="125"/>
      <c r="T91" s="125"/>
      <c r="U91" s="125"/>
      <c r="V91" s="125"/>
      <c r="W91" s="125"/>
      <c r="X91" s="124"/>
      <c r="Y91" s="124"/>
      <c r="Z91" s="124"/>
      <c r="AA91" s="124"/>
      <c r="AB91" s="101"/>
      <c r="AC91" s="101"/>
      <c r="AD91" s="125"/>
      <c r="AE91" s="47"/>
      <c r="AF91" s="47"/>
      <c r="AG91" s="80"/>
      <c r="AH91" s="82"/>
      <c r="AI91" s="47"/>
      <c r="AJ91" s="90"/>
      <c r="AK91" s="90"/>
    </row>
    <row r="92" spans="1:37" ht="18.75" customHeight="1" x14ac:dyDescent="0.2">
      <c r="A92" s="16"/>
      <c r="B92" s="17"/>
      <c r="C92" s="17"/>
      <c r="D92" s="17"/>
      <c r="E92" s="17"/>
      <c r="F92" s="17"/>
      <c r="G92" s="17"/>
      <c r="H92" s="20"/>
      <c r="I92" s="18"/>
      <c r="J92" s="18"/>
      <c r="K92" s="18">
        <v>1</v>
      </c>
      <c r="L92" s="4">
        <v>41</v>
      </c>
      <c r="M92" s="37" t="s">
        <v>131</v>
      </c>
      <c r="N92" s="42" t="s">
        <v>36</v>
      </c>
      <c r="O92" s="100">
        <v>2</v>
      </c>
      <c r="P92" s="100">
        <v>2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v>0</v>
      </c>
      <c r="X92" s="85"/>
      <c r="Y92" s="85"/>
      <c r="Z92" s="85"/>
      <c r="AA92" s="85"/>
      <c r="AB92" s="41"/>
      <c r="AC92" s="41"/>
      <c r="AD92" s="121">
        <v>0</v>
      </c>
      <c r="AE92" s="45"/>
      <c r="AF92" s="45"/>
      <c r="AG92" s="79">
        <f>+Q92+R92+S92+T92+U92+V92+W92+X92+Y92+Z92+AA92+AD92</f>
        <v>0</v>
      </c>
      <c r="AH92" s="82">
        <f>+(AG92*1)/O92</f>
        <v>0</v>
      </c>
      <c r="AI92" s="45"/>
      <c r="AJ92" s="90">
        <f>T92+U92+AD92</f>
        <v>0</v>
      </c>
      <c r="AK92" s="90">
        <v>0</v>
      </c>
    </row>
    <row r="93" spans="1:37" ht="30" customHeight="1" x14ac:dyDescent="0.2">
      <c r="A93" s="16"/>
      <c r="B93" s="17"/>
      <c r="C93" s="17"/>
      <c r="D93" s="17"/>
      <c r="E93" s="17"/>
      <c r="F93" s="17"/>
      <c r="G93" s="17"/>
      <c r="H93" s="20"/>
      <c r="I93" s="18"/>
      <c r="J93" s="18"/>
      <c r="K93" s="18">
        <v>2</v>
      </c>
      <c r="L93" s="4">
        <v>42</v>
      </c>
      <c r="M93" s="37" t="s">
        <v>132</v>
      </c>
      <c r="N93" s="42" t="s">
        <v>72</v>
      </c>
      <c r="O93" s="100">
        <v>2</v>
      </c>
      <c r="P93" s="100">
        <v>2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  <c r="V93" s="121">
        <v>1</v>
      </c>
      <c r="W93" s="121">
        <v>0</v>
      </c>
      <c r="X93" s="85"/>
      <c r="Y93" s="85"/>
      <c r="Z93" s="85"/>
      <c r="AA93" s="85"/>
      <c r="AB93" s="41"/>
      <c r="AC93" s="41"/>
      <c r="AD93" s="121">
        <v>0</v>
      </c>
      <c r="AE93" s="45"/>
      <c r="AF93" s="45"/>
      <c r="AG93" s="79">
        <f>+Q93+R93+S93+T93+U93+V93+W93+X93+Y93+Z93+AA93+AD93</f>
        <v>1</v>
      </c>
      <c r="AH93" s="82">
        <f>+(AG93*1)/O93</f>
        <v>0.5</v>
      </c>
      <c r="AI93" s="45"/>
      <c r="AJ93" s="90"/>
      <c r="AK93" s="90"/>
    </row>
    <row r="94" spans="1:37" ht="36.75" customHeight="1" x14ac:dyDescent="0.2">
      <c r="A94" s="16"/>
      <c r="B94" s="17"/>
      <c r="C94" s="17"/>
      <c r="D94" s="17"/>
      <c r="E94" s="17"/>
      <c r="F94" s="17"/>
      <c r="G94" s="17"/>
      <c r="H94" s="20"/>
      <c r="I94" s="18"/>
      <c r="J94" s="18">
        <v>2</v>
      </c>
      <c r="K94" s="18"/>
      <c r="L94" s="4"/>
      <c r="M94" s="36" t="s">
        <v>133</v>
      </c>
      <c r="N94" s="42"/>
      <c r="O94" s="100"/>
      <c r="P94" s="100"/>
      <c r="Q94" s="102"/>
      <c r="R94" s="102"/>
      <c r="S94" s="102"/>
      <c r="T94" s="102"/>
      <c r="U94" s="102"/>
      <c r="V94" s="102"/>
      <c r="W94" s="102"/>
      <c r="X94" s="85"/>
      <c r="Y94" s="85"/>
      <c r="Z94" s="85"/>
      <c r="AA94" s="85"/>
      <c r="AB94" s="41"/>
      <c r="AC94" s="41"/>
      <c r="AD94" s="102"/>
      <c r="AE94" s="45"/>
      <c r="AF94" s="45"/>
      <c r="AG94" s="79"/>
      <c r="AH94" s="82"/>
      <c r="AI94" s="45"/>
      <c r="AJ94" s="91"/>
      <c r="AK94" s="91"/>
    </row>
    <row r="95" spans="1:37" ht="30.75" customHeight="1" thickBot="1" x14ac:dyDescent="0.25">
      <c r="A95" s="16"/>
      <c r="B95" s="17"/>
      <c r="C95" s="17"/>
      <c r="D95" s="17"/>
      <c r="E95" s="17"/>
      <c r="F95" s="17"/>
      <c r="G95" s="17"/>
      <c r="H95" s="20"/>
      <c r="I95" s="18"/>
      <c r="J95" s="18"/>
      <c r="K95" s="18">
        <v>1</v>
      </c>
      <c r="L95" s="4">
        <v>43</v>
      </c>
      <c r="M95" s="38" t="s">
        <v>134</v>
      </c>
      <c r="N95" s="43" t="s">
        <v>72</v>
      </c>
      <c r="O95" s="44">
        <v>4</v>
      </c>
      <c r="P95" s="44">
        <v>4</v>
      </c>
      <c r="Q95" s="120">
        <v>0</v>
      </c>
      <c r="R95" s="120">
        <v>0</v>
      </c>
      <c r="S95" s="120">
        <v>0</v>
      </c>
      <c r="T95" s="120">
        <v>1</v>
      </c>
      <c r="U95" s="120">
        <v>0</v>
      </c>
      <c r="V95" s="120">
        <v>1</v>
      </c>
      <c r="W95" s="120">
        <v>0</v>
      </c>
      <c r="X95" s="87"/>
      <c r="Y95" s="87"/>
      <c r="Z95" s="87"/>
      <c r="AA95" s="87"/>
      <c r="AB95" s="44"/>
      <c r="AC95" s="44"/>
      <c r="AD95" s="120">
        <v>0</v>
      </c>
      <c r="AE95" s="51"/>
      <c r="AF95" s="51"/>
      <c r="AG95" s="79">
        <f>+Q95+R95+S95+T95+U95+V95+W95+X95+Y95+Z95+AA95+AD95</f>
        <v>2</v>
      </c>
      <c r="AH95" s="114">
        <f>+(AG95*1)/O95</f>
        <v>0.5</v>
      </c>
      <c r="AI95" s="51"/>
      <c r="AJ95" s="90">
        <f>T95+U95+AD95</f>
        <v>1</v>
      </c>
      <c r="AK95" s="90">
        <v>0</v>
      </c>
    </row>
    <row r="96" spans="1:37" ht="32.25" thickBot="1" x14ac:dyDescent="0.25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4"/>
      <c r="M96" s="116" t="s">
        <v>135</v>
      </c>
      <c r="N96" s="28"/>
      <c r="O96" s="29"/>
      <c r="P96" s="29"/>
      <c r="Q96" s="29"/>
      <c r="R96" s="30"/>
      <c r="S96" s="29"/>
      <c r="T96" s="29"/>
      <c r="U96" s="29"/>
      <c r="V96" s="29"/>
      <c r="W96" s="29"/>
      <c r="X96" s="29"/>
      <c r="Y96" s="30"/>
      <c r="Z96" s="29"/>
      <c r="AA96" s="29"/>
      <c r="AB96" s="29"/>
      <c r="AC96" s="29"/>
      <c r="AD96" s="30"/>
      <c r="AE96" s="76">
        <f>+AE33+AE46+AE50+AE76+AE85+AE90</f>
        <v>117433466.38000001</v>
      </c>
      <c r="AF96" s="76">
        <f>+AF33+AF46+AF50+AF76+AF85+AF90</f>
        <v>18369184.450000003</v>
      </c>
      <c r="AG96" s="76">
        <f>+AG33+AG46+AG50+AG76+AG85+AG90</f>
        <v>161996743.38000003</v>
      </c>
      <c r="AH96" s="78"/>
      <c r="AI96" s="107">
        <f>+AG96/AE96</f>
        <v>1.3794768082192075</v>
      </c>
      <c r="AJ96" s="92"/>
      <c r="AK96" s="92"/>
    </row>
    <row r="99" spans="15:15" x14ac:dyDescent="0.2">
      <c r="O99" s="136"/>
    </row>
  </sheetData>
  <mergeCells count="35">
    <mergeCell ref="E25:E28"/>
    <mergeCell ref="F25:F28"/>
    <mergeCell ref="G25:G28"/>
    <mergeCell ref="O24:O32"/>
    <mergeCell ref="N24:N32"/>
    <mergeCell ref="J25:J32"/>
    <mergeCell ref="H25:H28"/>
    <mergeCell ref="I25:I32"/>
    <mergeCell ref="K25:K32"/>
    <mergeCell ref="A10:AI10"/>
    <mergeCell ref="A11:AI13"/>
    <mergeCell ref="A22:AI22"/>
    <mergeCell ref="A24:D24"/>
    <mergeCell ref="E24:H24"/>
    <mergeCell ref="O20:AI20"/>
    <mergeCell ref="O16:AI16"/>
    <mergeCell ref="O17:AI17"/>
    <mergeCell ref="O18:AI18"/>
    <mergeCell ref="O19:AI19"/>
    <mergeCell ref="A96:L96"/>
    <mergeCell ref="P24:P32"/>
    <mergeCell ref="A1:AI1"/>
    <mergeCell ref="A3:AI3"/>
    <mergeCell ref="A4:AI4"/>
    <mergeCell ref="AD24:AF29"/>
    <mergeCell ref="AD30:AD32"/>
    <mergeCell ref="AE30:AF31"/>
    <mergeCell ref="L25:L32"/>
    <mergeCell ref="I24:L24"/>
    <mergeCell ref="AG24:AG32"/>
    <mergeCell ref="AH24:AH32"/>
    <mergeCell ref="AI24:AI32"/>
    <mergeCell ref="A6:AI6"/>
    <mergeCell ref="A7:AI8"/>
    <mergeCell ref="O15:AI15"/>
  </mergeCells>
  <pageMargins left="0.35433070866141736" right="0.25" top="0.68" bottom="1.46" header="0.68" footer="1.82"/>
  <pageSetup paperSize="9" scale="6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Agosto_2016</vt:lpstr>
      <vt:lpstr>Hoja1</vt:lpstr>
      <vt:lpstr>Agosto_2016!Área_de_impresión</vt:lpstr>
      <vt:lpstr>Agosto_2016!Títulos_a_imprimir</vt:lpstr>
    </vt:vector>
  </TitlesOfParts>
  <Company>GOBIERNO DEL ESTADO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revision/>
  <cp:lastPrinted>2016-09-09T17:39:04Z</cp:lastPrinted>
  <dcterms:created xsi:type="dcterms:W3CDTF">1999-04-27T18:26:38Z</dcterms:created>
  <dcterms:modified xsi:type="dcterms:W3CDTF">2016-10-18T17:58:38Z</dcterms:modified>
</cp:coreProperties>
</file>