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>
    <definedName name="_xlnm.Print_Area" localSheetId="0">'F6b_EAEPED_CA'!$B$1:$H$47</definedName>
  </definedNames>
  <calcPr fullCalcOnLoad="1"/>
</workbook>
</file>

<file path=xl/sharedStrings.xml><?xml version="1.0" encoding="utf-8"?>
<sst xmlns="http://schemas.openxmlformats.org/spreadsheetml/2006/main" count="51" uniqueCount="51">
  <si>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</si>
  <si>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</si>
  <si>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</si>
  <si>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</si>
  <si>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</si>
  <si>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</si>
  <si>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</si>
  <si>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</si>
  <si>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</si>
  <si>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</si>
  <si>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</si>
  <si>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 (I=A+B+C+D+E+F+G+H)</t>
  </si>
  <si>
    <t>DIRECCION GENERAL</t>
  </si>
  <si>
    <t>DIRECCION DE OBRAS</t>
  </si>
  <si>
    <t>DIRECCION TECNICA</t>
  </si>
  <si>
    <t>DIRECCION DE SUPERVISION Y CONTROL DE CALIDAD</t>
  </si>
  <si>
    <t>DIRECCION DE ADMINISTRACION</t>
  </si>
  <si>
    <t>COORDINACION DE CONSTRUCCION</t>
  </si>
  <si>
    <t>COORDINACION DE MAQUINARIA</t>
  </si>
  <si>
    <t>COORDINACION DE ESTUDIOS Y PROYECTOS</t>
  </si>
  <si>
    <t>COORDINACION DE CONTABILIDAD Y PRESUPUESTO</t>
  </si>
  <si>
    <t>COORDINACION DE RECURSOS</t>
  </si>
  <si>
    <t>DEPARTAMENTO DE PERSONAL</t>
  </si>
  <si>
    <t>UNIDAD DE LICITACIONES Y CONTRATOS</t>
  </si>
  <si>
    <t>UNIDAD JURIDICA</t>
  </si>
  <si>
    <t>UNIDAD DE MODERNIZACION E INFORMATICA</t>
  </si>
  <si>
    <t>DPTO CONTROL DE CALIDAD</t>
  </si>
  <si>
    <t>DEPTO DE CONTABILIDAD</t>
  </si>
  <si>
    <t>DEPTO DE PRESUPUESTO</t>
  </si>
  <si>
    <t>DEPTO DE PAGADURIA</t>
  </si>
  <si>
    <t>DEPTO ADQUISICIONES</t>
  </si>
  <si>
    <t>DEPTO CONTROL DE INVENTARIOS</t>
  </si>
  <si>
    <t>DEPTO DE SERVICIOS GENERALES</t>
  </si>
  <si>
    <t>ORGANO DE CONTROL Y DESARROLLO ADMVO</t>
  </si>
  <si>
    <t>COORDINACION DE CONSERVACION</t>
  </si>
  <si>
    <t>RESIDENCIA OBREGON</t>
  </si>
  <si>
    <t>RESIDENCIA HERMOSILLO</t>
  </si>
  <si>
    <t>RESIDENCIA CABORCA</t>
  </si>
  <si>
    <t>RESIDENCIA NAVOJOA</t>
  </si>
  <si>
    <t>RESIDENCIA MAGDALENA</t>
  </si>
  <si>
    <t>RESIDENCIA MAZATAN</t>
  </si>
  <si>
    <t>RESIDENCIA MOCTEZUMA</t>
  </si>
  <si>
    <t>RESIDENCIA SAN LUIS RIO COLORADO</t>
  </si>
  <si>
    <t>TRIMESTRE:  CUARTO</t>
  </si>
  <si>
    <t xml:space="preserve">                                                                             Del 1 de Enero al 31 de Diciembre de 2017 (b)</t>
  </si>
  <si>
    <t>LIC. GERARDO FELIX HERNANDEZ</t>
  </si>
  <si>
    <t>DIRECTOR DE ADMINISTRACION</t>
  </si>
  <si>
    <t>ING. ALFREDO MARTINEZ OLIVAS</t>
  </si>
  <si>
    <t>DIRECTOR GENERAL</t>
  </si>
  <si>
    <t>TOTAL GASTO</t>
  </si>
  <si>
    <t xml:space="preserve">                                                                                       JUNTA DE CAMINOS DEL ESTADO DE SONORA                                                           ETCA-II-07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</si>
</sst>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1"/>
    </xf>
    <xf numFmtId="168" fontId="37" fillId="0" borderId="10" xfId="0" applyNumberFormat="1" applyFont="1" applyBorder="1" applyAlignment="1">
      <alignment horizontal="right" vertical="center" wrapText="1"/>
    </xf>
    <xf numFmtId="168" fontId="37" fillId="0" borderId="12" xfId="0" applyNumberFormat="1" applyFont="1" applyBorder="1" applyAlignment="1">
      <alignment horizontal="right" vertical="center" wrapText="1"/>
    </xf>
    <xf numFmtId="168" fontId="36" fillId="0" borderId="12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7" fillId="0" borderId="12" xfId="0" applyNumberFormat="1" applyFont="1" applyBorder="1" applyAlignment="1">
      <alignment horizontal="right" vertical="center"/>
    </xf>
    <xf numFmtId="168" fontId="37" fillId="0" borderId="14" xfId="0" applyNumberFormat="1" applyFont="1" applyBorder="1" applyAlignment="1">
      <alignment horizontal="right" vertical="center" wrapText="1"/>
    </xf>
    <xf numFmtId="0" fontId="37" fillId="0" borderId="15" xfId="0" applyFont="1" applyBorder="1" applyAlignment="1">
      <alignment/>
    </xf>
    <xf numFmtId="168" fontId="37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5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48" sqref="D48"/>
    </sheetView>
  </sheetViews>
  <sheetFormatPr defaultColWidth="11.00390625" defaultRowHeight="15"/>
  <cols>
    <col min="1" max="1" width="4.421875" style="3" customWidth="1"/>
    <col min="2" max="2" width="39.00390625" style="3" customWidth="1"/>
    <col min="3" max="3" width="14.00390625" style="3" customWidth="1"/>
    <col min="4" max="4" width="13.28125" style="3" customWidth="1"/>
    <col min="5" max="5" width="12.8515625" style="3" customWidth="1"/>
    <col min="6" max="6" width="13.00390625" style="3" customWidth="1"/>
    <col min="7" max="7" width="14.28125" style="3" customWidth="1"/>
    <col min="8" max="8" width="13.57421875" style="3" customWidth="1"/>
    <col min="9" max="16384" width="11.00390625" style="3" customWidth="1"/>
  </cols>
  <sheetData>
    <row r="1" ht="13.5" thickBot="1"/>
    <row r="2" spans="2:8" ht="12.75">
      <c r="B2" s="15" t="s">
        <v>50</v>
      </c>
      <c r="C2" s="16"/>
      <c r="D2" s="16"/>
      <c r="E2" s="16"/>
      <c r="F2" s="16"/>
      <c r="G2" s="16"/>
      <c r="H2" s="17"/>
    </row>
    <row r="3" spans="2:8" ht="12.75">
      <c r="B3" s="18" t="s">
        <v>0</v>
      </c>
      <c r="C3" s="19"/>
      <c r="D3" s="19"/>
      <c r="E3" s="19"/>
      <c r="F3" s="19"/>
      <c r="G3" s="19"/>
      <c r="H3" s="20"/>
    </row>
    <row r="4" spans="2:8" ht="12.75">
      <c r="B4" s="18" t="s">
        <v>1</v>
      </c>
      <c r="C4" s="19"/>
      <c r="D4" s="19"/>
      <c r="E4" s="19"/>
      <c r="F4" s="19"/>
      <c r="G4" s="19"/>
      <c r="H4" s="20"/>
    </row>
    <row r="5" spans="2:8" ht="15.75" customHeight="1">
      <c r="B5" s="18" t="s">
        <v>44</v>
      </c>
      <c r="C5" s="19"/>
      <c r="D5" s="19"/>
      <c r="E5" s="19"/>
      <c r="F5" s="19"/>
      <c r="G5" s="19" t="s">
        <v>43</v>
      </c>
      <c r="H5" s="20"/>
    </row>
    <row r="6" spans="2:8" ht="13.5" thickBot="1">
      <c r="B6" s="21" t="s">
        <v>2</v>
      </c>
      <c r="C6" s="22"/>
      <c r="D6" s="22"/>
      <c r="E6" s="22"/>
      <c r="F6" s="22"/>
      <c r="G6" s="22"/>
      <c r="H6" s="23"/>
    </row>
    <row r="7" spans="2:8" ht="13.5" thickBot="1">
      <c r="B7" s="24" t="s">
        <v>3</v>
      </c>
      <c r="C7" s="25" t="s">
        <v>4</v>
      </c>
      <c r="D7" s="26"/>
      <c r="E7" s="26"/>
      <c r="F7" s="26"/>
      <c r="G7" s="27"/>
      <c r="H7" s="24" t="s">
        <v>5</v>
      </c>
    </row>
    <row r="8" spans="2:8" ht="26.25" thickBot="1">
      <c r="B8" s="28"/>
      <c r="C8" s="29" t="s">
        <v>6</v>
      </c>
      <c r="D8" s="29" t="s">
        <v>7</v>
      </c>
      <c r="E8" s="29" t="s">
        <v>8</v>
      </c>
      <c r="F8" s="29" t="s">
        <v>9</v>
      </c>
      <c r="G8" s="29" t="s">
        <v>10</v>
      </c>
      <c r="H8" s="28"/>
    </row>
    <row r="9" spans="2:8" ht="12.75">
      <c r="B9" s="1" t="s">
        <v>11</v>
      </c>
      <c r="C9" s="9">
        <f>SUM(C10:C40)</f>
        <v>332571824.99999994</v>
      </c>
      <c r="D9" s="9">
        <f>SUM(D10:D40)-2</f>
        <v>1028070002.5300001</v>
      </c>
      <c r="E9" s="9">
        <f>SUM(E10:E40)-2</f>
        <v>1360641827.53</v>
      </c>
      <c r="F9" s="9">
        <f>SUM(F10:F40)-1</f>
        <v>946789423.8499999</v>
      </c>
      <c r="G9" s="9">
        <f>SUM(G10:G40)</f>
        <v>900351420.3499999</v>
      </c>
      <c r="H9" s="9">
        <f>SUM(H10:H40)-1</f>
        <v>413852403.67999995</v>
      </c>
    </row>
    <row r="10" spans="2:10" ht="12.75" customHeight="1">
      <c r="B10" s="5" t="s">
        <v>12</v>
      </c>
      <c r="C10" s="6">
        <v>10617716.08</v>
      </c>
      <c r="D10" s="6">
        <f>10705451.15+232818</f>
        <v>10938269.15</v>
      </c>
      <c r="E10" s="6">
        <f aca="true" t="shared" si="0" ref="E10:E40">C10+D10</f>
        <v>21555985.23</v>
      </c>
      <c r="F10" s="6">
        <f>21210645.56+120520</f>
        <v>21331165.56</v>
      </c>
      <c r="G10" s="6">
        <f>21179365.61+120520</f>
        <v>21299885.61</v>
      </c>
      <c r="H10" s="10">
        <f aca="true" t="shared" si="1" ref="H10:H40">E10-F10</f>
        <v>224819.6700000018</v>
      </c>
      <c r="J10" s="13">
        <f>C37</f>
        <v>39590862.8</v>
      </c>
    </row>
    <row r="11" spans="2:8" ht="12.75">
      <c r="B11" s="5" t="s">
        <v>13</v>
      </c>
      <c r="C11" s="7">
        <v>1832772.35</v>
      </c>
      <c r="D11" s="7">
        <f>3248193.12+1321657</f>
        <v>4569850.12</v>
      </c>
      <c r="E11" s="7">
        <f t="shared" si="0"/>
        <v>6402622.470000001</v>
      </c>
      <c r="F11" s="7">
        <f>5013743.6+614459</f>
        <v>5628202.6</v>
      </c>
      <c r="G11" s="7">
        <f>4992990.73+614459</f>
        <v>5607449.73</v>
      </c>
      <c r="H11" s="10">
        <f t="shared" si="1"/>
        <v>774419.870000001</v>
      </c>
    </row>
    <row r="12" spans="2:8" ht="12.75">
      <c r="B12" s="5" t="s">
        <v>14</v>
      </c>
      <c r="C12" s="7">
        <v>2347695.29</v>
      </c>
      <c r="D12" s="7">
        <f>23967367.99+398982</f>
        <v>24366349.99</v>
      </c>
      <c r="E12" s="7">
        <f t="shared" si="0"/>
        <v>26714045.279999997</v>
      </c>
      <c r="F12" s="7">
        <f>25481402.03+235314</f>
        <v>25716716.03</v>
      </c>
      <c r="G12" s="7">
        <f>25437923.21+235314</f>
        <v>25673237.21</v>
      </c>
      <c r="H12" s="10">
        <f t="shared" si="1"/>
        <v>997329.2499999963</v>
      </c>
    </row>
    <row r="13" spans="2:8" ht="25.5">
      <c r="B13" s="5" t="s">
        <v>15</v>
      </c>
      <c r="C13" s="7">
        <v>1342310.54</v>
      </c>
      <c r="D13" s="7">
        <f>1474038.13+1021705</f>
        <v>2495743.13</v>
      </c>
      <c r="E13" s="7">
        <f t="shared" si="0"/>
        <v>3838053.67</v>
      </c>
      <c r="F13" s="7">
        <f>2055123.22+775808</f>
        <v>2830931.2199999997</v>
      </c>
      <c r="G13" s="7">
        <f>2030500.67+775808</f>
        <v>2806308.67</v>
      </c>
      <c r="H13" s="10">
        <f t="shared" si="1"/>
        <v>1007122.4500000002</v>
      </c>
    </row>
    <row r="14" spans="2:8" ht="12.75">
      <c r="B14" s="5" t="s">
        <v>16</v>
      </c>
      <c r="C14" s="7">
        <v>4372363.82</v>
      </c>
      <c r="D14" s="7">
        <f>13559.4+271899</f>
        <v>285458.4</v>
      </c>
      <c r="E14" s="7">
        <f t="shared" si="0"/>
        <v>4657822.220000001</v>
      </c>
      <c r="F14" s="7">
        <f>4246014.54+202990</f>
        <v>4449004.54</v>
      </c>
      <c r="G14" s="7">
        <f>4193130.62+202990</f>
        <v>4396120.62</v>
      </c>
      <c r="H14" s="10">
        <f t="shared" si="1"/>
        <v>208817.68000000063</v>
      </c>
    </row>
    <row r="15" spans="2:8" ht="12.75">
      <c r="B15" s="5" t="s">
        <v>17</v>
      </c>
      <c r="C15" s="7">
        <v>3531688.37</v>
      </c>
      <c r="D15" s="7">
        <v>118779.53</v>
      </c>
      <c r="E15" s="7">
        <f t="shared" si="0"/>
        <v>3650467.9</v>
      </c>
      <c r="F15" s="7">
        <v>3537636.14</v>
      </c>
      <c r="G15" s="7">
        <v>3482100.32</v>
      </c>
      <c r="H15" s="10">
        <f t="shared" si="1"/>
        <v>112831.75999999978</v>
      </c>
    </row>
    <row r="16" spans="2:11" ht="12.75">
      <c r="B16" s="5" t="s">
        <v>18</v>
      </c>
      <c r="C16" s="7">
        <v>13878880.61</v>
      </c>
      <c r="D16" s="7">
        <v>-3161330.1</v>
      </c>
      <c r="E16" s="7">
        <f t="shared" si="0"/>
        <v>10717550.51</v>
      </c>
      <c r="F16" s="7">
        <v>10717550.94</v>
      </c>
      <c r="G16" s="7">
        <v>10717550.16</v>
      </c>
      <c r="H16" s="10">
        <f t="shared" si="1"/>
        <v>-0.4299999997019768</v>
      </c>
      <c r="J16" s="13"/>
      <c r="K16" s="13"/>
    </row>
    <row r="17" spans="2:8" ht="12.75">
      <c r="B17" s="5" t="s">
        <v>19</v>
      </c>
      <c r="C17" s="7">
        <v>3240329.43</v>
      </c>
      <c r="D17" s="7">
        <v>-291371.54</v>
      </c>
      <c r="E17" s="7">
        <f t="shared" si="0"/>
        <v>2948957.89</v>
      </c>
      <c r="F17" s="7">
        <v>2851733.25</v>
      </c>
      <c r="G17" s="7">
        <v>2811207.77</v>
      </c>
      <c r="H17" s="10">
        <f t="shared" si="1"/>
        <v>97224.64000000013</v>
      </c>
    </row>
    <row r="18" spans="2:8" ht="25.5">
      <c r="B18" s="4" t="s">
        <v>20</v>
      </c>
      <c r="C18" s="7">
        <v>656475.68</v>
      </c>
      <c r="D18" s="7">
        <v>392246.55</v>
      </c>
      <c r="E18" s="7">
        <f t="shared" si="0"/>
        <v>1048722.23</v>
      </c>
      <c r="F18" s="7">
        <v>994826.05</v>
      </c>
      <c r="G18" s="7">
        <v>979613.77</v>
      </c>
      <c r="H18" s="7">
        <f t="shared" si="1"/>
        <v>53896.179999999935</v>
      </c>
    </row>
    <row r="19" spans="2:8" ht="12.75">
      <c r="B19" s="4" t="s">
        <v>21</v>
      </c>
      <c r="C19" s="7">
        <v>856950.63</v>
      </c>
      <c r="D19" s="7">
        <v>-279100.96</v>
      </c>
      <c r="E19" s="7">
        <f t="shared" si="0"/>
        <v>577849.6699999999</v>
      </c>
      <c r="F19" s="7">
        <v>558963.99</v>
      </c>
      <c r="G19" s="7">
        <v>550498.98</v>
      </c>
      <c r="H19" s="7">
        <f t="shared" si="1"/>
        <v>18885.679999999935</v>
      </c>
    </row>
    <row r="20" spans="2:8" ht="12.75">
      <c r="B20" s="4" t="s">
        <v>22</v>
      </c>
      <c r="C20" s="7">
        <v>1984785.24</v>
      </c>
      <c r="D20" s="7">
        <v>1333918.06</v>
      </c>
      <c r="E20" s="7">
        <f t="shared" si="0"/>
        <v>3318703.3</v>
      </c>
      <c r="F20" s="7">
        <v>3221607.11</v>
      </c>
      <c r="G20" s="7">
        <v>2935694.21</v>
      </c>
      <c r="H20" s="7">
        <f t="shared" si="1"/>
        <v>97096.18999999994</v>
      </c>
    </row>
    <row r="21" spans="2:8" ht="12.75">
      <c r="B21" s="4" t="s">
        <v>23</v>
      </c>
      <c r="C21" s="7">
        <v>2499446.34</v>
      </c>
      <c r="D21" s="7">
        <f>861621.76+24888</f>
        <v>886509.76</v>
      </c>
      <c r="E21" s="7">
        <f t="shared" si="0"/>
        <v>3385956.0999999996</v>
      </c>
      <c r="F21" s="7">
        <f>3260135.45+24888</f>
        <v>3285023.45</v>
      </c>
      <c r="G21" s="7">
        <f>3215425.3+24888</f>
        <v>3240313.3</v>
      </c>
      <c r="H21" s="7">
        <f t="shared" si="1"/>
        <v>100932.64999999944</v>
      </c>
    </row>
    <row r="22" spans="2:8" ht="12.75">
      <c r="B22" s="4" t="s">
        <v>24</v>
      </c>
      <c r="C22" s="7">
        <v>1323933.23</v>
      </c>
      <c r="D22" s="7">
        <v>1448234.31</v>
      </c>
      <c r="E22" s="7">
        <f t="shared" si="0"/>
        <v>2772167.54</v>
      </c>
      <c r="F22" s="7">
        <v>2690173.5</v>
      </c>
      <c r="G22" s="7">
        <v>2652781.15</v>
      </c>
      <c r="H22" s="7">
        <f t="shared" si="1"/>
        <v>81994.04000000004</v>
      </c>
    </row>
    <row r="23" spans="2:8" ht="12.75">
      <c r="B23" s="4" t="s">
        <v>25</v>
      </c>
      <c r="C23" s="7">
        <v>2098901.62</v>
      </c>
      <c r="D23" s="7">
        <v>316390.87</v>
      </c>
      <c r="E23" s="7">
        <f t="shared" si="0"/>
        <v>2415292.49</v>
      </c>
      <c r="F23" s="7">
        <v>2327064.17</v>
      </c>
      <c r="G23" s="7">
        <v>2283566.75</v>
      </c>
      <c r="H23" s="7">
        <f t="shared" si="1"/>
        <v>88228.3200000003</v>
      </c>
    </row>
    <row r="24" spans="2:8" ht="12.75">
      <c r="B24" s="4" t="s">
        <v>26</v>
      </c>
      <c r="C24" s="7">
        <v>3973566.65</v>
      </c>
      <c r="D24" s="7">
        <v>529242.8</v>
      </c>
      <c r="E24" s="7">
        <f t="shared" si="0"/>
        <v>4502809.45</v>
      </c>
      <c r="F24" s="7">
        <v>4337508.58</v>
      </c>
      <c r="G24" s="7">
        <v>4278149.54</v>
      </c>
      <c r="H24" s="7">
        <f t="shared" si="1"/>
        <v>165300.8700000001</v>
      </c>
    </row>
    <row r="25" spans="2:8" ht="12.75">
      <c r="B25" s="4" t="s">
        <v>27</v>
      </c>
      <c r="C25" s="7">
        <v>2211712.74</v>
      </c>
      <c r="D25" s="7">
        <v>185288.67</v>
      </c>
      <c r="E25" s="7">
        <f t="shared" si="0"/>
        <v>2397001.41</v>
      </c>
      <c r="F25" s="7">
        <v>2312623.27</v>
      </c>
      <c r="G25" s="7">
        <v>2166595.52</v>
      </c>
      <c r="H25" s="7">
        <f t="shared" si="1"/>
        <v>84378.14000000013</v>
      </c>
    </row>
    <row r="26" spans="2:8" ht="12.75">
      <c r="B26" s="4" t="s">
        <v>28</v>
      </c>
      <c r="C26" s="7">
        <v>1970459.3</v>
      </c>
      <c r="D26" s="7">
        <v>723104.75</v>
      </c>
      <c r="E26" s="7">
        <f t="shared" si="0"/>
        <v>2693564.05</v>
      </c>
      <c r="F26" s="7">
        <v>2603157.19</v>
      </c>
      <c r="G26" s="7">
        <v>2473130.77</v>
      </c>
      <c r="H26" s="7">
        <f t="shared" si="1"/>
        <v>90406.85999999987</v>
      </c>
    </row>
    <row r="27" spans="2:8" ht="12.75">
      <c r="B27" s="4" t="s">
        <v>29</v>
      </c>
      <c r="C27" s="7">
        <v>1313769.84</v>
      </c>
      <c r="D27" s="7">
        <v>750398.19</v>
      </c>
      <c r="E27" s="7">
        <f t="shared" si="0"/>
        <v>2064168.03</v>
      </c>
      <c r="F27" s="7">
        <v>1990081.93</v>
      </c>
      <c r="G27" s="7">
        <v>1952301.18</v>
      </c>
      <c r="H27" s="7">
        <f t="shared" si="1"/>
        <v>74086.1000000001</v>
      </c>
    </row>
    <row r="28" spans="2:8" ht="12.75">
      <c r="B28" s="4" t="s">
        <v>30</v>
      </c>
      <c r="C28" s="7">
        <v>1564768.68</v>
      </c>
      <c r="D28" s="7">
        <v>943639.78</v>
      </c>
      <c r="E28" s="7">
        <f t="shared" si="0"/>
        <v>2508408.46</v>
      </c>
      <c r="F28" s="7">
        <v>2415214.36</v>
      </c>
      <c r="G28" s="7">
        <v>2376573.97</v>
      </c>
      <c r="H28" s="7">
        <f t="shared" si="1"/>
        <v>93194.1000000001</v>
      </c>
    </row>
    <row r="29" spans="2:8" ht="12.75">
      <c r="B29" s="4" t="s">
        <v>31</v>
      </c>
      <c r="C29" s="7">
        <v>1673800.24</v>
      </c>
      <c r="D29" s="7">
        <v>1718411.17</v>
      </c>
      <c r="E29" s="7">
        <f t="shared" si="0"/>
        <v>3392211.41</v>
      </c>
      <c r="F29" s="7">
        <v>3285758.2</v>
      </c>
      <c r="G29" s="7">
        <v>3247574.34</v>
      </c>
      <c r="H29" s="7">
        <f t="shared" si="1"/>
        <v>106453.20999999996</v>
      </c>
    </row>
    <row r="30" spans="2:8" ht="12.75">
      <c r="B30" s="4" t="s">
        <v>32</v>
      </c>
      <c r="C30" s="7">
        <v>4414608.63</v>
      </c>
      <c r="D30" s="7">
        <v>1782381.86</v>
      </c>
      <c r="E30" s="7">
        <f t="shared" si="0"/>
        <v>6196990.49</v>
      </c>
      <c r="F30" s="7">
        <v>6035980.09</v>
      </c>
      <c r="G30" s="7">
        <v>5844358.07</v>
      </c>
      <c r="H30" s="7">
        <f t="shared" si="1"/>
        <v>161010.40000000037</v>
      </c>
    </row>
    <row r="31" spans="2:8" ht="12.75">
      <c r="B31" s="4" t="s">
        <v>33</v>
      </c>
      <c r="C31" s="7">
        <v>2893801.58</v>
      </c>
      <c r="D31" s="7">
        <v>352246.31</v>
      </c>
      <c r="E31" s="7">
        <f t="shared" si="0"/>
        <v>3246047.89</v>
      </c>
      <c r="F31" s="7">
        <v>3134349.63</v>
      </c>
      <c r="G31" s="7">
        <v>3091380.81</v>
      </c>
      <c r="H31" s="7">
        <f t="shared" si="1"/>
        <v>111698.26000000024</v>
      </c>
    </row>
    <row r="32" spans="2:8" ht="12.75">
      <c r="B32" s="4" t="s">
        <v>34</v>
      </c>
      <c r="C32" s="7">
        <v>12500</v>
      </c>
      <c r="D32" s="7">
        <v>798025.48</v>
      </c>
      <c r="E32" s="7">
        <f t="shared" si="0"/>
        <v>810525.48</v>
      </c>
      <c r="F32" s="7">
        <v>776519.2</v>
      </c>
      <c r="G32" s="7">
        <v>760037.17</v>
      </c>
      <c r="H32" s="7">
        <f t="shared" si="1"/>
        <v>34006.28000000003</v>
      </c>
    </row>
    <row r="33" spans="2:8" ht="12.75">
      <c r="B33" s="4" t="s">
        <v>35</v>
      </c>
      <c r="C33" s="7">
        <v>42165572.06</v>
      </c>
      <c r="D33" s="7">
        <f>+-2431799.41+135993664</f>
        <v>133561864.59</v>
      </c>
      <c r="E33" s="7">
        <f t="shared" si="0"/>
        <v>175727436.65</v>
      </c>
      <c r="F33" s="7">
        <f>20362226.83+109105744</f>
        <v>129467970.83</v>
      </c>
      <c r="G33" s="7">
        <f>20153244.2+109109235</f>
        <v>129262479.2</v>
      </c>
      <c r="H33" s="7">
        <f t="shared" si="1"/>
        <v>46259465.82000001</v>
      </c>
    </row>
    <row r="34" spans="2:8" ht="12.75">
      <c r="B34" s="4" t="s">
        <v>36</v>
      </c>
      <c r="C34" s="7">
        <v>35752746.75</v>
      </c>
      <c r="D34" s="7">
        <f>15323443.71+139524947</f>
        <v>154848390.71</v>
      </c>
      <c r="E34" s="7">
        <f t="shared" si="0"/>
        <v>190601137.46</v>
      </c>
      <c r="F34" s="7">
        <f>27977625.58+123793262</f>
        <v>151770887.57999998</v>
      </c>
      <c r="G34" s="7">
        <f>27847779.89+115542407</f>
        <v>143390186.89</v>
      </c>
      <c r="H34" s="7">
        <f t="shared" si="1"/>
        <v>38830249.880000025</v>
      </c>
    </row>
    <row r="35" spans="2:8" ht="12.75">
      <c r="B35" s="4" t="s">
        <v>37</v>
      </c>
      <c r="C35" s="7">
        <v>16584469.32</v>
      </c>
      <c r="D35" s="7">
        <f>+-3950576.78+125689664</f>
        <v>121739087.22</v>
      </c>
      <c r="E35" s="7">
        <f t="shared" si="0"/>
        <v>138323556.54</v>
      </c>
      <c r="F35" s="7">
        <f>6583520.91+32065752</f>
        <v>38649272.91</v>
      </c>
      <c r="G35" s="7">
        <f>6443465.86+21476398</f>
        <v>27919863.86</v>
      </c>
      <c r="H35" s="7">
        <f t="shared" si="1"/>
        <v>99674283.63</v>
      </c>
    </row>
    <row r="36" spans="2:8" ht="12.75">
      <c r="B36" s="4" t="s">
        <v>38</v>
      </c>
      <c r="C36" s="7">
        <v>24239108.1</v>
      </c>
      <c r="D36" s="7">
        <f>1393279.52+196584688</f>
        <v>197977967.52</v>
      </c>
      <c r="E36" s="7">
        <f t="shared" si="0"/>
        <v>222217075.62</v>
      </c>
      <c r="F36" s="7">
        <f>14584163.49+127929213</f>
        <v>142513376.49</v>
      </c>
      <c r="G36" s="7">
        <f>14431699.35+120843389</f>
        <v>135275088.35</v>
      </c>
      <c r="H36" s="7">
        <f t="shared" si="1"/>
        <v>79703699.13</v>
      </c>
    </row>
    <row r="37" spans="2:8" ht="12.75">
      <c r="B37" s="4" t="s">
        <v>39</v>
      </c>
      <c r="C37" s="7">
        <f>17210470.8+22380392</f>
        <v>39590862.8</v>
      </c>
      <c r="D37" s="7">
        <f>+-1457461.48+144319301</f>
        <v>142861839.52</v>
      </c>
      <c r="E37" s="7">
        <f t="shared" si="0"/>
        <v>182452702.32</v>
      </c>
      <c r="F37" s="7">
        <f>10138169.11+111873420</f>
        <v>122011589.11</v>
      </c>
      <c r="G37" s="7">
        <f>5583125.09+111530459</f>
        <v>117113584.09</v>
      </c>
      <c r="H37" s="7">
        <f t="shared" si="1"/>
        <v>60441113.20999999</v>
      </c>
    </row>
    <row r="38" spans="2:8" ht="12.75">
      <c r="B38" s="4" t="s">
        <v>40</v>
      </c>
      <c r="C38" s="7">
        <v>12539433.9</v>
      </c>
      <c r="D38" s="7">
        <f>+-330879.64+60082681</f>
        <v>59751801.36</v>
      </c>
      <c r="E38" s="7">
        <f t="shared" si="0"/>
        <v>72291235.26</v>
      </c>
      <c r="F38" s="7">
        <f>6344290.34+24885759</f>
        <v>31230049.34</v>
      </c>
      <c r="G38" s="7">
        <f>6288937.03+12696301</f>
        <v>18985238.03</v>
      </c>
      <c r="H38" s="7">
        <f t="shared" si="1"/>
        <v>41061185.92</v>
      </c>
    </row>
    <row r="39" spans="2:8" ht="12.75">
      <c r="B39" s="4" t="s">
        <v>41</v>
      </c>
      <c r="C39" s="7">
        <f>14484054.74+63591803</f>
        <v>78075857.74</v>
      </c>
      <c r="D39" s="7">
        <f>+-1280606.79+62545861</f>
        <v>61265254.21</v>
      </c>
      <c r="E39" s="7">
        <f t="shared" si="0"/>
        <v>139341111.95</v>
      </c>
      <c r="F39" s="7">
        <f>7376314.66+98002904</f>
        <v>105379218.66</v>
      </c>
      <c r="G39" s="7">
        <f>7297315.06+96800739</f>
        <v>104098054.06</v>
      </c>
      <c r="H39" s="7">
        <f t="shared" si="1"/>
        <v>33961893.28999999</v>
      </c>
    </row>
    <row r="40" spans="2:8" ht="12.75">
      <c r="B40" s="4" t="s">
        <v>42</v>
      </c>
      <c r="C40" s="7">
        <v>13010537.44</v>
      </c>
      <c r="D40" s="7">
        <f>1767771.12+103093342</f>
        <v>104861113.12</v>
      </c>
      <c r="E40" s="7">
        <f t="shared" si="0"/>
        <v>117871650.56</v>
      </c>
      <c r="F40" s="7">
        <f>6058406.93+102676862</f>
        <v>108735268.93</v>
      </c>
      <c r="G40" s="7">
        <f>6003634.25+102676862</f>
        <v>108680496.25</v>
      </c>
      <c r="H40" s="7">
        <f t="shared" si="1"/>
        <v>9136381.629999995</v>
      </c>
    </row>
    <row r="41" spans="2:8" ht="12.75">
      <c r="B41" s="1" t="s">
        <v>49</v>
      </c>
      <c r="C41" s="8">
        <f aca="true" t="shared" si="2" ref="C41:H41">C9</f>
        <v>332571824.99999994</v>
      </c>
      <c r="D41" s="8">
        <f t="shared" si="2"/>
        <v>1028070002.5300001</v>
      </c>
      <c r="E41" s="8">
        <f t="shared" si="2"/>
        <v>1360641827.53</v>
      </c>
      <c r="F41" s="8">
        <f t="shared" si="2"/>
        <v>946789423.8499999</v>
      </c>
      <c r="G41" s="8">
        <f t="shared" si="2"/>
        <v>900351420.3499999</v>
      </c>
      <c r="H41" s="8">
        <f t="shared" si="2"/>
        <v>413852403.67999995</v>
      </c>
    </row>
    <row r="42" spans="2:8" ht="13.5" thickBot="1">
      <c r="B42" s="2"/>
      <c r="C42" s="11"/>
      <c r="D42" s="11"/>
      <c r="E42" s="11"/>
      <c r="F42" s="11"/>
      <c r="G42" s="11"/>
      <c r="H42" s="11"/>
    </row>
    <row r="46" spans="2:8" ht="12.75">
      <c r="B46" s="14" t="s">
        <v>45</v>
      </c>
      <c r="C46" s="14"/>
      <c r="F46" s="14" t="s">
        <v>47</v>
      </c>
      <c r="G46" s="14"/>
      <c r="H46" s="14"/>
    </row>
    <row r="47" spans="2:8" ht="12.75">
      <c r="B47" s="14" t="s">
        <v>46</v>
      </c>
      <c r="C47" s="14"/>
      <c r="F47" s="14" t="s">
        <v>48</v>
      </c>
      <c r="G47" s="14"/>
      <c r="H47" s="14"/>
    </row>
    <row r="556" spans="2:8" ht="12.75">
      <c r="B556" s="12"/>
      <c r="C556" s="12"/>
      <c r="D556" s="12"/>
      <c r="E556" s="12"/>
      <c r="F556" s="12"/>
      <c r="G556" s="12"/>
      <c r="H556" s="12"/>
    </row>
  </sheetData>
  <sheetProtection/>
  <mergeCells count="13">
    <mergeCell ref="B46:C46"/>
    <mergeCell ref="B47:C47"/>
    <mergeCell ref="F46:H46"/>
    <mergeCell ref="F47:H47"/>
    <mergeCell ref="B7:B8"/>
    <mergeCell ref="C7:G7"/>
    <mergeCell ref="H7:H8"/>
    <mergeCell ref="B2:H2"/>
    <mergeCell ref="B3:H3"/>
    <mergeCell ref="B4:H4"/>
    <mergeCell ref="B6:H6"/>
    <mergeCell ref="G5:H5"/>
    <mergeCell ref="B5:F5"/>
  </mergeCells>
  <printOptions/>
  <pageMargins left="0.7" right="0.7" top="0.75" bottom="0.75" header="0.3" footer="0.3"/>
  <pageSetup fitToHeight="0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Betelgeusen Escarcega</cp:lastModifiedBy>
  <cp:lastPrinted>2018-01-16T04:00:06Z</cp:lastPrinted>
  <dcterms:created xsi:type="dcterms:W3CDTF">2016-10-11T20:43:07Z</dcterms:created>
  <dcterms:modified xsi:type="dcterms:W3CDTF">2018-01-16T08:04:00Z</dcterms:modified>
  <cp:category/>
  <cp:version/>
  <cp:contentType/>
  <cp:contentStatus/>
</cp:coreProperties>
</file>