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el\Documents\EJERCICIO 2017\CUENTA PUBLICA 2017\IV TRIM 2017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E14" i="1"/>
  <c r="I92" i="1"/>
  <c r="H92" i="1" s="1"/>
  <c r="G92" i="1"/>
  <c r="G98" i="1"/>
  <c r="I98" i="1"/>
  <c r="K98" i="1" s="1"/>
  <c r="J98" i="1"/>
  <c r="I99" i="1"/>
  <c r="H99" i="1" s="1"/>
  <c r="G99" i="1"/>
  <c r="I100" i="1"/>
  <c r="H100" i="1" s="1"/>
  <c r="J100" i="1"/>
  <c r="G100" i="1"/>
  <c r="G154" i="1"/>
  <c r="H154" i="1"/>
  <c r="I154" i="1"/>
  <c r="J154" i="1"/>
  <c r="K154" i="1"/>
  <c r="J153" i="1"/>
  <c r="K153" i="1"/>
  <c r="F153" i="1"/>
  <c r="H153" i="1" s="1"/>
  <c r="J152" i="1"/>
  <c r="K152" i="1"/>
  <c r="F152" i="1"/>
  <c r="G152" i="1" s="1"/>
  <c r="J151" i="1"/>
  <c r="K151" i="1"/>
  <c r="F151" i="1"/>
  <c r="G151" i="1" s="1"/>
  <c r="J150" i="1"/>
  <c r="K150" i="1"/>
  <c r="F150" i="1"/>
  <c r="G150" i="1" s="1"/>
  <c r="J149" i="1"/>
  <c r="K149" i="1"/>
  <c r="F149" i="1"/>
  <c r="H149" i="1" s="1"/>
  <c r="J123" i="1"/>
  <c r="K123" i="1"/>
  <c r="J124" i="1"/>
  <c r="K124" i="1"/>
  <c r="B124" i="1"/>
  <c r="F124" i="1"/>
  <c r="G124" i="1" s="1"/>
  <c r="F123" i="1"/>
  <c r="G123" i="1" s="1"/>
  <c r="F121" i="1"/>
  <c r="G121" i="1" s="1"/>
  <c r="J121" i="1"/>
  <c r="K121" i="1"/>
  <c r="F122" i="1"/>
  <c r="G122" i="1" s="1"/>
  <c r="J122" i="1"/>
  <c r="K122" i="1"/>
  <c r="J120" i="1"/>
  <c r="K120" i="1"/>
  <c r="J119" i="1"/>
  <c r="K119" i="1"/>
  <c r="F119" i="1"/>
  <c r="G119" i="1" s="1"/>
  <c r="F120" i="1"/>
  <c r="G120" i="1" s="1"/>
  <c r="G117" i="1"/>
  <c r="G116" i="1"/>
  <c r="H116" i="1"/>
  <c r="J116" i="1"/>
  <c r="K116" i="1"/>
  <c r="H117" i="1"/>
  <c r="J117" i="1"/>
  <c r="K117" i="1"/>
  <c r="F114" i="1"/>
  <c r="G114" i="1" s="1"/>
  <c r="J114" i="1"/>
  <c r="K114" i="1"/>
  <c r="F111" i="1"/>
  <c r="H111" i="1" s="1"/>
  <c r="J111" i="1"/>
  <c r="K111" i="1"/>
  <c r="J107" i="1"/>
  <c r="K107" i="1"/>
  <c r="J108" i="1"/>
  <c r="K108" i="1"/>
  <c r="F108" i="1"/>
  <c r="G108" i="1" s="1"/>
  <c r="F107" i="1"/>
  <c r="G107" i="1" s="1"/>
  <c r="K104" i="1"/>
  <c r="K105" i="1"/>
  <c r="J104" i="1"/>
  <c r="J105" i="1"/>
  <c r="F105" i="1"/>
  <c r="G105" i="1" s="1"/>
  <c r="F104" i="1"/>
  <c r="G104" i="1" s="1"/>
  <c r="I136" i="1"/>
  <c r="K130" i="1"/>
  <c r="I127" i="1"/>
  <c r="F127" i="1"/>
  <c r="G127" i="1" s="1"/>
  <c r="E87" i="1"/>
  <c r="K89" i="1"/>
  <c r="J89" i="1"/>
  <c r="H89" i="1"/>
  <c r="G89" i="1"/>
  <c r="E85" i="1"/>
  <c r="I74" i="1"/>
  <c r="I28" i="1"/>
  <c r="I25" i="1"/>
  <c r="I24" i="1"/>
  <c r="I22" i="1"/>
  <c r="K18" i="1"/>
  <c r="J18" i="1"/>
  <c r="G18" i="1"/>
  <c r="H18" i="1"/>
  <c r="K92" i="1" l="1"/>
  <c r="J92" i="1"/>
  <c r="H98" i="1"/>
  <c r="K100" i="1"/>
  <c r="K99" i="1"/>
  <c r="J99" i="1"/>
  <c r="G153" i="1"/>
  <c r="H150" i="1"/>
  <c r="H151" i="1"/>
  <c r="H152" i="1"/>
  <c r="H119" i="1"/>
  <c r="G149" i="1"/>
  <c r="H127" i="1"/>
  <c r="G111" i="1"/>
  <c r="H124" i="1"/>
  <c r="H123" i="1"/>
  <c r="H122" i="1"/>
  <c r="K127" i="1"/>
  <c r="J127" i="1"/>
  <c r="H120" i="1"/>
  <c r="H121" i="1"/>
  <c r="H108" i="1"/>
  <c r="H105" i="1"/>
  <c r="H104" i="1"/>
  <c r="H107" i="1"/>
  <c r="H114" i="1"/>
  <c r="K28" i="1"/>
  <c r="J28" i="1"/>
  <c r="C28" i="1"/>
  <c r="F28" i="1" s="1"/>
  <c r="H28" i="1" s="1"/>
  <c r="I27" i="1"/>
  <c r="K144" i="1"/>
  <c r="J144" i="1"/>
  <c r="F144" i="1"/>
  <c r="H144" i="1" s="1"/>
  <c r="K143" i="1"/>
  <c r="J143" i="1"/>
  <c r="F143" i="1"/>
  <c r="G143" i="1" s="1"/>
  <c r="K142" i="1"/>
  <c r="J142" i="1"/>
  <c r="F142" i="1"/>
  <c r="H142" i="1" s="1"/>
  <c r="K141" i="1"/>
  <c r="J141" i="1"/>
  <c r="F141" i="1"/>
  <c r="H141" i="1" s="1"/>
  <c r="K140" i="1"/>
  <c r="J140" i="1"/>
  <c r="F140" i="1"/>
  <c r="G140" i="1" s="1"/>
  <c r="K139" i="1"/>
  <c r="J139" i="1"/>
  <c r="F139" i="1"/>
  <c r="G139" i="1" s="1"/>
  <c r="K138" i="1"/>
  <c r="J138" i="1"/>
  <c r="F138" i="1"/>
  <c r="H138" i="1" s="1"/>
  <c r="K137" i="1"/>
  <c r="J137" i="1"/>
  <c r="F137" i="1"/>
  <c r="H137" i="1" s="1"/>
  <c r="K148" i="1"/>
  <c r="J148" i="1"/>
  <c r="F148" i="1"/>
  <c r="H148" i="1" s="1"/>
  <c r="K147" i="1"/>
  <c r="J147" i="1"/>
  <c r="F147" i="1"/>
  <c r="G147" i="1" s="1"/>
  <c r="K146" i="1"/>
  <c r="J146" i="1"/>
  <c r="F146" i="1"/>
  <c r="H146" i="1" s="1"/>
  <c r="K145" i="1"/>
  <c r="J145" i="1"/>
  <c r="F145" i="1"/>
  <c r="H145" i="1" s="1"/>
  <c r="F118" i="1"/>
  <c r="H118" i="1" s="1"/>
  <c r="J118" i="1"/>
  <c r="K118" i="1"/>
  <c r="F125" i="1"/>
  <c r="G125" i="1" s="1"/>
  <c r="J125" i="1"/>
  <c r="K125" i="1"/>
  <c r="F126" i="1"/>
  <c r="H126" i="1" s="1"/>
  <c r="J126" i="1"/>
  <c r="K126" i="1"/>
  <c r="F128" i="1"/>
  <c r="G128" i="1" s="1"/>
  <c r="K128" i="1"/>
  <c r="F129" i="1"/>
  <c r="G129" i="1" s="1"/>
  <c r="K129" i="1"/>
  <c r="F130" i="1"/>
  <c r="G130" i="1" s="1"/>
  <c r="F131" i="1"/>
  <c r="H131" i="1" s="1"/>
  <c r="K131" i="1"/>
  <c r="F133" i="1"/>
  <c r="H133" i="1" s="1"/>
  <c r="F134" i="1"/>
  <c r="H134" i="1" s="1"/>
  <c r="F135" i="1"/>
  <c r="G135" i="1" s="1"/>
  <c r="K133" i="1"/>
  <c r="K134" i="1"/>
  <c r="K135" i="1"/>
  <c r="K136" i="1"/>
  <c r="J133" i="1"/>
  <c r="J134" i="1"/>
  <c r="J135" i="1"/>
  <c r="J136" i="1"/>
  <c r="F103" i="1"/>
  <c r="H103" i="1" s="1"/>
  <c r="F106" i="1"/>
  <c r="G106" i="1" s="1"/>
  <c r="F109" i="1"/>
  <c r="G109" i="1" s="1"/>
  <c r="F110" i="1"/>
  <c r="H110" i="1" s="1"/>
  <c r="F112" i="1"/>
  <c r="G112" i="1" s="1"/>
  <c r="F113" i="1"/>
  <c r="H113" i="1" s="1"/>
  <c r="F115" i="1"/>
  <c r="G115" i="1" s="1"/>
  <c r="F132" i="1"/>
  <c r="G132" i="1" s="1"/>
  <c r="F136" i="1"/>
  <c r="G136" i="1" s="1"/>
  <c r="F102" i="1"/>
  <c r="G102" i="1" s="1"/>
  <c r="H95" i="1"/>
  <c r="H91" i="1"/>
  <c r="G91" i="1"/>
  <c r="G93" i="1"/>
  <c r="G94" i="1"/>
  <c r="G95" i="1"/>
  <c r="G96" i="1"/>
  <c r="G101" i="1"/>
  <c r="K94" i="1"/>
  <c r="K95" i="1"/>
  <c r="K96" i="1"/>
  <c r="K101" i="1"/>
  <c r="K102" i="1"/>
  <c r="K103" i="1"/>
  <c r="K106" i="1"/>
  <c r="K109" i="1"/>
  <c r="K110" i="1"/>
  <c r="K112" i="1"/>
  <c r="K113" i="1"/>
  <c r="K115" i="1"/>
  <c r="K132" i="1"/>
  <c r="I97" i="1"/>
  <c r="H97" i="1" s="1"/>
  <c r="J97" i="1"/>
  <c r="J91" i="1"/>
  <c r="H93" i="1"/>
  <c r="J93" i="1"/>
  <c r="J94" i="1"/>
  <c r="J95" i="1"/>
  <c r="J96" i="1"/>
  <c r="J101" i="1"/>
  <c r="J102" i="1"/>
  <c r="J103" i="1"/>
  <c r="J106" i="1"/>
  <c r="J109" i="1"/>
  <c r="J110" i="1"/>
  <c r="J112" i="1"/>
  <c r="J113" i="1"/>
  <c r="J115" i="1"/>
  <c r="J132" i="1"/>
  <c r="H94" i="1"/>
  <c r="H96" i="1"/>
  <c r="H101" i="1"/>
  <c r="G97" i="1"/>
  <c r="K97" i="1" l="1"/>
  <c r="H112" i="1"/>
  <c r="G28" i="1"/>
  <c r="H102" i="1"/>
  <c r="G148" i="1"/>
  <c r="H147" i="1"/>
  <c r="G144" i="1"/>
  <c r="H143" i="1"/>
  <c r="H140" i="1"/>
  <c r="H139" i="1"/>
  <c r="G137" i="1"/>
  <c r="G141" i="1"/>
  <c r="G138" i="1"/>
  <c r="G142" i="1"/>
  <c r="G145" i="1"/>
  <c r="G146" i="1"/>
  <c r="G131" i="1"/>
  <c r="G126" i="1"/>
  <c r="H125" i="1"/>
  <c r="G113" i="1"/>
  <c r="H106" i="1"/>
  <c r="G118" i="1"/>
  <c r="G134" i="1"/>
  <c r="G133" i="1"/>
  <c r="H130" i="1"/>
  <c r="H129" i="1"/>
  <c r="H128" i="1"/>
  <c r="H132" i="1"/>
  <c r="G103" i="1"/>
  <c r="H109" i="1"/>
  <c r="H136" i="1"/>
  <c r="H135" i="1"/>
  <c r="H115" i="1"/>
  <c r="G110" i="1"/>
  <c r="K93" i="1"/>
  <c r="K91" i="1"/>
  <c r="I90" i="1" l="1"/>
  <c r="I83" i="1"/>
  <c r="I68" i="1"/>
  <c r="I67" i="1"/>
  <c r="I66" i="1"/>
  <c r="I64" i="1"/>
  <c r="I63" i="1"/>
  <c r="I60" i="1"/>
  <c r="I59" i="1"/>
  <c r="I58" i="1"/>
  <c r="I53" i="1"/>
  <c r="I52" i="1"/>
  <c r="I50" i="1"/>
  <c r="I46" i="1"/>
  <c r="I39" i="1"/>
  <c r="J39" i="1" s="1"/>
  <c r="I33" i="1"/>
  <c r="I82" i="1" l="1"/>
  <c r="I71" i="1"/>
  <c r="I61" i="1"/>
  <c r="I56" i="1"/>
  <c r="I49" i="1"/>
  <c r="I48" i="1"/>
  <c r="I47" i="1"/>
  <c r="I45" i="1"/>
  <c r="I44" i="1"/>
  <c r="I43" i="1"/>
  <c r="I41" i="1"/>
  <c r="I40" i="1"/>
  <c r="I38" i="1"/>
  <c r="I37" i="1"/>
  <c r="I34" i="1"/>
  <c r="H17" i="1"/>
  <c r="H16" i="1"/>
  <c r="H19" i="1"/>
  <c r="H20" i="1"/>
  <c r="H15" i="1"/>
  <c r="G17" i="1"/>
  <c r="G16" i="1"/>
  <c r="J15" i="1" l="1"/>
  <c r="K15" i="1" l="1"/>
  <c r="G15" i="1"/>
  <c r="H85" i="1"/>
  <c r="G85" i="1"/>
  <c r="J87" i="1" l="1"/>
  <c r="H87" i="1"/>
  <c r="K87" i="1"/>
  <c r="C87" i="1"/>
  <c r="I86" i="1"/>
  <c r="J88" i="1"/>
  <c r="G88" i="1"/>
  <c r="C88" i="1"/>
  <c r="J85" i="1"/>
  <c r="K85" i="1"/>
  <c r="C85" i="1"/>
  <c r="J90" i="1"/>
  <c r="H90" i="1"/>
  <c r="G90" i="1"/>
  <c r="G87" i="1" l="1"/>
  <c r="K88" i="1"/>
  <c r="H88" i="1"/>
  <c r="K90" i="1"/>
  <c r="J17" i="1" l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4" i="1" s="1"/>
  <c r="H77" i="1"/>
  <c r="H78" i="1"/>
  <c r="H79" i="1"/>
  <c r="H80" i="1"/>
  <c r="H81" i="1"/>
  <c r="H82" i="1"/>
  <c r="H83" i="1"/>
  <c r="H84" i="1"/>
  <c r="H42" i="1"/>
  <c r="H41" i="1"/>
  <c r="H4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6" i="1"/>
  <c r="H37" i="1"/>
  <c r="H38" i="1"/>
  <c r="H39" i="1"/>
  <c r="G86" i="1"/>
  <c r="J86" i="1"/>
  <c r="C86" i="1"/>
  <c r="K57" i="1"/>
  <c r="G57" i="1"/>
  <c r="C57" i="1"/>
  <c r="E56" i="1"/>
  <c r="K52" i="1"/>
  <c r="K53" i="1"/>
  <c r="G52" i="1"/>
  <c r="G53" i="1"/>
  <c r="E51" i="1"/>
  <c r="I51" i="1" s="1"/>
  <c r="H51" i="1" s="1"/>
  <c r="E49" i="1"/>
  <c r="K50" i="1"/>
  <c r="G50" i="1"/>
  <c r="C50" i="1"/>
  <c r="G42" i="1"/>
  <c r="K42" i="1"/>
  <c r="E41" i="1"/>
  <c r="C42" i="1"/>
  <c r="K36" i="1"/>
  <c r="G36" i="1"/>
  <c r="E35" i="1"/>
  <c r="K27" i="1"/>
  <c r="K31" i="1"/>
  <c r="G31" i="1"/>
  <c r="C31" i="1"/>
  <c r="K29" i="1"/>
  <c r="G29" i="1"/>
  <c r="G27" i="1"/>
  <c r="C27" i="1"/>
  <c r="K25" i="1"/>
  <c r="G25" i="1"/>
  <c r="C25" i="1"/>
  <c r="K22" i="1"/>
  <c r="G22" i="1"/>
  <c r="J14" i="1" l="1"/>
  <c r="E156" i="1"/>
  <c r="I35" i="1"/>
  <c r="J51" i="1"/>
  <c r="H86" i="1"/>
  <c r="K86" i="1"/>
  <c r="I156" i="1" l="1"/>
  <c r="J35" i="1"/>
  <c r="H35" i="1"/>
  <c r="H156" i="1" s="1"/>
  <c r="K84" i="1" l="1"/>
  <c r="G84" i="1"/>
  <c r="K83" i="1"/>
  <c r="G83" i="1"/>
  <c r="C83" i="1"/>
  <c r="K82" i="1"/>
  <c r="G82" i="1"/>
  <c r="C82" i="1"/>
  <c r="K81" i="1"/>
  <c r="G81" i="1"/>
  <c r="C81" i="1"/>
  <c r="K80" i="1"/>
  <c r="G80" i="1"/>
  <c r="C80" i="1"/>
  <c r="K79" i="1"/>
  <c r="G79" i="1"/>
  <c r="C79" i="1"/>
  <c r="K78" i="1"/>
  <c r="G78" i="1"/>
  <c r="C78" i="1"/>
  <c r="K77" i="1"/>
  <c r="G77" i="1"/>
  <c r="C77" i="1"/>
  <c r="K76" i="1"/>
  <c r="K14" i="1" s="1"/>
  <c r="G76" i="1"/>
  <c r="C76" i="1"/>
  <c r="K75" i="1"/>
  <c r="G75" i="1"/>
  <c r="C75" i="1"/>
  <c r="K74" i="1"/>
  <c r="G74" i="1"/>
  <c r="C74" i="1"/>
  <c r="K73" i="1"/>
  <c r="G73" i="1"/>
  <c r="C73" i="1"/>
  <c r="K72" i="1"/>
  <c r="G72" i="1"/>
  <c r="C72" i="1"/>
  <c r="K71" i="1"/>
  <c r="G71" i="1"/>
  <c r="C71" i="1"/>
  <c r="K70" i="1"/>
  <c r="G70" i="1"/>
  <c r="C70" i="1"/>
  <c r="K69" i="1"/>
  <c r="G69" i="1"/>
  <c r="C69" i="1"/>
  <c r="K68" i="1"/>
  <c r="G68" i="1"/>
  <c r="C68" i="1"/>
  <c r="K67" i="1"/>
  <c r="G67" i="1"/>
  <c r="C67" i="1"/>
  <c r="K66" i="1"/>
  <c r="G66" i="1"/>
  <c r="C66" i="1"/>
  <c r="K65" i="1"/>
  <c r="G65" i="1"/>
  <c r="C65" i="1"/>
  <c r="K64" i="1"/>
  <c r="G64" i="1"/>
  <c r="C64" i="1"/>
  <c r="K63" i="1"/>
  <c r="G63" i="1"/>
  <c r="C63" i="1"/>
  <c r="K62" i="1"/>
  <c r="G62" i="1"/>
  <c r="C62" i="1"/>
  <c r="K61" i="1"/>
  <c r="G61" i="1"/>
  <c r="C61" i="1"/>
  <c r="K60" i="1"/>
  <c r="G60" i="1"/>
  <c r="C60" i="1"/>
  <c r="K59" i="1"/>
  <c r="G59" i="1"/>
  <c r="C59" i="1"/>
  <c r="K58" i="1"/>
  <c r="G58" i="1"/>
  <c r="C58" i="1"/>
  <c r="G56" i="1"/>
  <c r="K56" i="1"/>
  <c r="C56" i="1"/>
  <c r="K55" i="1"/>
  <c r="G55" i="1"/>
  <c r="C55" i="1"/>
  <c r="K54" i="1"/>
  <c r="G54" i="1"/>
  <c r="C54" i="1"/>
  <c r="K51" i="1"/>
  <c r="C51" i="1"/>
  <c r="K49" i="1"/>
  <c r="C49" i="1"/>
  <c r="K48" i="1"/>
  <c r="G48" i="1"/>
  <c r="C48" i="1"/>
  <c r="K47" i="1"/>
  <c r="G47" i="1"/>
  <c r="C47" i="1"/>
  <c r="K46" i="1"/>
  <c r="G46" i="1"/>
  <c r="C46" i="1"/>
  <c r="K45" i="1"/>
  <c r="G45" i="1"/>
  <c r="C45" i="1"/>
  <c r="K44" i="1"/>
  <c r="G44" i="1"/>
  <c r="C44" i="1"/>
  <c r="K43" i="1"/>
  <c r="G43" i="1"/>
  <c r="C43" i="1"/>
  <c r="G41" i="1"/>
  <c r="K41" i="1"/>
  <c r="C41" i="1"/>
  <c r="K40" i="1"/>
  <c r="G40" i="1"/>
  <c r="C40" i="1"/>
  <c r="K39" i="1"/>
  <c r="G39" i="1"/>
  <c r="C39" i="1"/>
  <c r="K38" i="1"/>
  <c r="G38" i="1"/>
  <c r="C38" i="1"/>
  <c r="K37" i="1"/>
  <c r="G37" i="1"/>
  <c r="C37" i="1"/>
  <c r="K35" i="1"/>
  <c r="C35" i="1"/>
  <c r="K34" i="1"/>
  <c r="G34" i="1"/>
  <c r="C34" i="1"/>
  <c r="K33" i="1"/>
  <c r="G33" i="1"/>
  <c r="C33" i="1"/>
  <c r="K32" i="1"/>
  <c r="G32" i="1"/>
  <c r="C32" i="1"/>
  <c r="K30" i="1"/>
  <c r="G30" i="1"/>
  <c r="C30" i="1"/>
  <c r="K26" i="1"/>
  <c r="G26" i="1"/>
  <c r="C26" i="1"/>
  <c r="K24" i="1"/>
  <c r="G24" i="1"/>
  <c r="C24" i="1"/>
  <c r="K23" i="1"/>
  <c r="G23" i="1"/>
  <c r="C23" i="1"/>
  <c r="K21" i="1"/>
  <c r="G21" i="1"/>
  <c r="C21" i="1"/>
  <c r="K20" i="1"/>
  <c r="G20" i="1"/>
  <c r="C20" i="1"/>
  <c r="K19" i="1"/>
  <c r="G19" i="1"/>
  <c r="K17" i="1"/>
  <c r="J16" i="1"/>
  <c r="G14" i="1" l="1"/>
  <c r="K16" i="1"/>
  <c r="J156" i="1"/>
  <c r="G35" i="1"/>
  <c r="G49" i="1"/>
  <c r="G51" i="1"/>
  <c r="K12" i="1"/>
  <c r="K11" i="1"/>
  <c r="K10" i="1"/>
  <c r="K9" i="1"/>
  <c r="J8" i="1"/>
  <c r="I8" i="1"/>
  <c r="H8" i="1"/>
  <c r="G8" i="1"/>
  <c r="F8" i="1"/>
  <c r="E8" i="1"/>
  <c r="D8" i="1"/>
  <c r="C8" i="1"/>
  <c r="B8" i="1"/>
  <c r="G156" i="1" l="1"/>
  <c r="K156" i="1"/>
  <c r="F156" i="1"/>
  <c r="K8" i="1"/>
</calcChain>
</file>

<file path=xl/sharedStrings.xml><?xml version="1.0" encoding="utf-8"?>
<sst xmlns="http://schemas.openxmlformats.org/spreadsheetml/2006/main" count="168" uniqueCount="168">
  <si>
    <t>Sistema Estatal de Evaluación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</si>
  <si>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</si>
  <si>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</si>
  <si>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</si>
  <si>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</si>
  <si>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</si>
  <si>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</si>
  <si>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</si>
  <si>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</si>
  <si>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</si>
  <si>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</si>
  <si>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</si>
  <si>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</si>
  <si>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</si>
  <si>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</si>
  <si>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</si>
  <si>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</si>
  <si>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C. Total de Obligaciones Diferentes de Financiamiento (C=A+B)</t>
  </si>
  <si>
    <t>Bajo protesta de decir verdad declaramos que los Estados Financieros y sus Notas, son razonablemente correctos y son responsabilidad del emisor</t>
  </si>
  <si>
    <t>LIC. GERARDO FELIX HERNANDEZ</t>
  </si>
  <si>
    <t>ING. ALFREDO MARTINEZ OLIVAS</t>
  </si>
  <si>
    <t>DIRECTOR DE ADMINISTRACION</t>
  </si>
  <si>
    <t>DIRECTOR GENERAL</t>
  </si>
  <si>
    <t>SIDUR-JCES-ED-MODER-16-001</t>
  </si>
  <si>
    <t>SIDUR-JCES-NC-REC-16-34</t>
  </si>
  <si>
    <t>SIDUR-JCES-NC-SUP-16-026</t>
  </si>
  <si>
    <t>SIDUR-JCES-NC-REC-16-037</t>
  </si>
  <si>
    <t>SIDUR-JCES-NC-REC-16-028</t>
  </si>
  <si>
    <t>SIDUR-JCES-NC-REC-16-038</t>
  </si>
  <si>
    <t>SIDUR-JCES-NC-SUP-16-029</t>
  </si>
  <si>
    <t>SIDUR-JCES-ED-REC-16-002</t>
  </si>
  <si>
    <t>SIDUR-JCES-ED-REC-16-008</t>
  </si>
  <si>
    <t>SIDUR-JCES-ED-REC-16-003</t>
  </si>
  <si>
    <t>SIDUR-JCES-ED-REC-16-004</t>
  </si>
  <si>
    <t>SIDUR-JCES-NC-REC-16-029</t>
  </si>
  <si>
    <t>SIDUR-JCES-NC-REC-16-032</t>
  </si>
  <si>
    <t>SIDUR-JCES-NC-REC-16-018</t>
  </si>
  <si>
    <t>SIDUR-JCES-NC-REC-16-033</t>
  </si>
  <si>
    <t>SIDUR-JCES-NC-REC-16-031</t>
  </si>
  <si>
    <t>SIDUR-JCES-NC-REC-16-027</t>
  </si>
  <si>
    <t>SIDUR-JCES-NC-REC-022</t>
  </si>
  <si>
    <t>SIDUR-JCES-REC-16-026</t>
  </si>
  <si>
    <t>SIDUR-JCES-NC-REC-16-014</t>
  </si>
  <si>
    <t>SIDUR-JCES-NC-REC-16-020</t>
  </si>
  <si>
    <t>SIDUR-JCES-NC-REC-16-017</t>
  </si>
  <si>
    <t>SIDUR-JCES-NC-REC-16-019</t>
  </si>
  <si>
    <t>SIDUR-JCES-NC-REC-16-015</t>
  </si>
  <si>
    <t>SIDUR-JCES-NC-REC-16-024</t>
  </si>
  <si>
    <t>SIDUR-JCES-NC-REC-16-023</t>
  </si>
  <si>
    <t>SIDUR-JCES-NC-REC-16-012</t>
  </si>
  <si>
    <t>SIDUR-JCES-NC-REC-16-016</t>
  </si>
  <si>
    <t>SIDUR-JCES-ED-SUP-16-010</t>
  </si>
  <si>
    <t>SIDUR-JCES-ED-SUP-16-011</t>
  </si>
  <si>
    <t>SIDUR-JCES-ED-SUP-16-014</t>
  </si>
  <si>
    <t>SIDUR-JCES-ED-SUP-16-021</t>
  </si>
  <si>
    <t>SIDUR-JCES-ED-SUP-16-013</t>
  </si>
  <si>
    <t>SIDUR-JCES-ED-SUP-16-015</t>
  </si>
  <si>
    <t>SIDUR-JCES-ED-SUP-16-020</t>
  </si>
  <si>
    <t>SIDUR-JCES-ED-SUP-16-012</t>
  </si>
  <si>
    <t>SIDUR-JCES-ED-SUP-16-016</t>
  </si>
  <si>
    <t>SIDUR-JCES-ED-SUP-16-024</t>
  </si>
  <si>
    <t>SIDUR-JCES-ED-SUP-16-008</t>
  </si>
  <si>
    <t>SIDUR-JCES-ED-SUP-16-023</t>
  </si>
  <si>
    <t>SIDUR-JCES-ED-SUP-16-019</t>
  </si>
  <si>
    <t>SIDUR-JCES-ED-SUP-16-018</t>
  </si>
  <si>
    <t>SIDUR-JCES-ED-SUP-16-005</t>
  </si>
  <si>
    <t>SIDUR-JCES-ED-SUP-16-007</t>
  </si>
  <si>
    <t>SIDUR-JCES-ED-SUP-16-006</t>
  </si>
  <si>
    <t>SIDUR-JCES-ED-SUP-16-009</t>
  </si>
  <si>
    <t>SIDUR-JCES-ED-SUP-16-017</t>
  </si>
  <si>
    <t>SIDUR-JCES-ED-SUP-16-002</t>
  </si>
  <si>
    <t>SIDUR-JCES-ED-SUP-16-001</t>
  </si>
  <si>
    <t>SIDUR-JCES-ED-SUP-16-004</t>
  </si>
  <si>
    <t>SIDUR-JCES-ED-SUP-16-003</t>
  </si>
  <si>
    <t>SIDUR-JCES-ED-SUP-16-025</t>
  </si>
  <si>
    <t>SIDUR-JCES-NC-CONST-16-001</t>
  </si>
  <si>
    <t>SIDUR-JCES-NC-CONST-16-002</t>
  </si>
  <si>
    <t>SIDUR-JCES-NC-SUP-16-028</t>
  </si>
  <si>
    <t>SIDUR-JCES-NC-SUP-16-031</t>
  </si>
  <si>
    <t>SIDUR-JCES-ED-REC-16-002-CA-01</t>
  </si>
  <si>
    <t>SIDUR-JCES-ED-REC-16-006-CA-01</t>
  </si>
  <si>
    <t>SIDUR-JCES-ED-REC-16-008-CA-01</t>
  </si>
  <si>
    <t>SIDUR-JCES-NC-REC-16-032-CA-01</t>
  </si>
  <si>
    <t>SIDUR-JCES-NC-REC-16-028-CA-01</t>
  </si>
  <si>
    <t>SIDUR-JCES-NC-REC-16-019-CA-01</t>
  </si>
  <si>
    <t>SIDUR-JCES-NC-REC-16-015-CA-01</t>
  </si>
  <si>
    <t>SIDUR-JCES-NC-REC-16-015-CA-02</t>
  </si>
  <si>
    <t>SIDUR-JCES-NC-REC-16-012-CA-01</t>
  </si>
  <si>
    <t>SIDUR-JCES-NC-CONST-15-013</t>
  </si>
  <si>
    <t>SIDUR-JCES-ED-REC-16-005-C-16-01</t>
  </si>
  <si>
    <t>SIDUR-JCES-NC-REC-16-025</t>
  </si>
  <si>
    <t>SIDUR-JCES-NC-CONST-15-013-CA-15-01</t>
  </si>
  <si>
    <t>SIDUR-JCES-NC-MODER-15-012-CA-15-01</t>
  </si>
  <si>
    <t>SIDUR-JCES-NC-CONST-15-013-CA-15-02</t>
  </si>
  <si>
    <t>SIDUR-JCES-NC-SUP-16-027</t>
  </si>
  <si>
    <t>SIDUR-JCES-NC-SUP-16-030</t>
  </si>
  <si>
    <t>Junta de Caminos del Estado de Sonora</t>
  </si>
  <si>
    <t xml:space="preserve">SIDUR-JCES-ED-PROY-17-007  </t>
  </si>
  <si>
    <t xml:space="preserve">SIDUR-JCES-ED-PROY-17-001  </t>
  </si>
  <si>
    <t xml:space="preserve">SIDUR-JCES-ED-PROY-17-003  </t>
  </si>
  <si>
    <t xml:space="preserve">SIDUR-JCES-ED-PROY-17-004  </t>
  </si>
  <si>
    <t>SIDUR-JCES-ED-PROY-17-005</t>
  </si>
  <si>
    <t xml:space="preserve">SIDUR-JCES-ED-PROY-17-006   </t>
  </si>
  <si>
    <t>SIDUR-JCES-NC-CONST-17-001</t>
  </si>
  <si>
    <t>SIDUR-JCES-NC-SUP-17-001</t>
  </si>
  <si>
    <t xml:space="preserve">SIDUR-JCES-NC-REC-17-018 </t>
  </si>
  <si>
    <t xml:space="preserve"> SIDUR-JCES-NC-REC-17-020  </t>
  </si>
  <si>
    <t>SIDUR-JCES-NC-REC-17-023</t>
  </si>
  <si>
    <t>SIDUR-JCES-NC-SUP-17-003</t>
  </si>
  <si>
    <t xml:space="preserve">SIDUR-JCES-NC-REC-17-024 </t>
  </si>
  <si>
    <t xml:space="preserve">SIDUR-JCES-NC-SUP-17-002   </t>
  </si>
  <si>
    <t>SIDUR-JCES-NC-REC-17-021</t>
  </si>
  <si>
    <t xml:space="preserve">SIDUR-JCES-NC-REC-17-019 </t>
  </si>
  <si>
    <t xml:space="preserve">SIDUR-JCES-NC-REC-17-022   </t>
  </si>
  <si>
    <t xml:space="preserve">SIDUR-JCES-NC-REC-17-001 </t>
  </si>
  <si>
    <t xml:space="preserve">SIDUR-JCES-NC-REC-17-012 </t>
  </si>
  <si>
    <t xml:space="preserve">SIDUR-JCES-NC-REC-17-006  </t>
  </si>
  <si>
    <t xml:space="preserve">SIDUR-JCES-NC-REC-17-004  </t>
  </si>
  <si>
    <t xml:space="preserve">SIDUR-JCES-NC-REC-17-017  </t>
  </si>
  <si>
    <t>SIDUR-JCES-NC-REC-17-005</t>
  </si>
  <si>
    <t>SIDUR-JCES-NC-REC-17-003</t>
  </si>
  <si>
    <t xml:space="preserve">SIDUR-JCES-NC-REC-17-007 </t>
  </si>
  <si>
    <t xml:space="preserve">SIDUR-JCES-NC-REC-17-008  </t>
  </si>
  <si>
    <t xml:space="preserve">SIDUR-JCES-NC-REC-17-009  </t>
  </si>
  <si>
    <t xml:space="preserve">SIDUR-JCES-NC-REC-17-010        </t>
  </si>
  <si>
    <t xml:space="preserve">SIDUR-JCES-NC-REC-17-016 </t>
  </si>
  <si>
    <t xml:space="preserve">SIDUR-JCES-NC-REC-17-011    </t>
  </si>
  <si>
    <t xml:space="preserve">SIDUR-JCES-NC-REC-17-013 </t>
  </si>
  <si>
    <t xml:space="preserve">SIDUR-JCES-NC-REC-17-002 </t>
  </si>
  <si>
    <t xml:space="preserve">SIDUR-JCES-NC-REC-17-014 </t>
  </si>
  <si>
    <t xml:space="preserve">SIDUR-JCES-NC-REC-17-015  </t>
  </si>
  <si>
    <t xml:space="preserve">SIDUR-JCES-ED-SUP-17-001 </t>
  </si>
  <si>
    <t xml:space="preserve">SIDUR-JCES-ED-SUP-17-003 </t>
  </si>
  <si>
    <t xml:space="preserve">SIDUR-JCES-ED-SUP-17-004 </t>
  </si>
  <si>
    <t>SIDUR-JCES-ED-SUP-17-015</t>
  </si>
  <si>
    <t xml:space="preserve">SIDUR-JCES-NC-CONST-17-002  </t>
  </si>
  <si>
    <t>SIDUR-JCES-ED-REC-16-002-CA-02</t>
  </si>
  <si>
    <t>Del 1ro de Enero al 31 de diciembre de 2017</t>
  </si>
  <si>
    <t>SIDUR-JCES-NC-SUP-16-026-C01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</si>
  <si>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</si>
  <si>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</si>
  <si>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</si>
  <si>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 xml:space="preserve">SIDUR-JCES-NC-CONST-17-003   </t>
  </si>
  <si>
    <t>SIDUR-JCES-NC-REC-17-001-C01</t>
  </si>
  <si>
    <t>SIDUR-JCES-NC-SUP-17-007</t>
  </si>
  <si>
    <t>SIDUR-JCES-NC-SUP-17-008</t>
  </si>
  <si>
    <t xml:space="preserve"> SIDUR-JCES-NC-SUP-17-006</t>
  </si>
  <si>
    <t xml:space="preserve"> SIDUR-JCES-NC-SUP-17-009</t>
  </si>
  <si>
    <t>SIDUR-JCES-NC-SUP-17-004</t>
  </si>
  <si>
    <t>SIDUR-JCES-NC-SUP-17-010</t>
  </si>
  <si>
    <t xml:space="preserve">SIDUR-JCES-NC-SUP-17-011 </t>
  </si>
  <si>
    <t>SIDUR-JCES-NC-SUP-17-005</t>
  </si>
  <si>
    <t>SIDUR-JCES-NC-SUP-17-012</t>
  </si>
  <si>
    <t>SIDUR-JCES-NC-SUP-17-013</t>
  </si>
  <si>
    <t xml:space="preserve">SIDUR-JCES-NC-REC-17-026 </t>
  </si>
  <si>
    <t>SIDUR-JCES-NC-SUP-17-014</t>
  </si>
  <si>
    <t>SIDUR-JCES-NC-REC-17-025</t>
  </si>
  <si>
    <t>SIDUR-JCES-NC-SUP-17-015</t>
  </si>
  <si>
    <t>SIDUR-JCES-NC-MODERN-17-002</t>
  </si>
  <si>
    <t xml:space="preserve">SIDUR-JCES-NC-SUP-17-016   </t>
  </si>
  <si>
    <t xml:space="preserve">SIDUR-JCES-NC-MODERN-17-001      </t>
  </si>
  <si>
    <t xml:space="preserve">SIDUR-JCES-NC-SUP-17-017  </t>
  </si>
  <si>
    <t xml:space="preserve">SIDUR-JCES-NC-SUP-17-018  </t>
  </si>
  <si>
    <t>SIDUR-JCES-ED-CONSERV-17-004</t>
  </si>
  <si>
    <t>SIDUR-JCES-ED-PROY-17-017</t>
  </si>
  <si>
    <t>SIDUR-JCES-ED-PROY-17-009</t>
  </si>
  <si>
    <t>SIDUR-JCES-ED-PROY-17-008</t>
  </si>
  <si>
    <t>SIDUR-JCES-ED-PROY-17-002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</si>
</sst>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d/mm/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43" fontId="4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43" fontId="4" fillId="0" borderId="5" xfId="0" applyNumberFormat="1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3" fontId="6" fillId="0" borderId="5" xfId="0" applyNumberFormat="1" applyFont="1" applyBorder="1" applyAlignment="1" applyProtection="1">
      <alignment horizontal="right" vertical="center" wrapText="1"/>
      <protection locked="0"/>
    </xf>
    <xf numFmtId="43" fontId="6" fillId="0" borderId="5" xfId="0" applyNumberFormat="1" applyFont="1" applyBorder="1" applyAlignment="1">
      <alignment horizontal="right" vertical="center" wrapText="1"/>
    </xf>
    <xf numFmtId="0" fontId="0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 indent="1"/>
    </xf>
    <xf numFmtId="165" fontId="6" fillId="0" borderId="3" xfId="0" applyNumberFormat="1" applyFont="1" applyBorder="1" applyAlignment="1" applyProtection="1">
      <alignment horizontal="center" vertical="center" wrapText="1"/>
      <protection locked="0"/>
    </xf>
    <xf numFmtId="43" fontId="6" fillId="0" borderId="3" xfId="0" applyNumberFormat="1" applyFont="1" applyBorder="1" applyAlignment="1" applyProtection="1">
      <alignment horizontal="right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43" fontId="6" fillId="0" borderId="3" xfId="0" applyNumberFormat="1" applyFont="1" applyBorder="1" applyAlignment="1">
      <alignment horizontal="right" vertical="center" wrapText="1"/>
    </xf>
    <xf numFmtId="43" fontId="4" fillId="0" borderId="3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8</xdr:col>
      <xdr:colOff>209550</xdr:colOff>
      <xdr:row>3</xdr:row>
      <xdr:rowOff>109998</xdr:rowOff>
    </xdr:from>
    <xdr:ext cx="2019300" cy="23980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467600" y="710073"/>
          <a:ext cx="201930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CUARTO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topLeftCell="A4" workbookViewId="0">
      <pane ySplit="3" topLeftCell="A140" activePane="bottomLeft" state="frozen"/>
      <selection activeCell="A4" sqref="A4"/>
      <selection pane="bottomLeft" activeCell="A140" sqref="A140:K140"/>
    </sheetView>
  </sheetViews>
  <sheetFormatPr baseColWidth="10" defaultColWidth="11.42578125" defaultRowHeight="15" x14ac:dyDescent="0.25"/>
  <cols>
    <col min="1" max="1" width="25.7109375" customWidth="1"/>
    <col min="2" max="4" width="11.5703125" bestFit="1" customWidth="1"/>
    <col min="5" max="5" width="12.85546875" bestFit="1" customWidth="1"/>
    <col min="6" max="6" width="11.5703125" bestFit="1" customWidth="1"/>
    <col min="7" max="11" width="12" bestFit="1" customWidth="1"/>
  </cols>
  <sheetData>
    <row r="1" spans="1:11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x14ac:dyDescent="0.25">
      <c r="A3" s="35" t="s">
        <v>96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6" t="s">
        <v>137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.75" thickBot="1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90" thickBot="1" x14ac:dyDescent="0.3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139</v>
      </c>
      <c r="J6" s="2" t="s">
        <v>140</v>
      </c>
      <c r="K6" s="2" t="s">
        <v>141</v>
      </c>
    </row>
    <row r="7" spans="1:1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5.5" x14ac:dyDescent="0.25">
      <c r="A8" s="5" t="s">
        <v>11</v>
      </c>
      <c r="B8" s="6">
        <f t="shared" ref="B8:J8" si="0">B9+B10+B11+B12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>E8-J8</f>
        <v>0</v>
      </c>
    </row>
    <row r="9" spans="1:11" hidden="1" x14ac:dyDescent="0.25">
      <c r="A9" s="7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6">
        <f t="shared" ref="K9:K12" si="1">E9-J9</f>
        <v>0</v>
      </c>
    </row>
    <row r="10" spans="1:11" hidden="1" x14ac:dyDescent="0.25">
      <c r="A10" s="7" t="s">
        <v>13</v>
      </c>
      <c r="B10" s="8">
        <v>0</v>
      </c>
      <c r="C10" s="8"/>
      <c r="D10" s="8"/>
      <c r="E10" s="8">
        <v>0</v>
      </c>
      <c r="F10" s="8"/>
      <c r="G10" s="8"/>
      <c r="H10" s="8"/>
      <c r="I10" s="8"/>
      <c r="J10" s="8">
        <v>0</v>
      </c>
      <c r="K10" s="6">
        <f t="shared" si="1"/>
        <v>0</v>
      </c>
    </row>
    <row r="11" spans="1:11" hidden="1" x14ac:dyDescent="0.25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6">
        <f t="shared" si="1"/>
        <v>0</v>
      </c>
    </row>
    <row r="12" spans="1:11" hidden="1" x14ac:dyDescent="0.25">
      <c r="A12" s="7" t="s">
        <v>15</v>
      </c>
      <c r="B12" s="8">
        <v>0</v>
      </c>
      <c r="C12" s="8"/>
      <c r="D12" s="8"/>
      <c r="E12" s="8">
        <v>0</v>
      </c>
      <c r="F12" s="8"/>
      <c r="G12" s="8"/>
      <c r="H12" s="8"/>
      <c r="I12" s="8"/>
      <c r="J12" s="8">
        <v>0</v>
      </c>
      <c r="K12" s="6">
        <f t="shared" si="1"/>
        <v>0</v>
      </c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5" t="s">
        <v>16</v>
      </c>
      <c r="B14" s="6"/>
      <c r="C14" s="6"/>
      <c r="D14" s="6"/>
      <c r="E14" s="6">
        <f>SUM(E15:E154)</f>
        <v>1519185644.1800003</v>
      </c>
      <c r="F14" s="24"/>
      <c r="G14" s="6">
        <f t="shared" ref="G14:K14" si="2">SUM(G15:G154)</f>
        <v>280761053.21916974</v>
      </c>
      <c r="H14" s="6">
        <f t="shared" si="2"/>
        <v>241387349.73880088</v>
      </c>
      <c r="I14" s="6">
        <f t="shared" si="2"/>
        <v>1281875619.4124002</v>
      </c>
      <c r="J14" s="6">
        <f t="shared" si="2"/>
        <v>1281875619.4124002</v>
      </c>
      <c r="K14" s="6">
        <f t="shared" si="2"/>
        <v>237310024.76759988</v>
      </c>
    </row>
    <row r="15" spans="1:11" s="23" customFormat="1" x14ac:dyDescent="0.25">
      <c r="A15" s="7" t="s">
        <v>23</v>
      </c>
      <c r="B15" s="26">
        <v>42675</v>
      </c>
      <c r="C15" s="26">
        <v>42675</v>
      </c>
      <c r="D15" s="26">
        <v>42689</v>
      </c>
      <c r="E15" s="21">
        <v>464563.18</v>
      </c>
      <c r="F15" s="25">
        <v>1</v>
      </c>
      <c r="G15" s="21">
        <f>+E15/F15</f>
        <v>464563.18</v>
      </c>
      <c r="H15" s="21">
        <f>+I15/F15</f>
        <v>464563.18</v>
      </c>
      <c r="I15" s="21">
        <v>464563.18</v>
      </c>
      <c r="J15" s="21">
        <f>+I15</f>
        <v>464563.18</v>
      </c>
      <c r="K15" s="22">
        <f>+E15-J15</f>
        <v>0</v>
      </c>
    </row>
    <row r="16" spans="1:11" s="23" customFormat="1" x14ac:dyDescent="0.25">
      <c r="A16" s="7" t="s">
        <v>24</v>
      </c>
      <c r="B16" s="26">
        <v>42537</v>
      </c>
      <c r="C16" s="26">
        <v>42537</v>
      </c>
      <c r="D16" s="26">
        <v>42809</v>
      </c>
      <c r="E16" s="21">
        <v>127093868.77</v>
      </c>
      <c r="F16" s="25">
        <v>9</v>
      </c>
      <c r="G16" s="21">
        <f>+E16/F16</f>
        <v>14121540.974444443</v>
      </c>
      <c r="H16" s="21">
        <f t="shared" ref="H16:H20" si="3">+I16/F16</f>
        <v>14099359.888888888</v>
      </c>
      <c r="I16" s="21">
        <v>126894239</v>
      </c>
      <c r="J16" s="21">
        <f>+I16</f>
        <v>126894239</v>
      </c>
      <c r="K16" s="22">
        <f>+E16-J16</f>
        <v>199629.76999999583</v>
      </c>
    </row>
    <row r="17" spans="1:11" s="23" customFormat="1" x14ac:dyDescent="0.25">
      <c r="A17" s="7" t="s">
        <v>25</v>
      </c>
      <c r="B17" s="26">
        <v>42625</v>
      </c>
      <c r="C17" s="26">
        <v>42625</v>
      </c>
      <c r="D17" s="26">
        <v>43100</v>
      </c>
      <c r="E17" s="21">
        <v>715000</v>
      </c>
      <c r="F17" s="25">
        <v>6</v>
      </c>
      <c r="G17" s="21">
        <f>+E17/F17</f>
        <v>119166.66666666667</v>
      </c>
      <c r="H17" s="21">
        <f t="shared" si="3"/>
        <v>119166.66666666667</v>
      </c>
      <c r="I17" s="21">
        <v>715000</v>
      </c>
      <c r="J17" s="21">
        <f t="shared" ref="J17:J74" si="4">+I17</f>
        <v>715000</v>
      </c>
      <c r="K17" s="22">
        <f>+E17-I17</f>
        <v>0</v>
      </c>
    </row>
    <row r="18" spans="1:11" s="23" customFormat="1" x14ac:dyDescent="0.25">
      <c r="A18" s="7" t="s">
        <v>138</v>
      </c>
      <c r="B18" s="26">
        <v>43009</v>
      </c>
      <c r="C18" s="26">
        <v>43009</v>
      </c>
      <c r="D18" s="26">
        <v>43100</v>
      </c>
      <c r="E18" s="21">
        <v>536146.92000000004</v>
      </c>
      <c r="F18" s="25">
        <v>3</v>
      </c>
      <c r="G18" s="21">
        <f>+E18/F18</f>
        <v>178715.64</v>
      </c>
      <c r="H18" s="21">
        <f t="shared" ref="H18" si="5">+I18/F18</f>
        <v>178715.64</v>
      </c>
      <c r="I18" s="21">
        <v>536146.92000000004</v>
      </c>
      <c r="J18" s="21">
        <f t="shared" si="4"/>
        <v>536146.92000000004</v>
      </c>
      <c r="K18" s="22">
        <f>+E18-I18</f>
        <v>0</v>
      </c>
    </row>
    <row r="19" spans="1:11" s="23" customFormat="1" x14ac:dyDescent="0.25">
      <c r="A19" s="7" t="s">
        <v>94</v>
      </c>
      <c r="B19" s="26">
        <v>42646</v>
      </c>
      <c r="C19" s="26">
        <v>42646</v>
      </c>
      <c r="D19" s="26">
        <v>42825</v>
      </c>
      <c r="E19" s="21">
        <v>715000</v>
      </c>
      <c r="F19" s="25">
        <v>6</v>
      </c>
      <c r="G19" s="21">
        <f t="shared" ref="G19:G84" si="6">+E19/F19</f>
        <v>119166.66666666667</v>
      </c>
      <c r="H19" s="21">
        <f t="shared" si="3"/>
        <v>119166.66666666667</v>
      </c>
      <c r="I19" s="21">
        <v>715000</v>
      </c>
      <c r="J19" s="21">
        <f t="shared" si="4"/>
        <v>715000</v>
      </c>
      <c r="K19" s="22">
        <f t="shared" ref="K19:K84" si="7">+E19-I19</f>
        <v>0</v>
      </c>
    </row>
    <row r="20" spans="1:11" s="23" customFormat="1" x14ac:dyDescent="0.25">
      <c r="A20" s="7" t="s">
        <v>26</v>
      </c>
      <c r="B20" s="26">
        <v>42663</v>
      </c>
      <c r="C20" s="26">
        <f>+B20</f>
        <v>42663</v>
      </c>
      <c r="D20" s="26">
        <v>42902</v>
      </c>
      <c r="E20" s="21">
        <v>45674028.280000001</v>
      </c>
      <c r="F20" s="25">
        <v>8</v>
      </c>
      <c r="G20" s="21">
        <f t="shared" si="6"/>
        <v>5709253.5350000001</v>
      </c>
      <c r="H20" s="21">
        <f t="shared" si="3"/>
        <v>5454683.8462500004</v>
      </c>
      <c r="I20" s="21">
        <v>43637470.770000003</v>
      </c>
      <c r="J20" s="21">
        <f t="shared" si="4"/>
        <v>43637470.770000003</v>
      </c>
      <c r="K20" s="22">
        <f t="shared" si="7"/>
        <v>2036557.5099999979</v>
      </c>
    </row>
    <row r="21" spans="1:11" s="23" customFormat="1" x14ac:dyDescent="0.25">
      <c r="A21" s="7" t="s">
        <v>77</v>
      </c>
      <c r="B21" s="26">
        <v>42688</v>
      </c>
      <c r="C21" s="26">
        <f t="shared" ref="C21:C83" si="8">+B21</f>
        <v>42688</v>
      </c>
      <c r="D21" s="26">
        <v>42927</v>
      </c>
      <c r="E21" s="21">
        <v>696000</v>
      </c>
      <c r="F21" s="25">
        <v>8</v>
      </c>
      <c r="G21" s="21">
        <f t="shared" si="6"/>
        <v>87000</v>
      </c>
      <c r="H21" s="21">
        <f t="shared" ref="H21:H39" si="9">+I21/F21</f>
        <v>85376</v>
      </c>
      <c r="I21" s="21">
        <v>683008</v>
      </c>
      <c r="J21" s="21">
        <f t="shared" si="4"/>
        <v>683008</v>
      </c>
      <c r="K21" s="22">
        <f t="shared" si="7"/>
        <v>12992</v>
      </c>
    </row>
    <row r="22" spans="1:11" s="23" customFormat="1" x14ac:dyDescent="0.25">
      <c r="A22" s="7" t="s">
        <v>95</v>
      </c>
      <c r="B22" s="26">
        <v>42730</v>
      </c>
      <c r="C22" s="26">
        <v>42730</v>
      </c>
      <c r="D22" s="26">
        <v>42969</v>
      </c>
      <c r="E22" s="21">
        <v>432165.1</v>
      </c>
      <c r="F22" s="25">
        <v>8</v>
      </c>
      <c r="G22" s="21">
        <f t="shared" si="6"/>
        <v>54020.637499999997</v>
      </c>
      <c r="H22" s="21">
        <f t="shared" si="9"/>
        <v>54020.637499999997</v>
      </c>
      <c r="I22" s="21">
        <f>+E22</f>
        <v>432165.1</v>
      </c>
      <c r="J22" s="21">
        <f t="shared" si="4"/>
        <v>432165.1</v>
      </c>
      <c r="K22" s="22">
        <f t="shared" si="7"/>
        <v>0</v>
      </c>
    </row>
    <row r="23" spans="1:11" s="23" customFormat="1" x14ac:dyDescent="0.25">
      <c r="A23" s="7" t="s">
        <v>28</v>
      </c>
      <c r="B23" s="26">
        <v>42663</v>
      </c>
      <c r="C23" s="26">
        <f t="shared" si="8"/>
        <v>42663</v>
      </c>
      <c r="D23" s="26">
        <v>42902</v>
      </c>
      <c r="E23" s="21">
        <v>39934761.82</v>
      </c>
      <c r="F23" s="25">
        <v>8</v>
      </c>
      <c r="G23" s="21">
        <f t="shared" si="6"/>
        <v>4991845.2275</v>
      </c>
      <c r="H23" s="21">
        <f t="shared" si="9"/>
        <v>4986487.7612500004</v>
      </c>
      <c r="I23" s="21">
        <v>39891902.090000004</v>
      </c>
      <c r="J23" s="21">
        <f t="shared" si="4"/>
        <v>39891902.090000004</v>
      </c>
      <c r="K23" s="22">
        <f t="shared" si="7"/>
        <v>42859.729999996722</v>
      </c>
    </row>
    <row r="24" spans="1:11" s="23" customFormat="1" x14ac:dyDescent="0.25">
      <c r="A24" s="7" t="s">
        <v>29</v>
      </c>
      <c r="B24" s="26">
        <v>42730</v>
      </c>
      <c r="C24" s="26">
        <f t="shared" si="8"/>
        <v>42730</v>
      </c>
      <c r="D24" s="26">
        <v>42969</v>
      </c>
      <c r="E24" s="21">
        <v>696000</v>
      </c>
      <c r="F24" s="25">
        <v>8</v>
      </c>
      <c r="G24" s="21">
        <f t="shared" si="6"/>
        <v>87000</v>
      </c>
      <c r="H24" s="21">
        <f t="shared" si="9"/>
        <v>87000</v>
      </c>
      <c r="I24" s="21">
        <f>+E24</f>
        <v>696000</v>
      </c>
      <c r="J24" s="21">
        <f t="shared" si="4"/>
        <v>696000</v>
      </c>
      <c r="K24" s="22">
        <f t="shared" si="7"/>
        <v>0</v>
      </c>
    </row>
    <row r="25" spans="1:11" s="23" customFormat="1" x14ac:dyDescent="0.25">
      <c r="A25" s="7" t="s">
        <v>78</v>
      </c>
      <c r="B25" s="26">
        <v>42730</v>
      </c>
      <c r="C25" s="26">
        <f t="shared" ref="C25" si="10">+B25</f>
        <v>42730</v>
      </c>
      <c r="D25" s="26">
        <v>42969</v>
      </c>
      <c r="E25" s="21">
        <v>400000</v>
      </c>
      <c r="F25" s="25">
        <v>8</v>
      </c>
      <c r="G25" s="21">
        <f t="shared" ref="G25" si="11">+E25/F25</f>
        <v>50000</v>
      </c>
      <c r="H25" s="21">
        <f t="shared" si="9"/>
        <v>50000</v>
      </c>
      <c r="I25" s="21">
        <f>+E25</f>
        <v>400000</v>
      </c>
      <c r="J25" s="21">
        <f t="shared" si="4"/>
        <v>400000</v>
      </c>
      <c r="K25" s="22">
        <f t="shared" ref="K25" si="12">+E25-I25</f>
        <v>0</v>
      </c>
    </row>
    <row r="26" spans="1:11" s="23" customFormat="1" x14ac:dyDescent="0.25">
      <c r="A26" s="7" t="s">
        <v>30</v>
      </c>
      <c r="B26" s="26">
        <v>42522</v>
      </c>
      <c r="C26" s="26">
        <f t="shared" si="8"/>
        <v>42522</v>
      </c>
      <c r="D26" s="26">
        <v>42855</v>
      </c>
      <c r="E26" s="21">
        <v>8526443.4399999995</v>
      </c>
      <c r="F26" s="25">
        <v>10</v>
      </c>
      <c r="G26" s="21">
        <f t="shared" si="6"/>
        <v>852644.34399999992</v>
      </c>
      <c r="H26" s="21">
        <f t="shared" si="9"/>
        <v>852644.34399999992</v>
      </c>
      <c r="I26" s="21">
        <v>8526443.4399999995</v>
      </c>
      <c r="J26" s="21">
        <f t="shared" si="4"/>
        <v>8526443.4399999995</v>
      </c>
      <c r="K26" s="22">
        <f t="shared" si="7"/>
        <v>0</v>
      </c>
    </row>
    <row r="27" spans="1:11" s="23" customFormat="1" x14ac:dyDescent="0.25">
      <c r="A27" s="7" t="s">
        <v>79</v>
      </c>
      <c r="B27" s="26">
        <v>42735</v>
      </c>
      <c r="C27" s="26">
        <f t="shared" si="8"/>
        <v>42735</v>
      </c>
      <c r="D27" s="26">
        <v>42855</v>
      </c>
      <c r="E27" s="21">
        <v>694368.56</v>
      </c>
      <c r="F27" s="25">
        <v>4</v>
      </c>
      <c r="G27" s="21">
        <f t="shared" si="6"/>
        <v>173592.14</v>
      </c>
      <c r="H27" s="21">
        <f t="shared" si="9"/>
        <v>173592.14</v>
      </c>
      <c r="I27" s="21">
        <f>+E27</f>
        <v>694368.56</v>
      </c>
      <c r="J27" s="21">
        <f t="shared" si="4"/>
        <v>694368.56</v>
      </c>
      <c r="K27" s="22">
        <f t="shared" ref="K27:K28" si="13">+E27-I27</f>
        <v>0</v>
      </c>
    </row>
    <row r="28" spans="1:11" s="23" customFormat="1" x14ac:dyDescent="0.25">
      <c r="A28" s="7" t="s">
        <v>136</v>
      </c>
      <c r="B28" s="26">
        <v>42947</v>
      </c>
      <c r="C28" s="26">
        <f t="shared" si="8"/>
        <v>42947</v>
      </c>
      <c r="D28" s="26">
        <v>43100</v>
      </c>
      <c r="E28" s="21">
        <v>1437242.3</v>
      </c>
      <c r="F28" s="25">
        <f t="shared" ref="F28" si="14">(D28-C28)/30</f>
        <v>5.0999999999999996</v>
      </c>
      <c r="G28" s="21">
        <f t="shared" si="6"/>
        <v>281812.21568627452</v>
      </c>
      <c r="H28" s="21">
        <f t="shared" si="9"/>
        <v>281812.21568627452</v>
      </c>
      <c r="I28" s="21">
        <f>+E28</f>
        <v>1437242.3</v>
      </c>
      <c r="J28" s="21">
        <f t="shared" si="4"/>
        <v>1437242.3</v>
      </c>
      <c r="K28" s="22">
        <f t="shared" si="13"/>
        <v>0</v>
      </c>
    </row>
    <row r="29" spans="1:11" s="23" customFormat="1" x14ac:dyDescent="0.25">
      <c r="A29" s="7" t="s">
        <v>80</v>
      </c>
      <c r="B29" s="26">
        <v>42675</v>
      </c>
      <c r="C29" s="26">
        <v>42675</v>
      </c>
      <c r="D29" s="26">
        <v>42703</v>
      </c>
      <c r="E29" s="21">
        <v>397934.45</v>
      </c>
      <c r="F29" s="25">
        <v>1</v>
      </c>
      <c r="G29" s="21">
        <f t="shared" si="6"/>
        <v>397934.45</v>
      </c>
      <c r="H29" s="21">
        <f t="shared" si="9"/>
        <v>397934.45</v>
      </c>
      <c r="I29" s="21">
        <v>397934.45</v>
      </c>
      <c r="J29" s="21">
        <f t="shared" si="4"/>
        <v>397934.45</v>
      </c>
      <c r="K29" s="22">
        <f t="shared" ref="K29" si="15">+E29-I29</f>
        <v>0</v>
      </c>
    </row>
    <row r="30" spans="1:11" s="23" customFormat="1" x14ac:dyDescent="0.25">
      <c r="A30" s="7" t="s">
        <v>31</v>
      </c>
      <c r="B30" s="26">
        <v>42522</v>
      </c>
      <c r="C30" s="26">
        <f t="shared" si="8"/>
        <v>42522</v>
      </c>
      <c r="D30" s="26">
        <v>42735</v>
      </c>
      <c r="E30" s="21">
        <v>5478458.8200000003</v>
      </c>
      <c r="F30" s="25">
        <v>6</v>
      </c>
      <c r="G30" s="21">
        <f t="shared" si="6"/>
        <v>913076.47000000009</v>
      </c>
      <c r="H30" s="21">
        <f t="shared" si="9"/>
        <v>913076.47000000009</v>
      </c>
      <c r="I30" s="21">
        <v>5478458.8200000003</v>
      </c>
      <c r="J30" s="21">
        <f t="shared" si="4"/>
        <v>5478458.8200000003</v>
      </c>
      <c r="K30" s="22">
        <f t="shared" si="7"/>
        <v>0</v>
      </c>
    </row>
    <row r="31" spans="1:11" s="23" customFormat="1" x14ac:dyDescent="0.25">
      <c r="A31" s="7" t="s">
        <v>81</v>
      </c>
      <c r="B31" s="26">
        <v>42735</v>
      </c>
      <c r="C31" s="26">
        <f t="shared" si="8"/>
        <v>42735</v>
      </c>
      <c r="D31" s="26">
        <v>42460</v>
      </c>
      <c r="E31" s="21">
        <v>910970.18</v>
      </c>
      <c r="F31" s="25">
        <v>3</v>
      </c>
      <c r="G31" s="21">
        <f t="shared" si="6"/>
        <v>303656.72666666668</v>
      </c>
      <c r="H31" s="21">
        <f t="shared" si="9"/>
        <v>303656.72666666668</v>
      </c>
      <c r="I31" s="21">
        <v>910970.18</v>
      </c>
      <c r="J31" s="21">
        <f t="shared" si="4"/>
        <v>910970.18</v>
      </c>
      <c r="K31" s="22">
        <f t="shared" ref="K31" si="16">+E31-I31</f>
        <v>0</v>
      </c>
    </row>
    <row r="32" spans="1:11" s="23" customFormat="1" x14ac:dyDescent="0.25">
      <c r="A32" s="7" t="s">
        <v>32</v>
      </c>
      <c r="B32" s="26">
        <v>42480</v>
      </c>
      <c r="C32" s="26">
        <f t="shared" si="8"/>
        <v>42480</v>
      </c>
      <c r="D32" s="26">
        <v>42735</v>
      </c>
      <c r="E32" s="21">
        <v>3813618.24</v>
      </c>
      <c r="F32" s="25">
        <v>8</v>
      </c>
      <c r="G32" s="21">
        <f t="shared" si="6"/>
        <v>476702.28</v>
      </c>
      <c r="H32" s="21">
        <f t="shared" si="9"/>
        <v>470024.57250000001</v>
      </c>
      <c r="I32" s="21">
        <v>3760196.58</v>
      </c>
      <c r="J32" s="21">
        <f t="shared" si="4"/>
        <v>3760196.58</v>
      </c>
      <c r="K32" s="22">
        <f t="shared" si="7"/>
        <v>53421.660000000149</v>
      </c>
    </row>
    <row r="33" spans="1:11" s="23" customFormat="1" x14ac:dyDescent="0.25">
      <c r="A33" s="7" t="s">
        <v>33</v>
      </c>
      <c r="B33" s="26">
        <v>42522</v>
      </c>
      <c r="C33" s="26">
        <f t="shared" si="8"/>
        <v>42522</v>
      </c>
      <c r="D33" s="26">
        <v>42735</v>
      </c>
      <c r="E33" s="21">
        <v>2863879.15</v>
      </c>
      <c r="F33" s="25">
        <v>6</v>
      </c>
      <c r="G33" s="21">
        <f t="shared" si="6"/>
        <v>477313.19166666665</v>
      </c>
      <c r="H33" s="21">
        <f t="shared" si="9"/>
        <v>477313.19166666665</v>
      </c>
      <c r="I33" s="21">
        <f>+E33</f>
        <v>2863879.15</v>
      </c>
      <c r="J33" s="21">
        <f t="shared" si="4"/>
        <v>2863879.15</v>
      </c>
      <c r="K33" s="22">
        <f t="shared" si="7"/>
        <v>0</v>
      </c>
    </row>
    <row r="34" spans="1:11" s="23" customFormat="1" x14ac:dyDescent="0.25">
      <c r="A34" s="7" t="s">
        <v>34</v>
      </c>
      <c r="B34" s="26">
        <v>42521</v>
      </c>
      <c r="C34" s="26">
        <f t="shared" si="8"/>
        <v>42521</v>
      </c>
      <c r="D34" s="26">
        <v>42700</v>
      </c>
      <c r="E34" s="21">
        <v>31898427.34</v>
      </c>
      <c r="F34" s="25">
        <v>6</v>
      </c>
      <c r="G34" s="21">
        <f t="shared" si="6"/>
        <v>5316404.5566666666</v>
      </c>
      <c r="H34" s="21">
        <f t="shared" si="9"/>
        <v>5316404.543333333</v>
      </c>
      <c r="I34" s="21">
        <f>209000.86+31689426.4</f>
        <v>31898427.259999998</v>
      </c>
      <c r="J34" s="21">
        <f t="shared" si="4"/>
        <v>31898427.259999998</v>
      </c>
      <c r="K34" s="22">
        <f t="shared" si="7"/>
        <v>8.0000001937150955E-2</v>
      </c>
    </row>
    <row r="35" spans="1:11" s="23" customFormat="1" x14ac:dyDescent="0.25">
      <c r="A35" s="7" t="s">
        <v>35</v>
      </c>
      <c r="B35" s="26">
        <v>42522</v>
      </c>
      <c r="C35" s="26">
        <f t="shared" si="8"/>
        <v>42522</v>
      </c>
      <c r="D35" s="26">
        <v>42731</v>
      </c>
      <c r="E35" s="21">
        <f>33899751.06</f>
        <v>33899751.060000002</v>
      </c>
      <c r="F35" s="25">
        <v>6</v>
      </c>
      <c r="G35" s="21">
        <f t="shared" si="6"/>
        <v>5649958.5100000007</v>
      </c>
      <c r="H35" s="21">
        <f t="shared" si="9"/>
        <v>5649958.5100000007</v>
      </c>
      <c r="I35" s="21">
        <f>+E35</f>
        <v>33899751.060000002</v>
      </c>
      <c r="J35" s="21">
        <f t="shared" si="4"/>
        <v>33899751.060000002</v>
      </c>
      <c r="K35" s="22">
        <f t="shared" si="7"/>
        <v>0</v>
      </c>
    </row>
    <row r="36" spans="1:11" s="23" customFormat="1" x14ac:dyDescent="0.25">
      <c r="A36" s="7" t="s">
        <v>82</v>
      </c>
      <c r="B36" s="26">
        <v>42735</v>
      </c>
      <c r="C36" s="26">
        <v>42769</v>
      </c>
      <c r="D36" s="26">
        <v>42825</v>
      </c>
      <c r="E36" s="21">
        <v>3791686.19</v>
      </c>
      <c r="F36" s="25">
        <v>2</v>
      </c>
      <c r="G36" s="21">
        <f t="shared" ref="G36" si="17">+E36/F36</f>
        <v>1895843.095</v>
      </c>
      <c r="H36" s="21">
        <f t="shared" si="9"/>
        <v>1883480.925</v>
      </c>
      <c r="I36" s="21">
        <v>3766961.85</v>
      </c>
      <c r="J36" s="21">
        <f t="shared" si="4"/>
        <v>3766961.85</v>
      </c>
      <c r="K36" s="22">
        <f t="shared" ref="K36" si="18">+E36-I36</f>
        <v>24724.339999999851</v>
      </c>
    </row>
    <row r="37" spans="1:11" s="23" customFormat="1" x14ac:dyDescent="0.25">
      <c r="A37" s="7" t="s">
        <v>36</v>
      </c>
      <c r="B37" s="26">
        <v>42513</v>
      </c>
      <c r="C37" s="26">
        <f t="shared" si="8"/>
        <v>42513</v>
      </c>
      <c r="D37" s="26">
        <v>42662</v>
      </c>
      <c r="E37" s="21">
        <v>24947783.120000001</v>
      </c>
      <c r="F37" s="25">
        <v>5</v>
      </c>
      <c r="G37" s="21">
        <f t="shared" si="6"/>
        <v>4989556.6239999998</v>
      </c>
      <c r="H37" s="21">
        <f t="shared" si="9"/>
        <v>4989556.6239999998</v>
      </c>
      <c r="I37" s="21">
        <f>3586845.93+21360937.19</f>
        <v>24947783.120000001</v>
      </c>
      <c r="J37" s="21">
        <f t="shared" si="4"/>
        <v>24947783.120000001</v>
      </c>
      <c r="K37" s="22">
        <f t="shared" si="7"/>
        <v>0</v>
      </c>
    </row>
    <row r="38" spans="1:11" s="23" customFormat="1" x14ac:dyDescent="0.25">
      <c r="A38" s="7" t="s">
        <v>37</v>
      </c>
      <c r="B38" s="26">
        <v>42522</v>
      </c>
      <c r="C38" s="26">
        <f t="shared" si="8"/>
        <v>42522</v>
      </c>
      <c r="D38" s="26">
        <v>42701</v>
      </c>
      <c r="E38" s="21">
        <v>33399965.75</v>
      </c>
      <c r="F38" s="25">
        <v>6</v>
      </c>
      <c r="G38" s="21">
        <f t="shared" si="6"/>
        <v>5566660.958333333</v>
      </c>
      <c r="H38" s="21">
        <f t="shared" si="9"/>
        <v>5566660.9550000001</v>
      </c>
      <c r="I38" s="21">
        <f>13095548.25+20304417.48</f>
        <v>33399965.73</v>
      </c>
      <c r="J38" s="21">
        <f t="shared" si="4"/>
        <v>33399965.73</v>
      </c>
      <c r="K38" s="22">
        <f t="shared" si="7"/>
        <v>1.9999999552965164E-2</v>
      </c>
    </row>
    <row r="39" spans="1:11" s="23" customFormat="1" x14ac:dyDescent="0.25">
      <c r="A39" s="7" t="s">
        <v>38</v>
      </c>
      <c r="B39" s="26">
        <v>42522</v>
      </c>
      <c r="C39" s="26">
        <f t="shared" si="8"/>
        <v>42522</v>
      </c>
      <c r="D39" s="26">
        <v>42731</v>
      </c>
      <c r="E39" s="21">
        <v>39206032.32</v>
      </c>
      <c r="F39" s="25">
        <v>6</v>
      </c>
      <c r="G39" s="21">
        <f t="shared" si="6"/>
        <v>6534338.7199999997</v>
      </c>
      <c r="H39" s="21">
        <f t="shared" si="9"/>
        <v>6534338.7199999997</v>
      </c>
      <c r="I39" s="21">
        <f>+E39</f>
        <v>39206032.32</v>
      </c>
      <c r="J39" s="21">
        <f t="shared" si="4"/>
        <v>39206032.32</v>
      </c>
      <c r="K39" s="22">
        <f t="shared" si="7"/>
        <v>0</v>
      </c>
    </row>
    <row r="40" spans="1:11" s="23" customFormat="1" x14ac:dyDescent="0.25">
      <c r="A40" s="7" t="s">
        <v>39</v>
      </c>
      <c r="B40" s="26">
        <v>42521</v>
      </c>
      <c r="C40" s="26">
        <f t="shared" si="8"/>
        <v>42521</v>
      </c>
      <c r="D40" s="26">
        <v>42700</v>
      </c>
      <c r="E40" s="21">
        <v>27899673.579999998</v>
      </c>
      <c r="F40" s="25">
        <v>6</v>
      </c>
      <c r="G40" s="21">
        <f t="shared" si="6"/>
        <v>4649945.5966666667</v>
      </c>
      <c r="H40" s="21">
        <f>+I40/F40</f>
        <v>4649945.5966666667</v>
      </c>
      <c r="I40" s="21">
        <f>4388775.89+23510897.69</f>
        <v>27899673.580000002</v>
      </c>
      <c r="J40" s="21">
        <f t="shared" si="4"/>
        <v>27899673.580000002</v>
      </c>
      <c r="K40" s="22">
        <f t="shared" si="7"/>
        <v>0</v>
      </c>
    </row>
    <row r="41" spans="1:11" s="23" customFormat="1" x14ac:dyDescent="0.25">
      <c r="A41" s="7" t="s">
        <v>27</v>
      </c>
      <c r="B41" s="26">
        <v>42521</v>
      </c>
      <c r="C41" s="26">
        <f t="shared" si="8"/>
        <v>42521</v>
      </c>
      <c r="D41" s="26">
        <v>42700</v>
      </c>
      <c r="E41" s="21">
        <f>35493602.69</f>
        <v>35493602.689999998</v>
      </c>
      <c r="F41" s="25">
        <v>6</v>
      </c>
      <c r="G41" s="21">
        <f t="shared" si="6"/>
        <v>5915600.4483333332</v>
      </c>
      <c r="H41" s="21">
        <f>+I41/F41</f>
        <v>5915600.4466666663</v>
      </c>
      <c r="I41" s="21">
        <f>7539386+27954216.68</f>
        <v>35493602.68</v>
      </c>
      <c r="J41" s="21">
        <f t="shared" si="4"/>
        <v>35493602.68</v>
      </c>
      <c r="K41" s="22">
        <f t="shared" si="7"/>
        <v>9.9999979138374329E-3</v>
      </c>
    </row>
    <row r="42" spans="1:11" s="23" customFormat="1" x14ac:dyDescent="0.25">
      <c r="A42" s="7" t="s">
        <v>83</v>
      </c>
      <c r="B42" s="26">
        <v>42704</v>
      </c>
      <c r="C42" s="26">
        <f t="shared" si="8"/>
        <v>42704</v>
      </c>
      <c r="D42" s="26">
        <v>42825</v>
      </c>
      <c r="E42" s="21">
        <v>3301461.94</v>
      </c>
      <c r="F42" s="25">
        <v>3</v>
      </c>
      <c r="G42" s="21">
        <f t="shared" ref="G42" si="19">+E42/F42</f>
        <v>1100487.3133333332</v>
      </c>
      <c r="H42" s="21">
        <f>+I42/F42</f>
        <v>1074161.92</v>
      </c>
      <c r="I42" s="21">
        <v>3222485.76</v>
      </c>
      <c r="J42" s="21">
        <f t="shared" si="4"/>
        <v>3222485.76</v>
      </c>
      <c r="K42" s="22">
        <f t="shared" ref="K42" si="20">+E42-I42</f>
        <v>78976.180000000168</v>
      </c>
    </row>
    <row r="43" spans="1:11" s="23" customFormat="1" ht="15.75" thickBot="1" x14ac:dyDescent="0.3">
      <c r="A43" s="27" t="s">
        <v>90</v>
      </c>
      <c r="B43" s="28">
        <v>42521</v>
      </c>
      <c r="C43" s="28">
        <f t="shared" si="8"/>
        <v>42521</v>
      </c>
      <c r="D43" s="28">
        <v>42730</v>
      </c>
      <c r="E43" s="29">
        <v>33968704.039999999</v>
      </c>
      <c r="F43" s="30">
        <v>6</v>
      </c>
      <c r="G43" s="29">
        <f t="shared" si="6"/>
        <v>5661450.6733333329</v>
      </c>
      <c r="H43" s="29">
        <f t="shared" ref="H43:H84" si="21">+I43/F43</f>
        <v>5661450.6716666669</v>
      </c>
      <c r="I43" s="29">
        <f>10017520.52+23951183.51</f>
        <v>33968704.030000001</v>
      </c>
      <c r="J43" s="29">
        <f t="shared" si="4"/>
        <v>33968704.030000001</v>
      </c>
      <c r="K43" s="31">
        <f t="shared" si="7"/>
        <v>9.9999979138374329E-3</v>
      </c>
    </row>
    <row r="44" spans="1:11" s="23" customFormat="1" x14ac:dyDescent="0.25">
      <c r="A44" s="7" t="s">
        <v>40</v>
      </c>
      <c r="B44" s="26">
        <v>42521</v>
      </c>
      <c r="C44" s="26">
        <f t="shared" si="8"/>
        <v>42521</v>
      </c>
      <c r="D44" s="26">
        <v>42700</v>
      </c>
      <c r="E44" s="21">
        <v>35899085.060000002</v>
      </c>
      <c r="F44" s="25">
        <v>5</v>
      </c>
      <c r="G44" s="21">
        <f t="shared" si="6"/>
        <v>7179817.0120000001</v>
      </c>
      <c r="H44" s="21">
        <f t="shared" si="21"/>
        <v>7179817.0120000001</v>
      </c>
      <c r="I44" s="21">
        <f>7276763.09+28622321.97</f>
        <v>35899085.060000002</v>
      </c>
      <c r="J44" s="21">
        <f t="shared" si="4"/>
        <v>35899085.060000002</v>
      </c>
      <c r="K44" s="22">
        <f t="shared" si="7"/>
        <v>0</v>
      </c>
    </row>
    <row r="45" spans="1:11" s="23" customFormat="1" x14ac:dyDescent="0.25">
      <c r="A45" s="7" t="s">
        <v>41</v>
      </c>
      <c r="B45" s="26">
        <v>42521</v>
      </c>
      <c r="C45" s="26">
        <f t="shared" si="8"/>
        <v>42521</v>
      </c>
      <c r="D45" s="26">
        <v>42670</v>
      </c>
      <c r="E45" s="21">
        <v>27795185.43</v>
      </c>
      <c r="F45" s="25">
        <v>5</v>
      </c>
      <c r="G45" s="21">
        <f t="shared" si="6"/>
        <v>5559037.0860000001</v>
      </c>
      <c r="H45" s="21">
        <f t="shared" si="21"/>
        <v>5559037.0820000004</v>
      </c>
      <c r="I45" s="21">
        <f>1178305.47+26616879.94</f>
        <v>27795185.41</v>
      </c>
      <c r="J45" s="21">
        <f t="shared" si="4"/>
        <v>27795185.41</v>
      </c>
      <c r="K45" s="22">
        <f t="shared" si="7"/>
        <v>1.9999999552965164E-2</v>
      </c>
    </row>
    <row r="46" spans="1:11" s="23" customFormat="1" x14ac:dyDescent="0.25">
      <c r="A46" s="7" t="s">
        <v>42</v>
      </c>
      <c r="B46" s="26">
        <v>42513</v>
      </c>
      <c r="C46" s="26">
        <f t="shared" si="8"/>
        <v>42513</v>
      </c>
      <c r="D46" s="26">
        <v>42724</v>
      </c>
      <c r="E46" s="21">
        <v>19857709.34</v>
      </c>
      <c r="F46" s="25">
        <v>6</v>
      </c>
      <c r="G46" s="21">
        <f t="shared" si="6"/>
        <v>3309618.2233333332</v>
      </c>
      <c r="H46" s="21">
        <f t="shared" si="21"/>
        <v>3309618.2233333332</v>
      </c>
      <c r="I46" s="21">
        <f>+E46</f>
        <v>19857709.34</v>
      </c>
      <c r="J46" s="21">
        <f t="shared" si="4"/>
        <v>19857709.34</v>
      </c>
      <c r="K46" s="22">
        <f t="shared" si="7"/>
        <v>0</v>
      </c>
    </row>
    <row r="47" spans="1:11" s="23" customFormat="1" x14ac:dyDescent="0.25">
      <c r="A47" s="7" t="s">
        <v>43</v>
      </c>
      <c r="B47" s="26">
        <v>42521</v>
      </c>
      <c r="C47" s="26">
        <f t="shared" si="8"/>
        <v>42521</v>
      </c>
      <c r="D47" s="26">
        <v>42700</v>
      </c>
      <c r="E47" s="21">
        <v>29295907.68</v>
      </c>
      <c r="F47" s="25">
        <v>6</v>
      </c>
      <c r="G47" s="21">
        <f t="shared" si="6"/>
        <v>4882651.28</v>
      </c>
      <c r="H47" s="21">
        <f t="shared" si="21"/>
        <v>4882651.28</v>
      </c>
      <c r="I47" s="21">
        <f>6180289.27+23115618.41</f>
        <v>29295907.68</v>
      </c>
      <c r="J47" s="21">
        <f t="shared" si="4"/>
        <v>29295907.68</v>
      </c>
      <c r="K47" s="22">
        <f t="shared" si="7"/>
        <v>0</v>
      </c>
    </row>
    <row r="48" spans="1:11" s="23" customFormat="1" x14ac:dyDescent="0.25">
      <c r="A48" s="7" t="s">
        <v>44</v>
      </c>
      <c r="B48" s="26">
        <v>42513</v>
      </c>
      <c r="C48" s="26">
        <f t="shared" si="8"/>
        <v>42513</v>
      </c>
      <c r="D48" s="26">
        <v>42632</v>
      </c>
      <c r="E48" s="21">
        <v>22657787.16</v>
      </c>
      <c r="F48" s="25">
        <v>5</v>
      </c>
      <c r="G48" s="21">
        <f t="shared" si="6"/>
        <v>4531557.432</v>
      </c>
      <c r="H48" s="21">
        <f t="shared" si="21"/>
        <v>3356069.1240000003</v>
      </c>
      <c r="I48" s="21">
        <f>2612777.91+14167567.71</f>
        <v>16780345.620000001</v>
      </c>
      <c r="J48" s="21">
        <f t="shared" si="4"/>
        <v>16780345.620000001</v>
      </c>
      <c r="K48" s="22">
        <f t="shared" si="7"/>
        <v>5877441.5399999991</v>
      </c>
    </row>
    <row r="49" spans="1:11" s="23" customFormat="1" x14ac:dyDescent="0.25">
      <c r="A49" s="7" t="s">
        <v>45</v>
      </c>
      <c r="B49" s="26">
        <v>42513</v>
      </c>
      <c r="C49" s="26">
        <f t="shared" si="8"/>
        <v>42513</v>
      </c>
      <c r="D49" s="26">
        <v>42662</v>
      </c>
      <c r="E49" s="21">
        <f>23599414.44</f>
        <v>23599414.440000001</v>
      </c>
      <c r="F49" s="25">
        <v>6</v>
      </c>
      <c r="G49" s="21">
        <f t="shared" si="6"/>
        <v>3933235.74</v>
      </c>
      <c r="H49" s="21">
        <f t="shared" si="21"/>
        <v>3933235.7399999998</v>
      </c>
      <c r="I49" s="21">
        <f>2903011.01+20696403.43</f>
        <v>23599414.439999998</v>
      </c>
      <c r="J49" s="21">
        <f t="shared" si="4"/>
        <v>23599414.439999998</v>
      </c>
      <c r="K49" s="22">
        <f t="shared" si="7"/>
        <v>0</v>
      </c>
    </row>
    <row r="50" spans="1:11" s="23" customFormat="1" x14ac:dyDescent="0.25">
      <c r="A50" s="7" t="s">
        <v>84</v>
      </c>
      <c r="B50" s="26">
        <v>42719</v>
      </c>
      <c r="C50" s="26">
        <f t="shared" si="8"/>
        <v>42719</v>
      </c>
      <c r="D50" s="26">
        <v>42808</v>
      </c>
      <c r="E50" s="21">
        <v>6161385.5099999998</v>
      </c>
      <c r="F50" s="25">
        <v>3</v>
      </c>
      <c r="G50" s="21">
        <f t="shared" ref="G50" si="22">+E50/F50</f>
        <v>2053795.17</v>
      </c>
      <c r="H50" s="21">
        <f t="shared" si="21"/>
        <v>2053795.17</v>
      </c>
      <c r="I50" s="21">
        <f>+E50</f>
        <v>6161385.5099999998</v>
      </c>
      <c r="J50" s="21">
        <f t="shared" si="4"/>
        <v>6161385.5099999998</v>
      </c>
      <c r="K50" s="22">
        <f t="shared" ref="K50" si="23">+E50-I50</f>
        <v>0</v>
      </c>
    </row>
    <row r="51" spans="1:11" s="23" customFormat="1" x14ac:dyDescent="0.25">
      <c r="A51" s="7" t="s">
        <v>46</v>
      </c>
      <c r="B51" s="26">
        <v>42513</v>
      </c>
      <c r="C51" s="26">
        <f t="shared" si="8"/>
        <v>42513</v>
      </c>
      <c r="D51" s="26">
        <v>42692</v>
      </c>
      <c r="E51" s="21">
        <f>19899624.03</f>
        <v>19899624.030000001</v>
      </c>
      <c r="F51" s="25">
        <v>7</v>
      </c>
      <c r="G51" s="21">
        <f t="shared" si="6"/>
        <v>2842803.4328571432</v>
      </c>
      <c r="H51" s="21">
        <f t="shared" si="21"/>
        <v>2842803.4328571432</v>
      </c>
      <c r="I51" s="21">
        <f>+E51</f>
        <v>19899624.030000001</v>
      </c>
      <c r="J51" s="21">
        <f t="shared" si="4"/>
        <v>19899624.030000001</v>
      </c>
      <c r="K51" s="22">
        <f t="shared" si="7"/>
        <v>0</v>
      </c>
    </row>
    <row r="52" spans="1:11" s="23" customFormat="1" x14ac:dyDescent="0.25">
      <c r="A52" s="7" t="s">
        <v>85</v>
      </c>
      <c r="B52" s="26">
        <v>42735</v>
      </c>
      <c r="C52" s="26">
        <v>42736</v>
      </c>
      <c r="D52" s="26">
        <v>42794</v>
      </c>
      <c r="E52" s="21">
        <v>1784316.16</v>
      </c>
      <c r="F52" s="25">
        <v>2</v>
      </c>
      <c r="G52" s="21">
        <f t="shared" ref="G52:G53" si="24">+E52/F52</f>
        <v>892158.08</v>
      </c>
      <c r="H52" s="21">
        <f t="shared" si="21"/>
        <v>892158.08</v>
      </c>
      <c r="I52" s="21">
        <f>+E52</f>
        <v>1784316.16</v>
      </c>
      <c r="J52" s="21">
        <f t="shared" si="4"/>
        <v>1784316.16</v>
      </c>
      <c r="K52" s="22">
        <f t="shared" ref="K52:K53" si="25">+E52-I52</f>
        <v>0</v>
      </c>
    </row>
    <row r="53" spans="1:11" s="23" customFormat="1" x14ac:dyDescent="0.25">
      <c r="A53" s="7" t="s">
        <v>86</v>
      </c>
      <c r="B53" s="26">
        <v>42735</v>
      </c>
      <c r="C53" s="26">
        <v>42736</v>
      </c>
      <c r="D53" s="26">
        <v>42794</v>
      </c>
      <c r="E53" s="21">
        <v>815951.44</v>
      </c>
      <c r="F53" s="25">
        <v>2</v>
      </c>
      <c r="G53" s="21">
        <f t="shared" si="24"/>
        <v>407975.72</v>
      </c>
      <c r="H53" s="21">
        <f t="shared" si="21"/>
        <v>407975.72</v>
      </c>
      <c r="I53" s="21">
        <f>+E53</f>
        <v>815951.44</v>
      </c>
      <c r="J53" s="21">
        <f t="shared" si="4"/>
        <v>815951.44</v>
      </c>
      <c r="K53" s="22">
        <f t="shared" si="25"/>
        <v>0</v>
      </c>
    </row>
    <row r="54" spans="1:11" s="23" customFormat="1" x14ac:dyDescent="0.25">
      <c r="A54" s="7" t="s">
        <v>47</v>
      </c>
      <c r="B54" s="26">
        <v>42521</v>
      </c>
      <c r="C54" s="26">
        <f t="shared" si="8"/>
        <v>42521</v>
      </c>
      <c r="D54" s="26">
        <v>42751</v>
      </c>
      <c r="E54" s="21">
        <v>29297726.890000001</v>
      </c>
      <c r="F54" s="25">
        <v>8</v>
      </c>
      <c r="G54" s="21">
        <f t="shared" si="6"/>
        <v>3662215.8612500001</v>
      </c>
      <c r="H54" s="21">
        <f t="shared" si="21"/>
        <v>3662211.4612500002</v>
      </c>
      <c r="I54" s="21">
        <v>29297691.690000001</v>
      </c>
      <c r="J54" s="21">
        <f t="shared" si="4"/>
        <v>29297691.690000001</v>
      </c>
      <c r="K54" s="22">
        <f t="shared" si="7"/>
        <v>35.199999999254942</v>
      </c>
    </row>
    <row r="55" spans="1:11" s="23" customFormat="1" x14ac:dyDescent="0.25">
      <c r="A55" s="7" t="s">
        <v>48</v>
      </c>
      <c r="B55" s="26">
        <v>42521</v>
      </c>
      <c r="C55" s="26">
        <f t="shared" si="8"/>
        <v>42521</v>
      </c>
      <c r="D55" s="26">
        <v>42700</v>
      </c>
      <c r="E55" s="21">
        <v>28595835.68</v>
      </c>
      <c r="F55" s="25">
        <v>6</v>
      </c>
      <c r="G55" s="21">
        <f t="shared" si="6"/>
        <v>4765972.6133333333</v>
      </c>
      <c r="H55" s="21">
        <f t="shared" si="21"/>
        <v>4765972.6116666673</v>
      </c>
      <c r="I55" s="21">
        <v>28595835.670000002</v>
      </c>
      <c r="J55" s="21">
        <f t="shared" si="4"/>
        <v>28595835.670000002</v>
      </c>
      <c r="K55" s="22">
        <f t="shared" si="7"/>
        <v>9.9999979138374329E-3</v>
      </c>
    </row>
    <row r="56" spans="1:11" s="23" customFormat="1" x14ac:dyDescent="0.25">
      <c r="A56" s="7" t="s">
        <v>49</v>
      </c>
      <c r="B56" s="26">
        <v>42513</v>
      </c>
      <c r="C56" s="26">
        <f t="shared" si="8"/>
        <v>42513</v>
      </c>
      <c r="D56" s="26">
        <v>42734</v>
      </c>
      <c r="E56" s="21">
        <f>14469860.61</f>
        <v>14469860.609999999</v>
      </c>
      <c r="F56" s="25">
        <v>6</v>
      </c>
      <c r="G56" s="21">
        <f t="shared" si="6"/>
        <v>2411643.4350000001</v>
      </c>
      <c r="H56" s="21">
        <f t="shared" si="21"/>
        <v>2411627.1283333334</v>
      </c>
      <c r="I56" s="21">
        <f>5481900.05+8987862.72</f>
        <v>14469762.77</v>
      </c>
      <c r="J56" s="21">
        <f t="shared" si="4"/>
        <v>14469762.77</v>
      </c>
      <c r="K56" s="22">
        <f t="shared" si="7"/>
        <v>97.839999999850988</v>
      </c>
    </row>
    <row r="57" spans="1:11" s="23" customFormat="1" x14ac:dyDescent="0.25">
      <c r="A57" s="7" t="s">
        <v>87</v>
      </c>
      <c r="B57" s="26">
        <v>42735</v>
      </c>
      <c r="C57" s="26">
        <f t="shared" si="8"/>
        <v>42735</v>
      </c>
      <c r="D57" s="26">
        <v>42782</v>
      </c>
      <c r="E57" s="21">
        <v>150107.07</v>
      </c>
      <c r="F57" s="25">
        <v>1.5</v>
      </c>
      <c r="G57" s="21">
        <f t="shared" ref="G57" si="26">+E57/F57</f>
        <v>100071.38</v>
      </c>
      <c r="H57" s="21">
        <f t="shared" si="21"/>
        <v>100071.36</v>
      </c>
      <c r="I57" s="21">
        <v>150107.04</v>
      </c>
      <c r="J57" s="21">
        <f t="shared" si="4"/>
        <v>150107.04</v>
      </c>
      <c r="K57" s="22">
        <f t="shared" ref="K57" si="27">+E57-I57</f>
        <v>2.9999999998835847E-2</v>
      </c>
    </row>
    <row r="58" spans="1:11" s="23" customFormat="1" x14ac:dyDescent="0.25">
      <c r="A58" s="7" t="s">
        <v>50</v>
      </c>
      <c r="B58" s="26">
        <v>42513</v>
      </c>
      <c r="C58" s="26">
        <f t="shared" si="8"/>
        <v>42513</v>
      </c>
      <c r="D58" s="26">
        <v>42632</v>
      </c>
      <c r="E58" s="21">
        <v>18553926.59</v>
      </c>
      <c r="F58" s="25">
        <v>4</v>
      </c>
      <c r="G58" s="21">
        <f t="shared" si="6"/>
        <v>4638481.6475</v>
      </c>
      <c r="H58" s="21">
        <f t="shared" si="21"/>
        <v>4638481.6475</v>
      </c>
      <c r="I58" s="21">
        <f>+E58</f>
        <v>18553926.59</v>
      </c>
      <c r="J58" s="21">
        <f t="shared" si="4"/>
        <v>18553926.59</v>
      </c>
      <c r="K58" s="22">
        <f t="shared" si="7"/>
        <v>0</v>
      </c>
    </row>
    <row r="59" spans="1:11" s="23" customFormat="1" x14ac:dyDescent="0.25">
      <c r="A59" s="7" t="s">
        <v>51</v>
      </c>
      <c r="B59" s="26">
        <v>42552</v>
      </c>
      <c r="C59" s="26">
        <f t="shared" si="8"/>
        <v>42552</v>
      </c>
      <c r="D59" s="26">
        <v>42761</v>
      </c>
      <c r="E59" s="21">
        <v>300000</v>
      </c>
      <c r="F59" s="25">
        <v>7</v>
      </c>
      <c r="G59" s="21">
        <f t="shared" si="6"/>
        <v>42857.142857142855</v>
      </c>
      <c r="H59" s="21">
        <f t="shared" si="21"/>
        <v>42857.142857142855</v>
      </c>
      <c r="I59" s="21">
        <f>+E59</f>
        <v>300000</v>
      </c>
      <c r="J59" s="21">
        <f t="shared" si="4"/>
        <v>300000</v>
      </c>
      <c r="K59" s="22">
        <f t="shared" si="7"/>
        <v>0</v>
      </c>
    </row>
    <row r="60" spans="1:11" s="23" customFormat="1" x14ac:dyDescent="0.25">
      <c r="A60" s="7" t="s">
        <v>52</v>
      </c>
      <c r="B60" s="26">
        <v>42552</v>
      </c>
      <c r="C60" s="26">
        <f t="shared" si="8"/>
        <v>42552</v>
      </c>
      <c r="D60" s="26">
        <v>42761</v>
      </c>
      <c r="E60" s="21">
        <v>335000</v>
      </c>
      <c r="F60" s="25">
        <v>7</v>
      </c>
      <c r="G60" s="21">
        <f t="shared" si="6"/>
        <v>47857.142857142855</v>
      </c>
      <c r="H60" s="21">
        <f t="shared" si="21"/>
        <v>47857.142857142855</v>
      </c>
      <c r="I60" s="21">
        <f>+E60</f>
        <v>335000</v>
      </c>
      <c r="J60" s="21">
        <f t="shared" si="4"/>
        <v>335000</v>
      </c>
      <c r="K60" s="22">
        <f t="shared" si="7"/>
        <v>0</v>
      </c>
    </row>
    <row r="61" spans="1:11" s="23" customFormat="1" x14ac:dyDescent="0.25">
      <c r="A61" s="7" t="s">
        <v>53</v>
      </c>
      <c r="B61" s="26">
        <v>42552</v>
      </c>
      <c r="C61" s="26">
        <f t="shared" si="8"/>
        <v>42552</v>
      </c>
      <c r="D61" s="26">
        <v>42731</v>
      </c>
      <c r="E61" s="21">
        <v>250000</v>
      </c>
      <c r="F61" s="25">
        <v>6</v>
      </c>
      <c r="G61" s="21">
        <f t="shared" si="6"/>
        <v>41666.666666666664</v>
      </c>
      <c r="H61" s="21">
        <f t="shared" si="21"/>
        <v>35941.334999999999</v>
      </c>
      <c r="I61" s="21">
        <f>66042.67+149605.34</f>
        <v>215648.01</v>
      </c>
      <c r="J61" s="21">
        <f t="shared" si="4"/>
        <v>215648.01</v>
      </c>
      <c r="K61" s="22">
        <f t="shared" si="7"/>
        <v>34351.989999999991</v>
      </c>
    </row>
    <row r="62" spans="1:11" s="23" customFormat="1" x14ac:dyDescent="0.25">
      <c r="A62" s="7" t="s">
        <v>54</v>
      </c>
      <c r="B62" s="26">
        <v>42552</v>
      </c>
      <c r="C62" s="26">
        <f t="shared" si="8"/>
        <v>42552</v>
      </c>
      <c r="D62" s="26">
        <v>42761</v>
      </c>
      <c r="E62" s="21">
        <v>300000</v>
      </c>
      <c r="F62" s="25">
        <v>7</v>
      </c>
      <c r="G62" s="21">
        <f t="shared" si="6"/>
        <v>42857.142857142855</v>
      </c>
      <c r="H62" s="21">
        <f t="shared" si="21"/>
        <v>42857.142857142855</v>
      </c>
      <c r="I62" s="21">
        <v>300000</v>
      </c>
      <c r="J62" s="21">
        <f t="shared" si="4"/>
        <v>300000</v>
      </c>
      <c r="K62" s="22">
        <f t="shared" si="7"/>
        <v>0</v>
      </c>
    </row>
    <row r="63" spans="1:11" s="23" customFormat="1" x14ac:dyDescent="0.25">
      <c r="A63" s="7" t="s">
        <v>55</v>
      </c>
      <c r="B63" s="26">
        <v>42552</v>
      </c>
      <c r="C63" s="26">
        <f t="shared" si="8"/>
        <v>42552</v>
      </c>
      <c r="D63" s="26">
        <v>42761</v>
      </c>
      <c r="E63" s="21">
        <v>338905.59999999998</v>
      </c>
      <c r="F63" s="25">
        <v>7</v>
      </c>
      <c r="G63" s="21">
        <f t="shared" si="6"/>
        <v>48415.085714285713</v>
      </c>
      <c r="H63" s="21">
        <f t="shared" si="21"/>
        <v>48415.085714285713</v>
      </c>
      <c r="I63" s="21">
        <f>+E63</f>
        <v>338905.59999999998</v>
      </c>
      <c r="J63" s="21">
        <f t="shared" si="4"/>
        <v>338905.59999999998</v>
      </c>
      <c r="K63" s="22">
        <f t="shared" si="7"/>
        <v>0</v>
      </c>
    </row>
    <row r="64" spans="1:11" s="23" customFormat="1" x14ac:dyDescent="0.25">
      <c r="A64" s="7" t="s">
        <v>56</v>
      </c>
      <c r="B64" s="26">
        <v>42552</v>
      </c>
      <c r="C64" s="26">
        <f t="shared" si="8"/>
        <v>42552</v>
      </c>
      <c r="D64" s="26">
        <v>42761</v>
      </c>
      <c r="E64" s="21">
        <v>300000</v>
      </c>
      <c r="F64" s="25">
        <v>7</v>
      </c>
      <c r="G64" s="21">
        <f t="shared" si="6"/>
        <v>42857.142857142855</v>
      </c>
      <c r="H64" s="21">
        <f t="shared" si="21"/>
        <v>42857.142857142855</v>
      </c>
      <c r="I64" s="21">
        <f>+E64</f>
        <v>300000</v>
      </c>
      <c r="J64" s="21">
        <f t="shared" si="4"/>
        <v>300000</v>
      </c>
      <c r="K64" s="22">
        <f t="shared" si="7"/>
        <v>0</v>
      </c>
    </row>
    <row r="65" spans="1:11" s="23" customFormat="1" x14ac:dyDescent="0.25">
      <c r="A65" s="7" t="s">
        <v>57</v>
      </c>
      <c r="B65" s="26">
        <v>42552</v>
      </c>
      <c r="C65" s="26">
        <f t="shared" si="8"/>
        <v>42552</v>
      </c>
      <c r="D65" s="26">
        <v>42761</v>
      </c>
      <c r="E65" s="21">
        <v>300000</v>
      </c>
      <c r="F65" s="25">
        <v>7</v>
      </c>
      <c r="G65" s="21">
        <f t="shared" si="6"/>
        <v>42857.142857142855</v>
      </c>
      <c r="H65" s="21">
        <f t="shared" si="21"/>
        <v>42857.142857142855</v>
      </c>
      <c r="I65" s="21">
        <v>300000</v>
      </c>
      <c r="J65" s="21">
        <f t="shared" si="4"/>
        <v>300000</v>
      </c>
      <c r="K65" s="22">
        <f t="shared" si="7"/>
        <v>0</v>
      </c>
    </row>
    <row r="66" spans="1:11" s="23" customFormat="1" x14ac:dyDescent="0.25">
      <c r="A66" s="7" t="s">
        <v>58</v>
      </c>
      <c r="B66" s="26">
        <v>42552</v>
      </c>
      <c r="C66" s="26">
        <f t="shared" si="8"/>
        <v>42552</v>
      </c>
      <c r="D66" s="26">
        <v>42761</v>
      </c>
      <c r="E66" s="21">
        <v>338905.59999999998</v>
      </c>
      <c r="F66" s="25">
        <v>7</v>
      </c>
      <c r="G66" s="21">
        <f t="shared" si="6"/>
        <v>48415.085714285713</v>
      </c>
      <c r="H66" s="21">
        <f t="shared" si="21"/>
        <v>48415.085714285713</v>
      </c>
      <c r="I66" s="21">
        <f>+E66</f>
        <v>338905.59999999998</v>
      </c>
      <c r="J66" s="21">
        <f t="shared" si="4"/>
        <v>338905.59999999998</v>
      </c>
      <c r="K66" s="22">
        <f t="shared" si="7"/>
        <v>0</v>
      </c>
    </row>
    <row r="67" spans="1:11" s="23" customFormat="1" x14ac:dyDescent="0.25">
      <c r="A67" s="7" t="s">
        <v>59</v>
      </c>
      <c r="B67" s="26">
        <v>42552</v>
      </c>
      <c r="C67" s="26">
        <f t="shared" si="8"/>
        <v>42552</v>
      </c>
      <c r="D67" s="26">
        <v>42761</v>
      </c>
      <c r="E67" s="21">
        <v>300000</v>
      </c>
      <c r="F67" s="25">
        <v>7</v>
      </c>
      <c r="G67" s="21">
        <f t="shared" si="6"/>
        <v>42857.142857142855</v>
      </c>
      <c r="H67" s="21">
        <f t="shared" si="21"/>
        <v>42857.142857142855</v>
      </c>
      <c r="I67" s="21">
        <f>+E67</f>
        <v>300000</v>
      </c>
      <c r="J67" s="21">
        <f t="shared" si="4"/>
        <v>300000</v>
      </c>
      <c r="K67" s="22">
        <f t="shared" si="7"/>
        <v>0</v>
      </c>
    </row>
    <row r="68" spans="1:11" s="23" customFormat="1" x14ac:dyDescent="0.25">
      <c r="A68" s="7" t="s">
        <v>60</v>
      </c>
      <c r="B68" s="26">
        <v>42552</v>
      </c>
      <c r="C68" s="26">
        <f t="shared" si="8"/>
        <v>42552</v>
      </c>
      <c r="D68" s="26">
        <v>43096</v>
      </c>
      <c r="E68" s="21">
        <v>250000</v>
      </c>
      <c r="F68" s="25">
        <v>7</v>
      </c>
      <c r="G68" s="21">
        <f t="shared" si="6"/>
        <v>35714.285714285717</v>
      </c>
      <c r="H68" s="21">
        <f t="shared" si="21"/>
        <v>35714.285714285717</v>
      </c>
      <c r="I68" s="21">
        <f>+E68</f>
        <v>250000</v>
      </c>
      <c r="J68" s="21">
        <f t="shared" si="4"/>
        <v>250000</v>
      </c>
      <c r="K68" s="22">
        <f t="shared" si="7"/>
        <v>0</v>
      </c>
    </row>
    <row r="69" spans="1:11" s="23" customFormat="1" x14ac:dyDescent="0.25">
      <c r="A69" s="7" t="s">
        <v>61</v>
      </c>
      <c r="B69" s="26">
        <v>42552</v>
      </c>
      <c r="C69" s="26">
        <f t="shared" si="8"/>
        <v>42552</v>
      </c>
      <c r="D69" s="26">
        <v>42701</v>
      </c>
      <c r="E69" s="21">
        <v>200000</v>
      </c>
      <c r="F69" s="25">
        <v>5</v>
      </c>
      <c r="G69" s="21">
        <f t="shared" si="6"/>
        <v>40000</v>
      </c>
      <c r="H69" s="21">
        <f t="shared" si="21"/>
        <v>40000</v>
      </c>
      <c r="I69" s="21">
        <v>200000</v>
      </c>
      <c r="J69" s="21">
        <f t="shared" si="4"/>
        <v>200000</v>
      </c>
      <c r="K69" s="22">
        <f t="shared" si="7"/>
        <v>0</v>
      </c>
    </row>
    <row r="70" spans="1:11" s="23" customFormat="1" x14ac:dyDescent="0.25">
      <c r="A70" s="7" t="s">
        <v>62</v>
      </c>
      <c r="B70" s="26">
        <v>42552</v>
      </c>
      <c r="C70" s="26">
        <f t="shared" si="8"/>
        <v>42552</v>
      </c>
      <c r="D70" s="26">
        <v>42395</v>
      </c>
      <c r="E70" s="21">
        <v>300000</v>
      </c>
      <c r="F70" s="25">
        <v>7</v>
      </c>
      <c r="G70" s="21">
        <f t="shared" si="6"/>
        <v>42857.142857142855</v>
      </c>
      <c r="H70" s="21">
        <f t="shared" si="21"/>
        <v>42857.14</v>
      </c>
      <c r="I70" s="21">
        <v>299999.98</v>
      </c>
      <c r="J70" s="21">
        <f t="shared" si="4"/>
        <v>299999.98</v>
      </c>
      <c r="K70" s="22">
        <f t="shared" si="7"/>
        <v>2.0000000018626451E-2</v>
      </c>
    </row>
    <row r="71" spans="1:11" s="23" customFormat="1" x14ac:dyDescent="0.25">
      <c r="A71" s="7" t="s">
        <v>63</v>
      </c>
      <c r="B71" s="26">
        <v>42552</v>
      </c>
      <c r="C71" s="26">
        <f t="shared" si="8"/>
        <v>42552</v>
      </c>
      <c r="D71" s="26">
        <v>42701</v>
      </c>
      <c r="E71" s="21">
        <v>200000</v>
      </c>
      <c r="F71" s="25">
        <v>5</v>
      </c>
      <c r="G71" s="21">
        <f t="shared" si="6"/>
        <v>40000</v>
      </c>
      <c r="H71" s="21">
        <f t="shared" si="21"/>
        <v>31389.599999999999</v>
      </c>
      <c r="I71" s="21">
        <f>77836+79112</f>
        <v>156948</v>
      </c>
      <c r="J71" s="21">
        <f t="shared" si="4"/>
        <v>156948</v>
      </c>
      <c r="K71" s="22">
        <f t="shared" si="7"/>
        <v>43052</v>
      </c>
    </row>
    <row r="72" spans="1:11" s="23" customFormat="1" x14ac:dyDescent="0.25">
      <c r="A72" s="7" t="s">
        <v>64</v>
      </c>
      <c r="B72" s="26">
        <v>42552</v>
      </c>
      <c r="C72" s="26">
        <f t="shared" si="8"/>
        <v>42552</v>
      </c>
      <c r="D72" s="26">
        <v>42731</v>
      </c>
      <c r="E72" s="21">
        <v>250000</v>
      </c>
      <c r="F72" s="25">
        <v>6</v>
      </c>
      <c r="G72" s="21">
        <f t="shared" si="6"/>
        <v>41666.666666666664</v>
      </c>
      <c r="H72" s="21">
        <f t="shared" si="21"/>
        <v>41666.666666666664</v>
      </c>
      <c r="I72" s="21">
        <v>250000</v>
      </c>
      <c r="J72" s="21">
        <f t="shared" si="4"/>
        <v>250000</v>
      </c>
      <c r="K72" s="22">
        <f t="shared" si="7"/>
        <v>0</v>
      </c>
    </row>
    <row r="73" spans="1:11" s="23" customFormat="1" x14ac:dyDescent="0.25">
      <c r="A73" s="7" t="s">
        <v>65</v>
      </c>
      <c r="B73" s="26">
        <v>42552</v>
      </c>
      <c r="C73" s="26">
        <f t="shared" si="8"/>
        <v>42552</v>
      </c>
      <c r="D73" s="26">
        <v>42761</v>
      </c>
      <c r="E73" s="21">
        <v>300000</v>
      </c>
      <c r="F73" s="25">
        <v>7</v>
      </c>
      <c r="G73" s="21">
        <f t="shared" si="6"/>
        <v>42857.142857142855</v>
      </c>
      <c r="H73" s="21">
        <f t="shared" si="21"/>
        <v>42857.142857142855</v>
      </c>
      <c r="I73" s="21">
        <v>300000</v>
      </c>
      <c r="J73" s="21">
        <f t="shared" si="4"/>
        <v>300000</v>
      </c>
      <c r="K73" s="22">
        <f t="shared" si="7"/>
        <v>0</v>
      </c>
    </row>
    <row r="74" spans="1:11" s="23" customFormat="1" x14ac:dyDescent="0.25">
      <c r="A74" s="7" t="s">
        <v>66</v>
      </c>
      <c r="B74" s="26">
        <v>42552</v>
      </c>
      <c r="C74" s="26">
        <f t="shared" si="8"/>
        <v>42552</v>
      </c>
      <c r="D74" s="26">
        <v>43096</v>
      </c>
      <c r="E74" s="21">
        <v>250000</v>
      </c>
      <c r="F74" s="25">
        <v>6</v>
      </c>
      <c r="G74" s="21">
        <f t="shared" si="6"/>
        <v>41666.666666666664</v>
      </c>
      <c r="H74" s="21">
        <f t="shared" si="21"/>
        <v>41666.666666666664</v>
      </c>
      <c r="I74" s="21">
        <f>+E74</f>
        <v>250000</v>
      </c>
      <c r="J74" s="21">
        <f t="shared" si="4"/>
        <v>250000</v>
      </c>
      <c r="K74" s="22">
        <f t="shared" si="7"/>
        <v>0</v>
      </c>
    </row>
    <row r="75" spans="1:11" s="23" customFormat="1" x14ac:dyDescent="0.25">
      <c r="A75" s="7" t="s">
        <v>67</v>
      </c>
      <c r="B75" s="26">
        <v>42552</v>
      </c>
      <c r="C75" s="26">
        <f t="shared" si="8"/>
        <v>42552</v>
      </c>
      <c r="D75" s="26">
        <v>42761</v>
      </c>
      <c r="E75" s="21">
        <v>300000</v>
      </c>
      <c r="F75" s="25">
        <v>7</v>
      </c>
      <c r="G75" s="21">
        <f t="shared" si="6"/>
        <v>42857.142857142855</v>
      </c>
      <c r="H75" s="21">
        <f t="shared" si="21"/>
        <v>42857.142857142855</v>
      </c>
      <c r="I75" s="21">
        <v>300000</v>
      </c>
      <c r="J75" s="21">
        <f t="shared" ref="J75:J87" si="28">+I75</f>
        <v>300000</v>
      </c>
      <c r="K75" s="22">
        <f t="shared" si="7"/>
        <v>0</v>
      </c>
    </row>
    <row r="76" spans="1:11" s="23" customFormat="1" ht="15.75" thickBot="1" x14ac:dyDescent="0.3">
      <c r="A76" s="27" t="s">
        <v>68</v>
      </c>
      <c r="B76" s="28">
        <v>42552</v>
      </c>
      <c r="C76" s="28">
        <f t="shared" si="8"/>
        <v>42552</v>
      </c>
      <c r="D76" s="28">
        <v>42761</v>
      </c>
      <c r="E76" s="29">
        <v>335000</v>
      </c>
      <c r="F76" s="30">
        <v>7</v>
      </c>
      <c r="G76" s="29">
        <f t="shared" si="6"/>
        <v>47857.142857142855</v>
      </c>
      <c r="H76" s="29">
        <f t="shared" si="21"/>
        <v>47857.142857142855</v>
      </c>
      <c r="I76" s="29">
        <v>335000</v>
      </c>
      <c r="J76" s="29">
        <f t="shared" si="28"/>
        <v>335000</v>
      </c>
      <c r="K76" s="31">
        <f t="shared" si="7"/>
        <v>0</v>
      </c>
    </row>
    <row r="77" spans="1:11" s="23" customFormat="1" x14ac:dyDescent="0.25">
      <c r="A77" s="7" t="s">
        <v>69</v>
      </c>
      <c r="B77" s="26">
        <v>42552</v>
      </c>
      <c r="C77" s="26">
        <f t="shared" si="8"/>
        <v>42552</v>
      </c>
      <c r="D77" s="26">
        <v>42701</v>
      </c>
      <c r="E77" s="21">
        <v>200000</v>
      </c>
      <c r="F77" s="25">
        <v>5</v>
      </c>
      <c r="G77" s="21">
        <f t="shared" si="6"/>
        <v>40000</v>
      </c>
      <c r="H77" s="21">
        <f t="shared" si="21"/>
        <v>40000</v>
      </c>
      <c r="I77" s="21">
        <v>200000</v>
      </c>
      <c r="J77" s="21">
        <f t="shared" si="28"/>
        <v>200000</v>
      </c>
      <c r="K77" s="22">
        <f t="shared" si="7"/>
        <v>0</v>
      </c>
    </row>
    <row r="78" spans="1:11" s="23" customFormat="1" x14ac:dyDescent="0.25">
      <c r="A78" s="7" t="s">
        <v>70</v>
      </c>
      <c r="B78" s="26">
        <v>42552</v>
      </c>
      <c r="C78" s="26">
        <f t="shared" si="8"/>
        <v>42552</v>
      </c>
      <c r="D78" s="26">
        <v>42701</v>
      </c>
      <c r="E78" s="21">
        <v>200000</v>
      </c>
      <c r="F78" s="25">
        <v>5</v>
      </c>
      <c r="G78" s="21">
        <f t="shared" si="6"/>
        <v>40000</v>
      </c>
      <c r="H78" s="21">
        <f t="shared" si="21"/>
        <v>23478.400000000001</v>
      </c>
      <c r="I78" s="21">
        <v>117392</v>
      </c>
      <c r="J78" s="21">
        <f t="shared" si="28"/>
        <v>117392</v>
      </c>
      <c r="K78" s="22">
        <f t="shared" si="7"/>
        <v>82608</v>
      </c>
    </row>
    <row r="79" spans="1:11" s="23" customFormat="1" x14ac:dyDescent="0.25">
      <c r="A79" s="7" t="s">
        <v>71</v>
      </c>
      <c r="B79" s="26">
        <v>42552</v>
      </c>
      <c r="C79" s="26">
        <f t="shared" si="8"/>
        <v>42552</v>
      </c>
      <c r="D79" s="26">
        <v>42701</v>
      </c>
      <c r="E79" s="21">
        <v>200000</v>
      </c>
      <c r="F79" s="25">
        <v>5</v>
      </c>
      <c r="G79" s="21">
        <f t="shared" si="6"/>
        <v>40000</v>
      </c>
      <c r="H79" s="21">
        <f t="shared" si="21"/>
        <v>23478.400000000001</v>
      </c>
      <c r="I79" s="21">
        <v>117392</v>
      </c>
      <c r="J79" s="21">
        <f t="shared" si="28"/>
        <v>117392</v>
      </c>
      <c r="K79" s="22">
        <f t="shared" si="7"/>
        <v>82608</v>
      </c>
    </row>
    <row r="80" spans="1:11" s="23" customFormat="1" x14ac:dyDescent="0.25">
      <c r="A80" s="7" t="s">
        <v>72</v>
      </c>
      <c r="B80" s="26">
        <v>42552</v>
      </c>
      <c r="C80" s="26">
        <f t="shared" si="8"/>
        <v>42552</v>
      </c>
      <c r="D80" s="26">
        <v>42761</v>
      </c>
      <c r="E80" s="21">
        <v>300000</v>
      </c>
      <c r="F80" s="25">
        <v>7</v>
      </c>
      <c r="G80" s="21">
        <f t="shared" si="6"/>
        <v>42857.142857142855</v>
      </c>
      <c r="H80" s="21">
        <f t="shared" si="21"/>
        <v>42857.142857142855</v>
      </c>
      <c r="I80" s="21">
        <v>300000</v>
      </c>
      <c r="J80" s="21">
        <f t="shared" si="28"/>
        <v>300000</v>
      </c>
      <c r="K80" s="22">
        <f t="shared" si="7"/>
        <v>0</v>
      </c>
    </row>
    <row r="81" spans="1:11" s="23" customFormat="1" x14ac:dyDescent="0.25">
      <c r="A81" s="7" t="s">
        <v>73</v>
      </c>
      <c r="B81" s="26">
        <v>42552</v>
      </c>
      <c r="C81" s="26">
        <f t="shared" si="8"/>
        <v>42552</v>
      </c>
      <c r="D81" s="26">
        <v>42701</v>
      </c>
      <c r="E81" s="21">
        <v>200000</v>
      </c>
      <c r="F81" s="25">
        <v>5</v>
      </c>
      <c r="G81" s="21">
        <f t="shared" si="6"/>
        <v>40000</v>
      </c>
      <c r="H81" s="21">
        <f t="shared" si="21"/>
        <v>38624</v>
      </c>
      <c r="I81" s="21">
        <v>193120</v>
      </c>
      <c r="J81" s="21">
        <f t="shared" si="28"/>
        <v>193120</v>
      </c>
      <c r="K81" s="22">
        <f t="shared" si="7"/>
        <v>6880</v>
      </c>
    </row>
    <row r="82" spans="1:11" s="23" customFormat="1" x14ac:dyDescent="0.25">
      <c r="A82" s="7" t="s">
        <v>74</v>
      </c>
      <c r="B82" s="26">
        <v>42552</v>
      </c>
      <c r="C82" s="26">
        <f t="shared" si="8"/>
        <v>42552</v>
      </c>
      <c r="D82" s="26">
        <v>42735</v>
      </c>
      <c r="E82" s="21">
        <v>6110996</v>
      </c>
      <c r="F82" s="25">
        <v>6</v>
      </c>
      <c r="G82" s="21">
        <f t="shared" si="6"/>
        <v>1018499.3333333334</v>
      </c>
      <c r="H82" s="21">
        <f t="shared" si="21"/>
        <v>1018499.3333333334</v>
      </c>
      <c r="I82" s="21">
        <f>4277697.2+1833298.8</f>
        <v>6110996</v>
      </c>
      <c r="J82" s="21">
        <f t="shared" si="28"/>
        <v>6110996</v>
      </c>
      <c r="K82" s="22">
        <f t="shared" si="7"/>
        <v>0</v>
      </c>
    </row>
    <row r="83" spans="1:11" s="23" customFormat="1" x14ac:dyDescent="0.25">
      <c r="A83" s="7" t="s">
        <v>75</v>
      </c>
      <c r="B83" s="26">
        <v>42663</v>
      </c>
      <c r="C83" s="26">
        <f t="shared" si="8"/>
        <v>42663</v>
      </c>
      <c r="D83" s="26">
        <v>42782</v>
      </c>
      <c r="E83" s="21">
        <v>8755254.6999999993</v>
      </c>
      <c r="F83" s="25">
        <v>4</v>
      </c>
      <c r="G83" s="21">
        <f t="shared" si="6"/>
        <v>2188813.6749999998</v>
      </c>
      <c r="H83" s="21">
        <f t="shared" si="21"/>
        <v>2188813.6749999998</v>
      </c>
      <c r="I83" s="21">
        <f>+E83</f>
        <v>8755254.6999999993</v>
      </c>
      <c r="J83" s="21">
        <f t="shared" si="28"/>
        <v>8755254.6999999993</v>
      </c>
      <c r="K83" s="22">
        <f t="shared" si="7"/>
        <v>0</v>
      </c>
    </row>
    <row r="84" spans="1:11" s="23" customFormat="1" x14ac:dyDescent="0.25">
      <c r="A84" s="7" t="s">
        <v>76</v>
      </c>
      <c r="B84" s="26">
        <v>42734</v>
      </c>
      <c r="C84" s="26">
        <v>42737</v>
      </c>
      <c r="D84" s="26">
        <v>42886</v>
      </c>
      <c r="E84" s="21">
        <v>7818690.3200000003</v>
      </c>
      <c r="F84" s="25">
        <v>5</v>
      </c>
      <c r="G84" s="21">
        <f t="shared" si="6"/>
        <v>1563738.064</v>
      </c>
      <c r="H84" s="21">
        <f t="shared" si="21"/>
        <v>1477435.2619999996</v>
      </c>
      <c r="I84" s="21">
        <v>7387176.3099999987</v>
      </c>
      <c r="J84" s="21">
        <f t="shared" si="28"/>
        <v>7387176.3099999987</v>
      </c>
      <c r="K84" s="22">
        <f t="shared" si="7"/>
        <v>431514.01000000164</v>
      </c>
    </row>
    <row r="85" spans="1:11" s="23" customFormat="1" ht="25.5" x14ac:dyDescent="0.25">
      <c r="A85" s="7" t="s">
        <v>92</v>
      </c>
      <c r="B85" s="26">
        <v>42370</v>
      </c>
      <c r="C85" s="26">
        <f t="shared" ref="C85" si="29">+B85</f>
        <v>42370</v>
      </c>
      <c r="D85" s="26">
        <v>42735</v>
      </c>
      <c r="E85" s="21">
        <f>3982793.49-17308.97</f>
        <v>3965484.52</v>
      </c>
      <c r="F85" s="25">
        <v>5</v>
      </c>
      <c r="G85" s="21">
        <f>+E85/F85</f>
        <v>793096.90399999998</v>
      </c>
      <c r="H85" s="21">
        <f>+I85/F85</f>
        <v>793096.90399999998</v>
      </c>
      <c r="I85" s="21">
        <v>3965484.52</v>
      </c>
      <c r="J85" s="21">
        <f t="shared" ref="J85" si="30">+I85</f>
        <v>3965484.52</v>
      </c>
      <c r="K85" s="22">
        <f t="shared" ref="K85" si="31">+E85-I85</f>
        <v>0</v>
      </c>
    </row>
    <row r="86" spans="1:11" s="23" customFormat="1" x14ac:dyDescent="0.25">
      <c r="A86" s="7" t="s">
        <v>88</v>
      </c>
      <c r="B86" s="26">
        <v>42370</v>
      </c>
      <c r="C86" s="26">
        <f t="shared" ref="C86:C87" si="32">+B86</f>
        <v>42370</v>
      </c>
      <c r="D86" s="26">
        <v>42735</v>
      </c>
      <c r="E86" s="21">
        <v>16785547.07</v>
      </c>
      <c r="F86" s="25">
        <v>5</v>
      </c>
      <c r="G86" s="21">
        <f t="shared" ref="G86:G87" si="33">+E86/F86</f>
        <v>3357109.4139999999</v>
      </c>
      <c r="H86" s="21">
        <f t="shared" ref="H86:H87" si="34">+I86/F86</f>
        <v>3191427.4019999998</v>
      </c>
      <c r="I86" s="21">
        <f>15957137.01</f>
        <v>15957137.01</v>
      </c>
      <c r="J86" s="21">
        <f t="shared" si="28"/>
        <v>15957137.01</v>
      </c>
      <c r="K86" s="22">
        <f t="shared" ref="K86:K146" si="35">+E86-I86</f>
        <v>828410.06000000052</v>
      </c>
    </row>
    <row r="87" spans="1:11" s="23" customFormat="1" ht="25.5" x14ac:dyDescent="0.25">
      <c r="A87" s="7" t="s">
        <v>91</v>
      </c>
      <c r="B87" s="26">
        <v>42370</v>
      </c>
      <c r="C87" s="26">
        <f t="shared" si="32"/>
        <v>42370</v>
      </c>
      <c r="D87" s="26">
        <v>42735</v>
      </c>
      <c r="E87" s="21">
        <f>2345994.21-1020017</f>
        <v>1325977.21</v>
      </c>
      <c r="F87" s="25">
        <v>5</v>
      </c>
      <c r="G87" s="21">
        <f t="shared" si="33"/>
        <v>265195.44199999998</v>
      </c>
      <c r="H87" s="21">
        <f t="shared" si="34"/>
        <v>141369.00200000001</v>
      </c>
      <c r="I87" s="21">
        <v>706845.01</v>
      </c>
      <c r="J87" s="21">
        <f t="shared" si="28"/>
        <v>706845.01</v>
      </c>
      <c r="K87" s="22">
        <f t="shared" si="35"/>
        <v>619132.19999999995</v>
      </c>
    </row>
    <row r="88" spans="1:11" s="23" customFormat="1" ht="25.5" x14ac:dyDescent="0.25">
      <c r="A88" s="7" t="s">
        <v>93</v>
      </c>
      <c r="B88" s="26">
        <v>42370</v>
      </c>
      <c r="C88" s="26">
        <f t="shared" ref="C88" si="36">+B88</f>
        <v>42370</v>
      </c>
      <c r="D88" s="26">
        <v>42735</v>
      </c>
      <c r="E88" s="21">
        <v>68785.490000000005</v>
      </c>
      <c r="F88" s="25">
        <v>5</v>
      </c>
      <c r="G88" s="21">
        <f t="shared" ref="G88" si="37">+E88/F88</f>
        <v>13757.098000000002</v>
      </c>
      <c r="H88" s="21">
        <f t="shared" ref="H88" si="38">+I88/F88</f>
        <v>0</v>
      </c>
      <c r="I88" s="21">
        <v>0</v>
      </c>
      <c r="J88" s="21">
        <f t="shared" ref="J88" si="39">+I88</f>
        <v>0</v>
      </c>
      <c r="K88" s="22">
        <f t="shared" ref="K88" si="40">+E88-I88</f>
        <v>68785.490000000005</v>
      </c>
    </row>
    <row r="89" spans="1:11" s="23" customFormat="1" x14ac:dyDescent="0.25">
      <c r="A89" s="7" t="s">
        <v>142</v>
      </c>
      <c r="B89" s="26">
        <v>42901</v>
      </c>
      <c r="C89" s="26">
        <v>42901</v>
      </c>
      <c r="D89" s="26">
        <v>42978</v>
      </c>
      <c r="E89" s="21">
        <v>1020017</v>
      </c>
      <c r="F89" s="25">
        <v>2.5</v>
      </c>
      <c r="G89" s="21">
        <f>+E89/F89</f>
        <v>408006.8</v>
      </c>
      <c r="H89" s="21">
        <f>+I89/F89</f>
        <v>408006.8</v>
      </c>
      <c r="I89" s="21">
        <v>1020017</v>
      </c>
      <c r="J89" s="21">
        <f>+I89</f>
        <v>1020017</v>
      </c>
      <c r="K89" s="22">
        <f>+E89-I89</f>
        <v>0</v>
      </c>
    </row>
    <row r="90" spans="1:11" s="23" customFormat="1" x14ac:dyDescent="0.25">
      <c r="A90" s="7" t="s">
        <v>89</v>
      </c>
      <c r="B90" s="26">
        <v>42734</v>
      </c>
      <c r="C90" s="26">
        <v>42734</v>
      </c>
      <c r="D90" s="26">
        <v>42765</v>
      </c>
      <c r="E90" s="21">
        <v>426412.48</v>
      </c>
      <c r="F90" s="25">
        <v>1</v>
      </c>
      <c r="G90" s="21">
        <f t="shared" ref="G90:G146" si="41">+E90/F90</f>
        <v>426412.48</v>
      </c>
      <c r="H90" s="21">
        <f>+I90/F90</f>
        <v>426412.48</v>
      </c>
      <c r="I90" s="21">
        <f>+E90</f>
        <v>426412.48</v>
      </c>
      <c r="J90" s="21">
        <f>+I90</f>
        <v>426412.48</v>
      </c>
      <c r="K90" s="22">
        <f t="shared" si="35"/>
        <v>0</v>
      </c>
    </row>
    <row r="91" spans="1:11" s="23" customFormat="1" x14ac:dyDescent="0.25">
      <c r="A91" s="7" t="s">
        <v>98</v>
      </c>
      <c r="B91" s="26">
        <v>42860</v>
      </c>
      <c r="C91" s="26">
        <v>42860</v>
      </c>
      <c r="D91" s="26">
        <v>42889</v>
      </c>
      <c r="E91" s="21">
        <v>1833000</v>
      </c>
      <c r="F91" s="25">
        <v>1</v>
      </c>
      <c r="G91" s="21">
        <f t="shared" si="41"/>
        <v>1833000</v>
      </c>
      <c r="H91" s="21">
        <f>+I91/F91</f>
        <v>1833000</v>
      </c>
      <c r="I91" s="21">
        <v>1833000</v>
      </c>
      <c r="J91" s="21">
        <f t="shared" ref="J91:J148" si="42">+I91</f>
        <v>1833000</v>
      </c>
      <c r="K91" s="22">
        <f t="shared" si="35"/>
        <v>0</v>
      </c>
    </row>
    <row r="92" spans="1:11" s="23" customFormat="1" x14ac:dyDescent="0.25">
      <c r="A92" s="7" t="s">
        <v>167</v>
      </c>
      <c r="B92" s="26">
        <v>42860</v>
      </c>
      <c r="C92" s="26">
        <v>42860</v>
      </c>
      <c r="D92" s="26">
        <v>42889</v>
      </c>
      <c r="E92" s="21">
        <v>2275000</v>
      </c>
      <c r="F92" s="25">
        <v>1</v>
      </c>
      <c r="G92" s="21">
        <f t="shared" si="41"/>
        <v>2275000</v>
      </c>
      <c r="H92" s="21">
        <f>+I92/F92</f>
        <v>2275000</v>
      </c>
      <c r="I92" s="21">
        <f>+E92</f>
        <v>2275000</v>
      </c>
      <c r="J92" s="21">
        <f t="shared" ref="J92" si="43">+I92</f>
        <v>2275000</v>
      </c>
      <c r="K92" s="22">
        <f t="shared" ref="K92" si="44">+E92-I92</f>
        <v>0</v>
      </c>
    </row>
    <row r="93" spans="1:11" s="23" customFormat="1" x14ac:dyDescent="0.25">
      <c r="A93" s="7" t="s">
        <v>99</v>
      </c>
      <c r="B93" s="26">
        <v>42860</v>
      </c>
      <c r="C93" s="26">
        <v>42860</v>
      </c>
      <c r="D93" s="26">
        <v>42889</v>
      </c>
      <c r="E93" s="21">
        <v>2563790</v>
      </c>
      <c r="F93" s="25">
        <v>1</v>
      </c>
      <c r="G93" s="21">
        <f t="shared" si="41"/>
        <v>2563790</v>
      </c>
      <c r="H93" s="21">
        <f t="shared" ref="H93:H146" si="45">+I93/F93</f>
        <v>2563790</v>
      </c>
      <c r="I93" s="21">
        <v>2563790</v>
      </c>
      <c r="J93" s="21">
        <f t="shared" si="42"/>
        <v>2563790</v>
      </c>
      <c r="K93" s="22">
        <f t="shared" si="35"/>
        <v>0</v>
      </c>
    </row>
    <row r="94" spans="1:11" s="23" customFormat="1" x14ac:dyDescent="0.25">
      <c r="A94" s="7" t="s">
        <v>100</v>
      </c>
      <c r="B94" s="26">
        <v>42860</v>
      </c>
      <c r="C94" s="26">
        <v>42860</v>
      </c>
      <c r="D94" s="26">
        <v>42889</v>
      </c>
      <c r="E94" s="21">
        <v>1417000</v>
      </c>
      <c r="F94" s="25">
        <v>1</v>
      </c>
      <c r="G94" s="21">
        <f t="shared" si="41"/>
        <v>1417000</v>
      </c>
      <c r="H94" s="21">
        <f t="shared" si="45"/>
        <v>1417000</v>
      </c>
      <c r="I94" s="21">
        <v>1417000</v>
      </c>
      <c r="J94" s="21">
        <f t="shared" si="42"/>
        <v>1417000</v>
      </c>
      <c r="K94" s="22">
        <f t="shared" si="35"/>
        <v>0</v>
      </c>
    </row>
    <row r="95" spans="1:11" s="23" customFormat="1" x14ac:dyDescent="0.25">
      <c r="A95" s="7" t="s">
        <v>101</v>
      </c>
      <c r="B95" s="26">
        <v>42860</v>
      </c>
      <c r="C95" s="26">
        <v>42860</v>
      </c>
      <c r="D95" s="26">
        <v>42889</v>
      </c>
      <c r="E95" s="21">
        <v>3152500</v>
      </c>
      <c r="F95" s="25">
        <v>1</v>
      </c>
      <c r="G95" s="21">
        <f t="shared" si="41"/>
        <v>3152500</v>
      </c>
      <c r="H95" s="21">
        <f t="shared" si="45"/>
        <v>3152500</v>
      </c>
      <c r="I95" s="21">
        <v>3152500</v>
      </c>
      <c r="J95" s="21">
        <f t="shared" si="42"/>
        <v>3152500</v>
      </c>
      <c r="K95" s="22">
        <f t="shared" si="35"/>
        <v>0</v>
      </c>
    </row>
    <row r="96" spans="1:11" s="23" customFormat="1" x14ac:dyDescent="0.25">
      <c r="A96" s="7" t="s">
        <v>102</v>
      </c>
      <c r="B96" s="26">
        <v>42860</v>
      </c>
      <c r="C96" s="26">
        <v>42860</v>
      </c>
      <c r="D96" s="26">
        <v>42889</v>
      </c>
      <c r="E96" s="21">
        <v>4119960</v>
      </c>
      <c r="F96" s="25">
        <v>1</v>
      </c>
      <c r="G96" s="21">
        <f t="shared" si="41"/>
        <v>4119960</v>
      </c>
      <c r="H96" s="21">
        <f t="shared" si="45"/>
        <v>4119960</v>
      </c>
      <c r="I96" s="21">
        <v>4119960</v>
      </c>
      <c r="J96" s="21">
        <f t="shared" si="42"/>
        <v>4119960</v>
      </c>
      <c r="K96" s="22">
        <f t="shared" si="35"/>
        <v>0</v>
      </c>
    </row>
    <row r="97" spans="1:11" s="23" customFormat="1" x14ac:dyDescent="0.25">
      <c r="A97" s="7" t="s">
        <v>97</v>
      </c>
      <c r="B97" s="26">
        <v>42863</v>
      </c>
      <c r="C97" s="26">
        <v>42863</v>
      </c>
      <c r="D97" s="26">
        <v>42889</v>
      </c>
      <c r="E97" s="21">
        <v>2000000</v>
      </c>
      <c r="F97" s="25">
        <v>1</v>
      </c>
      <c r="G97" s="21">
        <f>+E97/F97</f>
        <v>2000000</v>
      </c>
      <c r="H97" s="21">
        <f>+I97/F97</f>
        <v>2000000</v>
      </c>
      <c r="I97" s="21">
        <f t="shared" ref="I97" si="46">+E97</f>
        <v>2000000</v>
      </c>
      <c r="J97" s="21">
        <f>+I97</f>
        <v>2000000</v>
      </c>
      <c r="K97" s="22">
        <f>+E97-I97</f>
        <v>0</v>
      </c>
    </row>
    <row r="98" spans="1:11" s="23" customFormat="1" x14ac:dyDescent="0.25">
      <c r="A98" s="7" t="s">
        <v>166</v>
      </c>
      <c r="B98" s="26">
        <v>42863</v>
      </c>
      <c r="C98" s="26">
        <v>42863</v>
      </c>
      <c r="D98" s="26">
        <v>42889</v>
      </c>
      <c r="E98" s="21">
        <v>2275000</v>
      </c>
      <c r="F98" s="25">
        <v>1</v>
      </c>
      <c r="G98" s="21">
        <f>+E98/F98</f>
        <v>2275000</v>
      </c>
      <c r="H98" s="21">
        <f>+I98/F98</f>
        <v>2275000</v>
      </c>
      <c r="I98" s="21">
        <f t="shared" ref="I98" si="47">+E98</f>
        <v>2275000</v>
      </c>
      <c r="J98" s="21">
        <f>+I98</f>
        <v>2275000</v>
      </c>
      <c r="K98" s="22">
        <f>+E98-I98</f>
        <v>0</v>
      </c>
    </row>
    <row r="99" spans="1:11" s="23" customFormat="1" x14ac:dyDescent="0.25">
      <c r="A99" s="7" t="s">
        <v>165</v>
      </c>
      <c r="B99" s="26">
        <v>42864</v>
      </c>
      <c r="C99" s="26">
        <v>42864</v>
      </c>
      <c r="D99" s="26">
        <v>42890</v>
      </c>
      <c r="E99" s="21">
        <v>975000</v>
      </c>
      <c r="F99" s="25">
        <v>1</v>
      </c>
      <c r="G99" s="21">
        <f t="shared" si="41"/>
        <v>975000</v>
      </c>
      <c r="H99" s="21">
        <f t="shared" ref="H99" si="48">+I99/F99</f>
        <v>975000</v>
      </c>
      <c r="I99" s="21">
        <f>+E99</f>
        <v>975000</v>
      </c>
      <c r="J99" s="21">
        <f t="shared" ref="J99" si="49">+I99</f>
        <v>975000</v>
      </c>
      <c r="K99" s="22">
        <f t="shared" ref="K99" si="50">+E99-I99</f>
        <v>0</v>
      </c>
    </row>
    <row r="100" spans="1:11" s="23" customFormat="1" x14ac:dyDescent="0.25">
      <c r="A100" s="7" t="s">
        <v>164</v>
      </c>
      <c r="B100" s="26">
        <v>42863</v>
      </c>
      <c r="C100" s="26">
        <v>42863</v>
      </c>
      <c r="D100" s="26">
        <v>42889</v>
      </c>
      <c r="E100" s="21">
        <v>2000000</v>
      </c>
      <c r="F100" s="25">
        <v>1</v>
      </c>
      <c r="G100" s="21">
        <f t="shared" si="41"/>
        <v>2000000</v>
      </c>
      <c r="H100" s="21">
        <f t="shared" ref="H100" si="51">+I100/F100</f>
        <v>2000000</v>
      </c>
      <c r="I100" s="21">
        <f>+E100</f>
        <v>2000000</v>
      </c>
      <c r="J100" s="21">
        <f t="shared" ref="J100" si="52">+I100</f>
        <v>2000000</v>
      </c>
      <c r="K100" s="22">
        <f t="shared" ref="K100" si="53">+E100-I100</f>
        <v>0</v>
      </c>
    </row>
    <row r="101" spans="1:11" s="23" customFormat="1" x14ac:dyDescent="0.25">
      <c r="A101" s="7" t="s">
        <v>103</v>
      </c>
      <c r="B101" s="26">
        <v>42899</v>
      </c>
      <c r="C101" s="26">
        <v>42899</v>
      </c>
      <c r="D101" s="26">
        <v>43138</v>
      </c>
      <c r="E101" s="21">
        <v>28405872.390000001</v>
      </c>
      <c r="F101" s="25">
        <v>8</v>
      </c>
      <c r="G101" s="21">
        <f t="shared" si="41"/>
        <v>3550734.0487500001</v>
      </c>
      <c r="H101" s="21">
        <f t="shared" si="45"/>
        <v>1515663.3834500001</v>
      </c>
      <c r="I101" s="21">
        <v>12125307.067600001</v>
      </c>
      <c r="J101" s="21">
        <f t="shared" si="42"/>
        <v>12125307.067600001</v>
      </c>
      <c r="K101" s="22">
        <f t="shared" si="35"/>
        <v>16280565.3224</v>
      </c>
    </row>
    <row r="102" spans="1:11" s="23" customFormat="1" x14ac:dyDescent="0.25">
      <c r="A102" s="7" t="s">
        <v>104</v>
      </c>
      <c r="B102" s="26">
        <v>42923</v>
      </c>
      <c r="C102" s="26">
        <v>42923</v>
      </c>
      <c r="D102" s="26">
        <v>43162</v>
      </c>
      <c r="E102" s="21">
        <v>489461.29</v>
      </c>
      <c r="F102" s="25">
        <f>(D102-C102)/30</f>
        <v>7.9666666666666668</v>
      </c>
      <c r="G102" s="21">
        <f t="shared" si="41"/>
        <v>61438.655648535561</v>
      </c>
      <c r="H102" s="21">
        <f t="shared" si="45"/>
        <v>33893.380368200837</v>
      </c>
      <c r="I102" s="21">
        <v>270017.26360000001</v>
      </c>
      <c r="J102" s="21">
        <f t="shared" si="42"/>
        <v>270017.26360000001</v>
      </c>
      <c r="K102" s="22">
        <f t="shared" si="35"/>
        <v>219444.02639999997</v>
      </c>
    </row>
    <row r="103" spans="1:11" s="23" customFormat="1" x14ac:dyDescent="0.25">
      <c r="A103" s="7" t="s">
        <v>105</v>
      </c>
      <c r="B103" s="26">
        <v>42983</v>
      </c>
      <c r="C103" s="26">
        <v>42983</v>
      </c>
      <c r="D103" s="26">
        <v>43222</v>
      </c>
      <c r="E103" s="21">
        <v>14497004.5</v>
      </c>
      <c r="F103" s="25">
        <f t="shared" ref="F103:F146" si="54">(D103-C103)/30</f>
        <v>7.9666666666666668</v>
      </c>
      <c r="G103" s="21">
        <f t="shared" si="41"/>
        <v>1819707.6778242677</v>
      </c>
      <c r="H103" s="21">
        <f t="shared" si="45"/>
        <v>779676.00180753134</v>
      </c>
      <c r="I103" s="21">
        <v>6211418.8143999996</v>
      </c>
      <c r="J103" s="21">
        <f t="shared" si="42"/>
        <v>6211418.8143999996</v>
      </c>
      <c r="K103" s="22">
        <f t="shared" si="35"/>
        <v>8285585.6856000004</v>
      </c>
    </row>
    <row r="104" spans="1:11" s="23" customFormat="1" x14ac:dyDescent="0.25">
      <c r="A104" s="7" t="s">
        <v>144</v>
      </c>
      <c r="B104" s="26">
        <v>43009</v>
      </c>
      <c r="C104" s="26">
        <v>43009</v>
      </c>
      <c r="D104" s="26">
        <v>43100</v>
      </c>
      <c r="E104" s="21">
        <v>113100</v>
      </c>
      <c r="F104" s="25">
        <f t="shared" si="54"/>
        <v>3.0333333333333332</v>
      </c>
      <c r="G104" s="21">
        <f t="shared" ref="G104" si="55">+E104/F104</f>
        <v>37285.71428571429</v>
      </c>
      <c r="H104" s="21">
        <f t="shared" ref="H104" si="56">+I104/F104</f>
        <v>15566.904395604397</v>
      </c>
      <c r="I104" s="21">
        <v>47219.61</v>
      </c>
      <c r="J104" s="21">
        <f t="shared" si="42"/>
        <v>47219.61</v>
      </c>
      <c r="K104" s="22">
        <f t="shared" si="35"/>
        <v>65880.39</v>
      </c>
    </row>
    <row r="105" spans="1:11" s="23" customFormat="1" x14ac:dyDescent="0.25">
      <c r="A105" s="7" t="s">
        <v>145</v>
      </c>
      <c r="B105" s="26">
        <v>43009</v>
      </c>
      <c r="C105" s="26">
        <v>43009</v>
      </c>
      <c r="D105" s="26">
        <v>43100</v>
      </c>
      <c r="E105" s="21">
        <v>79344</v>
      </c>
      <c r="F105" s="25">
        <f t="shared" si="54"/>
        <v>3.0333333333333332</v>
      </c>
      <c r="G105" s="21">
        <f t="shared" ref="G105" si="57">+E105/F105</f>
        <v>26157.362637362639</v>
      </c>
      <c r="H105" s="21">
        <f t="shared" ref="H105" si="58">+I105/F105</f>
        <v>7847.2087912087918</v>
      </c>
      <c r="I105" s="21">
        <v>23803.200000000001</v>
      </c>
      <c r="J105" s="21">
        <f t="shared" si="42"/>
        <v>23803.200000000001</v>
      </c>
      <c r="K105" s="22">
        <f t="shared" si="35"/>
        <v>55540.800000000003</v>
      </c>
    </row>
    <row r="106" spans="1:11" s="23" customFormat="1" x14ac:dyDescent="0.25">
      <c r="A106" s="7" t="s">
        <v>106</v>
      </c>
      <c r="B106" s="26">
        <v>42979</v>
      </c>
      <c r="C106" s="26">
        <v>42979</v>
      </c>
      <c r="D106" s="26">
        <v>43128</v>
      </c>
      <c r="E106" s="21">
        <v>17412434.100000001</v>
      </c>
      <c r="F106" s="25">
        <f t="shared" si="54"/>
        <v>4.9666666666666668</v>
      </c>
      <c r="G106" s="21">
        <f t="shared" si="41"/>
        <v>3505859.2147651007</v>
      </c>
      <c r="H106" s="21">
        <f t="shared" si="45"/>
        <v>3323197.745557047</v>
      </c>
      <c r="I106" s="21">
        <v>16505215.469599999</v>
      </c>
      <c r="J106" s="21">
        <f t="shared" si="42"/>
        <v>16505215.469599999</v>
      </c>
      <c r="K106" s="22">
        <f t="shared" si="35"/>
        <v>907218.630400002</v>
      </c>
    </row>
    <row r="107" spans="1:11" s="23" customFormat="1" ht="15.75" thickBot="1" x14ac:dyDescent="0.3">
      <c r="A107" s="27" t="s">
        <v>146</v>
      </c>
      <c r="B107" s="28">
        <v>43009</v>
      </c>
      <c r="C107" s="28">
        <v>43009</v>
      </c>
      <c r="D107" s="28">
        <v>43128</v>
      </c>
      <c r="E107" s="29">
        <v>244730.65</v>
      </c>
      <c r="F107" s="30">
        <f t="shared" si="54"/>
        <v>3.9666666666666668</v>
      </c>
      <c r="G107" s="29">
        <f t="shared" ref="G107:G108" si="59">+E107/F107</f>
        <v>61696.802521008402</v>
      </c>
      <c r="H107" s="29">
        <f t="shared" ref="H107:H108" si="60">+I107/F107</f>
        <v>51243.460638655459</v>
      </c>
      <c r="I107" s="29">
        <v>203265.72719999999</v>
      </c>
      <c r="J107" s="29">
        <f t="shared" ref="J107:J108" si="61">+I107</f>
        <v>203265.72719999999</v>
      </c>
      <c r="K107" s="31">
        <f t="shared" ref="K107:K108" si="62">+E107-I107</f>
        <v>41464.9228</v>
      </c>
    </row>
    <row r="108" spans="1:11" s="23" customFormat="1" x14ac:dyDescent="0.25">
      <c r="A108" s="7" t="s">
        <v>147</v>
      </c>
      <c r="B108" s="26">
        <v>43009</v>
      </c>
      <c r="C108" s="26">
        <v>43009</v>
      </c>
      <c r="D108" s="26">
        <v>43128</v>
      </c>
      <c r="E108" s="21">
        <v>139954</v>
      </c>
      <c r="F108" s="25">
        <f t="shared" si="54"/>
        <v>3.9666666666666668</v>
      </c>
      <c r="G108" s="21">
        <f t="shared" si="59"/>
        <v>35282.521008403361</v>
      </c>
      <c r="H108" s="21">
        <f t="shared" si="60"/>
        <v>0</v>
      </c>
      <c r="I108" s="21">
        <v>0</v>
      </c>
      <c r="J108" s="21">
        <f t="shared" si="61"/>
        <v>0</v>
      </c>
      <c r="K108" s="22">
        <f t="shared" si="62"/>
        <v>139954</v>
      </c>
    </row>
    <row r="109" spans="1:11" s="23" customFormat="1" x14ac:dyDescent="0.25">
      <c r="A109" s="7" t="s">
        <v>107</v>
      </c>
      <c r="B109" s="26">
        <v>42990</v>
      </c>
      <c r="C109" s="26">
        <v>42990</v>
      </c>
      <c r="D109" s="26">
        <v>43289</v>
      </c>
      <c r="E109" s="21">
        <v>36822113.979999997</v>
      </c>
      <c r="F109" s="25">
        <f t="shared" si="54"/>
        <v>9.9666666666666668</v>
      </c>
      <c r="G109" s="21">
        <f t="shared" si="41"/>
        <v>3694526.486287625</v>
      </c>
      <c r="H109" s="21">
        <f t="shared" si="45"/>
        <v>1286148.6464749163</v>
      </c>
      <c r="I109" s="21">
        <v>12818614.843199998</v>
      </c>
      <c r="J109" s="21">
        <f t="shared" si="42"/>
        <v>12818614.843199998</v>
      </c>
      <c r="K109" s="22">
        <f t="shared" si="35"/>
        <v>24003499.136799999</v>
      </c>
    </row>
    <row r="110" spans="1:11" s="23" customFormat="1" x14ac:dyDescent="0.25">
      <c r="A110" s="7" t="s">
        <v>108</v>
      </c>
      <c r="B110" s="26">
        <v>43009</v>
      </c>
      <c r="C110" s="26">
        <v>43009</v>
      </c>
      <c r="D110" s="26">
        <v>43188</v>
      </c>
      <c r="E110" s="21">
        <v>367095.92</v>
      </c>
      <c r="F110" s="25">
        <f t="shared" si="54"/>
        <v>5.9666666666666668</v>
      </c>
      <c r="G110" s="21">
        <f t="shared" si="41"/>
        <v>61524.455865921787</v>
      </c>
      <c r="H110" s="21">
        <f t="shared" si="45"/>
        <v>34898.721854748605</v>
      </c>
      <c r="I110" s="21">
        <v>208229.0404</v>
      </c>
      <c r="J110" s="21">
        <f t="shared" si="42"/>
        <v>208229.0404</v>
      </c>
      <c r="K110" s="22">
        <f t="shared" si="35"/>
        <v>158866.87959999999</v>
      </c>
    </row>
    <row r="111" spans="1:11" s="23" customFormat="1" x14ac:dyDescent="0.25">
      <c r="A111" s="7" t="s">
        <v>149</v>
      </c>
      <c r="B111" s="26">
        <v>43009</v>
      </c>
      <c r="C111" s="26">
        <v>43009</v>
      </c>
      <c r="D111" s="26">
        <v>43188</v>
      </c>
      <c r="E111" s="21">
        <v>379088</v>
      </c>
      <c r="F111" s="25">
        <f t="shared" ref="F111" si="63">(D111-C111)/30</f>
        <v>5.9666666666666668</v>
      </c>
      <c r="G111" s="21">
        <f t="shared" ref="G111" si="64">+E111/F111</f>
        <v>63534.301675977651</v>
      </c>
      <c r="H111" s="21">
        <f t="shared" ref="H111" si="65">+I111/F111</f>
        <v>19060.290502793294</v>
      </c>
      <c r="I111" s="21">
        <v>113726.39999999999</v>
      </c>
      <c r="J111" s="21">
        <f t="shared" ref="J111" si="66">+I111</f>
        <v>113726.39999999999</v>
      </c>
      <c r="K111" s="22">
        <f t="shared" ref="K111" si="67">+E111-I111</f>
        <v>265361.59999999998</v>
      </c>
    </row>
    <row r="112" spans="1:11" s="23" customFormat="1" x14ac:dyDescent="0.25">
      <c r="A112" s="7" t="s">
        <v>109</v>
      </c>
      <c r="B112" s="26">
        <v>42990</v>
      </c>
      <c r="C112" s="26">
        <v>42990</v>
      </c>
      <c r="D112" s="26">
        <v>43289</v>
      </c>
      <c r="E112" s="21">
        <v>33975333.5</v>
      </c>
      <c r="F112" s="25">
        <f t="shared" si="54"/>
        <v>9.9666666666666668</v>
      </c>
      <c r="G112" s="21">
        <f t="shared" si="41"/>
        <v>3408896.3377926419</v>
      </c>
      <c r="H112" s="21">
        <f t="shared" si="45"/>
        <v>1022668.9013377927</v>
      </c>
      <c r="I112" s="21">
        <v>10192600.050000001</v>
      </c>
      <c r="J112" s="21">
        <f t="shared" si="42"/>
        <v>10192600.050000001</v>
      </c>
      <c r="K112" s="22">
        <f t="shared" si="35"/>
        <v>23782733.449999999</v>
      </c>
    </row>
    <row r="113" spans="1:11" s="23" customFormat="1" x14ac:dyDescent="0.25">
      <c r="A113" s="7" t="s">
        <v>110</v>
      </c>
      <c r="B113" s="26">
        <v>43009</v>
      </c>
      <c r="C113" s="26">
        <v>43009</v>
      </c>
      <c r="D113" s="26">
        <v>43188</v>
      </c>
      <c r="E113" s="21">
        <v>452400</v>
      </c>
      <c r="F113" s="25">
        <f t="shared" si="54"/>
        <v>5.9666666666666668</v>
      </c>
      <c r="G113" s="21">
        <f t="shared" si="41"/>
        <v>75821.229050279333</v>
      </c>
      <c r="H113" s="21">
        <f t="shared" si="45"/>
        <v>33156.396000000001</v>
      </c>
      <c r="I113" s="21">
        <v>197833.16279999999</v>
      </c>
      <c r="J113" s="21">
        <f t="shared" si="42"/>
        <v>197833.16279999999</v>
      </c>
      <c r="K113" s="22">
        <f t="shared" si="35"/>
        <v>254566.83720000001</v>
      </c>
    </row>
    <row r="114" spans="1:11" s="23" customFormat="1" x14ac:dyDescent="0.25">
      <c r="A114" s="7" t="s">
        <v>150</v>
      </c>
      <c r="B114" s="26">
        <v>43009</v>
      </c>
      <c r="C114" s="26">
        <v>43009</v>
      </c>
      <c r="D114" s="26">
        <v>43188</v>
      </c>
      <c r="E114" s="21">
        <v>102486</v>
      </c>
      <c r="F114" s="25">
        <f t="shared" ref="F114" si="68">(D114-C114)/30</f>
        <v>5.9666666666666668</v>
      </c>
      <c r="G114" s="21">
        <f t="shared" ref="G114" si="69">+E114/F114</f>
        <v>17176.424581005587</v>
      </c>
      <c r="H114" s="21">
        <f t="shared" ref="H114" si="70">+I114/F114</f>
        <v>5152.9273743016756</v>
      </c>
      <c r="I114" s="21">
        <v>30745.8</v>
      </c>
      <c r="J114" s="21">
        <f t="shared" ref="J114" si="71">+I114</f>
        <v>30745.8</v>
      </c>
      <c r="K114" s="22">
        <f t="shared" ref="K114" si="72">+E114-I114</f>
        <v>71740.2</v>
      </c>
    </row>
    <row r="115" spans="1:11" s="23" customFormat="1" x14ac:dyDescent="0.25">
      <c r="A115" s="7" t="s">
        <v>111</v>
      </c>
      <c r="B115" s="26">
        <v>42983</v>
      </c>
      <c r="C115" s="26">
        <v>42983</v>
      </c>
      <c r="D115" s="26">
        <v>43162</v>
      </c>
      <c r="E115" s="21">
        <v>16630370.029999999</v>
      </c>
      <c r="F115" s="25">
        <f t="shared" si="54"/>
        <v>5.9666666666666668</v>
      </c>
      <c r="G115" s="21">
        <f t="shared" si="41"/>
        <v>2787212.854189944</v>
      </c>
      <c r="H115" s="21">
        <f t="shared" si="45"/>
        <v>1634100.0339217875</v>
      </c>
      <c r="I115" s="21">
        <v>9750130.2023999989</v>
      </c>
      <c r="J115" s="21">
        <f t="shared" si="42"/>
        <v>9750130.2023999989</v>
      </c>
      <c r="K115" s="22">
        <f t="shared" si="35"/>
        <v>6880239.8276000004</v>
      </c>
    </row>
    <row r="116" spans="1:11" s="23" customFormat="1" x14ac:dyDescent="0.25">
      <c r="A116" s="7" t="s">
        <v>151</v>
      </c>
      <c r="B116" s="26">
        <v>43009</v>
      </c>
      <c r="C116" s="26">
        <v>43131</v>
      </c>
      <c r="D116" s="26">
        <v>43131</v>
      </c>
      <c r="E116" s="21">
        <v>244730.65</v>
      </c>
      <c r="F116" s="25">
        <v>4</v>
      </c>
      <c r="G116" s="21">
        <f t="shared" si="41"/>
        <v>61182.662499999999</v>
      </c>
      <c r="H116" s="21">
        <f t="shared" ref="H116:H117" si="73">+I116/F116</f>
        <v>44409.53</v>
      </c>
      <c r="I116" s="21">
        <v>177638.12</v>
      </c>
      <c r="J116" s="21">
        <f t="shared" ref="J116:J117" si="74">+I116</f>
        <v>177638.12</v>
      </c>
      <c r="K116" s="22">
        <f t="shared" ref="K116:K117" si="75">+E116-I116</f>
        <v>67092.53</v>
      </c>
    </row>
    <row r="117" spans="1:11" s="23" customFormat="1" x14ac:dyDescent="0.25">
      <c r="A117" s="7" t="s">
        <v>152</v>
      </c>
      <c r="B117" s="26">
        <v>43009</v>
      </c>
      <c r="C117" s="26">
        <v>43131</v>
      </c>
      <c r="D117" s="26">
        <v>43131</v>
      </c>
      <c r="E117" s="21">
        <v>135546</v>
      </c>
      <c r="F117" s="25">
        <v>4</v>
      </c>
      <c r="G117" s="21">
        <f>+E117/F117</f>
        <v>33886.5</v>
      </c>
      <c r="H117" s="21">
        <f t="shared" si="73"/>
        <v>10165.950000000001</v>
      </c>
      <c r="I117" s="21">
        <v>40663.800000000003</v>
      </c>
      <c r="J117" s="21">
        <f t="shared" si="74"/>
        <v>40663.800000000003</v>
      </c>
      <c r="K117" s="22">
        <f t="shared" si="75"/>
        <v>94882.2</v>
      </c>
    </row>
    <row r="118" spans="1:11" s="23" customFormat="1" x14ac:dyDescent="0.25">
      <c r="A118" s="7" t="s">
        <v>112</v>
      </c>
      <c r="B118" s="26">
        <v>42979</v>
      </c>
      <c r="C118" s="26">
        <v>42979</v>
      </c>
      <c r="D118" s="26">
        <v>43218</v>
      </c>
      <c r="E118" s="21">
        <v>20307321.120000001</v>
      </c>
      <c r="F118" s="25">
        <f t="shared" ref="F118:F131" si="76">(D118-C118)/30</f>
        <v>7.9666666666666668</v>
      </c>
      <c r="G118" s="21">
        <f t="shared" ref="G118:G131" si="77">+E118/F118</f>
        <v>2549036.1238493724</v>
      </c>
      <c r="H118" s="21">
        <f t="shared" ref="H118:H131" si="78">+I118/F118</f>
        <v>764710.83765690378</v>
      </c>
      <c r="I118" s="21">
        <v>6092196.3399999999</v>
      </c>
      <c r="J118" s="21">
        <f t="shared" si="42"/>
        <v>6092196.3399999999</v>
      </c>
      <c r="K118" s="22">
        <f t="shared" ref="K118:K131" si="79">+E118-I118</f>
        <v>14215124.780000001</v>
      </c>
    </row>
    <row r="119" spans="1:11" s="23" customFormat="1" x14ac:dyDescent="0.25">
      <c r="A119" s="7" t="s">
        <v>148</v>
      </c>
      <c r="B119" s="26">
        <v>43009</v>
      </c>
      <c r="C119" s="26">
        <v>43009</v>
      </c>
      <c r="D119" s="26">
        <v>43188</v>
      </c>
      <c r="E119" s="21">
        <v>367095.92</v>
      </c>
      <c r="F119" s="25">
        <f t="shared" si="76"/>
        <v>5.9666666666666668</v>
      </c>
      <c r="G119" s="21">
        <f t="shared" ref="G119:G120" si="80">+E119/F119</f>
        <v>61524.455865921787</v>
      </c>
      <c r="H119" s="21">
        <f t="shared" ref="H119:H120" si="81">+I119/F119</f>
        <v>34898.719910614527</v>
      </c>
      <c r="I119" s="21">
        <v>208229.0288</v>
      </c>
      <c r="J119" s="21">
        <f t="shared" ref="J119:J120" si="82">+I119</f>
        <v>208229.0288</v>
      </c>
      <c r="K119" s="22">
        <f t="shared" ref="K119:K120" si="83">+E119-I119</f>
        <v>158866.89119999998</v>
      </c>
    </row>
    <row r="120" spans="1:11" s="23" customFormat="1" x14ac:dyDescent="0.25">
      <c r="A120" s="7" t="s">
        <v>153</v>
      </c>
      <c r="B120" s="26">
        <v>43009</v>
      </c>
      <c r="C120" s="26">
        <v>43009</v>
      </c>
      <c r="D120" s="26">
        <v>43188</v>
      </c>
      <c r="E120" s="21">
        <v>175218</v>
      </c>
      <c r="F120" s="25">
        <f t="shared" si="76"/>
        <v>5.9666666666666668</v>
      </c>
      <c r="G120" s="21">
        <f t="shared" si="80"/>
        <v>29366.145251396647</v>
      </c>
      <c r="H120" s="21">
        <f t="shared" si="81"/>
        <v>8809.8435754189941</v>
      </c>
      <c r="I120" s="21">
        <v>52565.4</v>
      </c>
      <c r="J120" s="21">
        <f t="shared" si="82"/>
        <v>52565.4</v>
      </c>
      <c r="K120" s="22">
        <f t="shared" si="83"/>
        <v>122652.6</v>
      </c>
    </row>
    <row r="121" spans="1:11" s="23" customFormat="1" x14ac:dyDescent="0.25">
      <c r="A121" s="7" t="s">
        <v>154</v>
      </c>
      <c r="B121" s="26">
        <v>43046</v>
      </c>
      <c r="C121" s="26">
        <v>43046</v>
      </c>
      <c r="D121" s="26">
        <v>43165</v>
      </c>
      <c r="E121" s="21">
        <v>19141909.149999999</v>
      </c>
      <c r="F121" s="25">
        <f t="shared" ref="F121:F124" si="84">(D121-C121)/30</f>
        <v>3.9666666666666668</v>
      </c>
      <c r="G121" s="21">
        <f t="shared" ref="G121:G122" si="85">+E121/F121</f>
        <v>4825691.3823529407</v>
      </c>
      <c r="H121" s="21">
        <f t="shared" ref="H121:H122" si="86">+I121/F121</f>
        <v>1500368.4662521009</v>
      </c>
      <c r="I121" s="21">
        <v>5951461.5828</v>
      </c>
      <c r="J121" s="21">
        <f t="shared" ref="J121:J122" si="87">+I121</f>
        <v>5951461.5828</v>
      </c>
      <c r="K121" s="22">
        <f t="shared" ref="K121:K122" si="88">+E121-I121</f>
        <v>13190447.567199998</v>
      </c>
    </row>
    <row r="122" spans="1:11" s="23" customFormat="1" x14ac:dyDescent="0.25">
      <c r="A122" s="7" t="s">
        <v>155</v>
      </c>
      <c r="B122" s="26">
        <v>43055</v>
      </c>
      <c r="C122" s="26">
        <v>43055</v>
      </c>
      <c r="D122" s="26">
        <v>43234</v>
      </c>
      <c r="E122" s="21">
        <v>367095.92</v>
      </c>
      <c r="F122" s="25">
        <f t="shared" si="84"/>
        <v>5.9666666666666668</v>
      </c>
      <c r="G122" s="21">
        <f t="shared" si="85"/>
        <v>61524.455865921787</v>
      </c>
      <c r="H122" s="21">
        <f t="shared" si="86"/>
        <v>0</v>
      </c>
      <c r="I122" s="21">
        <v>0</v>
      </c>
      <c r="J122" s="21">
        <f t="shared" si="87"/>
        <v>0</v>
      </c>
      <c r="K122" s="22">
        <f t="shared" si="88"/>
        <v>367095.92</v>
      </c>
    </row>
    <row r="123" spans="1:11" s="23" customFormat="1" x14ac:dyDescent="0.25">
      <c r="A123" s="7" t="s">
        <v>156</v>
      </c>
      <c r="B123" s="26">
        <v>43040</v>
      </c>
      <c r="C123" s="26">
        <v>43040</v>
      </c>
      <c r="D123" s="26">
        <v>43219</v>
      </c>
      <c r="E123" s="21">
        <v>19191252.59</v>
      </c>
      <c r="F123" s="25">
        <f t="shared" si="84"/>
        <v>5.9666666666666668</v>
      </c>
      <c r="G123" s="21">
        <f t="shared" ref="G123:G124" si="89">+E123/F123</f>
        <v>3216411.0486033517</v>
      </c>
      <c r="H123" s="21">
        <f t="shared" ref="H123:H124" si="90">+I123/F123</f>
        <v>964923.31508379895</v>
      </c>
      <c r="I123" s="21">
        <v>5757375.7800000003</v>
      </c>
      <c r="J123" s="21">
        <f t="shared" ref="J123:J124" si="91">+I123</f>
        <v>5757375.7800000003</v>
      </c>
      <c r="K123" s="22">
        <f t="shared" ref="K123:K124" si="92">+E123-I123</f>
        <v>13433876.809999999</v>
      </c>
    </row>
    <row r="124" spans="1:11" s="23" customFormat="1" x14ac:dyDescent="0.25">
      <c r="A124" s="7" t="s">
        <v>157</v>
      </c>
      <c r="B124" s="26">
        <f>+C124</f>
        <v>43055</v>
      </c>
      <c r="C124" s="26">
        <v>43055</v>
      </c>
      <c r="D124" s="26">
        <v>43234</v>
      </c>
      <c r="E124" s="21">
        <v>367095.92</v>
      </c>
      <c r="F124" s="25">
        <f t="shared" si="84"/>
        <v>5.9666666666666668</v>
      </c>
      <c r="G124" s="21">
        <f t="shared" si="89"/>
        <v>61524.455865921787</v>
      </c>
      <c r="H124" s="21">
        <f t="shared" si="90"/>
        <v>22527.253810055863</v>
      </c>
      <c r="I124" s="21">
        <v>134412.61439999999</v>
      </c>
      <c r="J124" s="21">
        <f t="shared" si="91"/>
        <v>134412.61439999999</v>
      </c>
      <c r="K124" s="22">
        <f t="shared" si="92"/>
        <v>232683.30559999999</v>
      </c>
    </row>
    <row r="125" spans="1:11" s="23" customFormat="1" x14ac:dyDescent="0.25">
      <c r="A125" s="7" t="s">
        <v>113</v>
      </c>
      <c r="B125" s="26">
        <v>42979</v>
      </c>
      <c r="C125" s="26">
        <v>42979</v>
      </c>
      <c r="D125" s="26">
        <v>43158</v>
      </c>
      <c r="E125" s="21">
        <v>9622249.6500000004</v>
      </c>
      <c r="F125" s="25">
        <f t="shared" si="76"/>
        <v>5.9666666666666668</v>
      </c>
      <c r="G125" s="21">
        <f t="shared" si="77"/>
        <v>1612667.5391061453</v>
      </c>
      <c r="H125" s="21">
        <f t="shared" si="78"/>
        <v>483800.26089385478</v>
      </c>
      <c r="I125" s="21">
        <v>2886674.89</v>
      </c>
      <c r="J125" s="21">
        <f t="shared" si="42"/>
        <v>2886674.89</v>
      </c>
      <c r="K125" s="22">
        <f t="shared" si="79"/>
        <v>6735574.7599999998</v>
      </c>
    </row>
    <row r="126" spans="1:11" s="23" customFormat="1" x14ac:dyDescent="0.25">
      <c r="A126" s="7" t="s">
        <v>114</v>
      </c>
      <c r="B126" s="26">
        <v>42920</v>
      </c>
      <c r="C126" s="26">
        <v>42920</v>
      </c>
      <c r="D126" s="26">
        <v>43099</v>
      </c>
      <c r="E126" s="21">
        <v>69953166.439999998</v>
      </c>
      <c r="F126" s="25">
        <f t="shared" si="76"/>
        <v>5.9666666666666668</v>
      </c>
      <c r="G126" s="21">
        <f t="shared" si="77"/>
        <v>11723994.375418995</v>
      </c>
      <c r="H126" s="21">
        <f t="shared" si="78"/>
        <v>11723994.373743018</v>
      </c>
      <c r="I126" s="21">
        <v>69953166.430000007</v>
      </c>
      <c r="J126" s="21">
        <f t="shared" si="42"/>
        <v>69953166.430000007</v>
      </c>
      <c r="K126" s="22">
        <f t="shared" si="79"/>
        <v>9.9999904632568359E-3</v>
      </c>
    </row>
    <row r="127" spans="1:11" s="23" customFormat="1" x14ac:dyDescent="0.25">
      <c r="A127" s="7" t="s">
        <v>143</v>
      </c>
      <c r="B127" s="26">
        <v>43009</v>
      </c>
      <c r="C127" s="26">
        <v>43009</v>
      </c>
      <c r="D127" s="26">
        <v>43100</v>
      </c>
      <c r="E127" s="21">
        <v>8290955.5199999996</v>
      </c>
      <c r="F127" s="25">
        <f t="shared" si="76"/>
        <v>3.0333333333333332</v>
      </c>
      <c r="G127" s="21">
        <f t="shared" si="77"/>
        <v>2733282.0395604395</v>
      </c>
      <c r="H127" s="21">
        <f t="shared" si="78"/>
        <v>2733282.0395604395</v>
      </c>
      <c r="I127" s="21">
        <f>+E127</f>
        <v>8290955.5199999996</v>
      </c>
      <c r="J127" s="21">
        <f t="shared" ref="J127" si="93">+I127</f>
        <v>8290955.5199999996</v>
      </c>
      <c r="K127" s="22">
        <f t="shared" ref="K127" si="94">+E127-I127</f>
        <v>0</v>
      </c>
    </row>
    <row r="128" spans="1:11" s="23" customFormat="1" x14ac:dyDescent="0.25">
      <c r="A128" s="7" t="s">
        <v>115</v>
      </c>
      <c r="B128" s="26">
        <v>42927</v>
      </c>
      <c r="C128" s="26">
        <v>42927</v>
      </c>
      <c r="D128" s="26">
        <v>43046</v>
      </c>
      <c r="E128" s="21">
        <v>11899731.52</v>
      </c>
      <c r="F128" s="25">
        <f t="shared" si="76"/>
        <v>3.9666666666666668</v>
      </c>
      <c r="G128" s="21">
        <f t="shared" si="77"/>
        <v>2999932.3159663863</v>
      </c>
      <c r="H128" s="21">
        <f t="shared" si="78"/>
        <v>2685317.6592605039</v>
      </c>
      <c r="I128" s="21">
        <v>10651760.0484</v>
      </c>
      <c r="J128" s="21">
        <v>10651760.0484</v>
      </c>
      <c r="K128" s="22">
        <f t="shared" si="79"/>
        <v>1247971.4715999998</v>
      </c>
    </row>
    <row r="129" spans="1:11" s="23" customFormat="1" x14ac:dyDescent="0.25">
      <c r="A129" s="7" t="s">
        <v>116</v>
      </c>
      <c r="B129" s="26">
        <v>42923</v>
      </c>
      <c r="C129" s="26">
        <v>42923</v>
      </c>
      <c r="D129" s="26">
        <v>43072</v>
      </c>
      <c r="E129" s="21">
        <v>14942525.710000001</v>
      </c>
      <c r="F129" s="25">
        <f t="shared" si="76"/>
        <v>4.9666666666666668</v>
      </c>
      <c r="G129" s="21">
        <f t="shared" si="77"/>
        <v>3008562.2234899332</v>
      </c>
      <c r="H129" s="21">
        <f t="shared" si="78"/>
        <v>2949880.9268456376</v>
      </c>
      <c r="I129" s="21">
        <v>14651075.27</v>
      </c>
      <c r="J129" s="21">
        <v>14651075.27</v>
      </c>
      <c r="K129" s="22">
        <f t="shared" si="79"/>
        <v>291450.44000000134</v>
      </c>
    </row>
    <row r="130" spans="1:11" s="23" customFormat="1" x14ac:dyDescent="0.25">
      <c r="A130" s="7" t="s">
        <v>117</v>
      </c>
      <c r="B130" s="26">
        <v>42923</v>
      </c>
      <c r="C130" s="26">
        <v>42923</v>
      </c>
      <c r="D130" s="26">
        <v>43042</v>
      </c>
      <c r="E130" s="21">
        <v>9954829.4000000004</v>
      </c>
      <c r="F130" s="25">
        <f t="shared" si="76"/>
        <v>3.9666666666666668</v>
      </c>
      <c r="G130" s="21">
        <f t="shared" si="77"/>
        <v>2509620.8571428573</v>
      </c>
      <c r="H130" s="21">
        <f t="shared" si="78"/>
        <v>2010864.0438655461</v>
      </c>
      <c r="I130" s="21">
        <v>7976427.3739999998</v>
      </c>
      <c r="J130" s="21">
        <v>7976427.3739999998</v>
      </c>
      <c r="K130" s="22">
        <f t="shared" si="79"/>
        <v>1978402.0260000005</v>
      </c>
    </row>
    <row r="131" spans="1:11" s="23" customFormat="1" x14ac:dyDescent="0.25">
      <c r="A131" s="7" t="s">
        <v>118</v>
      </c>
      <c r="B131" s="26">
        <v>42928</v>
      </c>
      <c r="C131" s="26">
        <v>43293</v>
      </c>
      <c r="D131" s="26">
        <v>43047</v>
      </c>
      <c r="E131" s="21">
        <v>14907586.439999999</v>
      </c>
      <c r="F131" s="25">
        <f t="shared" si="76"/>
        <v>-8.1999999999999993</v>
      </c>
      <c r="G131" s="21">
        <f t="shared" si="77"/>
        <v>-1817998.3463414635</v>
      </c>
      <c r="H131" s="21">
        <f t="shared" si="78"/>
        <v>-1486017.3327317075</v>
      </c>
      <c r="I131" s="21">
        <v>12185342.1284</v>
      </c>
      <c r="J131" s="21">
        <v>12185342.1284</v>
      </c>
      <c r="K131" s="22">
        <f t="shared" si="79"/>
        <v>2722244.3115999997</v>
      </c>
    </row>
    <row r="132" spans="1:11" s="23" customFormat="1" x14ac:dyDescent="0.25">
      <c r="A132" s="7" t="s">
        <v>119</v>
      </c>
      <c r="B132" s="26">
        <v>42933</v>
      </c>
      <c r="C132" s="26">
        <v>42933</v>
      </c>
      <c r="D132" s="26">
        <v>43100</v>
      </c>
      <c r="E132" s="21">
        <v>21459772.98</v>
      </c>
      <c r="F132" s="25">
        <f t="shared" si="54"/>
        <v>5.5666666666666664</v>
      </c>
      <c r="G132" s="21">
        <f t="shared" si="41"/>
        <v>3855049.0383233535</v>
      </c>
      <c r="H132" s="21">
        <f t="shared" si="45"/>
        <v>3478167.6829940118</v>
      </c>
      <c r="I132" s="21">
        <v>19361800.101999998</v>
      </c>
      <c r="J132" s="21">
        <f t="shared" si="42"/>
        <v>19361800.101999998</v>
      </c>
      <c r="K132" s="22">
        <f t="shared" si="35"/>
        <v>2097972.8780000024</v>
      </c>
    </row>
    <row r="133" spans="1:11" s="23" customFormat="1" x14ac:dyDescent="0.25">
      <c r="A133" s="7" t="s">
        <v>120</v>
      </c>
      <c r="B133" s="26">
        <v>42920</v>
      </c>
      <c r="C133" s="26">
        <v>42920</v>
      </c>
      <c r="D133" s="26">
        <v>43039</v>
      </c>
      <c r="E133" s="21">
        <v>9770054.3499999996</v>
      </c>
      <c r="F133" s="25">
        <f t="shared" si="54"/>
        <v>3.9666666666666668</v>
      </c>
      <c r="G133" s="21">
        <f t="shared" si="41"/>
        <v>2463038.9117647056</v>
      </c>
      <c r="H133" s="21">
        <f t="shared" si="45"/>
        <v>2463038.9122689073</v>
      </c>
      <c r="I133" s="21">
        <v>9770054.352</v>
      </c>
      <c r="J133" s="21">
        <f t="shared" si="42"/>
        <v>9770054.352</v>
      </c>
      <c r="K133" s="22">
        <f t="shared" si="35"/>
        <v>-2.0000003278255463E-3</v>
      </c>
    </row>
    <row r="134" spans="1:11" s="23" customFormat="1" x14ac:dyDescent="0.25">
      <c r="A134" s="7" t="s">
        <v>121</v>
      </c>
      <c r="B134" s="26">
        <v>42926</v>
      </c>
      <c r="C134" s="26">
        <v>42926</v>
      </c>
      <c r="D134" s="26">
        <v>43100</v>
      </c>
      <c r="E134" s="21">
        <v>16490758.73</v>
      </c>
      <c r="F134" s="25">
        <f t="shared" si="54"/>
        <v>5.8</v>
      </c>
      <c r="G134" s="21">
        <f t="shared" si="41"/>
        <v>2843234.2637931034</v>
      </c>
      <c r="H134" s="21">
        <f t="shared" si="45"/>
        <v>2843234.2633103449</v>
      </c>
      <c r="I134" s="21">
        <v>16490758.7272</v>
      </c>
      <c r="J134" s="21">
        <f t="shared" si="42"/>
        <v>16490758.7272</v>
      </c>
      <c r="K134" s="22">
        <f t="shared" si="35"/>
        <v>2.8000008314847946E-3</v>
      </c>
    </row>
    <row r="135" spans="1:11" s="23" customFormat="1" x14ac:dyDescent="0.25">
      <c r="A135" s="7" t="s">
        <v>122</v>
      </c>
      <c r="B135" s="26">
        <v>42926</v>
      </c>
      <c r="C135" s="26">
        <v>42926</v>
      </c>
      <c r="D135" s="26">
        <v>43049</v>
      </c>
      <c r="E135" s="21">
        <v>13114002.189999999</v>
      </c>
      <c r="F135" s="25">
        <f t="shared" si="54"/>
        <v>4.0999999999999996</v>
      </c>
      <c r="G135" s="21">
        <f t="shared" si="41"/>
        <v>3198537.1195121952</v>
      </c>
      <c r="H135" s="21">
        <f t="shared" si="45"/>
        <v>3198537.1208780487</v>
      </c>
      <c r="I135" s="21">
        <v>13114002.195599999</v>
      </c>
      <c r="J135" s="21">
        <f t="shared" si="42"/>
        <v>13114002.195599999</v>
      </c>
      <c r="K135" s="22">
        <f t="shared" si="35"/>
        <v>-5.59999980032444E-3</v>
      </c>
    </row>
    <row r="136" spans="1:11" s="23" customFormat="1" x14ac:dyDescent="0.25">
      <c r="A136" s="7" t="s">
        <v>123</v>
      </c>
      <c r="B136" s="26">
        <v>42928</v>
      </c>
      <c r="C136" s="26">
        <v>42928</v>
      </c>
      <c r="D136" s="26">
        <v>43047</v>
      </c>
      <c r="E136" s="21">
        <v>12990015.220000001</v>
      </c>
      <c r="F136" s="25">
        <f t="shared" si="54"/>
        <v>3.9666666666666668</v>
      </c>
      <c r="G136" s="21">
        <f t="shared" si="41"/>
        <v>3274793.7529411768</v>
      </c>
      <c r="H136" s="21">
        <f t="shared" si="45"/>
        <v>3274793.7529411768</v>
      </c>
      <c r="I136" s="21">
        <f>+E136</f>
        <v>12990015.220000001</v>
      </c>
      <c r="J136" s="21">
        <f t="shared" si="42"/>
        <v>12990015.220000001</v>
      </c>
      <c r="K136" s="22">
        <f t="shared" si="35"/>
        <v>0</v>
      </c>
    </row>
    <row r="137" spans="1:11" s="23" customFormat="1" x14ac:dyDescent="0.25">
      <c r="A137" s="7" t="s">
        <v>124</v>
      </c>
      <c r="B137" s="26">
        <v>42926</v>
      </c>
      <c r="C137" s="26">
        <v>42926</v>
      </c>
      <c r="D137" s="26">
        <v>43015</v>
      </c>
      <c r="E137" s="21">
        <v>8788972.7400000002</v>
      </c>
      <c r="F137" s="25">
        <f t="shared" ref="F137:F144" si="95">(D137-C137)/30</f>
        <v>2.9666666666666668</v>
      </c>
      <c r="G137" s="21">
        <f t="shared" ref="G137:G144" si="96">+E137/F137</f>
        <v>2962575.0808988763</v>
      </c>
      <c r="H137" s="21">
        <f t="shared" ref="H137:H144" si="97">+I137/F137</f>
        <v>1455614.22</v>
      </c>
      <c r="I137" s="21">
        <v>4318322.1859999998</v>
      </c>
      <c r="J137" s="21">
        <f t="shared" si="42"/>
        <v>4318322.1859999998</v>
      </c>
      <c r="K137" s="22">
        <f t="shared" ref="K137:K144" si="98">+E137-I137</f>
        <v>4470650.5540000005</v>
      </c>
    </row>
    <row r="138" spans="1:11" s="23" customFormat="1" x14ac:dyDescent="0.25">
      <c r="A138" s="7" t="s">
        <v>125</v>
      </c>
      <c r="B138" s="26">
        <v>42968</v>
      </c>
      <c r="C138" s="26">
        <v>42968</v>
      </c>
      <c r="D138" s="26">
        <v>43100</v>
      </c>
      <c r="E138" s="21">
        <v>57798775.990000002</v>
      </c>
      <c r="F138" s="25">
        <f t="shared" si="95"/>
        <v>4.4000000000000004</v>
      </c>
      <c r="G138" s="21">
        <f t="shared" si="96"/>
        <v>13136085.452272726</v>
      </c>
      <c r="H138" s="21">
        <f t="shared" si="97"/>
        <v>12005103.544181816</v>
      </c>
      <c r="I138" s="21">
        <v>52822455.594399996</v>
      </c>
      <c r="J138" s="21">
        <f t="shared" si="42"/>
        <v>52822455.594399996</v>
      </c>
      <c r="K138" s="22">
        <f t="shared" si="98"/>
        <v>4976320.395600006</v>
      </c>
    </row>
    <row r="139" spans="1:11" s="23" customFormat="1" x14ac:dyDescent="0.25">
      <c r="A139" s="7" t="s">
        <v>126</v>
      </c>
      <c r="B139" s="26">
        <v>42933</v>
      </c>
      <c r="C139" s="26">
        <v>42933</v>
      </c>
      <c r="D139" s="26">
        <v>43082</v>
      </c>
      <c r="E139" s="21">
        <v>13990317.51</v>
      </c>
      <c r="F139" s="25">
        <f t="shared" si="95"/>
        <v>4.9666666666666668</v>
      </c>
      <c r="G139" s="21">
        <f t="shared" si="96"/>
        <v>2816842.4516778523</v>
      </c>
      <c r="H139" s="21">
        <f t="shared" si="97"/>
        <v>1280752.086442953</v>
      </c>
      <c r="I139" s="21">
        <v>6361068.6960000005</v>
      </c>
      <c r="J139" s="21">
        <f t="shared" si="42"/>
        <v>6361068.6960000005</v>
      </c>
      <c r="K139" s="22">
        <f t="shared" si="98"/>
        <v>7629248.8139999993</v>
      </c>
    </row>
    <row r="140" spans="1:11" s="23" customFormat="1" ht="15.75" thickBot="1" x14ac:dyDescent="0.3">
      <c r="A140" s="27" t="s">
        <v>127</v>
      </c>
      <c r="B140" s="28">
        <v>42927</v>
      </c>
      <c r="C140" s="28">
        <v>42927</v>
      </c>
      <c r="D140" s="28">
        <v>43100</v>
      </c>
      <c r="E140" s="29">
        <v>17438347.41</v>
      </c>
      <c r="F140" s="30">
        <f t="shared" si="95"/>
        <v>5.7666666666666666</v>
      </c>
      <c r="G140" s="29">
        <f t="shared" si="96"/>
        <v>3023990.8803468207</v>
      </c>
      <c r="H140" s="29">
        <f t="shared" si="97"/>
        <v>2764517.4495260115</v>
      </c>
      <c r="I140" s="29">
        <v>15942050.625599999</v>
      </c>
      <c r="J140" s="29">
        <f t="shared" si="42"/>
        <v>15942050.625599999</v>
      </c>
      <c r="K140" s="31">
        <f t="shared" si="98"/>
        <v>1496296.7844000012</v>
      </c>
    </row>
    <row r="141" spans="1:11" s="23" customFormat="1" x14ac:dyDescent="0.25">
      <c r="A141" s="7" t="s">
        <v>128</v>
      </c>
      <c r="B141" s="26">
        <v>42920</v>
      </c>
      <c r="C141" s="26">
        <v>42920</v>
      </c>
      <c r="D141" s="26">
        <v>43099</v>
      </c>
      <c r="E141" s="21">
        <v>24887164.449999999</v>
      </c>
      <c r="F141" s="25">
        <f t="shared" si="95"/>
        <v>5.9666666666666668</v>
      </c>
      <c r="G141" s="21">
        <f t="shared" si="96"/>
        <v>4171033.1480446924</v>
      </c>
      <c r="H141" s="21">
        <f t="shared" si="97"/>
        <v>2886714.862055866</v>
      </c>
      <c r="I141" s="21">
        <v>17224065.343600001</v>
      </c>
      <c r="J141" s="21">
        <f t="shared" si="42"/>
        <v>17224065.343600001</v>
      </c>
      <c r="K141" s="22">
        <f t="shared" si="98"/>
        <v>7663099.1063999981</v>
      </c>
    </row>
    <row r="142" spans="1:11" s="23" customFormat="1" x14ac:dyDescent="0.25">
      <c r="A142" s="7" t="s">
        <v>129</v>
      </c>
      <c r="B142" s="26">
        <v>42927</v>
      </c>
      <c r="C142" s="26">
        <v>42927</v>
      </c>
      <c r="D142" s="26">
        <v>43100</v>
      </c>
      <c r="E142" s="21">
        <v>14855822.449999999</v>
      </c>
      <c r="F142" s="25">
        <f t="shared" si="95"/>
        <v>5.7666666666666666</v>
      </c>
      <c r="G142" s="21">
        <f t="shared" si="96"/>
        <v>2576154.182080925</v>
      </c>
      <c r="H142" s="21">
        <f t="shared" si="97"/>
        <v>1743808.1827283239</v>
      </c>
      <c r="I142" s="21">
        <v>10055960.520400001</v>
      </c>
      <c r="J142" s="21">
        <f t="shared" si="42"/>
        <v>10055960.520400001</v>
      </c>
      <c r="K142" s="22">
        <f t="shared" si="98"/>
        <v>4799861.9295999985</v>
      </c>
    </row>
    <row r="143" spans="1:11" s="23" customFormat="1" x14ac:dyDescent="0.25">
      <c r="A143" s="7" t="s">
        <v>130</v>
      </c>
      <c r="B143" s="26">
        <v>42927</v>
      </c>
      <c r="C143" s="26">
        <v>42927</v>
      </c>
      <c r="D143" s="26">
        <v>43100</v>
      </c>
      <c r="E143" s="21">
        <v>20703488.07</v>
      </c>
      <c r="F143" s="25">
        <f t="shared" si="95"/>
        <v>5.7666666666666666</v>
      </c>
      <c r="G143" s="21">
        <f t="shared" si="96"/>
        <v>3590200.2433526013</v>
      </c>
      <c r="H143" s="21">
        <f t="shared" si="97"/>
        <v>1467273.9452947977</v>
      </c>
      <c r="I143" s="21">
        <v>8461279.7511999998</v>
      </c>
      <c r="J143" s="21">
        <f t="shared" si="42"/>
        <v>8461279.7511999998</v>
      </c>
      <c r="K143" s="22">
        <f t="shared" si="98"/>
        <v>12242208.3188</v>
      </c>
    </row>
    <row r="144" spans="1:11" s="23" customFormat="1" x14ac:dyDescent="0.25">
      <c r="A144" s="7" t="s">
        <v>131</v>
      </c>
      <c r="B144" s="26">
        <v>42979</v>
      </c>
      <c r="C144" s="26">
        <v>42979</v>
      </c>
      <c r="D144" s="26">
        <v>43131</v>
      </c>
      <c r="E144" s="21">
        <v>348000</v>
      </c>
      <c r="F144" s="25">
        <f t="shared" si="95"/>
        <v>5.0666666666666664</v>
      </c>
      <c r="G144" s="21">
        <f t="shared" si="96"/>
        <v>68684.210526315786</v>
      </c>
      <c r="H144" s="21">
        <f t="shared" si="97"/>
        <v>0</v>
      </c>
      <c r="I144" s="21">
        <v>0</v>
      </c>
      <c r="J144" s="21">
        <f t="shared" si="42"/>
        <v>0</v>
      </c>
      <c r="K144" s="22">
        <f t="shared" si="98"/>
        <v>348000</v>
      </c>
    </row>
    <row r="145" spans="1:11" s="23" customFormat="1" x14ac:dyDescent="0.25">
      <c r="A145" s="7" t="s">
        <v>132</v>
      </c>
      <c r="B145" s="26">
        <v>42971</v>
      </c>
      <c r="C145" s="26">
        <v>42971</v>
      </c>
      <c r="D145" s="26">
        <v>43093</v>
      </c>
      <c r="E145" s="21">
        <v>278400</v>
      </c>
      <c r="F145" s="25">
        <f t="shared" si="54"/>
        <v>4.0666666666666664</v>
      </c>
      <c r="G145" s="21">
        <f t="shared" si="41"/>
        <v>68459.016393442624</v>
      </c>
      <c r="H145" s="21">
        <f t="shared" si="45"/>
        <v>0</v>
      </c>
      <c r="I145" s="21">
        <v>0</v>
      </c>
      <c r="J145" s="21">
        <f t="shared" si="42"/>
        <v>0</v>
      </c>
      <c r="K145" s="22">
        <f t="shared" si="35"/>
        <v>278400</v>
      </c>
    </row>
    <row r="146" spans="1:11" s="23" customFormat="1" x14ac:dyDescent="0.25">
      <c r="A146" s="7" t="s">
        <v>133</v>
      </c>
      <c r="B146" s="26">
        <v>42971</v>
      </c>
      <c r="C146" s="26">
        <v>42971</v>
      </c>
      <c r="D146" s="26">
        <v>43063</v>
      </c>
      <c r="E146" s="21">
        <v>208800</v>
      </c>
      <c r="F146" s="25">
        <f t="shared" si="54"/>
        <v>3.0666666666666669</v>
      </c>
      <c r="G146" s="21">
        <f t="shared" si="41"/>
        <v>68086.956521739121</v>
      </c>
      <c r="H146" s="21">
        <f t="shared" si="45"/>
        <v>0</v>
      </c>
      <c r="I146" s="21">
        <v>0</v>
      </c>
      <c r="J146" s="21">
        <f t="shared" si="42"/>
        <v>0</v>
      </c>
      <c r="K146" s="22">
        <f t="shared" si="35"/>
        <v>208800</v>
      </c>
    </row>
    <row r="147" spans="1:11" s="23" customFormat="1" x14ac:dyDescent="0.25">
      <c r="A147" s="7" t="s">
        <v>134</v>
      </c>
      <c r="B147" s="26">
        <v>42979</v>
      </c>
      <c r="C147" s="26">
        <v>42979</v>
      </c>
      <c r="D147" s="26">
        <v>43131</v>
      </c>
      <c r="E147" s="21">
        <v>348000</v>
      </c>
      <c r="F147" s="25">
        <f t="shared" ref="F147:F153" si="99">(D147-C147)/30</f>
        <v>5.0666666666666664</v>
      </c>
      <c r="G147" s="21">
        <f t="shared" ref="G147:G148" si="100">+E147/F147</f>
        <v>68684.210526315786</v>
      </c>
      <c r="H147" s="21">
        <f t="shared" ref="H147:H148" si="101">+I147/F147</f>
        <v>0</v>
      </c>
      <c r="I147" s="21">
        <v>0</v>
      </c>
      <c r="J147" s="21">
        <f t="shared" si="42"/>
        <v>0</v>
      </c>
      <c r="K147" s="22">
        <f t="shared" ref="K147:K148" si="102">+E147-I147</f>
        <v>348000</v>
      </c>
    </row>
    <row r="148" spans="1:11" s="23" customFormat="1" x14ac:dyDescent="0.25">
      <c r="A148" s="7" t="s">
        <v>135</v>
      </c>
      <c r="B148" s="26">
        <v>42936</v>
      </c>
      <c r="C148" s="26">
        <v>42936</v>
      </c>
      <c r="D148" s="26">
        <v>43055</v>
      </c>
      <c r="E148" s="21">
        <v>8796289.8599999994</v>
      </c>
      <c r="F148" s="25">
        <f t="shared" si="99"/>
        <v>3.9666666666666668</v>
      </c>
      <c r="G148" s="21">
        <f t="shared" si="100"/>
        <v>2217552.0655462183</v>
      </c>
      <c r="H148" s="21">
        <f t="shared" si="101"/>
        <v>1942673.5891764706</v>
      </c>
      <c r="I148" s="21">
        <v>7705938.5704000005</v>
      </c>
      <c r="J148" s="21">
        <f t="shared" si="42"/>
        <v>7705938.5704000005</v>
      </c>
      <c r="K148" s="22">
        <f t="shared" si="102"/>
        <v>1090351.2895999989</v>
      </c>
    </row>
    <row r="149" spans="1:11" s="23" customFormat="1" x14ac:dyDescent="0.25">
      <c r="A149" s="7" t="s">
        <v>158</v>
      </c>
      <c r="B149" s="26">
        <v>43055</v>
      </c>
      <c r="C149" s="26">
        <v>43055</v>
      </c>
      <c r="D149" s="26">
        <v>43114</v>
      </c>
      <c r="E149" s="21">
        <v>9651375.3499999996</v>
      </c>
      <c r="F149" s="25">
        <f t="shared" si="99"/>
        <v>1.9666666666666666</v>
      </c>
      <c r="G149" s="21">
        <f t="shared" ref="G149" si="103">+E149/F149</f>
        <v>4907478.9915254237</v>
      </c>
      <c r="H149" s="21">
        <f t="shared" ref="H149" si="104">+I149/F149</f>
        <v>1472243.6949152544</v>
      </c>
      <c r="I149" s="21">
        <v>2895412.6</v>
      </c>
      <c r="J149" s="21">
        <f t="shared" ref="J149" si="105">+I149</f>
        <v>2895412.6</v>
      </c>
      <c r="K149" s="22">
        <f t="shared" ref="K149" si="106">+E149-I149</f>
        <v>6755962.75</v>
      </c>
    </row>
    <row r="150" spans="1:11" s="23" customFormat="1" x14ac:dyDescent="0.25">
      <c r="A150" s="7" t="s">
        <v>159</v>
      </c>
      <c r="B150" s="26">
        <v>43055</v>
      </c>
      <c r="C150" s="26">
        <v>43055</v>
      </c>
      <c r="D150" s="26">
        <v>43174</v>
      </c>
      <c r="E150" s="21">
        <v>150800</v>
      </c>
      <c r="F150" s="25">
        <f t="shared" si="99"/>
        <v>3.9666666666666668</v>
      </c>
      <c r="G150" s="21">
        <f t="shared" ref="G150" si="107">+E150/F150</f>
        <v>38016.806722689078</v>
      </c>
      <c r="H150" s="21">
        <f t="shared" ref="H150" si="108">+I150/F150</f>
        <v>10976.135294117646</v>
      </c>
      <c r="I150" s="21">
        <v>43538.67</v>
      </c>
      <c r="J150" s="21">
        <f t="shared" ref="J150" si="109">+I150</f>
        <v>43538.67</v>
      </c>
      <c r="K150" s="22">
        <f t="shared" ref="K150" si="110">+E150-I150</f>
        <v>107261.33</v>
      </c>
    </row>
    <row r="151" spans="1:11" s="23" customFormat="1" x14ac:dyDescent="0.25">
      <c r="A151" s="7" t="s">
        <v>160</v>
      </c>
      <c r="B151" s="26">
        <v>43046</v>
      </c>
      <c r="C151" s="26">
        <v>43046</v>
      </c>
      <c r="D151" s="26">
        <v>43235</v>
      </c>
      <c r="E151" s="21">
        <v>50697930.420000002</v>
      </c>
      <c r="F151" s="25">
        <f t="shared" si="99"/>
        <v>6.3</v>
      </c>
      <c r="G151" s="21">
        <f t="shared" ref="G151" si="111">+E151/F151</f>
        <v>8047290.5428571431</v>
      </c>
      <c r="H151" s="21">
        <f t="shared" ref="H151" si="112">+I151/F151</f>
        <v>2414187.1634920635</v>
      </c>
      <c r="I151" s="21">
        <v>15209379.130000001</v>
      </c>
      <c r="J151" s="21">
        <f t="shared" ref="J151" si="113">+I151</f>
        <v>15209379.130000001</v>
      </c>
      <c r="K151" s="22">
        <f t="shared" ref="K151" si="114">+E151-I151</f>
        <v>35488551.289999999</v>
      </c>
    </row>
    <row r="152" spans="1:11" s="23" customFormat="1" x14ac:dyDescent="0.25">
      <c r="A152" s="7" t="s">
        <v>161</v>
      </c>
      <c r="B152" s="26">
        <v>43085</v>
      </c>
      <c r="C152" s="26">
        <v>43085</v>
      </c>
      <c r="D152" s="26">
        <v>43294</v>
      </c>
      <c r="E152" s="21">
        <v>367095.92</v>
      </c>
      <c r="F152" s="25">
        <f t="shared" si="99"/>
        <v>6.9666666666666668</v>
      </c>
      <c r="G152" s="21">
        <f t="shared" ref="G152" si="115">+E152/F152</f>
        <v>52693.194258373202</v>
      </c>
      <c r="H152" s="21">
        <f t="shared" ref="H152" si="116">+I152/F152</f>
        <v>15807.958851674641</v>
      </c>
      <c r="I152" s="21">
        <v>110128.78</v>
      </c>
      <c r="J152" s="21">
        <f t="shared" ref="J152" si="117">+I152</f>
        <v>110128.78</v>
      </c>
      <c r="K152" s="22">
        <f t="shared" ref="K152" si="118">+E152-I152</f>
        <v>256967.13999999998</v>
      </c>
    </row>
    <row r="153" spans="1:11" s="23" customFormat="1" x14ac:dyDescent="0.25">
      <c r="A153" s="7" t="s">
        <v>162</v>
      </c>
      <c r="B153" s="26">
        <v>43060</v>
      </c>
      <c r="C153" s="26">
        <v>43060</v>
      </c>
      <c r="D153" s="26">
        <v>43269</v>
      </c>
      <c r="E153" s="21">
        <v>367095.92</v>
      </c>
      <c r="F153" s="25">
        <f t="shared" si="99"/>
        <v>6.9666666666666668</v>
      </c>
      <c r="G153" s="21">
        <f>+E153/F153</f>
        <v>52693.194258373202</v>
      </c>
      <c r="H153" s="21">
        <f t="shared" ref="H153" si="119">+I153/F153</f>
        <v>15807.958851674641</v>
      </c>
      <c r="I153" s="21">
        <v>110128.78</v>
      </c>
      <c r="J153" s="21">
        <f t="shared" ref="J153" si="120">+I153</f>
        <v>110128.78</v>
      </c>
      <c r="K153" s="22">
        <f t="shared" ref="K153" si="121">+E153-I153</f>
        <v>256967.13999999998</v>
      </c>
    </row>
    <row r="154" spans="1:11" s="23" customFormat="1" x14ac:dyDescent="0.25">
      <c r="A154" s="7" t="s">
        <v>163</v>
      </c>
      <c r="B154" s="26">
        <v>43080</v>
      </c>
      <c r="C154" s="26">
        <v>43111</v>
      </c>
      <c r="D154" s="26">
        <v>43111</v>
      </c>
      <c r="E154" s="21">
        <v>2447679.9900000002</v>
      </c>
      <c r="F154" s="25">
        <v>1</v>
      </c>
      <c r="G154" s="21">
        <f t="shared" ref="G154" si="122">+E154/F154</f>
        <v>2447679.9900000002</v>
      </c>
      <c r="H154" s="21">
        <f t="shared" ref="H154" si="123">+I154/F154</f>
        <v>2447679.9900000002</v>
      </c>
      <c r="I154" s="21">
        <f>+E154</f>
        <v>2447679.9900000002</v>
      </c>
      <c r="J154" s="21">
        <f t="shared" ref="J154" si="124">+I154</f>
        <v>2447679.9900000002</v>
      </c>
      <c r="K154" s="22">
        <f t="shared" ref="K154" si="125">+E154-I154</f>
        <v>0</v>
      </c>
    </row>
    <row r="155" spans="1:11" s="23" customFormat="1" x14ac:dyDescent="0.25">
      <c r="A155" s="7"/>
      <c r="B155" s="26"/>
      <c r="C155" s="26"/>
      <c r="D155" s="26"/>
      <c r="E155" s="21"/>
      <c r="F155" s="25"/>
      <c r="G155" s="21"/>
      <c r="H155" s="21"/>
      <c r="I155" s="21"/>
      <c r="J155" s="21"/>
      <c r="K155" s="22"/>
    </row>
    <row r="156" spans="1:11" ht="25.5" x14ac:dyDescent="0.25">
      <c r="A156" s="5" t="s">
        <v>17</v>
      </c>
      <c r="B156" s="6"/>
      <c r="C156" s="6"/>
      <c r="D156" s="6"/>
      <c r="E156" s="6">
        <f>+E14</f>
        <v>1519185644.1800003</v>
      </c>
      <c r="F156" s="6">
        <f>F8+F14</f>
        <v>0</v>
      </c>
      <c r="G156" s="6">
        <f>+G14</f>
        <v>280761053.21916974</v>
      </c>
      <c r="H156" s="6">
        <f>+H14</f>
        <v>241387349.73880088</v>
      </c>
      <c r="I156" s="6">
        <f>+I14</f>
        <v>1281875619.4124002</v>
      </c>
      <c r="J156" s="6">
        <f>+J14</f>
        <v>1281875619.4124002</v>
      </c>
      <c r="K156" s="6">
        <f>+K14</f>
        <v>237310024.76759988</v>
      </c>
    </row>
    <row r="157" spans="1:11" ht="15.75" thickBot="1" x14ac:dyDescent="0.3">
      <c r="A157" s="10"/>
      <c r="B157" s="11"/>
      <c r="C157" s="11"/>
      <c r="D157" s="11"/>
      <c r="E157" s="32"/>
      <c r="F157" s="11"/>
      <c r="G157" s="11"/>
      <c r="H157" s="11"/>
      <c r="I157" s="11"/>
      <c r="J157" s="11"/>
      <c r="K157" s="11"/>
    </row>
    <row r="159" spans="1:11" ht="16.5" x14ac:dyDescent="0.3">
      <c r="A159" s="12" t="s">
        <v>18</v>
      </c>
      <c r="B159" s="13"/>
      <c r="C159" s="13"/>
      <c r="D159" s="13"/>
      <c r="E159" s="13"/>
      <c r="F159" s="13"/>
    </row>
    <row r="164" spans="2:11" s="14" customFormat="1" ht="12.75" customHeight="1" x14ac:dyDescent="0.2">
      <c r="B164" s="15" t="s">
        <v>19</v>
      </c>
      <c r="C164" s="16"/>
      <c r="G164" s="38" t="s">
        <v>20</v>
      </c>
      <c r="H164" s="38"/>
      <c r="I164" s="38"/>
      <c r="J164" s="17"/>
      <c r="K164" s="17"/>
    </row>
    <row r="165" spans="2:11" s="14" customFormat="1" ht="12.75" customHeight="1" x14ac:dyDescent="0.15">
      <c r="B165" s="18" t="s">
        <v>21</v>
      </c>
      <c r="C165" s="19"/>
      <c r="G165" s="33" t="s">
        <v>22</v>
      </c>
      <c r="H165" s="33"/>
      <c r="I165" s="33"/>
      <c r="J165" s="20"/>
      <c r="K165" s="20"/>
    </row>
  </sheetData>
  <mergeCells count="7">
    <mergeCell ref="G165:I165"/>
    <mergeCell ref="A1:K1"/>
    <mergeCell ref="A2:K2"/>
    <mergeCell ref="A3:K3"/>
    <mergeCell ref="A4:K4"/>
    <mergeCell ref="A5:K5"/>
    <mergeCell ref="G164:I164"/>
  </mergeCells>
  <pageMargins left="0.70866141732283472" right="0.31496062992125984" top="0.15748031496062992" bottom="0.55118110236220474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JUNTA DE CAMINOS DEL ESTADO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BETELGEUSEN ESCARCEGA</dc:creator>
  <cp:lastModifiedBy>Betelgeusen Escarcega</cp:lastModifiedBy>
  <cp:lastPrinted>2018-01-15T23:34:59Z</cp:lastPrinted>
  <dcterms:created xsi:type="dcterms:W3CDTF">2017-01-15T03:22:16Z</dcterms:created>
  <dcterms:modified xsi:type="dcterms:W3CDTF">2018-01-15T23:36:52Z</dcterms:modified>
</cp:coreProperties>
</file>