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ThisWorkbook" defaultThemeVersion="124226"/>
  <bookViews>
    <workbookView xWindow="-855" yWindow="45" windowWidth="13020" windowHeight="10545" tabRatio="898" activeTab="3"/>
  </bookViews>
  <sheets>
    <sheet name="Lista  FORMATOS" sheetId="39" r:id="rId1"/>
    <sheet name="ETCA-I-01" sheetId="2" r:id="rId2"/>
    <sheet name="ETCA-I-02" sheetId="1" r:id="rId3"/>
    <sheet name="ETCA-I-03" sheetId="53" r:id="rId4"/>
    <sheet name="ETCA-I-04" sheetId="5" r:id="rId5"/>
    <sheet name="ETCA-I-05" sheetId="23" r:id="rId6"/>
    <sheet name="ETCA-I-06" sheetId="50" r:id="rId7"/>
    <sheet name="ETCA-I-07" sheetId="7" r:id="rId8"/>
    <sheet name="ETCA-I-08" sheetId="26" r:id="rId9"/>
    <sheet name="ETCA-I-09 Notas" sheetId="13" r:id="rId10"/>
    <sheet name="ETCA-II-10 " sheetId="34" r:id="rId11"/>
    <sheet name="ETCA-II-10-A" sheetId="21" r:id="rId12"/>
    <sheet name="ETCA-II-11 " sheetId="35" r:id="rId13"/>
    <sheet name="ETCA-II-11-A " sheetId="37" r:id="rId14"/>
    <sheet name="ETCA-II-11-B1" sheetId="38" r:id="rId15"/>
    <sheet name="ETCA-II-11-B2" sheetId="44" r:id="rId16"/>
    <sheet name="ETCA-11-B3" sheetId="45" r:id="rId17"/>
    <sheet name="ETCA-II-11-C" sheetId="43" r:id="rId18"/>
    <sheet name="ETCA-II-11-D" sheetId="24" r:id="rId19"/>
    <sheet name="ETCA-II-11-E" sheetId="52" r:id="rId20"/>
    <sheet name="ETCA-II-12" sheetId="16" r:id="rId21"/>
    <sheet name="ETCA-II-13" sheetId="19" r:id="rId22"/>
    <sheet name="ETCA-III-14" sheetId="42" r:id="rId23"/>
    <sheet name="ETCA-III-15" sheetId="46" r:id="rId24"/>
    <sheet name="ETCA-III-15-A" sheetId="49" r:id="rId25"/>
    <sheet name="ETCA-III-16" sheetId="32" r:id="rId26"/>
    <sheet name="ETCA-IV-17" sheetId="20" r:id="rId27"/>
    <sheet name="ETCA-IV-18" sheetId="27" r:id="rId28"/>
    <sheet name="ETCA-IV-19" sheetId="28" r:id="rId29"/>
    <sheet name="ETCA-IV-20" sheetId="33" r:id="rId30"/>
    <sheet name="ANEXO" sheetId="47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1" hidden="1">'ETCA-I-01'!#REF!</definedName>
    <definedName name="_xlnm._FilterDatabase" localSheetId="4" hidden="1">'ETCA-I-04'!$A$1:$C$77</definedName>
    <definedName name="_ftn1" localSheetId="2">'ETCA-I-02'!#REF!</definedName>
    <definedName name="_ftnref1" localSheetId="2">'ETCA-I-02'!#REF!</definedName>
    <definedName name="_GoBack" localSheetId="23">'ETCA-III-15'!$C$7</definedName>
    <definedName name="_xlnm.Print_Area" localSheetId="16">'ETCA-11-B3'!$A$1:$G$23</definedName>
    <definedName name="_xlnm.Print_Area" localSheetId="1">'ETCA-I-01'!$A$1:$F$58</definedName>
    <definedName name="_xlnm.Print_Area" localSheetId="2">'ETCA-I-02'!$A$1:$D$74</definedName>
    <definedName name="_xlnm.Print_Area" localSheetId="3">'ETCA-I-03'!$A$1:$G$40</definedName>
    <definedName name="_xlnm.Print_Area" localSheetId="4">'ETCA-I-04'!$A$1:$C$69</definedName>
    <definedName name="_xlnm.Print_Area" localSheetId="5">'ETCA-I-05'!$A$1:$D$74</definedName>
    <definedName name="_xlnm.Print_Area" localSheetId="6">'ETCA-I-06'!$A$1:$G$33</definedName>
    <definedName name="_xlnm.Print_Area" localSheetId="7">'ETCA-I-07'!$A$1:$F$45</definedName>
    <definedName name="_xlnm.Print_Area" localSheetId="8">'ETCA-I-08'!$A$1:$I$48</definedName>
    <definedName name="_xlnm.Print_Area" localSheetId="9">'ETCA-I-09 Notas'!$A$1:$J$50</definedName>
    <definedName name="_xlnm.Print_Area" localSheetId="10">'ETCA-II-10 '!$A$1:$H$55</definedName>
    <definedName name="_xlnm.Print_Area" localSheetId="11">'ETCA-II-10-A'!$A$1:$D$23</definedName>
    <definedName name="_xlnm.Print_Area" localSheetId="12">'ETCA-II-11 '!$A$1:$G$89</definedName>
    <definedName name="_xlnm.Print_Area" localSheetId="13">'ETCA-II-11-A '!$A$1:$G$21</definedName>
    <definedName name="_xlnm.Print_Area" localSheetId="14">'ETCA-II-11-B1'!$A$1:$G$35</definedName>
    <definedName name="_xlnm.Print_Area" localSheetId="15">'ETCA-II-11-B2'!$A$1:$G$26</definedName>
    <definedName name="_xlnm.Print_Area" localSheetId="17">'ETCA-II-11-C'!$A$1:$G$49</definedName>
    <definedName name="_xlnm.Print_Area" localSheetId="18">'ETCA-II-11-D'!$A$1:$C$43</definedName>
    <definedName name="_xlnm.Print_Area" localSheetId="19">'ETCA-II-11-E'!$A$1:$I$175</definedName>
    <definedName name="_xlnm.Print_Area" localSheetId="20">'ETCA-II-12'!$A$1:$E$37</definedName>
    <definedName name="_xlnm.Print_Area" localSheetId="21">'ETCA-II-13'!$A$1:$D$38</definedName>
    <definedName name="_xlnm.Print_Area" localSheetId="22">'ETCA-III-14'!$A$1:$G$40</definedName>
    <definedName name="_xlnm.Print_Area" localSheetId="23">'ETCA-III-15'!$A$1:$I$138</definedName>
    <definedName name="_xlnm.Print_Area" localSheetId="25">'ETCA-III-16'!$A$1:$E$44</definedName>
    <definedName name="_xlnm.Print_Area" localSheetId="26">'ETCA-IV-17'!$A$1:$E$33</definedName>
    <definedName name="_xlnm.Print_Area" localSheetId="27">'ETCA-IV-18'!$A$1:$D$20</definedName>
    <definedName name="_xlnm.Print_Area" localSheetId="28">'ETCA-IV-19'!$A$1:$D$2821</definedName>
    <definedName name="_xlnm.Print_Area" localSheetId="29">'ETCA-IV-20'!$A$1:$E$34</definedName>
    <definedName name="_xlnm.Database" localSheetId="6">#REF!</definedName>
    <definedName name="_xlnm.Database" localSheetId="8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8">#REF!</definedName>
    <definedName name="_xlnm.Database" localSheetId="19">#REF!</definedName>
    <definedName name="_xlnm.Database" localSheetId="21">#REF!</definedName>
    <definedName name="_xlnm.Database" localSheetId="23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0">#REF!</definedName>
    <definedName name="_xlnm.Database">#REF!</definedName>
    <definedName name="ppto">[1]Hoja2!$B$3:$M$95</definedName>
    <definedName name="qw" localSheetId="6">#REF!</definedName>
    <definedName name="qw" localSheetId="19">#REF!</definedName>
    <definedName name="qw" localSheetId="23">#REF!</definedName>
    <definedName name="qw">#REF!</definedName>
    <definedName name="_xlnm.Print_Titles" localSheetId="2">'ETCA-I-02'!$2:$5</definedName>
    <definedName name="_xlnm.Print_Titles" localSheetId="4">'ETCA-I-04'!$1:$5</definedName>
    <definedName name="_xlnm.Print_Titles" localSheetId="10">'ETCA-II-10 '!$1:$5</definedName>
    <definedName name="_xlnm.Print_Titles" localSheetId="12">'ETCA-II-11 '!$1:$8</definedName>
    <definedName name="_xlnm.Print_Titles" localSheetId="19">'ETCA-II-11-E'!$7:$8</definedName>
    <definedName name="_xlnm.Print_Titles" localSheetId="24">'ETCA-III-15-A'!$3:$4</definedName>
    <definedName name="_xlnm.Print_Titles" localSheetId="28">'ETCA-IV-19'!$7:$8</definedName>
  </definedNames>
  <calcPr calcId="124519"/>
</workbook>
</file>

<file path=xl/calcChain.xml><?xml version="1.0" encoding="utf-8"?>
<calcChain xmlns="http://schemas.openxmlformats.org/spreadsheetml/2006/main">
  <c r="O80" i="53"/>
  <c r="O84" s="1"/>
  <c r="O86" s="1"/>
  <c r="N80"/>
  <c r="N84" s="1"/>
  <c r="N86" s="1"/>
  <c r="O74"/>
  <c r="N74"/>
  <c r="O70"/>
  <c r="N70"/>
  <c r="O65"/>
  <c r="O67" s="1"/>
  <c r="N65"/>
  <c r="N67" s="1"/>
  <c r="L60"/>
  <c r="K60"/>
  <c r="L58"/>
  <c r="L65" s="1"/>
  <c r="K58"/>
  <c r="K65" s="1"/>
  <c r="O52"/>
  <c r="N52"/>
  <c r="L44"/>
  <c r="L52" s="1"/>
  <c r="K44"/>
  <c r="K43"/>
  <c r="K52" s="1"/>
  <c r="P77"/>
  <c r="E34"/>
  <c r="G32"/>
  <c r="G31"/>
  <c r="G30"/>
  <c r="G28" s="1"/>
  <c r="G29"/>
  <c r="F28"/>
  <c r="E28"/>
  <c r="D28"/>
  <c r="C28"/>
  <c r="G26"/>
  <c r="G25"/>
  <c r="G23" s="1"/>
  <c r="G24"/>
  <c r="F23"/>
  <c r="E23"/>
  <c r="D23"/>
  <c r="C23"/>
  <c r="E21"/>
  <c r="G19"/>
  <c r="G18"/>
  <c r="G17"/>
  <c r="G16"/>
  <c r="G15"/>
  <c r="F15"/>
  <c r="E15"/>
  <c r="D15"/>
  <c r="D21" s="1"/>
  <c r="D34" s="1"/>
  <c r="C15"/>
  <c r="G11"/>
  <c r="F10"/>
  <c r="E10"/>
  <c r="D10"/>
  <c r="C10"/>
  <c r="C21" s="1"/>
  <c r="C34" s="1"/>
  <c r="G8"/>
  <c r="B11" i="24"/>
  <c r="L67" i="53" l="1"/>
  <c r="K67"/>
  <c r="G10"/>
  <c r="G21" s="1"/>
  <c r="G34" s="1"/>
  <c r="Y36" i="49"/>
  <c r="X36"/>
  <c r="Y32"/>
  <c r="X32"/>
  <c r="Y30"/>
  <c r="X30"/>
  <c r="Y29"/>
  <c r="X29"/>
  <c r="Y28"/>
  <c r="X28"/>
  <c r="Y27"/>
  <c r="X27"/>
  <c r="Y26"/>
  <c r="X26"/>
  <c r="Y25"/>
  <c r="X25"/>
  <c r="Y24"/>
  <c r="X24"/>
  <c r="Y16"/>
  <c r="X16"/>
  <c r="Y15"/>
  <c r="Y14"/>
  <c r="X14"/>
  <c r="Y13"/>
  <c r="Y12"/>
  <c r="X12"/>
  <c r="Y11"/>
  <c r="X11"/>
  <c r="Y10"/>
  <c r="X10"/>
  <c r="Y9"/>
  <c r="X9"/>
  <c r="Y8"/>
  <c r="X8"/>
  <c r="Y7"/>
  <c r="X7"/>
  <c r="A2795" i="28" l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F10" i="35" l="1"/>
  <c r="E12"/>
  <c r="F12"/>
  <c r="E10"/>
  <c r="F53"/>
  <c r="F48"/>
  <c r="E48"/>
  <c r="C14" i="20"/>
  <c r="E11"/>
  <c r="D11"/>
  <c r="C11"/>
  <c r="E14"/>
  <c r="F15" i="42" l="1"/>
  <c r="E15"/>
  <c r="C15"/>
  <c r="G170" i="52"/>
  <c r="E170"/>
  <c r="D126"/>
  <c r="D121" s="1"/>
  <c r="D55"/>
  <c r="E67"/>
  <c r="I67" s="1"/>
  <c r="E52"/>
  <c r="E24"/>
  <c r="E168"/>
  <c r="E167" s="1"/>
  <c r="E166" s="1"/>
  <c r="E165"/>
  <c r="H165" s="1"/>
  <c r="H164" s="1"/>
  <c r="H163" s="1"/>
  <c r="E162"/>
  <c r="H162" s="1"/>
  <c r="H161" s="1"/>
  <c r="H160" s="1"/>
  <c r="E157"/>
  <c r="H157" s="1"/>
  <c r="H156" s="1"/>
  <c r="E154"/>
  <c r="E151"/>
  <c r="E149"/>
  <c r="I149" s="1"/>
  <c r="E148"/>
  <c r="I148" s="1"/>
  <c r="E146"/>
  <c r="E144"/>
  <c r="I144" s="1"/>
  <c r="E141"/>
  <c r="H141" s="1"/>
  <c r="H140" s="1"/>
  <c r="E139"/>
  <c r="H139" s="1"/>
  <c r="H138" s="1"/>
  <c r="E137"/>
  <c r="I137" s="1"/>
  <c r="E135"/>
  <c r="H135" s="1"/>
  <c r="E134"/>
  <c r="H134" s="1"/>
  <c r="E132"/>
  <c r="H132" s="1"/>
  <c r="H131" s="1"/>
  <c r="E130"/>
  <c r="H130" s="1"/>
  <c r="H129" s="1"/>
  <c r="E127"/>
  <c r="H127" s="1"/>
  <c r="H126" s="1"/>
  <c r="E125"/>
  <c r="H125" s="1"/>
  <c r="H124" s="1"/>
  <c r="E123"/>
  <c r="H123" s="1"/>
  <c r="H122" s="1"/>
  <c r="E120"/>
  <c r="I120" s="1"/>
  <c r="E118"/>
  <c r="H118" s="1"/>
  <c r="H117" s="1"/>
  <c r="E116"/>
  <c r="E115" s="1"/>
  <c r="E114"/>
  <c r="E112"/>
  <c r="E109"/>
  <c r="E107"/>
  <c r="E105"/>
  <c r="I105" s="1"/>
  <c r="E102"/>
  <c r="E101"/>
  <c r="I101" s="1"/>
  <c r="E99"/>
  <c r="H99" s="1"/>
  <c r="H98" s="1"/>
  <c r="E97"/>
  <c r="E95"/>
  <c r="E93"/>
  <c r="E88"/>
  <c r="E86"/>
  <c r="E85" s="1"/>
  <c r="I85" s="1"/>
  <c r="E84"/>
  <c r="I84" s="1"/>
  <c r="E82"/>
  <c r="E80"/>
  <c r="E78"/>
  <c r="H78" s="1"/>
  <c r="H77" s="1"/>
  <c r="E75"/>
  <c r="I75" s="1"/>
  <c r="E73"/>
  <c r="H73" s="1"/>
  <c r="H72" s="1"/>
  <c r="E70"/>
  <c r="E69"/>
  <c r="H69" s="1"/>
  <c r="E66"/>
  <c r="I66" s="1"/>
  <c r="E64"/>
  <c r="E61"/>
  <c r="I61" s="1"/>
  <c r="E59"/>
  <c r="E56"/>
  <c r="E55" s="1"/>
  <c r="I55" s="1"/>
  <c r="E54"/>
  <c r="E53"/>
  <c r="I53" s="1"/>
  <c r="E50"/>
  <c r="H50" s="1"/>
  <c r="H49" s="1"/>
  <c r="E48"/>
  <c r="H48" s="1"/>
  <c r="H47" s="1"/>
  <c r="E46"/>
  <c r="H46" s="1"/>
  <c r="H45" s="1"/>
  <c r="E44"/>
  <c r="I44" s="1"/>
  <c r="E42"/>
  <c r="H42" s="1"/>
  <c r="H41" s="1"/>
  <c r="G167"/>
  <c r="G166" s="1"/>
  <c r="F167"/>
  <c r="D167"/>
  <c r="C167"/>
  <c r="C166" s="1"/>
  <c r="F166"/>
  <c r="D166"/>
  <c r="D165"/>
  <c r="G164"/>
  <c r="G163" s="1"/>
  <c r="F164"/>
  <c r="D164"/>
  <c r="C164"/>
  <c r="C163" s="1"/>
  <c r="F163"/>
  <c r="D163"/>
  <c r="I162"/>
  <c r="G161"/>
  <c r="G160" s="1"/>
  <c r="F161"/>
  <c r="E161"/>
  <c r="I161" s="1"/>
  <c r="D161"/>
  <c r="C161"/>
  <c r="C160" s="1"/>
  <c r="C159" s="1"/>
  <c r="F160"/>
  <c r="F159" s="1"/>
  <c r="D160"/>
  <c r="D159" s="1"/>
  <c r="I157"/>
  <c r="G157"/>
  <c r="G156"/>
  <c r="F156"/>
  <c r="D156"/>
  <c r="C156"/>
  <c r="C155" s="1"/>
  <c r="G155"/>
  <c r="F155"/>
  <c r="D155"/>
  <c r="I154"/>
  <c r="H154"/>
  <c r="H153" s="1"/>
  <c r="G153"/>
  <c r="F153"/>
  <c r="E153"/>
  <c r="I153" s="1"/>
  <c r="D153"/>
  <c r="C153"/>
  <c r="C152" s="1"/>
  <c r="H152"/>
  <c r="G152"/>
  <c r="F152"/>
  <c r="E152"/>
  <c r="D152"/>
  <c r="I151"/>
  <c r="H151"/>
  <c r="H150" s="1"/>
  <c r="G151"/>
  <c r="G150" s="1"/>
  <c r="G142" s="1"/>
  <c r="F150"/>
  <c r="E150"/>
  <c r="D150"/>
  <c r="C150"/>
  <c r="G148"/>
  <c r="H148"/>
  <c r="G147"/>
  <c r="F147"/>
  <c r="E147"/>
  <c r="I147" s="1"/>
  <c r="D147"/>
  <c r="C147"/>
  <c r="I146"/>
  <c r="H146"/>
  <c r="H145" s="1"/>
  <c r="G145"/>
  <c r="F145"/>
  <c r="I145" s="1"/>
  <c r="E145"/>
  <c r="D145"/>
  <c r="C145"/>
  <c r="E143"/>
  <c r="G143"/>
  <c r="F143"/>
  <c r="D143"/>
  <c r="D142" s="1"/>
  <c r="C143"/>
  <c r="C142"/>
  <c r="G141"/>
  <c r="G140"/>
  <c r="F140"/>
  <c r="D140"/>
  <c r="C140"/>
  <c r="I139"/>
  <c r="G139"/>
  <c r="G138"/>
  <c r="F138"/>
  <c r="D138"/>
  <c r="C138"/>
  <c r="H137"/>
  <c r="H136" s="1"/>
  <c r="G137"/>
  <c r="G136"/>
  <c r="F136"/>
  <c r="E136"/>
  <c r="I136" s="1"/>
  <c r="D136"/>
  <c r="C136"/>
  <c r="G135"/>
  <c r="I134"/>
  <c r="G133"/>
  <c r="F133"/>
  <c r="D133"/>
  <c r="C133"/>
  <c r="G131"/>
  <c r="F131"/>
  <c r="D131"/>
  <c r="C131"/>
  <c r="I130"/>
  <c r="G129"/>
  <c r="G128" s="1"/>
  <c r="F129"/>
  <c r="D129"/>
  <c r="C129"/>
  <c r="C128" s="1"/>
  <c r="F128"/>
  <c r="D128"/>
  <c r="G127"/>
  <c r="G126" s="1"/>
  <c r="F126"/>
  <c r="C126"/>
  <c r="G125"/>
  <c r="G124"/>
  <c r="F124"/>
  <c r="D124"/>
  <c r="C124"/>
  <c r="G123"/>
  <c r="G122"/>
  <c r="F122"/>
  <c r="D122"/>
  <c r="C122"/>
  <c r="C121" s="1"/>
  <c r="F121"/>
  <c r="H120"/>
  <c r="H119" s="1"/>
  <c r="G120"/>
  <c r="G119" s="1"/>
  <c r="F119"/>
  <c r="E119"/>
  <c r="D119"/>
  <c r="C119"/>
  <c r="G118"/>
  <c r="G117" s="1"/>
  <c r="F117"/>
  <c r="D117"/>
  <c r="C117"/>
  <c r="I116"/>
  <c r="G115"/>
  <c r="F115"/>
  <c r="D115"/>
  <c r="D110" s="1"/>
  <c r="C115"/>
  <c r="I114"/>
  <c r="G114"/>
  <c r="H114"/>
  <c r="H113" s="1"/>
  <c r="G113"/>
  <c r="F113"/>
  <c r="E113"/>
  <c r="I113" s="1"/>
  <c r="D113"/>
  <c r="C113"/>
  <c r="G112"/>
  <c r="H112"/>
  <c r="H111" s="1"/>
  <c r="D112"/>
  <c r="G111"/>
  <c r="F111"/>
  <c r="D111"/>
  <c r="C111"/>
  <c r="C110" s="1"/>
  <c r="F110"/>
  <c r="I109"/>
  <c r="H109"/>
  <c r="H108" s="1"/>
  <c r="G109"/>
  <c r="G108" s="1"/>
  <c r="F108"/>
  <c r="I108" s="1"/>
  <c r="E108"/>
  <c r="D108"/>
  <c r="C108"/>
  <c r="I107"/>
  <c r="H107"/>
  <c r="G107"/>
  <c r="G106" s="1"/>
  <c r="H106"/>
  <c r="F106"/>
  <c r="I106" s="1"/>
  <c r="E106"/>
  <c r="D106"/>
  <c r="C106"/>
  <c r="G105"/>
  <c r="G104" s="1"/>
  <c r="G103" s="1"/>
  <c r="F104"/>
  <c r="D104"/>
  <c r="D103" s="1"/>
  <c r="C104"/>
  <c r="C103"/>
  <c r="I102"/>
  <c r="H102"/>
  <c r="H101"/>
  <c r="G100"/>
  <c r="F100"/>
  <c r="D100"/>
  <c r="C100"/>
  <c r="G99"/>
  <c r="G98" s="1"/>
  <c r="F98"/>
  <c r="D98"/>
  <c r="C98"/>
  <c r="I97"/>
  <c r="H97"/>
  <c r="H96" s="1"/>
  <c r="G97"/>
  <c r="G96" s="1"/>
  <c r="F96"/>
  <c r="E96"/>
  <c r="D96"/>
  <c r="C96"/>
  <c r="I95"/>
  <c r="H95"/>
  <c r="H94" s="1"/>
  <c r="G95"/>
  <c r="G94" s="1"/>
  <c r="F94"/>
  <c r="I94" s="1"/>
  <c r="E94"/>
  <c r="D94"/>
  <c r="C94"/>
  <c r="I93"/>
  <c r="H93"/>
  <c r="H92" s="1"/>
  <c r="G93"/>
  <c r="G92" s="1"/>
  <c r="G91" s="1"/>
  <c r="F92"/>
  <c r="F91" s="1"/>
  <c r="E92"/>
  <c r="D92"/>
  <c r="D91" s="1"/>
  <c r="C92"/>
  <c r="C91"/>
  <c r="C90" s="1"/>
  <c r="I88"/>
  <c r="H88"/>
  <c r="H87" s="1"/>
  <c r="G88"/>
  <c r="G87" s="1"/>
  <c r="F87"/>
  <c r="F76" s="1"/>
  <c r="E87"/>
  <c r="D87"/>
  <c r="C87"/>
  <c r="G86"/>
  <c r="H86"/>
  <c r="H85" s="1"/>
  <c r="G85"/>
  <c r="F85"/>
  <c r="D85"/>
  <c r="C85"/>
  <c r="G84"/>
  <c r="G83"/>
  <c r="F83"/>
  <c r="D83"/>
  <c r="C83"/>
  <c r="I82"/>
  <c r="H82"/>
  <c r="H81" s="1"/>
  <c r="G82"/>
  <c r="G81"/>
  <c r="F81"/>
  <c r="E81"/>
  <c r="I81" s="1"/>
  <c r="D81"/>
  <c r="C81"/>
  <c r="I80"/>
  <c r="H80"/>
  <c r="H79" s="1"/>
  <c r="G80"/>
  <c r="G79"/>
  <c r="F79"/>
  <c r="E79"/>
  <c r="I79" s="1"/>
  <c r="D79"/>
  <c r="C79"/>
  <c r="C76" s="1"/>
  <c r="G78"/>
  <c r="G77"/>
  <c r="F77"/>
  <c r="D77"/>
  <c r="C77"/>
  <c r="D76"/>
  <c r="H75"/>
  <c r="H74" s="1"/>
  <c r="G74"/>
  <c r="F74"/>
  <c r="D74"/>
  <c r="C74"/>
  <c r="G72"/>
  <c r="G71" s="1"/>
  <c r="F72"/>
  <c r="D72"/>
  <c r="C72"/>
  <c r="C71" s="1"/>
  <c r="F71"/>
  <c r="D71"/>
  <c r="I70"/>
  <c r="G70"/>
  <c r="H70"/>
  <c r="I69"/>
  <c r="G69"/>
  <c r="G68" s="1"/>
  <c r="F68"/>
  <c r="E68"/>
  <c r="D68"/>
  <c r="C68"/>
  <c r="G67"/>
  <c r="F67"/>
  <c r="D67"/>
  <c r="C67"/>
  <c r="H66"/>
  <c r="H65" s="1"/>
  <c r="G66"/>
  <c r="G65"/>
  <c r="F65"/>
  <c r="E65"/>
  <c r="I65" s="1"/>
  <c r="D65"/>
  <c r="C65"/>
  <c r="H64"/>
  <c r="H63" s="1"/>
  <c r="I64"/>
  <c r="G63"/>
  <c r="G62" s="1"/>
  <c r="F63"/>
  <c r="E63"/>
  <c r="I63" s="1"/>
  <c r="D63"/>
  <c r="C63"/>
  <c r="C62" s="1"/>
  <c r="F62"/>
  <c r="D62"/>
  <c r="G61"/>
  <c r="G60" s="1"/>
  <c r="F60"/>
  <c r="D60"/>
  <c r="C60"/>
  <c r="G59"/>
  <c r="G58" s="1"/>
  <c r="D59"/>
  <c r="F58"/>
  <c r="D58"/>
  <c r="D57" s="1"/>
  <c r="C58"/>
  <c r="C57"/>
  <c r="I56"/>
  <c r="H56"/>
  <c r="H55" s="1"/>
  <c r="G56"/>
  <c r="G55"/>
  <c r="F55"/>
  <c r="C55"/>
  <c r="I54"/>
  <c r="G54"/>
  <c r="H54"/>
  <c r="H52" s="1"/>
  <c r="H53"/>
  <c r="G53"/>
  <c r="G52" s="1"/>
  <c r="G51" s="1"/>
  <c r="F52"/>
  <c r="F51" s="1"/>
  <c r="D52"/>
  <c r="C52"/>
  <c r="C51"/>
  <c r="G50"/>
  <c r="G49"/>
  <c r="F49"/>
  <c r="D49"/>
  <c r="C49"/>
  <c r="G48"/>
  <c r="G47" s="1"/>
  <c r="F47"/>
  <c r="D47"/>
  <c r="C47"/>
  <c r="I46"/>
  <c r="G46"/>
  <c r="G45" s="1"/>
  <c r="F45"/>
  <c r="D45"/>
  <c r="C45"/>
  <c r="H44"/>
  <c r="H43" s="1"/>
  <c r="G44"/>
  <c r="G43" s="1"/>
  <c r="F43"/>
  <c r="E43"/>
  <c r="D43"/>
  <c r="C43"/>
  <c r="G42"/>
  <c r="G41" s="1"/>
  <c r="G40" s="1"/>
  <c r="F41"/>
  <c r="D41"/>
  <c r="D40" s="1"/>
  <c r="C41"/>
  <c r="C40"/>
  <c r="C39" s="1"/>
  <c r="I37"/>
  <c r="E37"/>
  <c r="H37" s="1"/>
  <c r="H35" s="1"/>
  <c r="H36"/>
  <c r="G36"/>
  <c r="E36"/>
  <c r="I36" s="1"/>
  <c r="G35"/>
  <c r="F35"/>
  <c r="D35"/>
  <c r="C35"/>
  <c r="E34"/>
  <c r="H34" s="1"/>
  <c r="H33" s="1"/>
  <c r="G33"/>
  <c r="F33"/>
  <c r="F23" s="1"/>
  <c r="D33"/>
  <c r="C33"/>
  <c r="I32"/>
  <c r="E32"/>
  <c r="E31" s="1"/>
  <c r="G31"/>
  <c r="F31"/>
  <c r="D31"/>
  <c r="C31"/>
  <c r="E30"/>
  <c r="H30" s="1"/>
  <c r="H29"/>
  <c r="E29"/>
  <c r="I29" s="1"/>
  <c r="I28"/>
  <c r="E28"/>
  <c r="H28" s="1"/>
  <c r="H27"/>
  <c r="E27"/>
  <c r="I27" s="1"/>
  <c r="E26"/>
  <c r="H26" s="1"/>
  <c r="H25"/>
  <c r="E25"/>
  <c r="I25" s="1"/>
  <c r="G24"/>
  <c r="G23" s="1"/>
  <c r="F24"/>
  <c r="D24"/>
  <c r="C24"/>
  <c r="C23" s="1"/>
  <c r="D23"/>
  <c r="E22"/>
  <c r="H22" s="1"/>
  <c r="G21"/>
  <c r="E21"/>
  <c r="H21" s="1"/>
  <c r="G20"/>
  <c r="F20"/>
  <c r="F17" s="1"/>
  <c r="D20"/>
  <c r="C20"/>
  <c r="I19"/>
  <c r="G19"/>
  <c r="E19"/>
  <c r="H19" s="1"/>
  <c r="H18" s="1"/>
  <c r="G18"/>
  <c r="G17" s="1"/>
  <c r="F18"/>
  <c r="E18"/>
  <c r="D18"/>
  <c r="C18"/>
  <c r="C17" s="1"/>
  <c r="D17"/>
  <c r="D10" s="1"/>
  <c r="I16"/>
  <c r="G16"/>
  <c r="E16"/>
  <c r="H16" s="1"/>
  <c r="I15"/>
  <c r="G15"/>
  <c r="E15"/>
  <c r="H15" s="1"/>
  <c r="I14"/>
  <c r="G14"/>
  <c r="E14"/>
  <c r="H14" s="1"/>
  <c r="I13"/>
  <c r="G13"/>
  <c r="G12" s="1"/>
  <c r="E13"/>
  <c r="H13" s="1"/>
  <c r="H12" s="1"/>
  <c r="F12"/>
  <c r="E12"/>
  <c r="I12" s="1"/>
  <c r="D12"/>
  <c r="C12"/>
  <c r="C11" s="1"/>
  <c r="F11"/>
  <c r="D11"/>
  <c r="G159" l="1"/>
  <c r="D90"/>
  <c r="E126"/>
  <c r="I126" s="1"/>
  <c r="H51"/>
  <c r="D51"/>
  <c r="D39" s="1"/>
  <c r="E51"/>
  <c r="I51" s="1"/>
  <c r="I168"/>
  <c r="H168"/>
  <c r="H167" s="1"/>
  <c r="H166" s="1"/>
  <c r="I155"/>
  <c r="E156"/>
  <c r="I156" s="1"/>
  <c r="E155"/>
  <c r="I152"/>
  <c r="I150"/>
  <c r="H147"/>
  <c r="E142"/>
  <c r="H149"/>
  <c r="I141"/>
  <c r="E140"/>
  <c r="I140" s="1"/>
  <c r="E138"/>
  <c r="I138" s="1"/>
  <c r="H133"/>
  <c r="H128" s="1"/>
  <c r="E133"/>
  <c r="I133" s="1"/>
  <c r="I135"/>
  <c r="I131"/>
  <c r="E131"/>
  <c r="I132"/>
  <c r="E129"/>
  <c r="I129" s="1"/>
  <c r="I127"/>
  <c r="H121"/>
  <c r="I125"/>
  <c r="E124"/>
  <c r="I124" s="1"/>
  <c r="I123"/>
  <c r="E122"/>
  <c r="I119"/>
  <c r="I118"/>
  <c r="E117"/>
  <c r="I117" s="1"/>
  <c r="I115"/>
  <c r="I104"/>
  <c r="E104"/>
  <c r="E103" s="1"/>
  <c r="H105"/>
  <c r="H104" s="1"/>
  <c r="H103" s="1"/>
  <c r="E100"/>
  <c r="I100" s="1"/>
  <c r="H100"/>
  <c r="I99"/>
  <c r="E98"/>
  <c r="E91" s="1"/>
  <c r="I91" s="1"/>
  <c r="I96"/>
  <c r="H91"/>
  <c r="I86"/>
  <c r="E83"/>
  <c r="I83" s="1"/>
  <c r="H84"/>
  <c r="H83" s="1"/>
  <c r="H76" s="1"/>
  <c r="I78"/>
  <c r="E77"/>
  <c r="I74"/>
  <c r="E74"/>
  <c r="E71" s="1"/>
  <c r="I71" s="1"/>
  <c r="I73"/>
  <c r="E72"/>
  <c r="I72" s="1"/>
  <c r="H71"/>
  <c r="I68"/>
  <c r="H62"/>
  <c r="E60"/>
  <c r="I60" s="1"/>
  <c r="H61"/>
  <c r="H60" s="1"/>
  <c r="I50"/>
  <c r="I48"/>
  <c r="E47"/>
  <c r="I47" s="1"/>
  <c r="I45"/>
  <c r="E45"/>
  <c r="I43"/>
  <c r="I41"/>
  <c r="I42"/>
  <c r="E41"/>
  <c r="G11"/>
  <c r="G10"/>
  <c r="H59"/>
  <c r="H58" s="1"/>
  <c r="E58"/>
  <c r="I59"/>
  <c r="K76"/>
  <c r="H20"/>
  <c r="H40"/>
  <c r="H11"/>
  <c r="H67"/>
  <c r="H68"/>
  <c r="F10"/>
  <c r="H24"/>
  <c r="G110"/>
  <c r="G90" s="1"/>
  <c r="G121"/>
  <c r="I143"/>
  <c r="H159"/>
  <c r="H17"/>
  <c r="I31"/>
  <c r="G57"/>
  <c r="G39" s="1"/>
  <c r="G76"/>
  <c r="I166"/>
  <c r="I24"/>
  <c r="E11"/>
  <c r="I11" s="1"/>
  <c r="E20"/>
  <c r="E17" s="1"/>
  <c r="I21"/>
  <c r="H32"/>
  <c r="H31" s="1"/>
  <c r="E33"/>
  <c r="E23" s="1"/>
  <c r="I23" s="1"/>
  <c r="F40"/>
  <c r="I52"/>
  <c r="F57"/>
  <c r="E62"/>
  <c r="I62" s="1"/>
  <c r="I87"/>
  <c r="I92"/>
  <c r="F103"/>
  <c r="I103" s="1"/>
  <c r="I112"/>
  <c r="H116"/>
  <c r="H115" s="1"/>
  <c r="H110" s="1"/>
  <c r="F142"/>
  <c r="H144"/>
  <c r="H143" s="1"/>
  <c r="E160"/>
  <c r="I18"/>
  <c r="I167"/>
  <c r="I22"/>
  <c r="I26"/>
  <c r="I30"/>
  <c r="I34"/>
  <c r="E111"/>
  <c r="H155"/>
  <c r="E164"/>
  <c r="I165"/>
  <c r="C10"/>
  <c r="E35"/>
  <c r="I35" s="1"/>
  <c r="E49"/>
  <c r="D170" l="1"/>
  <c r="I142"/>
  <c r="H142"/>
  <c r="E128"/>
  <c r="I128" s="1"/>
  <c r="I122"/>
  <c r="E121"/>
  <c r="I121" s="1"/>
  <c r="H90"/>
  <c r="I98"/>
  <c r="I77"/>
  <c r="E76"/>
  <c r="I76" s="1"/>
  <c r="E57"/>
  <c r="I57" s="1"/>
  <c r="H57"/>
  <c r="I58"/>
  <c r="H39"/>
  <c r="E40"/>
  <c r="E10"/>
  <c r="K10" s="1"/>
  <c r="I17"/>
  <c r="H23"/>
  <c r="H10" s="1"/>
  <c r="F90"/>
  <c r="I111"/>
  <c r="E110"/>
  <c r="E159"/>
  <c r="I159" s="1"/>
  <c r="I49"/>
  <c r="I160"/>
  <c r="I33"/>
  <c r="I20"/>
  <c r="I164"/>
  <c r="E163"/>
  <c r="I163" s="1"/>
  <c r="F39"/>
  <c r="C170"/>
  <c r="I10"/>
  <c r="E39" l="1"/>
  <c r="I39" s="1"/>
  <c r="I40"/>
  <c r="F170"/>
  <c r="I110"/>
  <c r="E90"/>
  <c r="I90" s="1"/>
  <c r="H170" l="1"/>
  <c r="I170"/>
  <c r="F35" i="43" l="1"/>
  <c r="F10" i="45"/>
  <c r="F10" i="44"/>
  <c r="F9" i="38"/>
  <c r="D44" i="34"/>
  <c r="G44"/>
  <c r="F44"/>
  <c r="C44"/>
  <c r="C53" i="35"/>
  <c r="C30"/>
  <c r="C34"/>
  <c r="C21"/>
  <c r="C19"/>
  <c r="C18"/>
  <c r="G46" i="34" l="1"/>
  <c r="F46"/>
  <c r="C46"/>
  <c r="H12" i="26" l="1"/>
  <c r="C24" i="50"/>
  <c r="G24" s="1"/>
  <c r="C25"/>
  <c r="G25" s="1"/>
  <c r="C23"/>
  <c r="E19"/>
  <c r="D19"/>
  <c r="E10"/>
  <c r="D10"/>
  <c r="C10"/>
  <c r="G28"/>
  <c r="G27"/>
  <c r="G26"/>
  <c r="G23"/>
  <c r="G22"/>
  <c r="G21"/>
  <c r="G20"/>
  <c r="G17"/>
  <c r="G16"/>
  <c r="G15"/>
  <c r="G14"/>
  <c r="G13"/>
  <c r="G12"/>
  <c r="G11"/>
  <c r="F10" l="1"/>
  <c r="H10" s="1"/>
  <c r="D8"/>
  <c r="E8"/>
  <c r="C19"/>
  <c r="C8" s="1"/>
  <c r="F8" l="1"/>
  <c r="H8" s="1"/>
  <c r="F19"/>
  <c r="H19" s="1"/>
  <c r="G10"/>
  <c r="G19" l="1"/>
  <c r="G8"/>
  <c r="D55" i="5" l="1"/>
  <c r="D54"/>
  <c r="D30"/>
  <c r="D23"/>
  <c r="D22"/>
  <c r="D20"/>
  <c r="D21"/>
  <c r="D10"/>
  <c r="D9"/>
  <c r="F36" i="35" l="1"/>
  <c r="F35"/>
  <c r="F34"/>
  <c r="F33"/>
  <c r="F32"/>
  <c r="F31"/>
  <c r="F30"/>
  <c r="F29"/>
  <c r="F28"/>
  <c r="F26"/>
  <c r="F25"/>
  <c r="F24"/>
  <c r="F23"/>
  <c r="F22"/>
  <c r="F21"/>
  <c r="F20"/>
  <c r="F19"/>
  <c r="F18"/>
  <c r="D15" i="1" l="1"/>
  <c r="B31" i="24" l="1"/>
  <c r="C56" i="35"/>
  <c r="B56"/>
  <c r="B53"/>
  <c r="B48"/>
  <c r="B36"/>
  <c r="B35"/>
  <c r="B34"/>
  <c r="B32"/>
  <c r="B31"/>
  <c r="B30"/>
  <c r="B29"/>
  <c r="B28"/>
  <c r="B26"/>
  <c r="B24"/>
  <c r="B23"/>
  <c r="B22"/>
  <c r="B21"/>
  <c r="B19"/>
  <c r="B18"/>
  <c r="B13"/>
  <c r="B12"/>
  <c r="C14" i="21"/>
  <c r="G40" i="34"/>
  <c r="F22"/>
  <c r="G22" s="1"/>
  <c r="F19"/>
  <c r="F37" i="7" l="1"/>
  <c r="E37"/>
  <c r="C65" i="23"/>
  <c r="D19"/>
  <c r="D18"/>
  <c r="C19"/>
  <c r="C18"/>
  <c r="D23"/>
  <c r="D22"/>
  <c r="D21"/>
  <c r="C23"/>
  <c r="C22"/>
  <c r="C21"/>
  <c r="C15"/>
  <c r="C26" i="2"/>
  <c r="C24"/>
  <c r="C10"/>
  <c r="B26"/>
  <c r="B24"/>
  <c r="B10"/>
  <c r="B9"/>
  <c r="B73" i="35" l="1"/>
  <c r="B69"/>
  <c r="B61"/>
  <c r="B57"/>
  <c r="B47"/>
  <c r="B37"/>
  <c r="B27"/>
  <c r="B17"/>
  <c r="B9"/>
  <c r="C73"/>
  <c r="C69"/>
  <c r="C61"/>
  <c r="C57"/>
  <c r="C47"/>
  <c r="C37"/>
  <c r="C27"/>
  <c r="C17"/>
  <c r="C9"/>
  <c r="E73"/>
  <c r="E69"/>
  <c r="E61"/>
  <c r="E57"/>
  <c r="E47"/>
  <c r="E37"/>
  <c r="E27"/>
  <c r="E17"/>
  <c r="E9"/>
  <c r="F73"/>
  <c r="F69"/>
  <c r="F61"/>
  <c r="F57"/>
  <c r="F47"/>
  <c r="F37"/>
  <c r="F27"/>
  <c r="F17"/>
  <c r="F9"/>
  <c r="D13" i="38"/>
  <c r="G13"/>
  <c r="D11"/>
  <c r="G11"/>
  <c r="F13" i="34"/>
  <c r="F16"/>
  <c r="F24"/>
  <c r="D6" i="21" s="1"/>
  <c r="F33" i="34"/>
  <c r="F36"/>
  <c r="F29"/>
  <c r="F42"/>
  <c r="F48"/>
  <c r="D39" i="42"/>
  <c r="D38"/>
  <c r="D37"/>
  <c r="C10" i="24"/>
  <c r="C30"/>
  <c r="D14" i="38"/>
  <c r="G14"/>
  <c r="F10" i="43"/>
  <c r="F20"/>
  <c r="F40"/>
  <c r="E10"/>
  <c r="E20"/>
  <c r="E40"/>
  <c r="C10"/>
  <c r="C20"/>
  <c r="C40"/>
  <c r="D80" i="35"/>
  <c r="B31" i="2"/>
  <c r="D61" i="1"/>
  <c r="C61"/>
  <c r="D48"/>
  <c r="D34"/>
  <c r="D30"/>
  <c r="D44"/>
  <c r="C54"/>
  <c r="C48"/>
  <c r="C34"/>
  <c r="C30"/>
  <c r="C44"/>
  <c r="C64"/>
  <c r="D20"/>
  <c r="D17"/>
  <c r="D8"/>
  <c r="D15" i="23" s="1"/>
  <c r="C20" i="1"/>
  <c r="C17"/>
  <c r="C8"/>
  <c r="C27" s="1"/>
  <c r="D13" i="42"/>
  <c r="D12"/>
  <c r="D11"/>
  <c r="D22"/>
  <c r="D21"/>
  <c r="D20"/>
  <c r="D19"/>
  <c r="D18"/>
  <c r="D17"/>
  <c r="D16"/>
  <c r="D26"/>
  <c r="D25"/>
  <c r="D24"/>
  <c r="D29"/>
  <c r="D28"/>
  <c r="D36"/>
  <c r="D33"/>
  <c r="D32"/>
  <c r="D31"/>
  <c r="D34"/>
  <c r="F35"/>
  <c r="E35"/>
  <c r="C35"/>
  <c r="B35"/>
  <c r="F30"/>
  <c r="E30"/>
  <c r="C30"/>
  <c r="B30"/>
  <c r="F27"/>
  <c r="E27"/>
  <c r="C27"/>
  <c r="B27"/>
  <c r="F23"/>
  <c r="E23"/>
  <c r="C23"/>
  <c r="B23"/>
  <c r="C14"/>
  <c r="F10"/>
  <c r="E10"/>
  <c r="C10"/>
  <c r="B10"/>
  <c r="E11" i="21"/>
  <c r="E12"/>
  <c r="E13"/>
  <c r="E10"/>
  <c r="D31" i="24"/>
  <c r="D9" i="20"/>
  <c r="E9"/>
  <c r="E12"/>
  <c r="G13" i="34"/>
  <c r="G16"/>
  <c r="D16"/>
  <c r="D13"/>
  <c r="C16"/>
  <c r="C13"/>
  <c r="G36"/>
  <c r="G33"/>
  <c r="C36"/>
  <c r="D36"/>
  <c r="C33"/>
  <c r="D33"/>
  <c r="E65" i="23"/>
  <c r="C24" i="34"/>
  <c r="G24"/>
  <c r="H25" s="1"/>
  <c r="D24"/>
  <c r="E24" s="1"/>
  <c r="D56" i="23"/>
  <c r="C56"/>
  <c r="E31" i="33"/>
  <c r="E30"/>
  <c r="E29"/>
  <c r="E28"/>
  <c r="E27"/>
  <c r="E26"/>
  <c r="E25"/>
  <c r="E24"/>
  <c r="E23"/>
  <c r="E22"/>
  <c r="E11"/>
  <c r="E12"/>
  <c r="E13"/>
  <c r="E14"/>
  <c r="E15"/>
  <c r="E16"/>
  <c r="E17"/>
  <c r="E18"/>
  <c r="E19"/>
  <c r="E10"/>
  <c r="D32"/>
  <c r="C32"/>
  <c r="E32"/>
  <c r="D20"/>
  <c r="D33"/>
  <c r="C20"/>
  <c r="C33"/>
  <c r="E27" i="20"/>
  <c r="D27"/>
  <c r="C27"/>
  <c r="C12"/>
  <c r="C9"/>
  <c r="C40" i="42"/>
  <c r="G29"/>
  <c r="G34"/>
  <c r="G36"/>
  <c r="G35"/>
  <c r="G38"/>
  <c r="G26"/>
  <c r="G25"/>
  <c r="G18"/>
  <c r="G20"/>
  <c r="G21"/>
  <c r="G22"/>
  <c r="G16"/>
  <c r="D35"/>
  <c r="D32" i="19"/>
  <c r="C32"/>
  <c r="D20"/>
  <c r="D33" s="1"/>
  <c r="C20"/>
  <c r="E30" i="16"/>
  <c r="E29"/>
  <c r="E28"/>
  <c r="E27"/>
  <c r="E26"/>
  <c r="E25"/>
  <c r="E24"/>
  <c r="E23"/>
  <c r="E22"/>
  <c r="E21"/>
  <c r="E10"/>
  <c r="E11"/>
  <c r="E12"/>
  <c r="E13"/>
  <c r="E14"/>
  <c r="E15"/>
  <c r="E16"/>
  <c r="E17"/>
  <c r="E18"/>
  <c r="E9"/>
  <c r="D31"/>
  <c r="C31"/>
  <c r="D19"/>
  <c r="C19"/>
  <c r="C32"/>
  <c r="C33" i="19"/>
  <c r="G32" i="42"/>
  <c r="G33"/>
  <c r="D27"/>
  <c r="D32" i="16"/>
  <c r="D23" i="42"/>
  <c r="G13"/>
  <c r="G17"/>
  <c r="G19"/>
  <c r="G37"/>
  <c r="D10"/>
  <c r="D30"/>
  <c r="G12"/>
  <c r="G28"/>
  <c r="G27"/>
  <c r="G24"/>
  <c r="G23"/>
  <c r="G39"/>
  <c r="G11"/>
  <c r="G31"/>
  <c r="E20" i="33"/>
  <c r="E33"/>
  <c r="E31" i="16"/>
  <c r="E19"/>
  <c r="E32" s="1"/>
  <c r="G30" i="42"/>
  <c r="G10"/>
  <c r="B40" i="43"/>
  <c r="B20"/>
  <c r="B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D21"/>
  <c r="G21"/>
  <c r="D22"/>
  <c r="D23"/>
  <c r="G23"/>
  <c r="D24"/>
  <c r="G24"/>
  <c r="D25"/>
  <c r="G25"/>
  <c r="D26"/>
  <c r="G26"/>
  <c r="D27"/>
  <c r="G27"/>
  <c r="D28"/>
  <c r="G28"/>
  <c r="D30"/>
  <c r="G30"/>
  <c r="D31"/>
  <c r="G31"/>
  <c r="D32"/>
  <c r="G32"/>
  <c r="D33"/>
  <c r="G33"/>
  <c r="D34"/>
  <c r="G34"/>
  <c r="D36"/>
  <c r="G36"/>
  <c r="D37"/>
  <c r="G37"/>
  <c r="D38"/>
  <c r="G38"/>
  <c r="D39"/>
  <c r="G39"/>
  <c r="D40"/>
  <c r="D41"/>
  <c r="D42"/>
  <c r="G42"/>
  <c r="D43"/>
  <c r="G43"/>
  <c r="D44"/>
  <c r="G44"/>
  <c r="G11" i="45"/>
  <c r="G13"/>
  <c r="G15"/>
  <c r="G17"/>
  <c r="G19"/>
  <c r="G21"/>
  <c r="D11"/>
  <c r="D12"/>
  <c r="G12"/>
  <c r="D13"/>
  <c r="D14"/>
  <c r="G14"/>
  <c r="D15"/>
  <c r="D16"/>
  <c r="G16"/>
  <c r="D17"/>
  <c r="D18"/>
  <c r="G18"/>
  <c r="D19"/>
  <c r="D20"/>
  <c r="G20"/>
  <c r="D21"/>
  <c r="D22"/>
  <c r="G22"/>
  <c r="D11" i="44"/>
  <c r="G11"/>
  <c r="D12"/>
  <c r="G12"/>
  <c r="D13"/>
  <c r="G13"/>
  <c r="D31" i="38"/>
  <c r="G21"/>
  <c r="G22"/>
  <c r="G23"/>
  <c r="G24"/>
  <c r="G25"/>
  <c r="G26"/>
  <c r="G27"/>
  <c r="G28"/>
  <c r="G29"/>
  <c r="G30"/>
  <c r="G31"/>
  <c r="D10"/>
  <c r="G10"/>
  <c r="D12"/>
  <c r="D15"/>
  <c r="G15"/>
  <c r="D16"/>
  <c r="G16"/>
  <c r="D21"/>
  <c r="D22"/>
  <c r="D23"/>
  <c r="D24"/>
  <c r="D25"/>
  <c r="D26"/>
  <c r="D27"/>
  <c r="D28"/>
  <c r="D29"/>
  <c r="D30"/>
  <c r="D10" i="35"/>
  <c r="G10" s="1"/>
  <c r="D11"/>
  <c r="G11" s="1"/>
  <c r="D12"/>
  <c r="G12" s="1"/>
  <c r="D13"/>
  <c r="G13" s="1"/>
  <c r="D14"/>
  <c r="G14" s="1"/>
  <c r="D15"/>
  <c r="G15" s="1"/>
  <c r="D16"/>
  <c r="G16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8"/>
  <c r="G38" s="1"/>
  <c r="D39"/>
  <c r="G39" s="1"/>
  <c r="D40"/>
  <c r="G40" s="1"/>
  <c r="D41"/>
  <c r="G41" s="1"/>
  <c r="D42"/>
  <c r="G42" s="1"/>
  <c r="D43"/>
  <c r="G43" s="1"/>
  <c r="D44"/>
  <c r="G44" s="1"/>
  <c r="D45"/>
  <c r="G45" s="1"/>
  <c r="D46"/>
  <c r="G46" s="1"/>
  <c r="D48"/>
  <c r="G48" s="1"/>
  <c r="D49"/>
  <c r="G49" s="1"/>
  <c r="D50"/>
  <c r="G50" s="1"/>
  <c r="D51"/>
  <c r="G51" s="1"/>
  <c r="D52"/>
  <c r="G52" s="1"/>
  <c r="D53"/>
  <c r="G53" s="1"/>
  <c r="D54"/>
  <c r="G54" s="1"/>
  <c r="D55"/>
  <c r="G55"/>
  <c r="D56"/>
  <c r="G56" s="1"/>
  <c r="D58"/>
  <c r="G58"/>
  <c r="D59"/>
  <c r="G59"/>
  <c r="D60"/>
  <c r="G60"/>
  <c r="D62"/>
  <c r="G62"/>
  <c r="D63"/>
  <c r="G63"/>
  <c r="D64"/>
  <c r="G64"/>
  <c r="D65"/>
  <c r="G65"/>
  <c r="D66"/>
  <c r="G66"/>
  <c r="D67"/>
  <c r="G67"/>
  <c r="D68"/>
  <c r="G68"/>
  <c r="D70"/>
  <c r="G70"/>
  <c r="D71"/>
  <c r="G71"/>
  <c r="D72"/>
  <c r="G72"/>
  <c r="D74"/>
  <c r="G74"/>
  <c r="D75"/>
  <c r="G75"/>
  <c r="D76"/>
  <c r="G76"/>
  <c r="D77"/>
  <c r="G77"/>
  <c r="D78"/>
  <c r="G78"/>
  <c r="D79"/>
  <c r="G79"/>
  <c r="G80"/>
  <c r="D48" i="34"/>
  <c r="G48"/>
  <c r="C48"/>
  <c r="C42"/>
  <c r="D42"/>
  <c r="D51" s="1"/>
  <c r="G42"/>
  <c r="D29"/>
  <c r="C29"/>
  <c r="G29"/>
  <c r="H31"/>
  <c r="H32"/>
  <c r="H34"/>
  <c r="H35"/>
  <c r="H37"/>
  <c r="H38"/>
  <c r="H39"/>
  <c r="H40"/>
  <c r="H29" s="1"/>
  <c r="H43"/>
  <c r="H44"/>
  <c r="H45"/>
  <c r="H46"/>
  <c r="H42" s="1"/>
  <c r="H49"/>
  <c r="H48"/>
  <c r="E31"/>
  <c r="E32"/>
  <c r="E34"/>
  <c r="E35"/>
  <c r="E37"/>
  <c r="E38"/>
  <c r="E39"/>
  <c r="E40"/>
  <c r="E29" s="1"/>
  <c r="E43"/>
  <c r="E44"/>
  <c r="E45"/>
  <c r="E46"/>
  <c r="E49"/>
  <c r="E48"/>
  <c r="H30"/>
  <c r="E30"/>
  <c r="H10"/>
  <c r="H11"/>
  <c r="H12"/>
  <c r="H13"/>
  <c r="H14"/>
  <c r="H15"/>
  <c r="H16"/>
  <c r="H17"/>
  <c r="H18"/>
  <c r="H19"/>
  <c r="H20"/>
  <c r="H21"/>
  <c r="H22"/>
  <c r="H23"/>
  <c r="H9"/>
  <c r="E10"/>
  <c r="E11"/>
  <c r="E12"/>
  <c r="E13"/>
  <c r="E14"/>
  <c r="E15"/>
  <c r="E16"/>
  <c r="E17"/>
  <c r="E18"/>
  <c r="E19"/>
  <c r="E20"/>
  <c r="E21"/>
  <c r="E22"/>
  <c r="E23"/>
  <c r="E9"/>
  <c r="B18" i="2"/>
  <c r="D10" i="43"/>
  <c r="G10"/>
  <c r="G40"/>
  <c r="H36" i="34"/>
  <c r="G20" i="43"/>
  <c r="D57" i="35"/>
  <c r="G57"/>
  <c r="G12" i="38"/>
  <c r="D37" i="35"/>
  <c r="G37" s="1"/>
  <c r="D69"/>
  <c r="G69"/>
  <c r="D61"/>
  <c r="G61"/>
  <c r="G41" i="43"/>
  <c r="G22"/>
  <c r="H33" i="34"/>
  <c r="E36"/>
  <c r="E33"/>
  <c r="D13" i="37"/>
  <c r="D12"/>
  <c r="D11"/>
  <c r="D10"/>
  <c r="D9" i="21"/>
  <c r="D17"/>
  <c r="F29" i="7"/>
  <c r="F24"/>
  <c r="F35"/>
  <c r="E29"/>
  <c r="E24"/>
  <c r="F15"/>
  <c r="E15"/>
  <c r="F10"/>
  <c r="E10"/>
  <c r="E21"/>
  <c r="C60" i="5"/>
  <c r="B60"/>
  <c r="C53"/>
  <c r="C47" s="1"/>
  <c r="B53"/>
  <c r="B47" s="1"/>
  <c r="C48"/>
  <c r="B48"/>
  <c r="C39"/>
  <c r="B39"/>
  <c r="C29"/>
  <c r="C28" s="1"/>
  <c r="B29"/>
  <c r="B28" s="1"/>
  <c r="C17"/>
  <c r="B17"/>
  <c r="C8"/>
  <c r="B8"/>
  <c r="F21" i="7"/>
  <c r="G10" i="37"/>
  <c r="G11"/>
  <c r="G12"/>
  <c r="G13"/>
  <c r="E35" i="7"/>
  <c r="E39"/>
  <c r="F39"/>
  <c r="D51" i="23"/>
  <c r="C51"/>
  <c r="D44"/>
  <c r="D48" s="1"/>
  <c r="C44"/>
  <c r="D40"/>
  <c r="C40"/>
  <c r="C48" s="1"/>
  <c r="D20"/>
  <c r="C20"/>
  <c r="D8"/>
  <c r="C8"/>
  <c r="F20" i="20"/>
  <c r="F46" i="2"/>
  <c r="E46"/>
  <c r="F40"/>
  <c r="E40"/>
  <c r="E50" s="1"/>
  <c r="E52" s="1"/>
  <c r="F36"/>
  <c r="E36"/>
  <c r="C31"/>
  <c r="F31"/>
  <c r="E31"/>
  <c r="F18"/>
  <c r="F33" s="1"/>
  <c r="E18"/>
  <c r="C18"/>
  <c r="E33"/>
  <c r="G39" i="7" s="1"/>
  <c r="C33" i="2"/>
  <c r="D73" i="35"/>
  <c r="G73"/>
  <c r="E15" i="20" l="1"/>
  <c r="E19" s="1"/>
  <c r="E21" s="1"/>
  <c r="C15"/>
  <c r="C19" s="1"/>
  <c r="C21" s="1"/>
  <c r="E42" i="34"/>
  <c r="E51" s="1"/>
  <c r="C51"/>
  <c r="F9" i="20" s="1"/>
  <c r="D27" i="35"/>
  <c r="G27" s="1"/>
  <c r="D17"/>
  <c r="G17" s="1"/>
  <c r="F81"/>
  <c r="C81"/>
  <c r="C9" i="37" s="1"/>
  <c r="C7" i="5"/>
  <c r="B7"/>
  <c r="D37" i="23"/>
  <c r="G51" i="34"/>
  <c r="H52" s="1"/>
  <c r="D61" i="23"/>
  <c r="C37"/>
  <c r="E81" i="35"/>
  <c r="D47"/>
  <c r="G47" s="1"/>
  <c r="B81"/>
  <c r="B9" i="38" s="1"/>
  <c r="D9" i="35"/>
  <c r="G9" s="1"/>
  <c r="F51" i="34"/>
  <c r="E6" i="21" s="1"/>
  <c r="H51" i="34"/>
  <c r="H24"/>
  <c r="D23" i="21"/>
  <c r="E23" s="1"/>
  <c r="C61" i="23"/>
  <c r="C63" s="1"/>
  <c r="C66" s="1"/>
  <c r="E66" s="1"/>
  <c r="D27" i="1"/>
  <c r="C66"/>
  <c r="E66" s="1"/>
  <c r="F50" i="2"/>
  <c r="F52" s="1"/>
  <c r="G53" s="1"/>
  <c r="B33"/>
  <c r="G52"/>
  <c r="D54" i="1"/>
  <c r="D64" s="1"/>
  <c r="C7" i="24" l="1"/>
  <c r="C39" s="1"/>
  <c r="D39" s="1"/>
  <c r="D14" i="20"/>
  <c r="D12" s="1"/>
  <c r="D15" s="1"/>
  <c r="D19" s="1"/>
  <c r="D21" s="1"/>
  <c r="C15" i="37"/>
  <c r="H16" s="1"/>
  <c r="C9" i="38"/>
  <c r="H41" i="42"/>
  <c r="D81" i="35"/>
  <c r="G81" s="1"/>
  <c r="D63" i="23"/>
  <c r="D66" s="1"/>
  <c r="E9" i="38"/>
  <c r="E9" i="37"/>
  <c r="D7" i="24"/>
  <c r="B9" i="37"/>
  <c r="F12" i="20"/>
  <c r="D66" i="1"/>
  <c r="C10" i="44" l="1"/>
  <c r="C32" i="38"/>
  <c r="H33" s="1"/>
  <c r="F32"/>
  <c r="H36" s="1"/>
  <c r="E10" i="45"/>
  <c r="E32" i="38"/>
  <c r="H35" s="1"/>
  <c r="F15" i="37"/>
  <c r="H19" s="1"/>
  <c r="E10" i="44"/>
  <c r="E15" i="37"/>
  <c r="H18" s="1"/>
  <c r="F14" i="42"/>
  <c r="F40" s="1"/>
  <c r="H44" s="1"/>
  <c r="E14"/>
  <c r="E40" s="1"/>
  <c r="H43" s="1"/>
  <c r="D9" i="37"/>
  <c r="G9" s="1"/>
  <c r="B15"/>
  <c r="B10" i="44"/>
  <c r="D9" i="38"/>
  <c r="G9" s="1"/>
  <c r="B32"/>
  <c r="B15" i="42" s="1"/>
  <c r="C10" i="45" l="1"/>
  <c r="C15" i="44"/>
  <c r="H16" s="1"/>
  <c r="D15" i="42"/>
  <c r="B14"/>
  <c r="B40" s="1"/>
  <c r="H40" s="1"/>
  <c r="F15" i="44"/>
  <c r="H19" s="1"/>
  <c r="B7" i="24"/>
  <c r="E35" i="43"/>
  <c r="E15" i="44"/>
  <c r="H18" s="1"/>
  <c r="F23" i="45"/>
  <c r="H27" s="1"/>
  <c r="E23"/>
  <c r="H26" s="1"/>
  <c r="D32" i="38"/>
  <c r="H32"/>
  <c r="B35" i="43"/>
  <c r="B10" i="45"/>
  <c r="B15" i="44"/>
  <c r="D10"/>
  <c r="G10" s="1"/>
  <c r="D15" i="37"/>
  <c r="H15"/>
  <c r="C35" i="43" l="1"/>
  <c r="C29" s="1"/>
  <c r="C45" s="1"/>
  <c r="H46" s="1"/>
  <c r="C23" i="45"/>
  <c r="H24" s="1"/>
  <c r="F29" i="43"/>
  <c r="F45" s="1"/>
  <c r="H49" s="1"/>
  <c r="E29"/>
  <c r="E45" s="1"/>
  <c r="H48" s="1"/>
  <c r="G15" i="42"/>
  <c r="G14" s="1"/>
  <c r="G40" s="1"/>
  <c r="H45" s="1"/>
  <c r="D14"/>
  <c r="D40" s="1"/>
  <c r="H42" s="1"/>
  <c r="B23" i="45"/>
  <c r="D10"/>
  <c r="G10" s="1"/>
  <c r="G15" i="37"/>
  <c r="H20" s="1"/>
  <c r="H17"/>
  <c r="D15" i="44"/>
  <c r="H15"/>
  <c r="B29" i="43"/>
  <c r="D35"/>
  <c r="G35" s="1"/>
  <c r="G32" i="38"/>
  <c r="H37" s="1"/>
  <c r="H34"/>
  <c r="D29" i="43" l="1"/>
  <c r="G29" s="1"/>
  <c r="B45"/>
  <c r="G15" i="44"/>
  <c r="H20" s="1"/>
  <c r="H17"/>
  <c r="D23" i="45"/>
  <c r="H23"/>
  <c r="D45" i="43" l="1"/>
  <c r="H45"/>
  <c r="G23" i="45"/>
  <c r="H28" s="1"/>
  <c r="H25"/>
  <c r="G45" i="43" l="1"/>
  <c r="H50" s="1"/>
  <c r="H47"/>
</calcChain>
</file>

<file path=xl/sharedStrings.xml><?xml version="1.0" encoding="utf-8"?>
<sst xmlns="http://schemas.openxmlformats.org/spreadsheetml/2006/main" count="7373" uniqueCount="2113">
  <si>
    <t>Subsecretaria de Planeación del Desarrollo</t>
  </si>
  <si>
    <t>Dirección General de Planeación y Evaluación</t>
  </si>
  <si>
    <t>Segundo Informe Trimestral 2015</t>
  </si>
  <si>
    <t xml:space="preserve">Ley General de Contabilidad Gubernamental </t>
  </si>
  <si>
    <t>Artículos del 44 al 59</t>
  </si>
  <si>
    <t>Formatos</t>
  </si>
  <si>
    <t>Listado de Formatos ETCA "Evaluación Trimestral Contabilidad Armonizada"</t>
  </si>
  <si>
    <t>No</t>
  </si>
  <si>
    <t>Formato</t>
  </si>
  <si>
    <t>Descripción</t>
  </si>
  <si>
    <t>I.- Información Contable</t>
  </si>
  <si>
    <t>ETCA-I-01</t>
  </si>
  <si>
    <t>Estado de Situacion Financiera</t>
  </si>
  <si>
    <t>ETCA-I-02</t>
  </si>
  <si>
    <t>Estado de Actividades</t>
  </si>
  <si>
    <t>ETCA-I-03</t>
  </si>
  <si>
    <t xml:space="preserve">Estado de Variación en la Hacienda Pública </t>
  </si>
  <si>
    <t>ETCA-I-04</t>
  </si>
  <si>
    <t>Estado de Cambios en la Situación Financiera</t>
  </si>
  <si>
    <t>ETCA-I-05</t>
  </si>
  <si>
    <t>Flujo de Efectivo</t>
  </si>
  <si>
    <t>ETCA-I-06</t>
  </si>
  <si>
    <t>Estado Analítico del Activo</t>
  </si>
  <si>
    <t>ETCA-I-07</t>
  </si>
  <si>
    <t>Estado Analítico de la Deuda y Otros Pasivos</t>
  </si>
  <si>
    <t>ETCA-I-08</t>
  </si>
  <si>
    <t>Informe sobre Pasivos Contingentes</t>
  </si>
  <si>
    <t>ETCA-I-09</t>
  </si>
  <si>
    <t>Notas a los Estados Financieros</t>
  </si>
  <si>
    <t>II.- Información Presupuestaria</t>
  </si>
  <si>
    <t>ETCA-II-10</t>
  </si>
  <si>
    <t>Estado Analítico de Ingresos</t>
  </si>
  <si>
    <t>ETCA-II-10-A</t>
  </si>
  <si>
    <t>Conciliacion entre los Ingresos Presupuestarios y Contables</t>
  </si>
  <si>
    <t>ETCA-II-11</t>
  </si>
  <si>
    <t>Estado Analítico del Ejercicio Presupuesto de Egresos 
Clasificación Por Objeto del Gasto (Capitulo y Concepto)</t>
  </si>
  <si>
    <t>ETCA-II-11-A</t>
  </si>
  <si>
    <t>Estado Analítico del Ejercicio Presupuesto de Egresos 
Clasificación Económica (Por Tipo de Gasto)</t>
  </si>
  <si>
    <t>ETCA-II-11-B1</t>
  </si>
  <si>
    <t>Estado Analítico del Ejercicio Presupuesto de Egresos
Por Unidad Administrativa</t>
  </si>
  <si>
    <t>ETCA-II-11-B2</t>
  </si>
  <si>
    <t>Estado Analítico del Ejercicio Presupuesto de Egresos
Clasificación Administrativa, Por Poderes</t>
  </si>
  <si>
    <t>ETCA-II-11-B3</t>
  </si>
  <si>
    <t>Estado Analítico del Ejercicio Presupuesto de Egresos
Clasificación Administrativa, Por tipo de Organismo o Entidad Paraestatal</t>
  </si>
  <si>
    <t>ETCA-II-11-C</t>
  </si>
  <si>
    <t>Estado Analítico del Ejercicio Presupuesto de Egresos
Clasificación Funcional (Finalidad y Función)</t>
  </si>
  <si>
    <t>ETCA-II-11-D</t>
  </si>
  <si>
    <t>Conciliacion entre los Egresos Presupuestarios y los Gastos Contables</t>
  </si>
  <si>
    <t>ETCA-II-11-E</t>
  </si>
  <si>
    <t>Estado Analítico del Ejercicio Presupuesto de Egresos 
Por Partida del Gasto</t>
  </si>
  <si>
    <t>ETCA-II-12</t>
  </si>
  <si>
    <t>Endeudamiento Neto</t>
  </si>
  <si>
    <t>ETCA-II-13</t>
  </si>
  <si>
    <t>Interéses de la Deuda</t>
  </si>
  <si>
    <t>III.- Información Programática</t>
  </si>
  <si>
    <t>ETCA-III-14</t>
  </si>
  <si>
    <t>Gasto por Categoría Programática</t>
  </si>
  <si>
    <t>ETCA-III-15</t>
  </si>
  <si>
    <t>Seguimiento y Evaluación de Indicadores de Proyectos y Procesos 
(Gasto por Categoría Programática, Metas y Programas; Análisis Programático-Presupuestal con Indicadores de Resultados</t>
  </si>
  <si>
    <t>ETCA-III-15-A</t>
  </si>
  <si>
    <t>Programa Operativo Anual, Resumen de Indicadores por Unidad Ejecutora</t>
  </si>
  <si>
    <t>ETCA-III-16</t>
  </si>
  <si>
    <t>Gasto por Proyectos de Inversión</t>
  </si>
  <si>
    <t>IV.- Información Complementaria-Anexos</t>
  </si>
  <si>
    <t>La información complementaria para generar las cuentas nacionales y atender otros requerimientos</t>
  </si>
  <si>
    <t>provenientes de Organismos Internacionales de los que México es miembro.</t>
  </si>
  <si>
    <t>ETCA-IV-17</t>
  </si>
  <si>
    <t>Indicadores de Postura Fiscal</t>
  </si>
  <si>
    <t>ETCA-IV-18</t>
  </si>
  <si>
    <t>Relación de Cuentas Bancarias Productivas Específicas</t>
  </si>
  <si>
    <t>ETCA-IV-19</t>
  </si>
  <si>
    <t>Relación de Bienes que Componen su Patrimonio</t>
  </si>
  <si>
    <t>ETCA-IV-20</t>
  </si>
  <si>
    <t>Relación de esquemas bursátiles y de coberturas financieras</t>
  </si>
  <si>
    <t>Anexo</t>
  </si>
  <si>
    <t>Análisis de variaciones Programático-Presupuestal</t>
  </si>
  <si>
    <t>Sistema Estatal de Evaluación</t>
  </si>
  <si>
    <t>Estado de Situación Financiera</t>
  </si>
  <si>
    <t>(PESOS)</t>
  </si>
  <si>
    <t xml:space="preserve">TRIMESTRE: 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</si>
  <si>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</si>
  <si>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</si>
  <si>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</si>
  <si>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</si>
  <si>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</si>
  <si>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</si>
  <si>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</si>
  <si>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</si>
  <si>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</si>
  <si>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</si>
  <si>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</si>
  <si>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</si>
  <si>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</si>
  <si>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</si>
  <si>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</si>
  <si>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</si>
  <si>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</si>
  <si>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</si>
  <si>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</si>
  <si>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</si>
  <si>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</si>
  <si>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</si>
  <si>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</si>
  <si>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</si>
  <si>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</si>
  <si>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</si>
  <si>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</si>
  <si>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</si>
  <si>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</si>
  <si>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</si>
  <si>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</si>
  <si>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</si>
  <si>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</si>
  <si>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</si>
  <si>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</si>
  <si>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</si>
  <si>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</si>
  <si>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</si>
  <si>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</si>
  <si>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</si>
  <si>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</si>
  <si>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</si>
  <si>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</si>
  <si>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</si>
  <si>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</si>
  <si>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</si>
  <si>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</si>
  <si>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</si>
  <si>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</si>
  <si>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</si>
  <si>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</si>
  <si>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</si>
  <si>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</si>
  <si>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</si>
  <si>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</si>
  <si>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</si>
  <si>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</si>
  <si>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</si>
  <si>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</si>
  <si>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</si>
  <si>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 xml:space="preserve">                                                                                    (PESOS)</t>
  </si>
  <si>
    <t>INGRESOS Y OTROS BENEFICIOS</t>
  </si>
  <si>
    <t>Ingresos de la Gestión:</t>
  </si>
  <si>
    <t>Impuestos</t>
  </si>
  <si>
    <t xml:space="preserve"> 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</si>
  <si>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</si>
  <si>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</si>
  <si>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</si>
  <si>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</si>
  <si>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</si>
  <si>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</si>
  <si>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</si>
  <si>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</si>
  <si>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</si>
  <si>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</si>
  <si>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</si>
  <si>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</si>
  <si>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</si>
  <si>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</si>
  <si>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</si>
  <si>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</si>
  <si>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</si>
  <si>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</si>
  <si>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</si>
  <si>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</si>
  <si>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</si>
  <si>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</si>
  <si>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</si>
  <si>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</si>
  <si>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</si>
  <si>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</si>
  <si>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</si>
  <si>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</si>
  <si>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</si>
  <si>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</si>
  <si>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</si>
  <si>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</si>
  <si>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</si>
  <si>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</si>
  <si>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</si>
  <si>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</si>
  <si>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</si>
  <si>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</si>
  <si>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</si>
  <si>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</si>
  <si>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</si>
  <si>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</si>
  <si>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</si>
  <si>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</si>
  <si>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</si>
  <si>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</si>
  <si>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</si>
  <si>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</si>
  <si>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</si>
  <si>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</si>
  <si>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</si>
  <si>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</si>
  <si>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>Estado de Variación en la Hacienda Pública</t>
  </si>
  <si>
    <t>Concepto</t>
  </si>
  <si>
    <t>Ajustes por Cambios de Valor</t>
  </si>
  <si>
    <t>Total</t>
  </si>
  <si>
    <t>Saldo Neto en la Hacienda Pública / Patrimonio 2016</t>
  </si>
  <si>
    <t xml:space="preserve">                                                                              (PESOS)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</si>
  <si>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</si>
  <si>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</si>
  <si>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</si>
  <si>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</si>
  <si>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</si>
  <si>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</si>
  <si>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</si>
  <si>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</si>
  <si>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</si>
  <si>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</si>
  <si>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</si>
  <si>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</si>
  <si>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</si>
  <si>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</si>
  <si>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</si>
  <si>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</si>
  <si>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</si>
  <si>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</si>
  <si>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</si>
  <si>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</si>
  <si>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</si>
  <si>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</si>
  <si>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</si>
  <si>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</si>
  <si>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</si>
  <si>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</si>
  <si>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</si>
  <si>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</si>
  <si>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</si>
  <si>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</si>
  <si>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</si>
  <si>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</si>
  <si>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OBSERVACIONES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</si>
  <si>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</si>
  <si>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</si>
  <si>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</si>
  <si>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</si>
  <si>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</si>
  <si>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</si>
  <si>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</si>
  <si>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</si>
  <si>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</si>
  <si>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</si>
  <si>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</si>
  <si>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</si>
  <si>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</si>
  <si>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</si>
  <si>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</si>
  <si>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</si>
  <si>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</si>
  <si>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</si>
  <si>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</si>
  <si>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</si>
  <si>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</si>
  <si>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</si>
  <si>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</si>
  <si>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</si>
  <si>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 xml:space="preserve">          (PESOS)</t>
  </si>
  <si>
    <t>A Corto Plazo</t>
  </si>
  <si>
    <t>A Mediano Plazo</t>
  </si>
  <si>
    <t>A Largo Plazo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</si>
  <si>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</si>
  <si>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</si>
  <si>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</si>
  <si>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</si>
  <si>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</si>
  <si>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</si>
  <si>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</si>
  <si>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</si>
  <si>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</si>
  <si>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</si>
  <si>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</si>
  <si>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</si>
  <si>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</si>
  <si>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</si>
  <si>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</si>
  <si>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</si>
  <si>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</si>
  <si>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</si>
  <si>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</si>
  <si>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</si>
  <si>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</si>
  <si>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</si>
  <si>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</si>
  <si>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</si>
  <si>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</si>
  <si>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</si>
  <si>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</si>
  <si>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</si>
  <si>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</si>
  <si>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</si>
  <si>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</si>
  <si>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</si>
  <si>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</si>
  <si>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</si>
  <si>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</si>
  <si>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</si>
  <si>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</si>
  <si>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</si>
  <si>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</si>
  <si>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</si>
  <si>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Hoja  _ de _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</si>
  <si>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</si>
  <si>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</si>
  <si>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</si>
  <si>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</si>
  <si>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</si>
  <si>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</si>
  <si>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</si>
  <si>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</si>
  <si>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</si>
  <si>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</si>
  <si>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</si>
  <si>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</si>
  <si>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</si>
  <si>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</si>
  <si>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</si>
  <si>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</si>
  <si>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</si>
  <si>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</si>
  <si>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</si>
  <si>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</si>
  <si>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</si>
  <si>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</si>
  <si>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</si>
  <si>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</si>
  <si>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</si>
  <si>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</si>
  <si>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</si>
  <si>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</si>
  <si>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</si>
  <si>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</si>
  <si>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</si>
  <si>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</si>
  <si>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</si>
  <si>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</si>
  <si>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</si>
  <si>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</si>
  <si>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 xml:space="preserve">   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</si>
  <si>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</si>
  <si>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</si>
  <si>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</si>
  <si>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</si>
  <si>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</si>
  <si>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</si>
  <si>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</si>
  <si>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</si>
  <si>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</si>
  <si>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</si>
  <si>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</si>
  <si>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</si>
  <si>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</si>
  <si>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</si>
  <si>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</si>
  <si>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</si>
  <si>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</si>
  <si>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</si>
  <si>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</si>
  <si>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Ampliaciones/ (Reducciones)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</si>
  <si>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</si>
  <si>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</si>
  <si>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</si>
  <si>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</si>
  <si>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</si>
  <si>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</si>
  <si>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</si>
  <si>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</si>
  <si>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</si>
  <si>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</si>
  <si>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</si>
  <si>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</si>
  <si>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</si>
  <si>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</si>
  <si>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</si>
  <si>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</si>
  <si>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</si>
  <si>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</si>
  <si>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</si>
  <si>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</si>
  <si>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</si>
  <si>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</si>
  <si>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</si>
  <si>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</si>
  <si>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</si>
  <si>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</si>
  <si>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</si>
  <si>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</si>
  <si>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</si>
  <si>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</si>
  <si>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</si>
  <si>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</si>
  <si>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</si>
  <si>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</si>
  <si>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</si>
  <si>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</si>
  <si>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</si>
  <si>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</si>
  <si>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</si>
  <si>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</si>
  <si>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</si>
  <si>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</si>
  <si>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</si>
  <si>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</si>
  <si>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</si>
  <si>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</si>
  <si>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</si>
  <si>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</si>
  <si>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</si>
  <si>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</si>
  <si>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</si>
  <si>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</si>
  <si>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</si>
  <si>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</si>
  <si>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</si>
  <si>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</si>
  <si>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</si>
  <si>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</si>
  <si>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</si>
  <si>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</si>
  <si>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</si>
  <si>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</si>
  <si>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</si>
  <si>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</si>
  <si>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</si>
  <si>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</si>
  <si>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</si>
  <si>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</si>
  <si>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</si>
  <si>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</si>
  <si>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TRIMESTRE:</t>
  </si>
  <si>
    <t>Unidad Administrativa 8</t>
  </si>
  <si>
    <t>…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</si>
  <si>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</si>
  <si>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</si>
  <si>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</si>
  <si>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</si>
  <si>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</si>
  <si>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</si>
  <si>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</si>
  <si>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</si>
  <si>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</si>
  <si>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</si>
  <si>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</si>
  <si>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</si>
  <si>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</si>
  <si>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</si>
  <si>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</si>
  <si>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</si>
  <si>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</si>
  <si>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</si>
  <si>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</si>
  <si>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</si>
  <si>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</si>
  <si>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</si>
  <si>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</si>
  <si>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</si>
  <si>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</si>
  <si>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</si>
  <si>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</si>
  <si>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</si>
  <si>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</si>
  <si>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</si>
  <si>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</si>
  <si>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</si>
  <si>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</si>
  <si>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</si>
  <si>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</si>
  <si>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</si>
  <si>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</si>
  <si>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</si>
  <si>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</si>
  <si>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</si>
  <si>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</si>
  <si>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</si>
  <si>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</si>
  <si>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</si>
  <si>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</si>
  <si>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</si>
  <si>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</si>
  <si>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</si>
  <si>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</si>
  <si>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</si>
  <si>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</si>
  <si>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</si>
  <si>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</si>
  <si>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</si>
  <si>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</si>
  <si>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</si>
  <si>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</si>
  <si>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</si>
  <si>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</si>
  <si>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</si>
  <si>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</si>
  <si>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</si>
  <si>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</si>
  <si>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</si>
  <si>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</si>
  <si>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</si>
  <si>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</si>
  <si>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</si>
  <si>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</si>
  <si>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</si>
  <si>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</si>
  <si>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</si>
  <si>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Por Partida del Gasto</t>
  </si>
  <si>
    <t>Ejercicio del Presupuesto por
Partida  /  Descripción</t>
  </si>
  <si>
    <t>% Avance Anual</t>
  </si>
  <si>
    <t>(7= 4/3)</t>
  </si>
  <si>
    <t xml:space="preserve">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</si>
  <si>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</si>
  <si>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</si>
  <si>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</si>
  <si>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</si>
  <si>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</si>
  <si>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</si>
  <si>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</si>
  <si>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</si>
  <si>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</si>
  <si>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</si>
  <si>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</si>
  <si>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</si>
  <si>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(pesos)</t>
  </si>
  <si>
    <t>Devengado</t>
  </si>
  <si>
    <t>Pagado</t>
  </si>
  <si>
    <t>Total de Interéses Créditos Bancarios</t>
  </si>
  <si>
    <t>Total Intereses Otros Instrumentos de Deuda</t>
  </si>
  <si>
    <t>Gasto Por Categoría Programática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</si>
  <si>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</si>
  <si>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</si>
  <si>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</si>
  <si>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</si>
  <si>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</si>
  <si>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</si>
  <si>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</si>
  <si>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</si>
  <si>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</si>
  <si>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</si>
  <si>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</si>
  <si>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</si>
  <si>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</si>
  <si>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</si>
  <si>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</si>
  <si>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</si>
  <si>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</si>
  <si>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</si>
  <si>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</si>
  <si>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</si>
  <si>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</si>
  <si>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</si>
  <si>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</si>
  <si>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</si>
  <si>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</si>
  <si>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</si>
  <si>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</si>
  <si>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</si>
  <si>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</si>
  <si>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</si>
  <si>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</si>
  <si>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</si>
  <si>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Unidad Responsable</t>
  </si>
  <si>
    <t xml:space="preserve">Trimestre: 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</si>
  <si>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</si>
  <si>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</si>
  <si>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</si>
  <si>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</si>
  <si>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</si>
  <si>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</si>
  <si>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</si>
  <si>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</si>
  <si>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Unidad de Medida</t>
  </si>
  <si>
    <t>*Frecuencia de medición</t>
  </si>
  <si>
    <t>Programado</t>
  </si>
  <si>
    <t>Modificado</t>
  </si>
  <si>
    <t>Alcanzado</t>
  </si>
  <si>
    <t>Meta Anual</t>
  </si>
  <si>
    <t>I TRIM</t>
  </si>
  <si>
    <t>II TRIM</t>
  </si>
  <si>
    <t>III TRIM</t>
  </si>
  <si>
    <t>IV TRIM</t>
  </si>
  <si>
    <t>Total de indicadores</t>
  </si>
  <si>
    <t xml:space="preserve"> Sistema Estatal de Evaluación</t>
  </si>
  <si>
    <t>Gastos por proyectos de Inversión</t>
  </si>
  <si>
    <t>(pesos)</t>
  </si>
  <si>
    <t>GASTO DE INVERSION EJERCIDO:</t>
  </si>
  <si>
    <t xml:space="preserve">NOMBRE DEL PROYECTO </t>
  </si>
  <si>
    <t xml:space="preserve">MONTO EROGADO </t>
  </si>
  <si>
    <t>ORIGEN DEL RECURSO*</t>
  </si>
  <si>
    <t>*</t>
  </si>
  <si>
    <t>Se deberán informar con todas las fuentes del recurso.</t>
  </si>
  <si>
    <t>Ya sean obras con Recurso Federal, Recurso Estatal e Ingresos Propios del ente Público.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</si>
  <si>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</si>
  <si>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</si>
  <si>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</si>
  <si>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</si>
  <si>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</si>
  <si>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</si>
  <si>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</si>
  <si>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</si>
  <si>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</si>
  <si>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</si>
  <si>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</si>
  <si>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</si>
  <si>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</si>
  <si>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</si>
  <si>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</si>
  <si>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</si>
  <si>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</si>
  <si>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</si>
  <si>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</si>
  <si>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 xml:space="preserve">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</si>
  <si>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</si>
  <si>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</si>
  <si>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</si>
  <si>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</si>
  <si>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</si>
  <si>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</si>
  <si>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(pesos)</t>
  </si>
  <si>
    <t>Código</t>
  </si>
  <si>
    <t>Descripción del Bien</t>
  </si>
  <si>
    <t>Valor en Libros</t>
  </si>
  <si>
    <t>BIENES MUEBLES</t>
  </si>
  <si>
    <t>BIENES INMUEBLES</t>
  </si>
  <si>
    <t>EDIFICIOS</t>
  </si>
  <si>
    <t xml:space="preserve">                Relación de esquemas bursátiles y de coberturas financieras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</si>
  <si>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</si>
  <si>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</si>
  <si>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</si>
  <si>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</si>
  <si>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</si>
  <si>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</si>
  <si>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</si>
  <si>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</si>
  <si>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</si>
  <si>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TELEFONIA RURAL DE SONORA</t>
  </si>
  <si>
    <t>Al 30 de junio de 2016</t>
  </si>
  <si>
    <t>Del 01 de Enero al 30 de junio de 2016</t>
  </si>
  <si>
    <t>SEGUNDO</t>
  </si>
  <si>
    <t>M.N.</t>
  </si>
  <si>
    <t>MEXICO</t>
  </si>
  <si>
    <t>Dirección General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</si>
  <si>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</si>
  <si>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</si>
  <si>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</si>
  <si>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</si>
  <si>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</si>
  <si>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HABITACION</t>
  </si>
  <si>
    <t>AYUDA PARA ENERGIA ELECTRICA</t>
  </si>
  <si>
    <t>REMUNERACIONES ADICIONALES Y ESPECIALES</t>
  </si>
  <si>
    <t>PRIMAS POR AÑOS DE SERVICIOS EFECTIVOS PRESTADOS</t>
  </si>
  <si>
    <t>PRIMAS DE VACACIONES, DOMINICAL Y GRATIFICACION DE FIN DE AÑO</t>
  </si>
  <si>
    <t>PRIMAS DE VACACIONES Y DOMINICAL</t>
  </si>
  <si>
    <t>AGUINALDO O GRATIFICACION DE FIN DE AÑO</t>
  </si>
  <si>
    <t>SEGURIDAD SOCIAL</t>
  </si>
  <si>
    <t>APORTACIONES DE SEGURIDAD SOCIAL</t>
  </si>
  <si>
    <t>APORTACIONES AL ISSSTE</t>
  </si>
  <si>
    <t>APORTACION POR SEGURO DE VIDA AL ISSSTESON</t>
  </si>
  <si>
    <t>APORTACION POR SEGURO DE RETIRO AL ISSSTESON</t>
  </si>
  <si>
    <t>ASIGNACION PARA PRESTAMOS A CORTO PLAZO</t>
  </si>
  <si>
    <t>APORTACIONES AL SEGURO DE CESANTIA DE EDAD AVANZAD</t>
  </si>
  <si>
    <t>OTRAS PRESTACIONES DE SEGURIDAD SOCIAL</t>
  </si>
  <si>
    <t>APORTACIONES A FONDO DE VIVIENDA</t>
  </si>
  <si>
    <t>APORTACIONES AL FOVISSSTE</t>
  </si>
  <si>
    <t>APORTACIONES AL SISTEMA PARA EL RETIRO</t>
  </si>
  <si>
    <t>APORTACIONES AL SISTEMA DE AHORRO PARA EL RETIRO</t>
  </si>
  <si>
    <t>OTRAS APORTACIONES DE SEGUROS COLECTIVOS</t>
  </si>
  <si>
    <t>OTROS SEGUROS DE CARÁCTER LABORAL O ECONOMICOS</t>
  </si>
  <si>
    <t>MATERIALES Y SUMINISTROS</t>
  </si>
  <si>
    <t>MATERIALES DE ADMINISTRACIÓN, EMISIÓN DE DOCUMENTO</t>
  </si>
  <si>
    <t>MATERIALES, UTILES Y EQUIPOS MENORES DE OFICINA</t>
  </si>
  <si>
    <t>MATERIALES Y UTILES DE IMPRESIÓN Y PRODUCCION</t>
  </si>
  <si>
    <t>MATEIAL IMPRESO E INFORMACION DIGITAL</t>
  </si>
  <si>
    <t>MATERIAL PARA INFORMACION</t>
  </si>
  <si>
    <t>MATERIAL DE LIMPIEZA</t>
  </si>
  <si>
    <t>PLACAS, ENGOMADOS, CALCOMANIAS Y HOLOGRAMAS</t>
  </si>
  <si>
    <t>ALIMENTOS Y UTENSILIOS</t>
  </si>
  <si>
    <t>PRODUCTOS ALIMENTICIOS PARA EL PERSONAS</t>
  </si>
  <si>
    <t>PRODUCTOS ALIMENTICIOS PARA EL PERSONAL EN LAS INS</t>
  </si>
  <si>
    <t>ADQUISICION DE AGUA POTABLE</t>
  </si>
  <si>
    <t>UTENSILIOS PARA EL SERVICIO DE ALIMENTACION</t>
  </si>
  <si>
    <t>MATERIALES Y ARTICULOS DE CONSTRUCCION Y DE REPARA</t>
  </si>
  <si>
    <t>MATERIAL ELECTRICO Y ELECTRONICO</t>
  </si>
  <si>
    <t>MATERIALES COMPLEMENTARIOS</t>
  </si>
  <si>
    <t>PRODUCTOS QUIMICOS, FARMACEUTICOS Y DE LABORATORIO</t>
  </si>
  <si>
    <t>FERTILIZANTES, PESTICIDAS Y OTROS AGROQUIMICOS</t>
  </si>
  <si>
    <t>MEDICINAS Y PRODUCTOS FARMACEUTICOS</t>
  </si>
  <si>
    <t>COMBUSTIBLES, LUBRICANTES Y ADITIVOS</t>
  </si>
  <si>
    <t>COMBUSTIBLES</t>
  </si>
  <si>
    <t>LUBRICANTES Y ADITIVOS</t>
  </si>
  <si>
    <t>VESTUARIO, BLANCOS, PRENDAS DE PROTECCION Y ARTICU</t>
  </si>
  <si>
    <t>VESTUARIOS Y UNIFORMES</t>
  </si>
  <si>
    <t>PRENDAS DE SEGURIDAD Y PROTECCION PERSONAL</t>
  </si>
  <si>
    <t>HERRAMIENTAS, REFACCIONES Y ACCESORIOS MENORES</t>
  </si>
  <si>
    <t>HERRAMIENTAS MENORES</t>
  </si>
  <si>
    <t>REFACCIONES Y ACCESORIOS MENORES DE MOBILIARIO Y E</t>
  </si>
  <si>
    <t>REFACCIONES Y ACCESORIOS MENORES DE EQUIPO DE COMPUTO Y TECNO</t>
  </si>
  <si>
    <t>REFACCIONES Y ACCESORIOS MENORES DE EQUIPO DE COMP</t>
  </si>
  <si>
    <t>REFACCIONES Y ACCESORIOS MENORES DE EQUIPO DE TRANSPORTE</t>
  </si>
  <si>
    <t>REFACCIONES Y ACCESORIOS MENORES DE MAQUINARIA Y O</t>
  </si>
  <si>
    <t>REFACCIONES Y ACCESORIOS MENORES OTROS BIENES MUEB</t>
  </si>
  <si>
    <t>SERVICIOS GENERALES</t>
  </si>
  <si>
    <t>SERVICIOS BASICOS</t>
  </si>
  <si>
    <t>ENERGIA ELECTRICA</t>
  </si>
  <si>
    <t>AGUA</t>
  </si>
  <si>
    <t>AGUA POTABLE</t>
  </si>
  <si>
    <t>TELEFONIA TRADICIONAL</t>
  </si>
  <si>
    <t>SERVICIO DE ACCESO A INTERNET, REDES Y PROCESAMIENTO DE INFORMACION</t>
  </si>
  <si>
    <t>SERVICIOS POSTALES Y TELEGRAFICO</t>
  </si>
  <si>
    <t>SERVICIO POSTAL</t>
  </si>
  <si>
    <t>SERVICIO TELEGRAFICO</t>
  </si>
  <si>
    <t>SERVICIO DE ARRENDAMIENTO</t>
  </si>
  <si>
    <t>ARRENDAMIENTO DE TERRENOS</t>
  </si>
  <si>
    <t>ARRENDAMIENTO DE EDIFICIOS</t>
  </si>
  <si>
    <t>ARRENDAMIENTO DE MUEBLES, MAQUINARIA Y EQUIPO</t>
  </si>
  <si>
    <t>SERVICIOS PROFESIONALES, CIENTIFICOS, TECNICOS Y O</t>
  </si>
  <si>
    <t>SERVICIOS LEGALES, DE CONTABILIDAD, AUDITORIAS Y RELACIONADOS</t>
  </si>
  <si>
    <t>SERVICIOS DE INFORMATICA</t>
  </si>
  <si>
    <t>IMPRESIONES Y PUBLICACIONES OFICIALES</t>
  </si>
  <si>
    <t>SERVICIOS DE VIGILANCIA</t>
  </si>
  <si>
    <t>SERVICIOS INTEGRALES</t>
  </si>
  <si>
    <t>SERVICIOS FINANCIEROS, BANCARIOS Y COMERCIALES</t>
  </si>
  <si>
    <t>SERVICIOS FINANCIEROS Y BANCARIOS</t>
  </si>
  <si>
    <t>SEGUROS DE RESPONSABILIDAD PATRIMONIAL Y FIANZAS</t>
  </si>
  <si>
    <t>FLETES Y MANIOBRAS</t>
  </si>
  <si>
    <t>SERVICIOS DE INSTALACION, REPARACION, MANTENIMIENT</t>
  </si>
  <si>
    <t>MANTENIMIENTO Y CONSERVACION DE INMUEBLES</t>
  </si>
  <si>
    <t>MANTENIMIENTO Y CONSERVACION DE MOBILIARIO Y EQUIP</t>
  </si>
  <si>
    <t>INSTALACION, REPARACION Y MANTENIMIENTO DE EQUIPO DE COMPUTO Y TECNO</t>
  </si>
  <si>
    <t>INSTALACIONES</t>
  </si>
  <si>
    <t>MANTENIMIENTO Y CONSERVACION DE BIENES INFORMATICO</t>
  </si>
  <si>
    <t>MANTENIMIENTO Y CONSERVACION DE EQUIPO DE TRANSPORTE</t>
  </si>
  <si>
    <t>MANTENIMIENTO Y CONSERVACION DE MAQUINARIA Y OTROS EQUIPOS Y HERRAMIENTAS</t>
  </si>
  <si>
    <t>MANTENIMIENTO Y CONSERVACION DE MAQUINARIA Y EQUIPO</t>
  </si>
  <si>
    <t>SERVICIOS DE LIMPIEZA Y MANEJO DE DESECHOS</t>
  </si>
  <si>
    <t>SERVICIOS DE TRASLADO Y VIATICOS</t>
  </si>
  <si>
    <t>PASAJES AEREOS</t>
  </si>
  <si>
    <t>PASAJES TERRESTRES</t>
  </si>
  <si>
    <t>VIATICOS EN EL PAIS</t>
  </si>
  <si>
    <t>GASTOS DE CAMINO</t>
  </si>
  <si>
    <t>OTROS SERVICIOS DE TRASLADO Y HOSPEDAJE</t>
  </si>
  <si>
    <t>CUOTAS</t>
  </si>
  <si>
    <t>SERVICIOS OFICIALES</t>
  </si>
  <si>
    <t>GASTOS DE CEREMONIAL</t>
  </si>
  <si>
    <t>OTROS SERVICIOS GENERALES</t>
  </si>
  <si>
    <t>IMPUESTOS Y DERECHOS</t>
  </si>
  <si>
    <t>BIENES MUEBLES, INMUEBLES E INTAGIBLES</t>
  </si>
  <si>
    <t>MOBILIARIO Y EQUIPO DE ADMINISTRACION</t>
  </si>
  <si>
    <t>EQUIPO DE COMPUTO Y TECNOLOGIAS DE LA INFORMACION</t>
  </si>
  <si>
    <t>MAQUINARIA, OTROS EQUIPOS Y HERRAMIENTAS</t>
  </si>
  <si>
    <t>EQUIPO DE COMUNICACIÓN Y TELECOMUNICACION</t>
  </si>
  <si>
    <t>ACTIVOS INTANGIBLES</t>
  </si>
  <si>
    <t>SOFTWARE</t>
  </si>
  <si>
    <t>TOTAL DEL GASTO</t>
  </si>
  <si>
    <t>Del 01 de Enero al 30 de Junio de 2016</t>
  </si>
  <si>
    <t>Telefonia Rural de Sonora</t>
  </si>
  <si>
    <t>Al 30 de Junio de 2016</t>
  </si>
  <si>
    <t>CREDITOS FISCALES ANTE SECRETARIA DE HACIENDA Y CREDITO PUBLICO (permisos SCT)</t>
  </si>
  <si>
    <t>DEMANDA POR DESPIDO INJUSTIFICADO DEL EXDIRECTOR JESUS ALBERTO FELIX IBARRA</t>
  </si>
  <si>
    <t>TOTAL EN CUENTAS DE ORDEN</t>
  </si>
  <si>
    <t>TRIMESTRE: SEGUNDO</t>
  </si>
  <si>
    <t>NADA QUE INFORMAR EN ESTE APARTADO</t>
  </si>
  <si>
    <t>Hacienda Pública/Patrimonio Generado de Ejercicios Anteriores</t>
  </si>
  <si>
    <t>Hacienda Pública/Patrimonio Generado del Ejercicio</t>
  </si>
  <si>
    <t xml:space="preserve">Aportaciones </t>
  </si>
  <si>
    <t xml:space="preserve">Revalúos  </t>
  </si>
  <si>
    <t>Hacienda Pública/Patrimonio Neto Final del Ejercicio 2015</t>
  </si>
  <si>
    <t>Variaciones de la Hacienda Pública/Patrimonio Neto del Ejercicio 2014</t>
  </si>
  <si>
    <t>C.P. JOSE FRANCISCO ORTEGA MOLINA</t>
  </si>
  <si>
    <t>DIRECTOR GENERAL</t>
  </si>
  <si>
    <t>C.P. REFUGIO CARMELO ARRIQUIVES</t>
  </si>
  <si>
    <t>ENCARGADA DE LA SUBDIRECCION ADMINISTRATIVA</t>
  </si>
  <si>
    <t>________________________________</t>
  </si>
  <si>
    <t>___________________________________</t>
  </si>
  <si>
    <t>ENC. DE LA SUBDIRECCION ADMINISTRATIVA</t>
  </si>
  <si>
    <t>MATERIALES PARA EL REGISTRO E IDENTIFICACION DE BIENES Y PERSONAS</t>
  </si>
  <si>
    <t>TRIMESTRE:  SEGUNDO</t>
  </si>
  <si>
    <t>Del 01 de Enero al  30 de Junio de 2016</t>
  </si>
  <si>
    <t>GASTOS DE OPERACIÓN RECURSOS PROPIOS</t>
  </si>
  <si>
    <t>HSBC SA, INSTITUCION DE BANCA MULTIPLE, GRUPO FINANCIERO HSBC</t>
  </si>
  <si>
    <t>GASTOS DE OPERACIÓN</t>
  </si>
  <si>
    <t>BBVA BANCOMER SA, INTITUCIÓN DE BANCA MÚLTIPLE, GRUPO FINANCIERO BBVA BANCOMER</t>
  </si>
  <si>
    <t>0144662245</t>
  </si>
  <si>
    <t>GASTOS DE OPERACIÓN (SERVICIOS PERSONALES) TRANSFERENCIAS ESTATALES</t>
  </si>
  <si>
    <t>01506634506</t>
  </si>
  <si>
    <t>Telefonía Rural de Sonora</t>
  </si>
  <si>
    <t>TRSET4005</t>
  </si>
  <si>
    <t>CAMIONETA MARCA FORD LOBO XL 4X4 SUPERCREW MODELO 2008, CON CAPACIDAD PARA 5 PASAJEROS, MOTOR V8, TRANSMISION AUTOMATICA DE 4 VELOCIDADES CON SOBREMARCHA</t>
  </si>
  <si>
    <t>TRSET4006</t>
  </si>
  <si>
    <t>UNIDAD SEMINUEVA DE LA MARCA CHEVROLET SILVERADO REG 4X4 MODELO 2008, COLOR GRIS TORMENTA, MOTOR HECHA EN ESTADOS UNIDOS 5.3L 8 CILINDROS, TRANSMISION AUTOMATICA, 4 VELOCIDADES, 2 PUERTAS, CAPACIDAD 3 PASAJEROS</t>
  </si>
  <si>
    <t>TRSET4011</t>
  </si>
  <si>
    <t>CAMIONETA MARCA FORD LOBO XL 4X4 SUPERCREW, MODELO 2008, SERIE 1FTRW14W18K-D34564</t>
  </si>
  <si>
    <t>TRSMO1044</t>
  </si>
  <si>
    <t>01 SILLON</t>
  </si>
  <si>
    <t>TRSMO1070</t>
  </si>
  <si>
    <t>01 CONJUNTO MAQ</t>
  </si>
  <si>
    <t>TRSMO1095</t>
  </si>
  <si>
    <t>01 SILLA</t>
  </si>
  <si>
    <t>TRSMO1045</t>
  </si>
  <si>
    <t>TRSMO1046</t>
  </si>
  <si>
    <t>TRSMO1085</t>
  </si>
  <si>
    <t>1 MESA</t>
  </si>
  <si>
    <t>TRSMO1067</t>
  </si>
  <si>
    <t>TRSMO1018</t>
  </si>
  <si>
    <t>01 SUMADORA</t>
  </si>
  <si>
    <t>TRSMO1103</t>
  </si>
  <si>
    <t>TRSMO1123</t>
  </si>
  <si>
    <t>01 TELEFONO</t>
  </si>
  <si>
    <t>TRSMO1017</t>
  </si>
  <si>
    <t>1 ARCHIVERO</t>
  </si>
  <si>
    <t>TRSMO1031</t>
  </si>
  <si>
    <t>1 GUILLOTINA</t>
  </si>
  <si>
    <t>S/C</t>
  </si>
  <si>
    <t>2 MAMPARAS</t>
  </si>
  <si>
    <t>TRSMO1112</t>
  </si>
  <si>
    <t>TRSMO1054</t>
  </si>
  <si>
    <t>TRSMO1066</t>
  </si>
  <si>
    <t>TRSMO1111</t>
  </si>
  <si>
    <t>TRSMO1110</t>
  </si>
  <si>
    <t>01 DESPACHADOR</t>
  </si>
  <si>
    <t>TRSMO1099</t>
  </si>
  <si>
    <t>1 ENGARGOLADORA</t>
  </si>
  <si>
    <t>TRSMO1025</t>
  </si>
  <si>
    <t>1 FAX TERMICO</t>
  </si>
  <si>
    <t>TRSMO1019</t>
  </si>
  <si>
    <t>TRSMO1119</t>
  </si>
  <si>
    <t>01 BATERIA</t>
  </si>
  <si>
    <t>TRSMO1088</t>
  </si>
  <si>
    <t>01 ARCHIVERO</t>
  </si>
  <si>
    <t>1 CONSTRUCCION DE MUEBLE</t>
  </si>
  <si>
    <t>TRSMO1027</t>
  </si>
  <si>
    <t>TRSMO1032</t>
  </si>
  <si>
    <t>1 PROTECTORA DE CHEQUES</t>
  </si>
  <si>
    <t>TRSMO1113</t>
  </si>
  <si>
    <t>1 SILLA</t>
  </si>
  <si>
    <t>TRSMO1115</t>
  </si>
  <si>
    <t>TRSMO1074 TRSMO1075</t>
  </si>
  <si>
    <t>1 ESTANTE</t>
  </si>
  <si>
    <t>1 CUBIERTA</t>
  </si>
  <si>
    <t>2 POSTES</t>
  </si>
  <si>
    <t>1 POSTE</t>
  </si>
  <si>
    <t>4 TERMINACIONES DE MAMPARAS</t>
  </si>
  <si>
    <t>18 PARES DE MENSULAS</t>
  </si>
  <si>
    <t>TRSMO1100</t>
  </si>
  <si>
    <t>4 CUBIERTAS</t>
  </si>
  <si>
    <t>6 CUBIERTAS</t>
  </si>
  <si>
    <t>14 MAMPARAS</t>
  </si>
  <si>
    <t>TRSMO1058</t>
  </si>
  <si>
    <t>TRSMO1107</t>
  </si>
  <si>
    <t>01 ESCRITORIO</t>
  </si>
  <si>
    <t>TRSMO1118</t>
  </si>
  <si>
    <t>TRSMO1124</t>
  </si>
  <si>
    <t>01 MAQUINA DE ESCRIBIR</t>
  </si>
  <si>
    <t>TRSMO1076</t>
  </si>
  <si>
    <t>1 MESA DE TRABAJO</t>
  </si>
  <si>
    <t>TRSMO1102</t>
  </si>
  <si>
    <t>TRSMO1068</t>
  </si>
  <si>
    <t xml:space="preserve">01 CONJUNTO </t>
  </si>
  <si>
    <t>TRSMO1069</t>
  </si>
  <si>
    <t>01 CONJUNTO</t>
  </si>
  <si>
    <t>01 ESTANTE</t>
  </si>
  <si>
    <t>TRSMO1092</t>
  </si>
  <si>
    <t>TRSMO1091</t>
  </si>
  <si>
    <t>TRSMO1097</t>
  </si>
  <si>
    <t>TRSMO1030</t>
  </si>
  <si>
    <t>01 EXTINTOR</t>
  </si>
  <si>
    <t>TRSMO1051</t>
  </si>
  <si>
    <t>TRSMO1104</t>
  </si>
  <si>
    <t>7 CUBIERTAS</t>
  </si>
  <si>
    <t>TRSMO1050</t>
  </si>
  <si>
    <t>TRSMO1089</t>
  </si>
  <si>
    <t>TRSMO1053</t>
  </si>
  <si>
    <t>TRSMO1084</t>
  </si>
  <si>
    <t>1 CONJUNTO EJECUTIVO</t>
  </si>
  <si>
    <t>TRSMO1116</t>
  </si>
  <si>
    <t>TRSMO1125</t>
  </si>
  <si>
    <t>01 LIBRERO</t>
  </si>
  <si>
    <t>TRSMO1117</t>
  </si>
  <si>
    <t>TRSMO1114</t>
  </si>
  <si>
    <t>TRSEQ2132</t>
  </si>
  <si>
    <t>COMPUTADORA MT P4.3 HT 40G/256/CDROMM/W</t>
  </si>
  <si>
    <t>TRSEQ2131</t>
  </si>
  <si>
    <t>MONITOR NEGRO DE 17"</t>
  </si>
  <si>
    <t>TRSEQ2071</t>
  </si>
  <si>
    <t>LECTOR METROLOGIC MANUAL</t>
  </si>
  <si>
    <t>TRSEQ2057</t>
  </si>
  <si>
    <t>PROCESADOR DE 1 GH, MEMORIA RAM 128 MB, DISCO DURO 40 GBYTES, FLOOPY DE 3 1/2", TARJETA DE VIDEO 3D ULTRAVGA TARJETA DE RED 10/100 MBPS, TARJETA DE SONIDO 3D, MOUSE</t>
  </si>
  <si>
    <t>TRSEQ2078</t>
  </si>
  <si>
    <t>SCANJET C. PLANA C7712A, 2400X2400 DPI, 4 SEGUNDOS VISTA PREVIA, ALIM. 50PG, OFICIO, 48 BITS, SCSI-USB, WIN 98, ME, XP, NT, MAC, 7 BOT. DE TAREAS EN PANEL FRONTAL SOFTW.OCR PROFES</t>
  </si>
  <si>
    <t>TRSEQ2111</t>
  </si>
  <si>
    <t>IMPRESORA</t>
  </si>
  <si>
    <t>TRSEQ2119</t>
  </si>
  <si>
    <t>IMPRESORA HP LASER</t>
  </si>
  <si>
    <t>TRSEQ2120</t>
  </si>
  <si>
    <t>PROYECTOR DIGITAL 200 LUMENES, PESO DE 3 KG.</t>
  </si>
  <si>
    <t>TRSEQ2138</t>
  </si>
  <si>
    <t>CONTROL BIOMETRICO PARA ASISTENCIA DE RECONOCIMIENTO FACIAL/APERTURA DE PUERTAS/PANTALLA TACTIL</t>
  </si>
  <si>
    <t>TRSEQ2127</t>
  </si>
  <si>
    <t>PANTALLA LCD DE 19"</t>
  </si>
  <si>
    <t>TRSEQ2156</t>
  </si>
  <si>
    <t xml:space="preserve"> QUEMADOR EXTERNO</t>
  </si>
  <si>
    <t>TRSEQ2053</t>
  </si>
  <si>
    <t>MODEM MOTOROLA VOYCE EX.56 K INCLUYE CABLE SERIAL E INSTALACION</t>
  </si>
  <si>
    <t>TRSEQ2043</t>
  </si>
  <si>
    <t>CPU COMPUTADOR PENTIUM 586, 133 MHS,DISCO DURO 1.6 GB DRIVE 3.5, TECLADO DE 102 TECLAS EN ESPAÑOL, FACT.12404, 18/04/1997, MARCA LANIX, MODELO:KB-5926, S/S, CVE:TRSEQ2045</t>
  </si>
  <si>
    <t>S/CVE</t>
  </si>
  <si>
    <t>1 TARJETA DE RED ETHERNET</t>
  </si>
  <si>
    <t>TRSEQ2044</t>
  </si>
  <si>
    <t>MONITOR SVG COLOR</t>
  </si>
  <si>
    <t>TRSEQ2054</t>
  </si>
  <si>
    <t>MODEM  MOTOROLA SURFR 28.K.</t>
  </si>
  <si>
    <t>TRSEQ2050</t>
  </si>
  <si>
    <t>CONCENTRADOR DE 8 PUERTOS</t>
  </si>
  <si>
    <t>UNIDAD DE RESPALDO CD-READ WITE</t>
  </si>
  <si>
    <t>TRSEQ2121</t>
  </si>
  <si>
    <t>PANTALLA PARED MANUAL DE 3.05*3.05,  FACT. 21318, 15/11/2004</t>
  </si>
  <si>
    <t>S/N</t>
  </si>
  <si>
    <t>IMPRESORA 9PPM EN NEGRO Y 8PPM EN COLOR, CONECTIVIDAD USB Y PARALELO RESOLUCION 1200 X 1200 DPI</t>
  </si>
  <si>
    <t>TRSEQ2083</t>
  </si>
  <si>
    <t>IMPRESORA LASER COLOR , LASERJET CP2025N VELOCIDAD DE IMPRESIÓN 20 PAGINAS POR MINUTO NEGRO 20 PAGINAS POR MINUTO COLOR, PUERTO USB 2.0, FAST ETHERNET 10/100 BASE-TX, COMPATIBLE CON PC Y MAC</t>
  </si>
  <si>
    <t>TRSEQ2123</t>
  </si>
  <si>
    <t>CPU CON MEMORIA KINGSTON 1 GB DDR2, DISCO DURO 80 GB ULTRA DMA 7200 RPM Y UNIDAD DVD LG</t>
  </si>
  <si>
    <t>TRSEQ2062</t>
  </si>
  <si>
    <t>1 CPU PENTIUM 41.7GHZ, 128MB, 80GB MULTIMEDIA, CON TARJETA DE RED 10/100, FDD 1.44MB., CON CDROM ,1 TECLADO, FACT. 395, FECHA: 04/04/2003,MARCA GENIUS, SERIE: 3912A128, CVE INV.:TRSEQ2065</t>
  </si>
  <si>
    <t>TRSEQ2094</t>
  </si>
  <si>
    <t>LAP TOP, SEIR DEL MONITOR: 1042542</t>
  </si>
  <si>
    <t>TRSEQ2128</t>
  </si>
  <si>
    <t>COMPUTADORA PORTATIL, PROCESADOR PENTIUM M A 1.5GHZ, 40GB DISCO DURO, 512MB DE MEMORIA, UNIDAD CDRW/DVD,  PANTALLA 15" TFT, WINDOWS XP PRO</t>
  </si>
  <si>
    <t xml:space="preserve">TRSEQ2108          </t>
  </si>
  <si>
    <t>COMPUTADORA DE ESCRITORIO PRESCOTT COMPUESTA DE: 1 CPU 3.0 GHZ, DISCO DURO DE 40GB, 512 MB DE MEMORIA, CD ROM, 1 TECLADO, MARCA HEWLETT PACKARD, MODELO: K-0316, SERIE: 355630-161, CVE INVENTARIO: TRSEQ2109 FACT. 21182, 12/10/2004.</t>
  </si>
  <si>
    <t xml:space="preserve">TRSEQ2107  </t>
  </si>
  <si>
    <t>MONITOR CTR 17", GABINETE SMALL FORM FACTOR, WINDOWS XO, TARJETA DE RED GIGABIT Y 1 MOUSE</t>
  </si>
  <si>
    <t>TRSEQ2126</t>
  </si>
  <si>
    <t xml:space="preserve">COMPUTADORA PORTATIL NOTEBOOK, MICROSOFT WINDOWS, XP PROFESIONAL, PROCESADOR INTEL PENTIUM M DE 1.5 GHZ, 1024 KB CACHE L2, BUS DE SISTEMA DE 400 MHZ, 512 MB DDR (2 X 256), PANTALLA TFT/XGA 15", DISCO DURO DE 40 GB (4200 RPM) </t>
  </si>
  <si>
    <t>TRSEQ2112</t>
  </si>
  <si>
    <t>TRSEQ2115</t>
  </si>
  <si>
    <t>UNIDAD FLOPPY EXTERNO USB</t>
  </si>
  <si>
    <t>TRSEQ2093</t>
  </si>
  <si>
    <t>TV/TURNER EXTERNO</t>
  </si>
  <si>
    <t>TRSEQ2155</t>
  </si>
  <si>
    <t>CAMARA DIGITAL</t>
  </si>
  <si>
    <t>TRSEQ2084</t>
  </si>
  <si>
    <t xml:space="preserve">LAP TOP </t>
  </si>
  <si>
    <t>TRSEQ2113</t>
  </si>
  <si>
    <t>TRSEQ2085</t>
  </si>
  <si>
    <t>TRSEQ2139</t>
  </si>
  <si>
    <t>LAP TOP VPC</t>
  </si>
  <si>
    <t>TRSEQ2067</t>
  </si>
  <si>
    <t>COMPUTADORA PENTIUM IV DE 1.76, CON DISCO DURO DE 40 GB MEMORIA RAM 128 MBYTES, TARJETA DE SONIDO 32 BITES, TARJETA DE VIDEO 3D, TARJETA RED 10/100 MBPS, GABINETE 300 WTS FLOPPY DE 3.5 DE 1.44 MB, UNIDAD DE CDROM</t>
  </si>
  <si>
    <t>TRSEQ2086</t>
  </si>
  <si>
    <t>IMPRESORA MULTIFUNCIONAL HP LASER</t>
  </si>
  <si>
    <t>TRSEQ2140</t>
  </si>
  <si>
    <t>MONITOR</t>
  </si>
  <si>
    <t>TRSEQ2092</t>
  </si>
  <si>
    <t>CPU</t>
  </si>
  <si>
    <t>TRSEQ2144</t>
  </si>
  <si>
    <t>TRSEQ2145</t>
  </si>
  <si>
    <t>TRSEQ2147</t>
  </si>
  <si>
    <t>TRSEQ2146</t>
  </si>
  <si>
    <t>TRSEQ2149</t>
  </si>
  <si>
    <t>TRSEQ2150</t>
  </si>
  <si>
    <t>TRSEQ2148</t>
  </si>
  <si>
    <t>TRSEQ2151</t>
  </si>
  <si>
    <t>TRSEQ2154</t>
  </si>
  <si>
    <t>TRSEQ2157</t>
  </si>
  <si>
    <t>TRSEQ2141</t>
  </si>
  <si>
    <t>TRSEQ2091</t>
  </si>
  <si>
    <t>TRSEQ2153</t>
  </si>
  <si>
    <t>TRSEQ2152</t>
  </si>
  <si>
    <t>TRSEC3244</t>
  </si>
  <si>
    <t>1 MONITOR DE SERVICIO</t>
  </si>
  <si>
    <t>TRSEC3245</t>
  </si>
  <si>
    <t>1 MILIVOLTÍMETRO</t>
  </si>
  <si>
    <t>1 ADAPTADOR DE IMPEDANCIA</t>
  </si>
  <si>
    <t>TRSEC3246</t>
  </si>
  <si>
    <t>1 OSCILOSCOPIO</t>
  </si>
  <si>
    <t>TRSEC3247</t>
  </si>
  <si>
    <t>1 MULTÍMETRO</t>
  </si>
  <si>
    <t>TRSEC3248</t>
  </si>
  <si>
    <t>1 CONTADOR DÍGITAL DE FRECUENCIA</t>
  </si>
  <si>
    <t>1 ACOPLADOR PARA CONTADOR DE FRECUENCIA</t>
  </si>
  <si>
    <t>TRSEC3249</t>
  </si>
  <si>
    <t>1 WATTIMETRO EN LÍNEA</t>
  </si>
  <si>
    <t>TRSEC3250</t>
  </si>
  <si>
    <t>1 ATENUADOR DE RF 30DB/100 W</t>
  </si>
  <si>
    <t>TRSEC3537</t>
  </si>
  <si>
    <t>1 ATENUADOR DE RF 10DB/5 W</t>
  </si>
  <si>
    <t>1 ELEMENTO TRADUCTOR PARA WATTIMETRO 5W</t>
  </si>
  <si>
    <t>1 ELEMENTO TRADUCTOR PARA WATTIMETRO 10W</t>
  </si>
  <si>
    <t>1 ELEMENTO TRADUCTOR PARA WATTIMETRO 50W</t>
  </si>
  <si>
    <t>TRSEC3538</t>
  </si>
  <si>
    <t>1 PROBADOR DE TARJETA DE CIRCUITO IMPRESO TM5TX</t>
  </si>
  <si>
    <t>TRSEC3539</t>
  </si>
  <si>
    <t>1 PROBADOR DE TARJETA DE CIRCUITO IMPRESO DE RX</t>
  </si>
  <si>
    <t>1 JUEGO DE CONECTORES COAXIALES</t>
  </si>
  <si>
    <t>1 PROGRAMADOR SINTETIZADO TMTPP2</t>
  </si>
  <si>
    <t>1 PROGRAMADOR DE CIRCUITOS PROM TM-TMP1</t>
  </si>
  <si>
    <t>TRSEC3541</t>
  </si>
  <si>
    <t>1 MEDIDOR DE RELACIÓN SINAD</t>
  </si>
  <si>
    <t>TRSEC3542</t>
  </si>
  <si>
    <t>1 FUENTE DE ALIMENTACIÓN 35 AMPS. 13.8 VCD</t>
  </si>
  <si>
    <t>1JUEGO DE DESARMADORES PARA AJUSTE FINO</t>
  </si>
  <si>
    <t>TRSEC3543</t>
  </si>
  <si>
    <t>1 ESTACIÓN PARA SOLDAR</t>
  </si>
  <si>
    <t>s/c</t>
  </si>
  <si>
    <t>1 AUDIO TESTER</t>
  </si>
  <si>
    <t>1 MÓDULOS EXCITADOR DE TRANSMISOR</t>
  </si>
  <si>
    <t>MÓDULOS COMPLETO DE RECEPCIÓN</t>
  </si>
  <si>
    <t>MÓDULOS AMPLIFICADOR DE POTENCIA DE RF</t>
  </si>
  <si>
    <t>MÓDULOS INTERCONECTADOR TELEFÓNICO</t>
  </si>
  <si>
    <t>INTERFACES DE SEÑALIZACIÓN</t>
  </si>
  <si>
    <t>JUEGOS DE CABLES DE ALIMENTACIÓN</t>
  </si>
  <si>
    <t>CONECTOR TIPO SMB</t>
  </si>
  <si>
    <t>TRANSISTORES  AMPLIFICADOR DE AUDIOS 2SC3019</t>
  </si>
  <si>
    <t>CIRCUITOS INTEGRADOS CODIFICADOR DTMF</t>
  </si>
  <si>
    <t>DECODIFICADORES DTMF</t>
  </si>
  <si>
    <t>MODULO SINTETIZADOR PLL</t>
  </si>
  <si>
    <t>MODULO HIBRIDO PARA AMPLIFICADOR</t>
  </si>
  <si>
    <t>TRANSISTOR 2SC3019</t>
  </si>
  <si>
    <t>CONVERTIDOR DC-DC</t>
  </si>
  <si>
    <t>MODULO GENERADOR DE TIMBRADO</t>
  </si>
  <si>
    <t>JUEGOS DE INDUCTANCIA Y CRISTALES</t>
  </si>
  <si>
    <t>TRSEC4035</t>
  </si>
  <si>
    <t>COAXIAL ATTENUATOR</t>
  </si>
  <si>
    <t>TRSEC4040</t>
  </si>
  <si>
    <t>RADIO PORTATIL SIN ANTENA CON BATERIA</t>
  </si>
  <si>
    <t>TRSEC4041</t>
  </si>
  <si>
    <t>TRSEC4042</t>
  </si>
  <si>
    <t>RADIO PORTATIL SIN ANTENA SIN BATERIA</t>
  </si>
  <si>
    <t>TRSEC4038</t>
  </si>
  <si>
    <t>MICROFONO</t>
  </si>
  <si>
    <t>TRSEC4036</t>
  </si>
  <si>
    <t>GENERADOR DE TONO FIJO</t>
  </si>
  <si>
    <t>TRSEC4037</t>
  </si>
  <si>
    <t>GENERADOR DE TONOS DTMF</t>
  </si>
  <si>
    <t>6 SUPRESOR DE DESCARGA</t>
  </si>
  <si>
    <t>TRSEC4049</t>
  </si>
  <si>
    <t>MULTIMETRO DIGITAL</t>
  </si>
  <si>
    <t>TRSEC4039</t>
  </si>
  <si>
    <t>WALTIMETRO EN LINEA</t>
  </si>
  <si>
    <t>TRSEC3415</t>
  </si>
  <si>
    <t>1 CONMUTADOR TELEFONICO  INCLUYE 2 TARJETAS DE LINEA Y 2 PARA EXTENSIONES</t>
  </si>
  <si>
    <t>TRSEC3419</t>
  </si>
  <si>
    <t>CONSOLA MULTILINEA</t>
  </si>
  <si>
    <t>BATERIA 2000</t>
  </si>
  <si>
    <t>MOTOSIERRA, MOD. MS-390, BARRA 20"</t>
  </si>
  <si>
    <t>TRSEQ3559</t>
  </si>
  <si>
    <t xml:space="preserve">1 CONCENTRADOR TELEFÓNICO PARA 8 CANALES E&amp;M 16 ABONADOS CON MODULO VERIFICADOR DE CODIGO ANI  INTER-FACE DE CANAL  PROGRAMADOR Y PTO. SERIAL RS-232c </t>
  </si>
  <si>
    <t>TRSEC3718</t>
  </si>
  <si>
    <t xml:space="preserve">1 ESTACION TERMINAL DE RADIO BASE DE 2 CANALES DE RADIO FRECUENCIA CON AMPLIFICADOR DOBLE DE 50 WATTS DE POTENCIA  </t>
  </si>
  <si>
    <t>TRSEC3407</t>
  </si>
  <si>
    <t>TRSEC3457</t>
  </si>
  <si>
    <t>TRSEC3326</t>
  </si>
  <si>
    <t>1 FUENTE DE ALIMENTACIÓN CON RECTIFICACIÓN ENTRADA DE 120VCA SALIDA 12VCD-50 AMP</t>
  </si>
  <si>
    <t>TRSEC4004</t>
  </si>
  <si>
    <t>TRSEC3589</t>
  </si>
  <si>
    <t>TRSEC3276</t>
  </si>
  <si>
    <t>TRSEC3909</t>
  </si>
  <si>
    <t>TRSEC3719</t>
  </si>
  <si>
    <t>TRSEC3773</t>
  </si>
  <si>
    <t>TRSEC3409</t>
  </si>
  <si>
    <t>TRSEC4002</t>
  </si>
  <si>
    <t>TRSEC4003</t>
  </si>
  <si>
    <t>TRSEC3458</t>
  </si>
  <si>
    <t>TRSEC3721</t>
  </si>
  <si>
    <t xml:space="preserve">1 SISTEMA COMBINADOR DE ANTENAS CON TABLERO SUPRESOR DE PRODUCTOS I M ATENUADORES </t>
  </si>
  <si>
    <t>TRSEC3591</t>
  </si>
  <si>
    <t xml:space="preserve">1 SISTEMA COMBINADOR DE ANTENAS CON TABLERO SUPRESOR DE PRODUCTOS I M ATENUADORES Y DUPLEXORES INTEGRADOS </t>
  </si>
  <si>
    <t>TRSEC3328</t>
  </si>
  <si>
    <t>TRSEC3009</t>
  </si>
  <si>
    <t>TRSEC3410</t>
  </si>
  <si>
    <t>TRSEC3278</t>
  </si>
  <si>
    <t>TRSEC3911</t>
  </si>
  <si>
    <t>TRSEC3106-A</t>
  </si>
  <si>
    <t>TRSEC3460</t>
  </si>
  <si>
    <t>TRSEC4005</t>
  </si>
  <si>
    <t>TRSEC4006</t>
  </si>
  <si>
    <t>TRSEC3666</t>
  </si>
  <si>
    <t>1 ESTACION REPETIDORA DE DOS CANALES DE RF CON INTERFACE E&amp;M Y GABINETE TIPO RACK, INCLUYE</t>
  </si>
  <si>
    <t>A)SISTEMA COMBINADOR DE 2 CANALES DE ANTENAS UHF CON TABLERO SUPRESOR DE PRODUCTOS I.M. ATENUADORES Y</t>
  </si>
  <si>
    <t>B)SISTEMA COMBINADOR DE 2 CANALES DE ANTENAS UHF CON TABLERO SUPRESOR DE PRODUCTOS I.M. ATENUADORES Y</t>
  </si>
  <si>
    <t>TRSEC3742</t>
  </si>
  <si>
    <t>TRSEC3381</t>
  </si>
  <si>
    <t>TRSEC3338</t>
  </si>
  <si>
    <t>1 ESTACION TERMINAL DE ABONADO MOD SUBXDT30V/U CON RASTREO AUTOMATICO DE CANALES POTENCIA RF 30W Y CODIF  ANI</t>
  </si>
  <si>
    <t>TRSEC3339</t>
  </si>
  <si>
    <t>TRSEC3354</t>
  </si>
  <si>
    <t>TRSEC3177</t>
  </si>
  <si>
    <t>TRSEC3182</t>
  </si>
  <si>
    <t>TRSEC3183</t>
  </si>
  <si>
    <t>TRSEC3184</t>
  </si>
  <si>
    <t>TRSEC3606</t>
  </si>
  <si>
    <t>TRSEC3437</t>
  </si>
  <si>
    <t>TRSEC3592</t>
  </si>
  <si>
    <t>TRSEC3624</t>
  </si>
  <si>
    <t>TRSEC3467</t>
  </si>
  <si>
    <t>TRSEC3438</t>
  </si>
  <si>
    <t>TRSEC3480</t>
  </si>
  <si>
    <t>TRSEC3421</t>
  </si>
  <si>
    <t>TRSEC3486</t>
  </si>
  <si>
    <t>TRSEC3435</t>
  </si>
  <si>
    <t>TRSEC3449</t>
  </si>
  <si>
    <t>TRSEC3658</t>
  </si>
  <si>
    <t>TRSEC3654</t>
  </si>
  <si>
    <t>TRSEC3647</t>
  </si>
  <si>
    <t>TRSEC3631</t>
  </si>
  <si>
    <t>TRSEC3616</t>
  </si>
  <si>
    <t>TRSEC3733</t>
  </si>
  <si>
    <t>TRSEC3709</t>
  </si>
  <si>
    <t>TRSEC3078</t>
  </si>
  <si>
    <t>TRSEC3499</t>
  </si>
  <si>
    <t>TRSEC3737</t>
  </si>
  <si>
    <t>TRSEC3749</t>
  </si>
  <si>
    <t>TRSEC4008</t>
  </si>
  <si>
    <t>TRSEC3670</t>
  </si>
  <si>
    <t xml:space="preserve">1 ANTENA OMNIDIRECCIONAL DE DIPOLOS EXPUESTOS VHF DB 224  MOD TM AS7 12 </t>
  </si>
  <si>
    <t>TRSEC4031</t>
  </si>
  <si>
    <t>TRSEC3905</t>
  </si>
  <si>
    <t>TRSEC3096-A</t>
  </si>
  <si>
    <t>TRSEC3097-A</t>
  </si>
  <si>
    <t>TRSEC3098-A</t>
  </si>
  <si>
    <t>TRSEC3099-A</t>
  </si>
  <si>
    <t>TRSEC3937</t>
  </si>
  <si>
    <t>TRSEC3903</t>
  </si>
  <si>
    <t>TRSEC3669</t>
  </si>
  <si>
    <t>TRSEC3385</t>
  </si>
  <si>
    <t>1 ANTENA DIRECCIONAL TIPO YAGUI VHF  MOD  TM ATVY6</t>
  </si>
  <si>
    <t>1 ANTENA DIRECCIONAL TIPO YAGUI VHF  MOD  TM ATVY6  6 ELEMENTOS</t>
  </si>
  <si>
    <t>TRSEC3985</t>
  </si>
  <si>
    <t>TRSEC3619</t>
  </si>
  <si>
    <t>TRSEC3988</t>
  </si>
  <si>
    <t>TRSEC3313</t>
  </si>
  <si>
    <t>TRSEC3556</t>
  </si>
  <si>
    <t>TRSEC3610</t>
  </si>
  <si>
    <t>TRSEC3615</t>
  </si>
  <si>
    <t>TRSEC3627</t>
  </si>
  <si>
    <t>TRSEC3107</t>
  </si>
  <si>
    <t>1 ANTENA DIRECCIONAL TIPO YAGUI VHF  MOD  TM ATVY6 6 ELEMENTOS</t>
  </si>
  <si>
    <t>TRSEC3108</t>
  </si>
  <si>
    <t>1 ANTENA DIRECCIONAL TIPO YAGUI VHF  MOD  TM ATVY6 5 ELEMENTOS</t>
  </si>
  <si>
    <t>TRSEC3109</t>
  </si>
  <si>
    <t>TRSEC3110</t>
  </si>
  <si>
    <t>TRSEC3111</t>
  </si>
  <si>
    <t>TRSEC3112</t>
  </si>
  <si>
    <t>TRSEC3113</t>
  </si>
  <si>
    <t>TRSEC3122</t>
  </si>
  <si>
    <t>1 ANTENA DIRECCIONAL TIPO YAGUI VHF  MOD  TM ATVY6  6 ELEMENTOS LARGA</t>
  </si>
  <si>
    <t>TRSEC3123</t>
  </si>
  <si>
    <t>1 ANTENA DIRECCIONAL TIPO YAGUI VHF  MOD  TM ATVY6 6 ELEMENTOS LARGA</t>
  </si>
  <si>
    <t>TRSEC3289</t>
  </si>
  <si>
    <t>TRSEC3310</t>
  </si>
  <si>
    <t>TRSEC3315</t>
  </si>
  <si>
    <t>TRSEC3984</t>
  </si>
  <si>
    <t>TRSEC3986</t>
  </si>
  <si>
    <t>TRSEC3987</t>
  </si>
  <si>
    <t>TRSEC3989</t>
  </si>
  <si>
    <t>TRSEC3074-A</t>
  </si>
  <si>
    <t>TRSEC3375-A</t>
  </si>
  <si>
    <t>TRSEC3076-A</t>
  </si>
  <si>
    <t>TRSEC3088-A</t>
  </si>
  <si>
    <t>TRSEC3089-A</t>
  </si>
  <si>
    <t>TRSEC3101-A</t>
  </si>
  <si>
    <t>TRSEC3641</t>
  </si>
  <si>
    <t>TRSEC3115</t>
  </si>
  <si>
    <t>1 ANTENA DIRECCIONAL TIPO YAGUI VHF  MOD  TM ATVY6  3 ELEMENTOS</t>
  </si>
  <si>
    <t>TRSEC3116</t>
  </si>
  <si>
    <t>TRSEC3117</t>
  </si>
  <si>
    <t>TRSEC3118</t>
  </si>
  <si>
    <t>TRSEC3119</t>
  </si>
  <si>
    <t>TRSEC3120</t>
  </si>
  <si>
    <t>TRSEC3121</t>
  </si>
  <si>
    <t>TRSEC3283</t>
  </si>
  <si>
    <t>TRSEC3291</t>
  </si>
  <si>
    <t>TRSEC3296</t>
  </si>
  <si>
    <t>TRSEC3300</t>
  </si>
  <si>
    <t>TRSEC3307</t>
  </si>
  <si>
    <t>TRSEC3981</t>
  </si>
  <si>
    <t>TRSEC3982</t>
  </si>
  <si>
    <t>TRSEC3077-A</t>
  </si>
  <si>
    <t>TRSEC3081-A</t>
  </si>
  <si>
    <t>TRSEC3983</t>
  </si>
  <si>
    <t>TRSEC3083-A</t>
  </si>
  <si>
    <t>TRSEC3111-A</t>
  </si>
  <si>
    <t>TRSEC3412</t>
  </si>
  <si>
    <t>1 ANTENA DIRECCIONAL TIPO YAGUI VHF  MOD  TM ATVY6 12  ELEMENTOS</t>
  </si>
  <si>
    <t>TRSEC3413</t>
  </si>
  <si>
    <t>TRSEC3386</t>
  </si>
  <si>
    <t>TRSEC3387</t>
  </si>
  <si>
    <t>TRSEC3124</t>
  </si>
  <si>
    <t>TRSEC3555</t>
  </si>
  <si>
    <t>TRSEC3462</t>
  </si>
  <si>
    <t>TRSEC3463</t>
  </si>
  <si>
    <t>TRSEC3722</t>
  </si>
  <si>
    <t>TRSEC3723</t>
  </si>
  <si>
    <t>TRSEC3671</t>
  </si>
  <si>
    <t>TRSEC3672</t>
  </si>
  <si>
    <t>TRSEC3125</t>
  </si>
  <si>
    <t>TRSEC3806</t>
  </si>
  <si>
    <t>TRSEC3280</t>
  </si>
  <si>
    <t>TRSEC3090-A</t>
  </si>
  <si>
    <t>TRSEC3091-A</t>
  </si>
  <si>
    <t>TRSEC3092-A</t>
  </si>
  <si>
    <t>TRSEC3093-A</t>
  </si>
  <si>
    <t>TRSEC3094-A</t>
  </si>
  <si>
    <t>TRSEC3095-A</t>
  </si>
  <si>
    <t>TRSEC3779</t>
  </si>
  <si>
    <t>TRSEC3780</t>
  </si>
  <si>
    <t>TRSEC3939</t>
  </si>
  <si>
    <t>1 TORRE ESTRUCTURAL DE 21 MTS  CON ACCESORIOS DE INSTALACION MOD TM FT700 F T30</t>
  </si>
  <si>
    <t>1 SISTEMA DE LUCES DE OBSTRUCCION PARA TORRE MOD  TM LOBS</t>
  </si>
  <si>
    <t>TRSEC3102</t>
  </si>
  <si>
    <t>TRSEC3105</t>
  </si>
  <si>
    <t>60 SISTEMAS DE AISLAMIENTO A TIERRA PARA TORRE O EQUIPO TERMINAL</t>
  </si>
  <si>
    <t>17 SISTEMAS DE AISLAMIENTO A TIERRA PARA TORRE O EQUIPO TERMINAL</t>
  </si>
  <si>
    <t>22 SISTEMAS DE AISLAMIENTO A TIERRA PARA TORRE O EQUIPO TERMINAL</t>
  </si>
  <si>
    <t>TRSEC3081</t>
  </si>
  <si>
    <t>1 MASTIL ELESCOPICO DE 15 MTS. CON ACCESORIOS Y HERRAJES MOD TM MAST 15</t>
  </si>
  <si>
    <t>TRSEC3436</t>
  </si>
  <si>
    <t>TRSEC3259</t>
  </si>
  <si>
    <t>TRSEC3265</t>
  </si>
  <si>
    <t>TRSEC3481</t>
  </si>
  <si>
    <t>TRSEC3427</t>
  </si>
  <si>
    <t>TRSEC3488</t>
  </si>
  <si>
    <t>TRSEC3441</t>
  </si>
  <si>
    <t>TRSEC3448</t>
  </si>
  <si>
    <t>TRSEC3601</t>
  </si>
  <si>
    <t>TRSEC3814</t>
  </si>
  <si>
    <t>TRSEC3660</t>
  </si>
  <si>
    <t>TRSEC3711</t>
  </si>
  <si>
    <t>TRSEC3812</t>
  </si>
  <si>
    <t>TRSEC3815</t>
  </si>
  <si>
    <t>TRSEC3618</t>
  </si>
  <si>
    <t>TRSEC3736</t>
  </si>
  <si>
    <t>TRSEC3649</t>
  </si>
  <si>
    <t>TRSEC3821</t>
  </si>
  <si>
    <t>TRSEC3740</t>
  </si>
  <si>
    <t>TRSEC3005.A</t>
  </si>
  <si>
    <t>TRSEC3764</t>
  </si>
  <si>
    <t>TRSEC3288</t>
  </si>
  <si>
    <t>280 MTS. LINEA DE TRANSMISION COAXIAL  7/8" DE DIAMETRO, MOD. TM-B199</t>
  </si>
  <si>
    <t>330 MTS. LINEA DE TRANSMISION COAXIAL  7/8" DE DIAMETRO, MOD. TM-B199</t>
  </si>
  <si>
    <t>2550 MTS. LINEA DE TRANSMISION COAXIAL  BELDEN  9913, MOD. TM-B199</t>
  </si>
  <si>
    <t>660 MTS. LINEA DE TRANSMISION COAXIAL  BELDEN  9913, MOD. TM-B199</t>
  </si>
  <si>
    <t>11 JUEGOS DE HERRAJES, ACCESORIOS Y CONECTOR PARA LINEA DE TRANSMISION</t>
  </si>
  <si>
    <t>33 JUEGOS DE HERRAJES, ACCESORIOS Y CONECTOR PARA LINEA DE TRANSMISION</t>
  </si>
  <si>
    <t>172 CONECTORES COAXIALES TM-B199CON PARA CABLE BELDEN</t>
  </si>
  <si>
    <t>44 CONECTORES COAXIALES TM-B199CON PARA CABLE BELDEN</t>
  </si>
  <si>
    <t>TRSEC3655</t>
  </si>
  <si>
    <t>1 TELEFONO UNILINEA A&amp;T  MOD  TM  ITT2500</t>
  </si>
  <si>
    <t>TRSEC3593</t>
  </si>
  <si>
    <t>TRSEC3608</t>
  </si>
  <si>
    <t>TRSEC3103</t>
  </si>
  <si>
    <t>TRSEC3305</t>
  </si>
  <si>
    <t>TRSEC3080</t>
  </si>
  <si>
    <t>22 SISTEMAS FOTOVOLTAICOS PARA EQUIPO TERMINAL CONSTA DE:</t>
  </si>
  <si>
    <t>TRSEC3257</t>
  </si>
  <si>
    <t>MODULO SOLAR M75</t>
  </si>
  <si>
    <t>TRSEC3258</t>
  </si>
  <si>
    <t>TRSEC3468</t>
  </si>
  <si>
    <t>TRSEC3469</t>
  </si>
  <si>
    <t>TRSEC3482</t>
  </si>
  <si>
    <t>TRSEC3483</t>
  </si>
  <si>
    <t>TRSEC3428</t>
  </si>
  <si>
    <t>TRSEC3429</t>
  </si>
  <si>
    <t>TRSEC3425</t>
  </si>
  <si>
    <t>TRSEC3426</t>
  </si>
  <si>
    <t>TRSEC3489</t>
  </si>
  <si>
    <t>TRSEC3490</t>
  </si>
  <si>
    <t>TRSEC3443</t>
  </si>
  <si>
    <t>TRSEC3442</t>
  </si>
  <si>
    <t>TRSEC3445</t>
  </si>
  <si>
    <t>TRSEC3446</t>
  </si>
  <si>
    <t>TRSEC3661</t>
  </si>
  <si>
    <t>TRSEC3662</t>
  </si>
  <si>
    <t>TRSEC3663</t>
  </si>
  <si>
    <t>TRSEC3650</t>
  </si>
  <si>
    <t>TRSEC3651</t>
  </si>
  <si>
    <t>TRSEC3634</t>
  </si>
  <si>
    <t>TRSEC3635</t>
  </si>
  <si>
    <t>TRSEC3636</t>
  </si>
  <si>
    <t>TRSEC3620</t>
  </si>
  <si>
    <t>TRSEC3621</t>
  </si>
  <si>
    <t>TRSEC3595</t>
  </si>
  <si>
    <t>TRSEC3596</t>
  </si>
  <si>
    <t>TRSEC3602</t>
  </si>
  <si>
    <t>TRSEC3603</t>
  </si>
  <si>
    <t>TRSEC3712</t>
  </si>
  <si>
    <t>TRSEC3713</t>
  </si>
  <si>
    <t>TRSEC3714</t>
  </si>
  <si>
    <t>TRSEC3715</t>
  </si>
  <si>
    <t>TRSEC3642</t>
  </si>
  <si>
    <t>TRSEC3643</t>
  </si>
  <si>
    <t>TRSEC3644</t>
  </si>
  <si>
    <t>TRSEC3645</t>
  </si>
  <si>
    <t>TRSEC3975</t>
  </si>
  <si>
    <t>TRSEC3976</t>
  </si>
  <si>
    <t>TRSEC3977</t>
  </si>
  <si>
    <t>TRSEC3058-A</t>
  </si>
  <si>
    <t>SOPORTE PARA MODULO</t>
  </si>
  <si>
    <t>TRSEC3471</t>
  </si>
  <si>
    <t>TRSEC3484</t>
  </si>
  <si>
    <t>TRSEC3491</t>
  </si>
  <si>
    <t>TRSEC3444</t>
  </si>
  <si>
    <t>TRSEC3478</t>
  </si>
  <si>
    <t>CONTROLADOR DE CARGA PARA DOS MODULOS</t>
  </si>
  <si>
    <t>TRSEC3432</t>
  </si>
  <si>
    <t>TRSEC3423</t>
  </si>
  <si>
    <t>TRSEC3487</t>
  </si>
  <si>
    <t>TRSEC3450</t>
  </si>
  <si>
    <t>TRSEC3665</t>
  </si>
  <si>
    <t>TRSEC3657</t>
  </si>
  <si>
    <t>TRSEC3653</t>
  </si>
  <si>
    <t>TRSEC3598</t>
  </si>
  <si>
    <t>TRSEC3717</t>
  </si>
  <si>
    <t>TRSEC3979</t>
  </si>
  <si>
    <t>TRSEC3623</t>
  </si>
  <si>
    <t>TRSEC3968</t>
  </si>
  <si>
    <t>TRSEC3002-A</t>
  </si>
  <si>
    <t>TRSEC3004-A</t>
  </si>
  <si>
    <t>TRSEC3974</t>
  </si>
  <si>
    <t>TRSEC3059-A</t>
  </si>
  <si>
    <t>TRSEC3016-10</t>
  </si>
  <si>
    <t>TRSEC3016-11</t>
  </si>
  <si>
    <t>TRSEC3017</t>
  </si>
  <si>
    <t>TRSEC3018</t>
  </si>
  <si>
    <t>TRSEC3019</t>
  </si>
  <si>
    <t>TRSEC3020</t>
  </si>
  <si>
    <t>TRSEC3021</t>
  </si>
  <si>
    <t>TRSEC3022</t>
  </si>
  <si>
    <t>TRSEC3023</t>
  </si>
  <si>
    <t>TRSEC3024</t>
  </si>
  <si>
    <t>TRSEC3025</t>
  </si>
  <si>
    <t>TRSEC3688</t>
  </si>
  <si>
    <t>TRSEC3689</t>
  </si>
  <si>
    <t>TRSEC3690</t>
  </si>
  <si>
    <t>TRSEC3691</t>
  </si>
  <si>
    <t>TRSEC3692</t>
  </si>
  <si>
    <t>TRSEC3693</t>
  </si>
  <si>
    <t>TRSEC3694</t>
  </si>
  <si>
    <t>TRSEC3695</t>
  </si>
  <si>
    <t>TRSEC3696</t>
  </si>
  <si>
    <t>18 MODULO SOLAR M75</t>
  </si>
  <si>
    <t>21 JUEGO DE ACCESORIOS PARA MONTAJE DE MODULOS</t>
  </si>
  <si>
    <t>21 BATERIAS RECARGABLES DE CICLO PROFUNDO 100AH/12VCD</t>
  </si>
  <si>
    <t>6 SISTEMAS FOTOVOLTAICO PARA EQUIPO REPETIDOR QUE COMPRENDE DE:</t>
  </si>
  <si>
    <t>TRSEC3391</t>
  </si>
  <si>
    <t>MODULO DE CELDA SOLAR</t>
  </si>
  <si>
    <t>TRSEC3390</t>
  </si>
  <si>
    <t>TRSEC3394</t>
  </si>
  <si>
    <t>TRSEC3395</t>
  </si>
  <si>
    <t>TRSEC3396</t>
  </si>
  <si>
    <t>TRSEC3389</t>
  </si>
  <si>
    <t>TRSEC3392</t>
  </si>
  <si>
    <t>TRSEC3397</t>
  </si>
  <si>
    <t>TRSEC3958</t>
  </si>
  <si>
    <t>TRSEC3960</t>
  </si>
  <si>
    <t>TRSEC3961</t>
  </si>
  <si>
    <t>TRSEC3964</t>
  </si>
  <si>
    <t>TRSEC3697</t>
  </si>
  <si>
    <t>TRSEC3698</t>
  </si>
  <si>
    <t>TRSEC3699</t>
  </si>
  <si>
    <t>TRSEC3700</t>
  </si>
  <si>
    <t>TRSEC3701</t>
  </si>
  <si>
    <t>TRSEC3702</t>
  </si>
  <si>
    <t>TRSEC3703</t>
  </si>
  <si>
    <t>TRSEC3704</t>
  </si>
  <si>
    <t>TRSEC3705</t>
  </si>
  <si>
    <t>TRSEC3706</t>
  </si>
  <si>
    <t>TRSEC3707</t>
  </si>
  <si>
    <t>16 MODULOS DE CELDA SOLAR</t>
  </si>
  <si>
    <t>JUEGO SOPORTES DE ALUMINIO PARA 8 MODULOS SOLARES</t>
  </si>
  <si>
    <t>18 JUEGO SOPORTES DE ALUMINIO PARA 8 MODULOS SOLARES</t>
  </si>
  <si>
    <t>CONTROLADOR DE CARGA</t>
  </si>
  <si>
    <t>48 JUEGO DE ACCESORIOS PARA MONTAJE DE MODULOS</t>
  </si>
  <si>
    <t>48 BATERIAS RECARGABLES DE CICLO PROFUNDO 100AH/12VCD</t>
  </si>
  <si>
    <t>TRSEC3932</t>
  </si>
  <si>
    <t>FUENTE DE ALIMENTACION  CON RECTIFICACION ENTRADA 120VCA-SALIDA 12VCD-12 AMPS</t>
  </si>
  <si>
    <t>TRSEC3263</t>
  </si>
  <si>
    <t>TRSEC3079</t>
  </si>
  <si>
    <t>TRSEC3500</t>
  </si>
  <si>
    <t>TRSEC3110A</t>
  </si>
  <si>
    <t>TRSEC3924</t>
  </si>
  <si>
    <t>TRSEC3804</t>
  </si>
  <si>
    <t>TRSEC3766</t>
  </si>
  <si>
    <t>TRSEC3109-A</t>
  </si>
  <si>
    <t>TRSEC3734</t>
  </si>
  <si>
    <t>TRSEC3738</t>
  </si>
  <si>
    <t>TRSEC3107-A</t>
  </si>
  <si>
    <t>TRSEC3786</t>
  </si>
  <si>
    <t>TRSEC3220</t>
  </si>
  <si>
    <t>TRSEC3221</t>
  </si>
  <si>
    <t>TRSEC3223</t>
  </si>
  <si>
    <t>TRSEC3224</t>
  </si>
  <si>
    <t>TRSEC3225</t>
  </si>
  <si>
    <t>TRSEC3403</t>
  </si>
  <si>
    <t>TRSEC3227</t>
  </si>
  <si>
    <t>TRSEC3228</t>
  </si>
  <si>
    <t>TRSEC3229</t>
  </si>
  <si>
    <t>TRSEC3230</t>
  </si>
  <si>
    <t>TRSEC3231</t>
  </si>
  <si>
    <t>TRSEC3233</t>
  </si>
  <si>
    <t>TRSEC3311</t>
  </si>
  <si>
    <t>TRSEC3304</t>
  </si>
  <si>
    <t>TRSEC3297</t>
  </si>
  <si>
    <t>8 FUENTE DE ALIMENTACION  CON RECTIFICACION ENTRADA 120VCA-SALIDA 12VCD-12 AMPS</t>
  </si>
  <si>
    <t>TRSEC3570</t>
  </si>
  <si>
    <t>CARGADOR DE BATERIA</t>
  </si>
  <si>
    <t>TRSEC3408</t>
  </si>
  <si>
    <t>TRSEC3277</t>
  </si>
  <si>
    <t>TRSEC3459</t>
  </si>
  <si>
    <t>TRSEC3910</t>
  </si>
  <si>
    <t>BATERIAS DE CICLO PROFUNDO 100AH/12VCD</t>
  </si>
  <si>
    <t>2 BATERIAS DE CICLO PROFUNDO 100AH/12VCD</t>
  </si>
  <si>
    <t>11 SISTEMAS DE ENERGIA ININTERRUMPIBLE PARA ESTACION TERMINAL RADIOBASE CONSTA DE:</t>
  </si>
  <si>
    <t xml:space="preserve">1 CARGADOR DE BATERIAS </t>
  </si>
  <si>
    <t>TRSEC34018</t>
  </si>
  <si>
    <t>TRSEC3720</t>
  </si>
  <si>
    <t>TRSEC3774</t>
  </si>
  <si>
    <t>TRSEC3590</t>
  </si>
  <si>
    <t>TRSEC3747</t>
  </si>
  <si>
    <t>TRSEC3327</t>
  </si>
  <si>
    <t>4 BATERIAS RECARGABLES DE CICLO PROFUNDO 100AH/12VCD</t>
  </si>
  <si>
    <t>80 BATERIAS RECARGABLES DE CICLO PROFUNDO 100AH/12VCD</t>
  </si>
  <si>
    <t>APARTARRAYOS PARA TORRE</t>
  </si>
  <si>
    <t>19 DISPOSITIVOS PROTECTOR DE LINEA TX Y SUPRESOR D DESCARGAS ELECTRICAS</t>
  </si>
  <si>
    <t>22 DISPOSITIVOS PROTECTOR DE LINEA TX Y SUPRESOR D DESCARGAS ELECTRICAS</t>
  </si>
  <si>
    <t>50 DISPOSITIVOS PROTECTOR DE LINEA TX Y SUPRESOR D DESCARGAS ELECTRICAS</t>
  </si>
  <si>
    <t>TRSEC3882</t>
  </si>
  <si>
    <t>Rack de montaje con reg. de volt.con  8 Entrepaños de 45 x 85 cm</t>
  </si>
  <si>
    <t>TRSEC4085</t>
  </si>
  <si>
    <t>TRSEC4091</t>
  </si>
  <si>
    <t>Rack de montaje con reg. de volt. con  7 Entrepaños de 45 x 85 cm</t>
  </si>
  <si>
    <t>TRSEC4092</t>
  </si>
  <si>
    <t>TRSEC3885</t>
  </si>
  <si>
    <t>Rack de montaje con reg. de volt. con  8 Entrepaños de 45 x 85 cm</t>
  </si>
  <si>
    <t>TRSEC4086</t>
  </si>
  <si>
    <t>TRSEC4089</t>
  </si>
  <si>
    <t>Rack de montaje con reg. de volt. con  5 Entrepaños de 45 x 85 cm</t>
  </si>
  <si>
    <t>TRSEC4090</t>
  </si>
  <si>
    <t>Rack de montaje con reg. de volt. con  6 Entrepaños de 45 x 85 cm</t>
  </si>
  <si>
    <t xml:space="preserve"> Telefono terminal unilinea</t>
  </si>
  <si>
    <t>Base de concreto reforzado para antena vertex de 7.0 mts.</t>
  </si>
  <si>
    <t>Luces (2) de señalamiento y apartarrayos en antena vertex de 7.0 mts.</t>
  </si>
  <si>
    <t>Ductos y Lineas de cableado principal con tierra fisica con varilla copperwell en bentonita en estacion central.</t>
  </si>
  <si>
    <t>TRSEC3019-A</t>
  </si>
  <si>
    <t>Sistema de energia solar incluye: un  gabinete controlador de carga para 6 arreglos o grupos de celdas solares,</t>
  </si>
  <si>
    <t>TRSEC3015-A</t>
  </si>
  <si>
    <t>Un gabinete metálico con placa disipadora de potencia en el exterior, panel de conexiones eléctricas y switch de dos posiciones en el interior.</t>
  </si>
  <si>
    <t>TRSEC3016-A</t>
  </si>
  <si>
    <t>Gabinete metálico con tres transformadores y panel de conexiones eléctrica entrada/salida para tres arreglos.</t>
  </si>
  <si>
    <t>TRSEC3017-A</t>
  </si>
  <si>
    <t xml:space="preserve">un estante para 26 baterias </t>
  </si>
  <si>
    <t xml:space="preserve">Jgo. de tuberia y cables electricos. </t>
  </si>
  <si>
    <t>TRSEC3015</t>
  </si>
  <si>
    <t>Un modulo de celdas fotovoltaicas 48 watts/m75 3.02a 15.9v</t>
  </si>
  <si>
    <t>TRSEC3016-1</t>
  </si>
  <si>
    <t>TRSEC3016-2</t>
  </si>
  <si>
    <t>TRSEC3016-3</t>
  </si>
  <si>
    <t>TRSEC3016-4</t>
  </si>
  <si>
    <t>TRSEC3016-5</t>
  </si>
  <si>
    <t>TRSEC3016-6</t>
  </si>
  <si>
    <t>TRSEC3016-7</t>
  </si>
  <si>
    <t>TRSEC3629</t>
  </si>
  <si>
    <t>Un modulo de celdas fotovoltaicas 48 watts/m75</t>
  </si>
  <si>
    <t>TRSEC3889</t>
  </si>
  <si>
    <t>Regulador de voltaje (toma corriente múltiple [6] con restablecedor térmico)</t>
  </si>
  <si>
    <t>TRSEC3890</t>
  </si>
  <si>
    <t>TRSEC3891</t>
  </si>
  <si>
    <t>TRSEC3892</t>
  </si>
  <si>
    <t>TRSEC3893</t>
  </si>
  <si>
    <t>TRSEC3006-A</t>
  </si>
  <si>
    <t>TRSEC3012-A</t>
  </si>
  <si>
    <t>TRSEC3878</t>
  </si>
  <si>
    <t>TRSEC4179</t>
  </si>
  <si>
    <t>TRSEC4180</t>
  </si>
  <si>
    <t>TRSEC4181</t>
  </si>
  <si>
    <t>TRSEC4182</t>
  </si>
  <si>
    <t>TRSEC4183</t>
  </si>
  <si>
    <t>TRSEC4184</t>
  </si>
  <si>
    <t>TRSEC4185</t>
  </si>
  <si>
    <t>TRSEC4186</t>
  </si>
  <si>
    <t>TRSEC4187</t>
  </si>
  <si>
    <t>TRSEC4188</t>
  </si>
  <si>
    <t>TRSEC4189</t>
  </si>
  <si>
    <t>TRSEC3879</t>
  </si>
  <si>
    <t>TRSEC3875</t>
  </si>
  <si>
    <t>TRSEC3894</t>
  </si>
  <si>
    <t>TRSEC3554</t>
  </si>
  <si>
    <t>Inversor CD7CA 12VCD-115</t>
  </si>
  <si>
    <t>Regulador TRIPP IS 1200 watts</t>
  </si>
  <si>
    <t>1 Antena yagui</t>
  </si>
  <si>
    <t>Cable, antena RE-8</t>
  </si>
  <si>
    <t>Antena yagui</t>
  </si>
  <si>
    <t>TRSEC3899</t>
  </si>
  <si>
    <t>Mastil de 12 mts. Telescopico</t>
  </si>
  <si>
    <t>cable de antena rg 8 mts.</t>
  </si>
  <si>
    <t>TRSEC3549</t>
  </si>
  <si>
    <t>DE 45WATTS,BANDA VHF INCLUYE: MICROFONO COMPACTO TIPO:D43LRA77A55CKM208</t>
  </si>
  <si>
    <t>TRSEC3809</t>
  </si>
  <si>
    <t>1 ANTENA OMNIDIRECCIONAL TIPO:MBX-150</t>
  </si>
  <si>
    <t>20 mts. de cable rg/8</t>
  </si>
  <si>
    <t>Lote de conectores PL 259</t>
  </si>
  <si>
    <t>cable, antena rg 8 mts.</t>
  </si>
  <si>
    <t xml:space="preserve">cable, antena rg </t>
  </si>
  <si>
    <t>Tramo de cable</t>
  </si>
  <si>
    <t>1 Paquete de energia solar contiene: 1 modulo m-25 (22 watts), 1 juego de soporte escuadra c/accesorios</t>
  </si>
  <si>
    <t xml:space="preserve">cable, antena </t>
  </si>
  <si>
    <t>1 instalación de mastil</t>
  </si>
  <si>
    <t>1 Tramo de cable</t>
  </si>
  <si>
    <t>Conectores</t>
  </si>
  <si>
    <t>TRSEC3382</t>
  </si>
  <si>
    <t>1 Caseta de 1.80 x 2.25mts, de lámina multipanel</t>
  </si>
  <si>
    <t>TRSEC3474</t>
  </si>
  <si>
    <t>TRSEC3674</t>
  </si>
  <si>
    <t>TRSEC3841</t>
  </si>
  <si>
    <t xml:space="preserve">FUENTE DE ENERGIA ININTERRUMPIBLE TIPO:ME 2.1KVA (UPS) DE 2.1 KVA. </t>
  </si>
  <si>
    <t>TRSEC3842</t>
  </si>
  <si>
    <t>TRSEC3843</t>
  </si>
  <si>
    <t xml:space="preserve">1 Instrumento de medición 9mhz incluye opcion de frecuencia de precision, </t>
  </si>
  <si>
    <t>Decoder (ntsc) rf-qpsk demodulador, decodificador digital</t>
  </si>
  <si>
    <t xml:space="preserve">Lnb 25º Tolerancia 250 </t>
  </si>
  <si>
    <t>TRSEC3219</t>
  </si>
  <si>
    <t>(Soldadura autogena) que incluye: pte</t>
  </si>
  <si>
    <t>1 batería delco</t>
  </si>
  <si>
    <t>1 Base para celda solar</t>
  </si>
  <si>
    <t>1 acumulador de 27 placas</t>
  </si>
  <si>
    <t>1 Sistema telefónico</t>
  </si>
  <si>
    <t>Instalación de  telefonía pública rural  en mpio. De san Javier</t>
  </si>
  <si>
    <t>Block porta system  para 10 módulos sin fusibles</t>
  </si>
  <si>
    <t>4 fusibles para porta sistem</t>
  </si>
  <si>
    <t>02 Protectores de  línea para 10 troncales</t>
  </si>
  <si>
    <t>TRSEC3856</t>
  </si>
  <si>
    <t>Estacion base para radio de acceso multiple para operare en la banda de  2.4 Ghz integrada de: a) Rack principal:</t>
  </si>
  <si>
    <t>TRSEC3855</t>
  </si>
  <si>
    <t>b) radio transmisor ( tx)</t>
  </si>
  <si>
    <t>TRSEC3854</t>
  </si>
  <si>
    <t>c)  radio  receptor (rx)</t>
  </si>
  <si>
    <t>TRSEC3853</t>
  </si>
  <si>
    <t xml:space="preserve">d) Una fuente de alimentación  48v para Ec. </t>
  </si>
  <si>
    <t>e) un panel con terminales krone  para servicio telefónico.</t>
  </si>
  <si>
    <t>TRSEC3858</t>
  </si>
  <si>
    <t>f) Un anaquel  128 lineas fv, 32 lineas</t>
  </si>
  <si>
    <t>TRSEC3859</t>
  </si>
  <si>
    <t xml:space="preserve">g) Un anaquel control del sistema 12 modulos de control y de linea </t>
  </si>
  <si>
    <t>TRSEC3857</t>
  </si>
  <si>
    <t xml:space="preserve">h) Un bastidor auto soportado de 2.15 mts. </t>
  </si>
  <si>
    <t>i) Un deflector de cableado para estación central</t>
  </si>
  <si>
    <t>j) 1 Kit de instalación básico para estación central</t>
  </si>
  <si>
    <t>TRSEC3546</t>
  </si>
  <si>
    <t>k) 1 Monitor ( terminal de presentacion visual)</t>
  </si>
  <si>
    <t>TRSEC3547</t>
  </si>
  <si>
    <t>l) 1 Teclado</t>
  </si>
  <si>
    <t>TRSEC3545</t>
  </si>
  <si>
    <t>m) 1 Impresora</t>
  </si>
  <si>
    <t>TRSEC3863</t>
  </si>
  <si>
    <t xml:space="preserve">Una estacion repetidora para radio de acc. multiple 2.4 ghz integrada de: a) Un repetidor en gabinete 2.4 ghz. Con  transreceptor de 35 dbm; </t>
  </si>
  <si>
    <t>TRSEC3864</t>
  </si>
  <si>
    <t>b) Un pjp para repetidor, 16 lineas a 2 hilos, 8 lineas 4 hilos e&amp;m, 4 lineas de datos con proteccion a gas.</t>
  </si>
  <si>
    <t>TRSEC3029-A</t>
  </si>
  <si>
    <t>c) Una fuente de alimentacion para pjp +13.6v una  nomenclatura en español para repet.</t>
  </si>
  <si>
    <t>d) Una nomenclatura en Español para repetidor</t>
  </si>
  <si>
    <t>e) Un juego de instalacion para repetidor en torre tipo M40/60/90</t>
  </si>
  <si>
    <t>TRSEC3048</t>
  </si>
  <si>
    <t>Microestacion de abonado rural para radio de acceso multiple para operar en la banda de 2.4 ghz Incluye Jgo. De Instalacion exterior</t>
  </si>
  <si>
    <t>TRSEC3062</t>
  </si>
  <si>
    <t>Microestación de abonado rural para radio de acceso multiple para operar en la banda de 2.4 ghz. Incluye Jgo. De Instalacion exterior</t>
  </si>
  <si>
    <t>TRSEC3051</t>
  </si>
  <si>
    <t xml:space="preserve">Microestacion de abonado rural para radio de accesomultiple para operar en la banda de 2.4 ghz.Incluye Jgo. De Instalacion exterior </t>
  </si>
  <si>
    <t>TRSEC3047</t>
  </si>
  <si>
    <t>TRSEC3061</t>
  </si>
  <si>
    <t>TRSEC3049</t>
  </si>
  <si>
    <t>Microestacion de abonado rural para radio de acceso multiple para operar en la banda de 2.4 ghz. Incluye Jgo. De Instalacion exterior</t>
  </si>
  <si>
    <t>TRSEC3057</t>
  </si>
  <si>
    <t>TRSEC3063</t>
  </si>
  <si>
    <t>TRSEC3056</t>
  </si>
  <si>
    <t>TRSEC3058</t>
  </si>
  <si>
    <t>TRSEC3059</t>
  </si>
  <si>
    <t xml:space="preserve">Microestacion de abonado rural para radio de acceso multiple para operar en la banda de 2.4 ghz. Incluye Jgo. De Instalacion exterior  </t>
  </si>
  <si>
    <t>TRSEC3060</t>
  </si>
  <si>
    <t>TRSEC3055</t>
  </si>
  <si>
    <t>TRSEC3053</t>
  </si>
  <si>
    <t>TRSEC3054</t>
  </si>
  <si>
    <t>TRSEC3050</t>
  </si>
  <si>
    <t>TRSEC3052</t>
  </si>
  <si>
    <t>Microestacion de abonado rural para radio de acceso múltiple para operar en la banda 2.4 Ghz. (Lote de refacción)</t>
  </si>
  <si>
    <t>TRSEC3401</t>
  </si>
  <si>
    <t>Sistema de suministro ininterrupido de energia de energia (ups) en linea con capacidad de 1.4 kva con transformador  ferrorecenante.</t>
  </si>
  <si>
    <t>TRSEC3455</t>
  </si>
  <si>
    <t>TRSEC3272</t>
  </si>
  <si>
    <t>TRSEC3776</t>
  </si>
  <si>
    <t>TRSEC3100</t>
  </si>
  <si>
    <t>TRSEC3731</t>
  </si>
  <si>
    <t>TRSEC3831</t>
  </si>
  <si>
    <t>Gabinetes (rack)  para resguardo de equipo electronico de 19¨ puerta frontal transparente con cerrojo altura 2 mts.</t>
  </si>
  <si>
    <t>TRSEC3832</t>
  </si>
  <si>
    <t>TRSEC3833</t>
  </si>
  <si>
    <t>TRSEC3834</t>
  </si>
  <si>
    <t>Tira de contactos hp</t>
  </si>
  <si>
    <t>TRSEC3835</t>
  </si>
  <si>
    <t>TRSEC3836</t>
  </si>
  <si>
    <t>TRSEC3837</t>
  </si>
  <si>
    <t>TRSEC3861</t>
  </si>
  <si>
    <t>TRSEC3862</t>
  </si>
  <si>
    <t>TRSEC3838</t>
  </si>
  <si>
    <t>Extractor de Aire</t>
  </si>
  <si>
    <t>TRSEC3839</t>
  </si>
  <si>
    <t>TRSEC3840</t>
  </si>
  <si>
    <t>60 Rieles hp Para Gabinetes ( Racks)</t>
  </si>
  <si>
    <t>6 Rieles hp Para Gabinetes ( Racks)</t>
  </si>
  <si>
    <t>1 Enciclopedia de 3 tomos del sistema SR 500.</t>
  </si>
  <si>
    <t xml:space="preserve">42 Baterias de ciclo profundo, 12vcd, marca exide, modelo ng27 </t>
  </si>
  <si>
    <t xml:space="preserve">23 Baterias de ciclo profundo, 12vcd, marca exide, modelo ng27 </t>
  </si>
  <si>
    <t xml:space="preserve">4 Rollos Nuevos de cable de 150 m (500 pies) </t>
  </si>
  <si>
    <t xml:space="preserve">28 Conectores Nuevos hembra para heliax de 7/8  </t>
  </si>
  <si>
    <t>10  Rollos Nuevos de linea de transmision semirigida de 150 mts. (500 pies)</t>
  </si>
  <si>
    <t>100 Conectores nuevos macho tipo PL 259rg8w para belden</t>
  </si>
  <si>
    <t xml:space="preserve">50 Conectores nuevos macho tipo N amphenol </t>
  </si>
  <si>
    <t>TRSEC3860</t>
  </si>
  <si>
    <t>Lote inicial de refacciones para estacion central radio de acceso multiple, consistente  en: a) Una fuente de alimentacion 48v para ec</t>
  </si>
  <si>
    <t>S/S</t>
  </si>
  <si>
    <t>b) Una modulo de lineas de ec 2 hilos fv</t>
  </si>
  <si>
    <t>TRSEC3865</t>
  </si>
  <si>
    <t>Lote final de ref. para est.repetidora radio acceso multiple, consiste en: a) Un modulo pjp p /repetidor 16 lineas a 2 hilos, 8 lineas a 4 hilos exm.</t>
  </si>
  <si>
    <t>b) Una fuente de alimentacion de PJP a   13.6vcd</t>
  </si>
  <si>
    <t>1 Teléfono unilinea con 3 memorias de marcación rapida, modelo: kx-ts6</t>
  </si>
  <si>
    <t>1 Teléfono (35641)</t>
  </si>
  <si>
    <t>TRSEC3042-A</t>
  </si>
  <si>
    <t>1 Sistema de energia ininterrumpible con tiempo de respaldo de 14 min. 120 volts, mod. FE1.4KVA</t>
  </si>
  <si>
    <t>1 Tarjeta de sonido</t>
  </si>
  <si>
    <t>1 Central telefónica TIPO:VB-9250 XW</t>
  </si>
  <si>
    <t>TRSEC4191</t>
  </si>
  <si>
    <t>1 Teléfono multilinea (consola) con display tipo:VB9211DEX</t>
  </si>
  <si>
    <t>1 Tarjeta de expansión para 8 ext. Unilineas, tipo: VB926EX</t>
  </si>
  <si>
    <t>1 Tarjeta SMDR, modelo VB928EX</t>
  </si>
  <si>
    <t>1 Equipo Repetidor sencillo VHF 146-174 Mhz potencia 50 watts de 16 canales.</t>
  </si>
  <si>
    <t>1 Sistema Alimentación Fotovoltaica para equipo repetidor que incluye a) Dos módulos solares de 50 watts.</t>
  </si>
  <si>
    <t xml:space="preserve">b) Dos soportes para módulo solar </t>
  </si>
  <si>
    <t>c) Un controlador de carga y descarga de batería para sistema solar de 12 vcd 20 amp.</t>
  </si>
  <si>
    <t>d) Dos baterías plomo-ácido de 23 placas 125 amp/hr</t>
  </si>
  <si>
    <t>e) Dos soportes para batería con montaje para torre</t>
  </si>
  <si>
    <t>f) Juego de accesorios y cable eléctrico especial</t>
  </si>
  <si>
    <t>1 Torre estructural de 30 mts. Tipo T-45  con pintura reglamentaria</t>
  </si>
  <si>
    <t xml:space="preserve">1 Sistema de Antena </t>
  </si>
  <si>
    <t>1 Sistema Duplexor</t>
  </si>
  <si>
    <t>1Sistema de luces de obstrucción</t>
  </si>
  <si>
    <t>1 Cajón métalico con candado</t>
  </si>
  <si>
    <t>1 Equipo Radiomóvil VHF 142-174 mhz potencia 40 watts, 4 canales</t>
  </si>
  <si>
    <t>1 Sistema de Alimentación para equipo terminal que incluye:a) una fuente regulada de 12 Amp a 12 Volts</t>
  </si>
  <si>
    <t>b) Una batería Plomo-Ácido de 23 placas amp/hr</t>
  </si>
  <si>
    <t>1 Sistema de Alimentación para equipo terminal que incluye:a) Un módulo solar de 50 watts.</t>
  </si>
  <si>
    <t>b) Un soporte para módulo de 50 watts</t>
  </si>
  <si>
    <t xml:space="preserve">c) Un controlador de carga y descarga de batería para sistema solar 12vcd 20 amp. </t>
  </si>
  <si>
    <t>d) Una batería Plomo-Ácido de 23 placas 125 amp/hr</t>
  </si>
  <si>
    <t>1 Torre estructural de 12 mts. Tipo T-30 con pintura reglamentaria</t>
  </si>
  <si>
    <t>1 Sistema de antena</t>
  </si>
  <si>
    <t>1 Sistema de parrarayos para torre</t>
  </si>
  <si>
    <t>1 Equipo de repetidor sencillo VHF 146-174 MHZ, Potencia 50 watts de 16 canales</t>
  </si>
  <si>
    <t>1 Sistema de alimentación fotovoltaica para equipo repetidor que incluye:     a) 2 módulos solares de 50 watts</t>
  </si>
  <si>
    <t>b) 2 soportes para módulos solares de 50 watts.</t>
  </si>
  <si>
    <t>c) 1 controlador de carga y descarga de batería para sistema solar 12 vcd 20 amp.</t>
  </si>
  <si>
    <t>d) 2 batería plomo-ácido de 23 placas 125 amp/hr</t>
  </si>
  <si>
    <t>e) 2 soportes para baterías con montaje</t>
  </si>
  <si>
    <t>1 Torre estructural de 30 mts. Con pintura reglamentaria</t>
  </si>
  <si>
    <t>1 Sistema de antena de 4 dipolos cerrados, incluídos accesorios de montaje y tierra, 40 mts. De cable coaxial de 1/2 ".</t>
  </si>
  <si>
    <t>1 Duplexor de 144-150 MHZ de 4 cavidades</t>
  </si>
  <si>
    <t>1 sistemas de luces de obstrucción</t>
  </si>
  <si>
    <t>1 Cajón metálico de lámina calibre 16, para intemperie para alojar el equipo repetidor, duplexor y controlado,  con ventilación</t>
  </si>
  <si>
    <t xml:space="preserve">1 equipo de radio móvil en VHF 142-174 mhz, potencia de 40 watts de 4 u 8 canales, </t>
  </si>
  <si>
    <t>1 Mesa para soporte de equipo Radio-Base,  batería y fuente regulada.</t>
  </si>
  <si>
    <t>1 Mesa para soporte de equipo Radio-Base, batería, controlador de carga.</t>
  </si>
  <si>
    <t>1 Mesa para soporte de equipo Radio-Base,  batería, controlador o fuente.</t>
  </si>
  <si>
    <t>1 Mesa para soporte de equipo Radio-Base, batería y controlador de carga.</t>
  </si>
  <si>
    <t xml:space="preserve">1 Sistema de tierra fisica de malla de cable de cobre desnudo semiduro trenzado 4/0 AWG </t>
  </si>
  <si>
    <t>1 Rack de motaje de 19" de 1.20 mts. De altura para colocación de repetidor y duplexores.</t>
  </si>
  <si>
    <t>1 Sist. de Alimentación fotovoltaica para  equipo repetidor que incluye dos módulos solares de 50W y un jgo de accesorios y cable eléctrico especial</t>
  </si>
  <si>
    <t>1 Sistema de Alimentación para Equipo Términal con energía eléctrica de C.F.E., que incluye: a) Una fuente regulada de 12 amp a 12 volts y</t>
  </si>
  <si>
    <t>b) una batería Plomo-Ácido de 23 placas 125 amp/hr.</t>
  </si>
  <si>
    <t>Sistema de Alimentación Fotovoltaica para equipo terminal que incluye: a) Un módulo solar de 50 watts</t>
  </si>
  <si>
    <t>b) Un soporte para módulo solar de piso de 50 watts</t>
  </si>
  <si>
    <t xml:space="preserve">c) Un controlador de carga y descarga de batería para sistema solar 12 vcd 20 amp. </t>
  </si>
  <si>
    <t>d) Una batería Plomo-Ácido de 23 placas 125 amp/hr.</t>
  </si>
  <si>
    <t>1 Torre estructural de 12 mts. Con pintura reglamentaria</t>
  </si>
  <si>
    <t>1 Sistema de Antena</t>
  </si>
  <si>
    <t xml:space="preserve">1 Mástil telescópico de 9 mts. </t>
  </si>
  <si>
    <t>1 Sistema de pararrayos para mastil</t>
  </si>
  <si>
    <t>1 Sistema de pararrayos para torre</t>
  </si>
  <si>
    <t>1 Sistema de proteccion y alarma para repetidores  que consta de: a) 1 Tarjeta de alarma para repetidor</t>
  </si>
  <si>
    <t>b) 1 Reja protectora para repetidor</t>
  </si>
  <si>
    <t>Caseta con paredes multipanel y piso de madera, tipo: metálica</t>
  </si>
  <si>
    <t>1 Radio de 60 watts 128 canales</t>
  </si>
  <si>
    <t>1 Equipo Radiomovil VHF 142-174MHZ, 60 watts, 8 canales incluye micrófono estándar</t>
  </si>
  <si>
    <t>1 Sistema de alimentación que consta de: a) una fuente de 12 Amps, con cargador de batería,</t>
  </si>
  <si>
    <t>b) 1 batería de 23 placas</t>
  </si>
  <si>
    <t>1 Sistema de Alimentación Fotovoltaíca que consta de: a) 1 Módulo solar de 50 watts,</t>
  </si>
  <si>
    <t>b) 1 Soporte para módulo</t>
  </si>
  <si>
    <t>c) 1 Controlador de carga 12vcd 20 Amps.</t>
  </si>
  <si>
    <t>d) 1 Batería de 23 placas</t>
  </si>
  <si>
    <t>1 Mástil telescópico tipo industrial de 9 mts. Y accesorios para su instalación</t>
  </si>
  <si>
    <t>1 Torre estructural de 12 mts., 4 tramos y accesorios para su instalación</t>
  </si>
  <si>
    <t>1 Sistema de antena omnidirecional 5DB, 150-174 Mhz incluye: cable coaxial y conectores</t>
  </si>
  <si>
    <t xml:space="preserve">1 Antena direccional tipo yagui VHF de 6 elementos, 10.2 DB, incluye cable coaxial y conectores </t>
  </si>
  <si>
    <t>1 Sistema de pararrayos para torre o mástil, consta de: punta pararrayos, cable eléctrico y varilla de tierra</t>
  </si>
  <si>
    <t>1 Mesa para soporte de equipo de radiobase, batería y controlador de carga.</t>
  </si>
  <si>
    <t>1 Equipo repetidor doble compuesto de : a)  1 equipo radiomóvil VHF 136-174 MHZ 45 watts y 4 canales</t>
  </si>
  <si>
    <t>b) 1 equipo radiomóvil VHF 136-174 MHZ 45 watts y 4 canales</t>
  </si>
  <si>
    <t>1 Panel de tonos para repetidor de 38 tonos CTCSS y 104 Digitales (DCSS)</t>
  </si>
  <si>
    <t xml:space="preserve">2 Antenas direccionales tipo yagui VHF de 6 elementos 10.2 DB de ganancia incluye: </t>
  </si>
  <si>
    <t>a ) cable coaxial, conectores, adapatadores, y kit de tierra</t>
  </si>
  <si>
    <t>1 Sistema de alimentación fotovoltaica que consta de:  a) 4 módulos solares de 50 watts</t>
  </si>
  <si>
    <t>b) 4 Soportes para módulos solar de 50 watts</t>
  </si>
  <si>
    <t>c) 1 Controlador de carga 12vcd 20Amps.</t>
  </si>
  <si>
    <t>d) 4 Baterías de 23 placas y 4 bases para soporte</t>
  </si>
  <si>
    <t>e) Juego de accesorios y cable eléctrico especial</t>
  </si>
  <si>
    <t>1 Torre estructural de 30 mts. 10 tramos y accesorios para su instalación incluye:</t>
  </si>
  <si>
    <t>a) 1  Sistema para pararrayos para torre consta de punta parrarayos, cable eléctrico y varilla</t>
  </si>
  <si>
    <t>1 sistema de luces de obstrucción compuesto por 2 lámparas 12 VCD, fotocelda y cable eléctrico.</t>
  </si>
  <si>
    <t>1 cajon metálico de lámina calibre 16 para intemperie con capacidad para alojar 2 sistemas de Repetidor doble.</t>
  </si>
  <si>
    <t>1 Sistema de alimentación fotovoltaica que consta de: a) Dos módulos solares de 50 watts</t>
  </si>
  <si>
    <t>b) Dos soportes para módulos solar de 50 watts</t>
  </si>
  <si>
    <t>c) Un controlador de carga 12VCD 20 Amps</t>
  </si>
  <si>
    <t>d) Dos baterías de 23 placas</t>
  </si>
  <si>
    <t>1 Torre estructural de 30 mts 10 tramos y accesorios para su instalación incluye:</t>
  </si>
  <si>
    <t>a) 1Sistema de parrarayos para torres, consta de: punta parrarayos, cable eléctrico y varilla de tierra</t>
  </si>
  <si>
    <t xml:space="preserve">1Sistema de antena de 4 dipolos cerrados con accesorios de montaje lateral en torre, incluye: </t>
  </si>
  <si>
    <t>a) Cable coaxial de 1/2", 2 conectores, un protector de descargas y kit de tierra</t>
  </si>
  <si>
    <t>1 Sist. de duplexor VHF 144-174 Mhz pasabanda rechazo de banda 4 cavidades</t>
  </si>
  <si>
    <t>1 Sistema de luces de obstrucción compuesto  por 2 lámparas 12 vcd, fotocelda y cable eléctrico</t>
  </si>
  <si>
    <t>1 Rack de montaje de 19 pulgs., estándar, metálico de 1.20 mts. De altura para colocación de repetidor y duplexores.</t>
  </si>
  <si>
    <t>1 SISTEMA DE REPETIDOR SENCILLO CONSTA DE  1 Equipo de repetidor sencillo VHF 146-174 MHZ  50 watts 16 canales</t>
  </si>
  <si>
    <t>e) Dos bases para soporte de Bateria en Torre</t>
  </si>
  <si>
    <t>1 Cajon metalico para alojar equipo repetidor, Duplexor y controlador, con Aislamiento termico y cerradura de candado</t>
  </si>
  <si>
    <t>1 Lote de refacciones y eq. p/ mantenimiento consta de: 1 Equipo repetidor sencillo VHF 146-174 mhz, 50 watts 16 canales</t>
  </si>
  <si>
    <t>1 Equipo radiomovil VHF 142-174 Mhz 60 watts    8 canales incluye micrófono estandar</t>
  </si>
  <si>
    <t>1 Equipo radio portatil VHF 140-174 Mhz, potencia,  5 watts 128 canales incluye cargador inteligente</t>
  </si>
  <si>
    <t>2 módulos solar de 50 watts</t>
  </si>
  <si>
    <t>4 controlador de carga y descarga de batería para  sistema solar 12vcd 20 Amps.</t>
  </si>
  <si>
    <t>6 Baterías plomo ácido tipo automotriz de 23 placas, 125 Amp/Hora</t>
  </si>
  <si>
    <t>1 Fuente regulada de 12 Amp. A 12 Volts con respaldo de cargador de batería</t>
  </si>
  <si>
    <t>2 Antena omnidireccional 5DB, 150-174Mhz</t>
  </si>
  <si>
    <t>1 SISTEMA DE TIERRA FISICA DE MALLA constituído por:a) malla en delta, de cable de cobre desnudo semi-duro y trenzado.</t>
  </si>
  <si>
    <t>1 SISTEMA DE PROTECCIÓN Y ALARMA PARA REPETIDOR COMPUESTO DE: a) 1 Tarjeta de alarma para repetidor</t>
  </si>
  <si>
    <t>b) 1 reja protectora montada en torre para impedir el acceso a equipos</t>
  </si>
  <si>
    <t>c) 2 sensores magnéticos</t>
  </si>
  <si>
    <t>1 Sofware de Programación y Ajuste a través de computadora para Repetidor sencillo de 16 canales, Incluye:</t>
  </si>
  <si>
    <t>a) 2 diskette 3 1/2  Kenwood 2001</t>
  </si>
  <si>
    <t>b) Cable interface de programación</t>
  </si>
  <si>
    <t>1 Sofware de Programación y Ajuste a través de computadora para Radiomovil de 4 canales 1225 series RSS consta de:</t>
  </si>
  <si>
    <t>a) 2 diskette 3 1/2 Motorola 1997-2000</t>
  </si>
  <si>
    <t>b) Cable interface de programación DB 25 / RJ-11</t>
  </si>
  <si>
    <t>1 Suministro e instalación de tarjeta de Encriptación de Voz (Scrambler) Nivel 2.</t>
  </si>
  <si>
    <t>1 Equipo de Radiobase compuesto de: a) 1 Equipo Radiomovil VHF 136-174 Mhz 45 watts y 4 canales incluye micrófono estandar</t>
  </si>
  <si>
    <t>1 Antena direccional tipom yagi VHF de 6 elementos 10.2 DB de ganancia, incluye cable coaxial, conectores, adaptadores y kit de tierra</t>
  </si>
  <si>
    <t>1 Antena direccional tipo yagi VHF de 6 elementos 10.2 DB de ganancia, incluye cable coaxial, conectores, adaptadores y kit de tierra</t>
  </si>
  <si>
    <t>1 Fuente regulada de 35 amperes a 12 volts</t>
  </si>
  <si>
    <t>1 GPS vista box, pedimento aduanal no. 045236094000</t>
  </si>
  <si>
    <t>1 Plataforma satelital, incluye: plato parabólico 0.89 diametro radio 1w,</t>
  </si>
  <si>
    <t>1 Equipo adaptador para servicio de voz analógica VAP para manejo de voz/ip</t>
  </si>
  <si>
    <t>1 Antena direccional yagui de banda ancha, 806 894 mhz</t>
  </si>
  <si>
    <t>1 Torre estructural de 30 mts., tipo T45 para el Repetidor del Filo de los Morales, Mpio. De Rosario</t>
  </si>
  <si>
    <t xml:space="preserve">1 Equipo repetidor de respaldo,VHF 146-174 Mhz, potencia 50 watts y 16 canales, </t>
  </si>
  <si>
    <t>1 Antena banda ancha de alta ganancia con 8 dipolos para 138-174 Mhz,</t>
  </si>
  <si>
    <t>1 Accesorios de programación para radios kenwood e Icom</t>
  </si>
  <si>
    <t>1 Equipo de radiocomunicación  astro, incluye software y cable de programación</t>
  </si>
  <si>
    <t>1 Módulo fotovoltaico de 50 watts</t>
  </si>
  <si>
    <t>1 Antena</t>
  </si>
  <si>
    <t>1 Radio switch</t>
  </si>
  <si>
    <t xml:space="preserve">1 antena </t>
  </si>
  <si>
    <t>1 radio de 50 watts</t>
  </si>
  <si>
    <t xml:space="preserve">1 radio </t>
  </si>
  <si>
    <t>1 Repetidor de 50 watts, 16 grupos, 16 canales en vhf</t>
  </si>
  <si>
    <t>1 Duplexor en vhf</t>
  </si>
  <si>
    <t xml:space="preserve">1 Rotomartillo de 1/2" VVR 900 watts </t>
  </si>
  <si>
    <t>1 Teléfono GSM</t>
  </si>
  <si>
    <t>1 Panel solar de 50 watts</t>
  </si>
  <si>
    <t>1 Teléfono unilinea con pantalla manos libres</t>
  </si>
  <si>
    <t>1 Transformador de control</t>
  </si>
  <si>
    <t>1 aire acondicionado tipo ventana de 1 tonelada, solo frio con control remoto</t>
  </si>
  <si>
    <t>1 teléfono celular con dos antenas direccionales</t>
  </si>
  <si>
    <t>1 Interface de programación para radio portatil motorola y accesorios</t>
  </si>
  <si>
    <t>1 Antena parabolica tipo plato, para enlace de datos, banda de</t>
  </si>
  <si>
    <t>1 Radio para transmision de datos,  potencia de salida 600mw</t>
  </si>
  <si>
    <t>1 Ruteador</t>
  </si>
  <si>
    <t>1 Modulo gateway</t>
  </si>
  <si>
    <t>1 Switch</t>
  </si>
  <si>
    <t>1 Fuente de poder/inyector de poder sobre Ethernet</t>
  </si>
  <si>
    <t>1 Gabinete metalico para exterior con ventilacion</t>
  </si>
  <si>
    <t>1 Sistema de energia ininterrumpible y regulador, mod. Micro SR-800</t>
  </si>
  <si>
    <t>1 Lote de cable trenzado UTP 4 pares, nivel 5</t>
  </si>
  <si>
    <t>1 Radio para transmision de datos, mod. Xtrame range 5, potencia de salida 600mw</t>
  </si>
  <si>
    <t>1 Ruteador, mod. Routeboard 333</t>
  </si>
  <si>
    <t>1 Modulo gateway, mod. MVP130</t>
  </si>
  <si>
    <t>1 Ruteador inalambrico de banda ancha A+G(wireless cable/dsl)</t>
  </si>
  <si>
    <t>1 Telefono analogico unilinea</t>
  </si>
  <si>
    <t>1 Sistema de energia ininterrumpible y regulador</t>
  </si>
  <si>
    <t>1 Ajuste de retenidas</t>
  </si>
  <si>
    <t>Suministro e instalación de estabilizador para torre</t>
  </si>
  <si>
    <t>10 Tramos  de 7/8, fabricados de tubo industrial, con largo de</t>
  </si>
  <si>
    <t>1 Base para torre tipo STZ-30, fabricada con placa de 1/4", galvanizada</t>
  </si>
  <si>
    <t>1 Ancla para base, galvanizado por inmersion en caliente</t>
  </si>
  <si>
    <t>1 Tramo de remate para STZ-30, galvanizado por inmersion en caliente</t>
  </si>
  <si>
    <t>3 Anclas  de piso de 1/2", fabricadas con varilla redonda lisa de 1/2"</t>
  </si>
  <si>
    <t>445 mts de cable de retenida de 3/16", 7 hilos</t>
  </si>
  <si>
    <t>5 Juegos de bridas para STZ-30</t>
  </si>
  <si>
    <t>1 Estabilizador de torre STZ</t>
  </si>
  <si>
    <t>30 Cuellos para cable 3/16"</t>
  </si>
  <si>
    <t>60 Abrazaderas tipo nudo para cable de 3/16"</t>
  </si>
  <si>
    <t>1 Lampara de obstruccion con fotocelda de control</t>
  </si>
  <si>
    <t>1 kit de aterrizaje para base de la torre, consistente en una terminal electrica de ojo</t>
  </si>
  <si>
    <t>1 Mano de obra por instalacion de torre de 30 mts (incluye Obra Civil)</t>
  </si>
  <si>
    <t>1 Modem</t>
  </si>
  <si>
    <t>7 Tramos tipo STZ-30 fabricados con tubo industrial de 7/8</t>
  </si>
  <si>
    <t>2 Base para torre STZ230</t>
  </si>
  <si>
    <t>1 Tramo de remate para STZ30 incluye pintura reglamentaria</t>
  </si>
  <si>
    <t>3 Aclas  de pared fabricada con varilla redonda</t>
  </si>
  <si>
    <t>600 mts. De cable de retenida de acero de 4.7 mm</t>
  </si>
  <si>
    <t>6 Juegos de bridas(6) para torre STZ30</t>
  </si>
  <si>
    <t>2 Estabilizador para torre STZ</t>
  </si>
  <si>
    <t>36 Cuellos para cable de 3/16</t>
  </si>
  <si>
    <t>60 Abrazaderas tipo nudos o perros para cable 3/16</t>
  </si>
  <si>
    <t>2 Lamparas de obstruccion con globo de lexan color rojo irrompible inc.foco 60 watts/120vca</t>
  </si>
  <si>
    <t>2 Mano de obra por instalacion de torre incluye trabajo de anclaje sobre estructura</t>
  </si>
  <si>
    <t>1 Switc 3COM 8 Ptos</t>
  </si>
  <si>
    <t xml:space="preserve">2 Gateway para telefonia VoIP 1 puerto MVP130 (CREN Navojoa) </t>
  </si>
  <si>
    <t>2 Gateway para telefonia VoIP 1 puerto MVP210</t>
  </si>
  <si>
    <t>2 fuente/inyector de PoE 24 V p/rb433 PoeE24i</t>
  </si>
  <si>
    <t>1  Antena rejilla 5GHZ 28/29 dBi GD5W28P</t>
  </si>
  <si>
    <t>2 Router board, Ruteador Inalambrico, RB433AH</t>
  </si>
  <si>
    <t>2 TRANSMISOR Mpci 600 Mw 5GHz</t>
  </si>
  <si>
    <t>1 SWITCH 3com 5 ptos, F. 847</t>
  </si>
  <si>
    <t>1 Punto de acceso inalambrico para ext. 400mw</t>
  </si>
  <si>
    <t>1 Teléfonos inalámbricos</t>
  </si>
  <si>
    <t>1 Tarjeta para PBX VoIP</t>
  </si>
  <si>
    <t xml:space="preserve">1 Módulo FXO sencillo para tarjeta </t>
  </si>
  <si>
    <t>1 Teléfono VoIP</t>
  </si>
  <si>
    <t>1 Sistema UPS, modelo B-UPR906</t>
  </si>
  <si>
    <t>1 Caja metálica para exterior fondo MDF para accesorios</t>
  </si>
  <si>
    <t>1 Routerboard ruteador, controlador ancho de banda</t>
  </si>
  <si>
    <t>1 Conmutador telefónico, modelo kx-tes 824 equipado para 3 líneas y 8 extensiones</t>
  </si>
  <si>
    <t>1 Tarjeta disa contestadora para conmutador, mod. Kx-tes  824</t>
  </si>
  <si>
    <t>1Equipo ruteador, modelo rb433 repuesto Huatabampo para enlace Tusiyari</t>
  </si>
  <si>
    <t>1 Transmisor inalambrico 5ghz, mod. Xr5</t>
  </si>
  <si>
    <t>1 Fuente de poder para ruteador RB433</t>
  </si>
  <si>
    <t>1 Gateway para telefonía VoIP puerto multitech systems MVP130</t>
  </si>
  <si>
    <t>1 Router Board, Ruteador inalambrico RB433AH</t>
  </si>
  <si>
    <t>1 Transmisor m PCI 600 mw 5GHZ XR5</t>
  </si>
  <si>
    <t>1 Gateway FXO de voz VOIP para telefonía, modelo: SPA-3102 (Cren)</t>
  </si>
  <si>
    <t>1 Gateway FXO de voz VOIP para telefonía, modelo: PAP2 (El Quinto)</t>
  </si>
  <si>
    <t>1 Ruteador inalambrico con firewell</t>
  </si>
  <si>
    <t>1 Computadora minitorre de escritorio, modelo Titan HX</t>
  </si>
  <si>
    <t>TRSEC2143</t>
  </si>
  <si>
    <t>TRSEC2088</t>
  </si>
  <si>
    <t>1 Impresora láser monocromática, modelo ML-1910 tipo</t>
  </si>
  <si>
    <t>TRSEC2090</t>
  </si>
  <si>
    <t>TRSEC2089</t>
  </si>
  <si>
    <t>1 Unidad de respaldo de energía de 1500va, modelo BR1500LCD</t>
  </si>
  <si>
    <t xml:space="preserve">1 Mesa de trabajo para computadora e impresora con </t>
  </si>
  <si>
    <t>TRSMO1108</t>
  </si>
  <si>
    <t>TRSMO1109</t>
  </si>
  <si>
    <t>1 Silla metálica apilable en color negro, estructural tubular</t>
  </si>
  <si>
    <t>TRSMO1147</t>
  </si>
  <si>
    <t>TRSMO1146</t>
  </si>
  <si>
    <t xml:space="preserve">1 Equipo de radio enlace inalambrico, modelo NANOSTATION </t>
  </si>
  <si>
    <t>1 Mástil telescópico en tubería cédula 40 de 9 metros de</t>
  </si>
  <si>
    <t xml:space="preserve">1 Kit de tierra fisica modelo TG45AB de 45 amp. De </t>
  </si>
  <si>
    <t xml:space="preserve">35 mts. De cableado UTP para exterior con relleno de gel </t>
  </si>
  <si>
    <t>26 MANO DE OBRA Y VIATICOS</t>
  </si>
  <si>
    <t>1 Equipo de radio enlace inalámbrico, modelo POWER-</t>
  </si>
  <si>
    <t xml:space="preserve">1 Antena para exterior tipo semiparabolica, modelo </t>
  </si>
  <si>
    <t xml:space="preserve">1 Equipo de protección de transientes para sistema de </t>
  </si>
  <si>
    <t>Unidad de respaldo de energía DE 1500 va, modelo BR1000G</t>
  </si>
  <si>
    <t xml:space="preserve">50 mts. De cableado UTP para exterior con relleno de gel </t>
  </si>
  <si>
    <t>1 Torre de soportación de 15 mts. tipo TZ30 galvanizada por inmersion</t>
  </si>
  <si>
    <t>1 Torre de soportación de 24 mts. tipo TZ30 galvanizada por inmersion</t>
  </si>
  <si>
    <t>1 Torre de soportación de 6 mts. tipo TZ30 galvanizada por inmersion</t>
  </si>
  <si>
    <t>1 Torre de soportación de 21 mts. tipo TZ30 galvanizada por inmersion</t>
  </si>
  <si>
    <t>1 Torre de soportación de 9 mts. tipo TZ30 galvanizada por inmersion</t>
  </si>
  <si>
    <t>1 Torre de soportación tipo TZ30 galvanizada por inmersion</t>
  </si>
  <si>
    <t>1 Torre de soportación tipo TZ45 galvanizada por inmersión</t>
  </si>
  <si>
    <t>1 Reubicacion de torre</t>
  </si>
  <si>
    <t xml:space="preserve">1 Tramo de 3 mts. Tipo TZ-30 para aumentar la altura a 36 </t>
  </si>
  <si>
    <t>1 kit de tierra fisica TG45AB de 45 Amp. De capacidad,</t>
  </si>
  <si>
    <t>1 Switch Ethernet , modelo 3CGSU05A con cinco puertos</t>
  </si>
  <si>
    <t xml:space="preserve">1 Equipo de seguridad con funciones de Firewall y ruteo </t>
  </si>
  <si>
    <t>1 Mano de obra y viaticos</t>
  </si>
  <si>
    <t>Estacion terrena terminal  (ETT´S), consistente en:</t>
  </si>
  <si>
    <t>Antena con diametrode la parabolica circular con</t>
  </si>
  <si>
    <t xml:space="preserve">Radio transmisor: ODU 2W, temperatura de operación: </t>
  </si>
  <si>
    <t>Modem satelital, velocidad de recepcion: hasta 2048 Kbps</t>
  </si>
  <si>
    <t>Fuente para modem satelital</t>
  </si>
  <si>
    <t>1 Enlace inalambrico (punto de acceso para exterior)</t>
  </si>
  <si>
    <t xml:space="preserve">1 gabinete metalico de 50x40x25 con candado </t>
  </si>
  <si>
    <t>1 Ruteador con fireeall</t>
  </si>
  <si>
    <t>Aire acondicionado de 1 tonelada ventana v220</t>
  </si>
  <si>
    <t>ruteador/switch mod. RB750</t>
  </si>
  <si>
    <t>1 sistema de radioenlace Hermosillo- Sierra  de Mazatan-Escuela de Tecoripa, consiste en:</t>
  </si>
  <si>
    <t>1 Wireless 430, case 1WLAN,L5, consiste en:</t>
  </si>
  <si>
    <t>1 tarjeta inalambrica caja tipo nema</t>
  </si>
  <si>
    <t>1 jack RJ45</t>
  </si>
  <si>
    <t>1 Pigtail</t>
  </si>
  <si>
    <t>1 fuente de poder</t>
  </si>
  <si>
    <t>1 cable N macho</t>
  </si>
  <si>
    <t xml:space="preserve">1 Solid Dish Parabolic Antenna 5.8 ghz </t>
  </si>
  <si>
    <t>1 Accesorios</t>
  </si>
  <si>
    <t>Complemento a tarjeta madre e inalambrica consistente en:</t>
  </si>
  <si>
    <t>1 Tarjeta inalambrica adicional</t>
  </si>
  <si>
    <t>1 L5</t>
  </si>
  <si>
    <t>1 caja tipo Nema</t>
  </si>
  <si>
    <t>1 Jack RJ45</t>
  </si>
  <si>
    <t>2 Pigtails</t>
  </si>
  <si>
    <t>1 PoE</t>
  </si>
  <si>
    <t>2 Cable N macho</t>
  </si>
  <si>
    <t>Solid dish Parabolic Antenna 5.58 ghz, 32 dbi</t>
  </si>
  <si>
    <t>1 reflector de antena 5.8 ghz, 23dbi</t>
  </si>
  <si>
    <t>accesorios de montaje para punto multipunto</t>
  </si>
  <si>
    <t>1 Cable N macho</t>
  </si>
  <si>
    <t>1 reflector de antena 5.8 ghz, 29dbi</t>
  </si>
  <si>
    <t>1 accesorios de montaje para punto receptor en Escuela Tecoripa</t>
  </si>
  <si>
    <t>1 mano de obra y configuracion de los equipos</t>
  </si>
  <si>
    <t>1 reja metalica para montaje en torre</t>
  </si>
  <si>
    <t>Reja metalica circular</t>
  </si>
  <si>
    <t>Equipo de radio, modelo power station 5-ext</t>
  </si>
  <si>
    <t>1 Equipo para enlace inalambrico de internet, modelo: nanostation loco M900: incluye</t>
  </si>
  <si>
    <t>1 cable pig tail RP-SMA A N-M</t>
  </si>
  <si>
    <t>1 Antena omni 900MHZ 8 DBI</t>
  </si>
  <si>
    <t>1 Power Station 5 ext., incluye</t>
  </si>
  <si>
    <t>1 Rocket-M5 (4.9-5.8 GHZ)</t>
  </si>
  <si>
    <t>Reja metalica circular para montar en torre de 95 cm. de radio</t>
  </si>
  <si>
    <t>1 Fortigate FG620B BDL, con 16 puertos 10/100/100 y un solo SW AMC</t>
  </si>
  <si>
    <t>1 Fortigate FG620B BDL, con 8 puertos 10/100/100 y un solo SW AMC</t>
  </si>
  <si>
    <t>1 Teléfono</t>
  </si>
  <si>
    <t xml:space="preserve">1 Router inalambrico </t>
  </si>
  <si>
    <t>Roquet (Equipo para radio enlace)</t>
  </si>
  <si>
    <t xml:space="preserve">Roquet (Equipo para radio enlace), 5 ghz hi power 2x2 MIMO Air Max </t>
  </si>
  <si>
    <t>Radio para redes inalambricas</t>
  </si>
  <si>
    <t>Antena plato parabolico</t>
  </si>
  <si>
    <t>Radio de transmision de datos</t>
  </si>
  <si>
    <t>Convertidor aisaldo de voltaje CD/CD</t>
  </si>
  <si>
    <t>Rocket air max alta capacidad y alcance</t>
  </si>
  <si>
    <t>TRSEQ5019</t>
  </si>
  <si>
    <t>Pantalla Led 40 pulgadas (Televisión)</t>
  </si>
  <si>
    <t>Tramo tz30 galvanizado</t>
  </si>
  <si>
    <t>Base y copete para torre</t>
  </si>
  <si>
    <t>Estabilizador</t>
  </si>
  <si>
    <t>Antena plato parabolico, modelo RD-5G-30</t>
  </si>
  <si>
    <t>Radio para redes inalambricas, modelo rocket M-5</t>
  </si>
  <si>
    <t>Soporte para pantalla empotrable</t>
  </si>
  <si>
    <t>Estante con 5 repisas medidas 91x46x183cm muscle</t>
  </si>
  <si>
    <t>Switch de CD administrable tipo industrial</t>
  </si>
  <si>
    <t>Antena parabolica, modelo  RD-5G-30</t>
  </si>
  <si>
    <t>Radomo para antenas parabolicas</t>
  </si>
  <si>
    <t>Convertidor aislado de volyaje CD/CD-100C-24</t>
  </si>
  <si>
    <t>Adaptador (inyector), PoE pasivo</t>
  </si>
  <si>
    <t>Protector ethernet  PoE a 10/100/1000 Mbps</t>
  </si>
  <si>
    <t>Protector de picos de CD para sistema fotovoltaicos</t>
  </si>
  <si>
    <t>Módulos fotovoltaicos de 50 watts, 12 vcd</t>
  </si>
  <si>
    <t>Controlador solar con PoE 12 Vcd Entrada, 24 Vcd Salida PoE</t>
  </si>
  <si>
    <t>Radio de transmision de datos, modelo Rocket M5</t>
  </si>
  <si>
    <t>Reja de proteccion metalica circular</t>
  </si>
  <si>
    <t>1 Radio (switch), POE (802.3AF), -2560C</t>
  </si>
  <si>
    <t>1 Radio  de transmision de datos, modelo Rocket</t>
  </si>
  <si>
    <t>1 Radio de transmisión de datos , modelo</t>
  </si>
  <si>
    <t xml:space="preserve">1 Equipo Router  Board </t>
  </si>
  <si>
    <t>1 Controlador de carga</t>
  </si>
  <si>
    <t>1 Switch de CD administrable tipo industrial</t>
  </si>
  <si>
    <t>1 Controlador de carga, modelo TS-45 48</t>
  </si>
  <si>
    <t>1 Controlador de carga y descarga</t>
  </si>
  <si>
    <t>modelo Rocket M5</t>
  </si>
  <si>
    <t xml:space="preserve">1 Radio de transmision de datos, </t>
  </si>
  <si>
    <t>1 Antena Airmax parabólica</t>
  </si>
  <si>
    <t>1 Antena Airmax Sectorial</t>
  </si>
  <si>
    <t>1 Radio de transmisión de datos, modelo Nanobeam</t>
  </si>
  <si>
    <t>1 cámara IP H.264 para exterior, Alta Definición</t>
  </si>
  <si>
    <t>1 Panel solar de 85 watts, modelo WK8512</t>
  </si>
  <si>
    <t>1 Radio, modelo nanostation M2</t>
  </si>
  <si>
    <t>1 Controlador de carga, modelo TS-45 48, 45 amps.</t>
  </si>
  <si>
    <t>1 Radio de transmision de datos</t>
  </si>
  <si>
    <t>1 Dispositivo de red (switch)</t>
  </si>
  <si>
    <t>1 Router Ethernet Gigabit de montaje de rack</t>
  </si>
  <si>
    <t>1 Antena sectorial</t>
  </si>
  <si>
    <t>1 Antena tipo plato para equipos</t>
  </si>
  <si>
    <t>1 Punto de acceso Airmax AC</t>
  </si>
  <si>
    <t>1 Rack con 6 repisas industrial</t>
  </si>
  <si>
    <t>1 Aspiradora de 4 galones</t>
  </si>
  <si>
    <t>1 software</t>
  </si>
  <si>
    <t>1 Radio para redes inalambrica a 2.4GHZ</t>
  </si>
  <si>
    <t>1 Antena  POWER BEAM</t>
  </si>
  <si>
    <t>1 Router  grado industrial</t>
  </si>
  <si>
    <t>Computadora Dell Desktop (Sin monitor)</t>
  </si>
  <si>
    <t>Lap top</t>
  </si>
  <si>
    <t>Radio Ubiquiti, Modelo Airfiber 5X, a 5.0 Ghz.</t>
  </si>
  <si>
    <t>Antena Plato Parabólico de 34 db</t>
  </si>
  <si>
    <t>Radio Ubiquiti</t>
  </si>
  <si>
    <t>1 Radio de transmisión de datos</t>
  </si>
  <si>
    <t>1 Radio para transmisión de datos 500 MBPS</t>
  </si>
  <si>
    <t>1 Antena sectoial de 20 db</t>
  </si>
  <si>
    <t>1 caseta de block 6*3</t>
  </si>
  <si>
    <t>Ente TELEFONIA RURAL DE SONORA</t>
  </si>
  <si>
    <t>Del 01 de Enero al 30 de  Junio de 2016</t>
  </si>
  <si>
    <t>GOBIERNO DEL ESTADO DE SONORA FICHA TECNICA PARA SEGUIMIENTO Y EVALUACION DE INDICADORES DE PROYECTOS Y PROCESOS</t>
  </si>
  <si>
    <t>NUMERO Y NOMBRE DEL PROGRAMA:</t>
  </si>
  <si>
    <t>62 - MODERNIZACIÓN DE LAS COMUNICACIONES</t>
  </si>
  <si>
    <t>NOMBRE DEL PROCESO:</t>
  </si>
  <si>
    <t>COORDINACIÓN DE ACTIVIDADES DE LAS ÁREAS ADMINISTRATIVAS PARA LA OPERACIÓN DE LA RED DE TELEFONÍA RURAL</t>
  </si>
  <si>
    <t>CLAVE PROGRAMATICA:</t>
  </si>
  <si>
    <t>211118337F03363610AQ</t>
  </si>
  <si>
    <t>UNIDAD RESPONSABLE:</t>
  </si>
  <si>
    <t>TELEFONÍA RURAL DE SONORA</t>
  </si>
  <si>
    <t>UNIDAD EJECUTORA:</t>
  </si>
  <si>
    <t>DIRECCIÓN GENERAL</t>
  </si>
  <si>
    <t>OBJETIVO DEL PROCESO:</t>
  </si>
  <si>
    <t>COORDINAR LAS ACTIVIDADES DE LAS ÁREAS ADMINISTRATIVAS PARA LA OPERACIÓN DE LA RED DE TELEFONÍA RURAL</t>
  </si>
  <si>
    <t>DATOS DEL INDICADOR</t>
  </si>
  <si>
    <t>NOMBRE INDICADOR:</t>
  </si>
  <si>
    <t xml:space="preserve">INDICE DE CUMPLIMIENTO DE LA ATENCIÓN CON SERVICIO DE CONECTIVIDAD A INTERNET A LAS LOCALIDADES RURALES </t>
  </si>
  <si>
    <t>UNIDAD DE MEDIDA:</t>
  </si>
  <si>
    <t>PUNTOS DE SERVICIO</t>
  </si>
  <si>
    <t>TIPO:</t>
  </si>
  <si>
    <t>PROGRAMÁTICO</t>
  </si>
  <si>
    <t>RESULTADO ESPERADO:</t>
  </si>
  <si>
    <t>CUMPLIR LA META AL 100%</t>
  </si>
  <si>
    <t>FORMULA CALCULO:</t>
  </si>
  <si>
    <t>(NÚMERO DE PUNTOS DE SERVICIO DE CONECTIVIDAD A INTERNET/NÚMERO DE PUNTOS DE SERVICIO PROGRAMADOS A ATENDER CON SERVICIO DE CONECTIVIDAD A INTERNET)*100</t>
  </si>
  <si>
    <t>INTERPRETACION:</t>
  </si>
  <si>
    <t xml:space="preserve">MIDE EL CUMPLIMIENTO DE BRINDAR CONECTIVIDAD A INTERNET A LOCALIDADES RURALES                                                          </t>
  </si>
  <si>
    <t>DIMENSION DEL INDICADOR:</t>
  </si>
  <si>
    <t>EFICIENCIA</t>
  </si>
  <si>
    <t>SENTIDO:</t>
  </si>
  <si>
    <t>ASCENDENTE</t>
  </si>
  <si>
    <t>VALOR:</t>
  </si>
  <si>
    <t>NO ACUMULABLE</t>
  </si>
  <si>
    <t>FRECUENCIA MEDICION:</t>
  </si>
  <si>
    <t>TRIMESTRAL</t>
  </si>
  <si>
    <t>AVANCE DEL INDICADOR:</t>
  </si>
  <si>
    <t>TRIMESTRE</t>
  </si>
  <si>
    <t>TRIMESTRE 2</t>
  </si>
  <si>
    <t>META ANUAL</t>
  </si>
  <si>
    <t>AVANCE DEL TRIMESTRE</t>
  </si>
  <si>
    <t>AVANCE ACUMULADO</t>
  </si>
  <si>
    <t>AVANCE RESPECTO DE LA META ANUAL</t>
  </si>
  <si>
    <t>SEMAFORO</t>
  </si>
  <si>
    <t>PROGRAMADO</t>
  </si>
  <si>
    <t>ALCANZADO</t>
  </si>
  <si>
    <t>%</t>
  </si>
  <si>
    <t>EVALUACIÓN CUALITATIVA</t>
  </si>
  <si>
    <t>Se cumplió la meta al 100%</t>
  </si>
  <si>
    <t>PROSPECTIVA</t>
  </si>
  <si>
    <t>Se espera mantener o incrementar el número de puntos de servicio en el III Trim.</t>
  </si>
  <si>
    <t>FACTOR DE COMPARACIÓN</t>
  </si>
  <si>
    <t>30 - DESARROLLO ECONÓMICO, SOSTENIBLE Y SUSTENTABLE</t>
  </si>
  <si>
    <t>EFECTUAR LOS MANTENIMIENTOS CORRECTIVOS Y PREVENTIVOS</t>
  </si>
  <si>
    <t>211118337F033636108L</t>
  </si>
  <si>
    <t>MANTENER LA CALIDAD Y CONTINUIDAD DE LOS SERVICIOS QUE PRESTA EL ORGANISMO</t>
  </si>
  <si>
    <t>INDICE DE CUMPLIMIENTO DEL PROGRAMA DE MANTENIMIENTOS PREVENTIVOS</t>
  </si>
  <si>
    <t>SERVICIO</t>
  </si>
  <si>
    <t>ESTRATÉGICO</t>
  </si>
  <si>
    <t>CONCLUIR LA OBRA DENTRO DEL PLAZO</t>
  </si>
  <si>
    <t>(SERVICIOS DE MANTENIMIENTO PREVENTIVO REALIZADOS/SERVICIOS DE MANTENIMIENTO PREVENTIVO PROGRAMADOS)*100</t>
  </si>
  <si>
    <t>ES UN INDICADOR QUE NOS PERMITE VER EL GRADO DE CUMPLIMIENTO DE LA META</t>
  </si>
  <si>
    <t>ACUMULABLE</t>
  </si>
  <si>
    <t>No se cumplió la meta, uno de los servicios se pospuso para ejecutarse en el III Trim.</t>
  </si>
  <si>
    <t>Se programa ejecutar los pendientes del I y II Trim., más los del III.</t>
  </si>
  <si>
    <t>INDICE DE CUMPLIMIENTO DEL PROGRAMA DE MANTENIMIENTOS CORRECTIVOS</t>
  </si>
  <si>
    <t>ABONADO</t>
  </si>
  <si>
    <t>(SERVICIOS DE MANTENIMIENTO CORRECTIVO REALIZADOS/SERVICIOS DE MANTENIMNIENTO CORRECTIVO PROGRAMADOS)*100</t>
  </si>
  <si>
    <t>Con motivo del mejoramiento de la Red y por daños en los equipos se efectuaron 22 acciones en lugar de las 10 programadas.</t>
  </si>
  <si>
    <t>Se mantiene el número de servicios programados para el III Trim.</t>
  </si>
  <si>
    <t>INDICE DE CUMPLIMIENTO DE LA ATENCIÓN CON SERVICIO TELEFÓNICO A LAS LOCALIDADES RURALES PROGRAMADAS</t>
  </si>
  <si>
    <t>LOCALIDADES</t>
  </si>
  <si>
    <t>ATENDER EL 100% DE LAS LOCALIDADES PROGRAMADAS</t>
  </si>
  <si>
    <t>(NÚMERO DE LOCALIDADES RURALES ATENDIDAS/NÚMERO DE LOCALIDADES RURALES PROGRAMADAS A ATENDER)*100</t>
  </si>
  <si>
    <t>PERMITE VER EL GRADO DE CUMPLIMIENTO DE LA META DE BRINDAR SERVICIO TELEFÓNICO A LOCALIDADES RURALES</t>
  </si>
  <si>
    <t>Se espera el mismo nivel de cumplimiento en el III Trim.</t>
  </si>
  <si>
    <t>INDICE DE CUMPLIMIENTO DE LA ATENCIÓN CON SERVICIO DE RADIOCOMUNICACIÓN  A LAS LOCALIDADES RURALES PROGRAMADAS</t>
  </si>
  <si>
    <t>LOGRAR EL CUMPLIMIENTO DE LA META AL 100%</t>
  </si>
  <si>
    <t>(NÚMERO DE LOCALIDADES ATENDIDAS CON SERVICIO DE RADIOCOMUNICACIÓN/NÚMERO DE LOCALIDADES PROGRAMADAS A ATENDER CON SERVICIO DE RADIOCOMUNICACIÓN)*100</t>
  </si>
  <si>
    <t>MIDE EL NIVEL DE CUMPLIMIENTO DE LA META DE ATENDER CON SERVICIO DE RADIOCOMUNICACIÓN A LOCALIDADES RURALES.</t>
  </si>
  <si>
    <t>No se cumplió la meta debido a que no se ha reactivado la Estación Repetidora El Tule, Mpio. deAlamos.</t>
  </si>
  <si>
    <t>Se espera superar los inconvenientes y reactivar la Estación Repetidora en el III Trim.</t>
  </si>
  <si>
    <t>2°</t>
  </si>
  <si>
    <t>% Avance Acumulado</t>
  </si>
  <si>
    <t>7F0</t>
  </si>
  <si>
    <t>Sonora y ciudades con calidad de vida</t>
  </si>
  <si>
    <t>Favorecer el desarrollo sustentable y sostenible de localidades urbanas y rurales con infraestructura de calidad, con respeto al equilibrio ambiental</t>
  </si>
  <si>
    <t>2.2</t>
  </si>
  <si>
    <t>Gestionar y mejorar la calidad de los servicios e infraestructura con nuevos esquemas de financiamiento y participación.</t>
  </si>
  <si>
    <t>Desarrollo económico sostenible y sustentable</t>
  </si>
  <si>
    <t>08L</t>
  </si>
  <si>
    <t>Efectuar los mantenimientos correctivos y preventivos</t>
  </si>
  <si>
    <t>Indice de cumplimiento del programa de mantenimientos correctivos</t>
  </si>
  <si>
    <t>Abonados</t>
  </si>
  <si>
    <t>Trimestral</t>
  </si>
  <si>
    <t>Indice de cumplimiento del  programa de mantenimientos preventivos</t>
  </si>
  <si>
    <t>Servicio</t>
  </si>
  <si>
    <t>Modernización de las comunicaciones</t>
  </si>
  <si>
    <t>0AQ</t>
  </si>
  <si>
    <t>Coordinación de las unidades administrativas para la operación de la Red de Telefonía Rural</t>
  </si>
  <si>
    <t>Indice de cumplimiento de la atención con servicio telefónico a las localidades rurales programadas</t>
  </si>
  <si>
    <t>Localidad</t>
  </si>
  <si>
    <t>Indice de cumplimiento de la atención con servicio de radiocomunicación  a las localidades rurales programadas</t>
  </si>
  <si>
    <t>Indice de cumplimiento de la atención con servicio de conectividad a internet  a las localidades rurales programadas</t>
  </si>
  <si>
    <t>Puntos de servicio</t>
  </si>
  <si>
    <t>C.P. JOSÉ FRANCISCO ORTEGA MOLINA</t>
  </si>
  <si>
    <t>ING. JOSÉ R. ESPINOZA G.</t>
  </si>
  <si>
    <t>Director General</t>
  </si>
  <si>
    <t>Subdirector de Planeación</t>
  </si>
  <si>
    <t>ENC. DE LA SUBDIR. ADMINISTRATIVA</t>
  </si>
  <si>
    <t>______________________________</t>
  </si>
  <si>
    <t>C.P. REFUGIO CARMELO ARRQUIVES</t>
  </si>
  <si>
    <t>ENC. DE LA SUBDIRECCCION ADMINISTRATIVA</t>
  </si>
  <si>
    <t>Patrimonio Neto Inicial Ajustado del Ejercicio 2015</t>
  </si>
  <si>
    <t>Cambios en la Hacienda Pública/Patrimonio Neto del Ejercicio 2016</t>
  </si>
  <si>
    <t>Variaciones de la Hacienda Pública/Patrimonio Neto del Ejercicio 2016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</si>
</sst>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0"/>
    <numFmt numFmtId="166" formatCode="#,##0.00_);\-#,##0.00"/>
    <numFmt numFmtId="167" formatCode="#,##0.00_ ;\-#,##0.00\ "/>
    <numFmt numFmtId="168" formatCode="0_ ;\-0\ "/>
    <numFmt numFmtId="170" formatCode="#,##0.000000000000000"/>
  </numFmts>
  <fonts count="78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164" fontId="4" fillId="0" borderId="0"/>
    <xf numFmtId="165" fontId="4" fillId="0" borderId="0"/>
  </cellStyleXfs>
  <cellXfs count="1061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7" fillId="0" borderId="0" xfId="0" applyFont="1"/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7" xfId="0" applyFont="1" applyBorder="1" applyAlignment="1">
      <alignment horizontal="right" vertical="center"/>
    </xf>
    <xf numFmtId="0" fontId="35" fillId="0" borderId="0" xfId="0" applyFont="1" applyAlignment="1"/>
    <xf numFmtId="0" fontId="38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0" xfId="0" applyFont="1" applyBorder="1" applyAlignment="1">
      <alignment horizontal="right" vertical="center"/>
    </xf>
    <xf numFmtId="0" fontId="42" fillId="0" borderId="0" xfId="0" applyFont="1" applyAlignment="1">
      <alignment horizontal="center"/>
    </xf>
    <xf numFmtId="0" fontId="5" fillId="2" borderId="0" xfId="0" applyFont="1" applyFill="1"/>
    <xf numFmtId="0" fontId="31" fillId="2" borderId="0" xfId="0" applyFont="1" applyFill="1"/>
    <xf numFmtId="0" fontId="11" fillId="2" borderId="19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5" fillId="0" borderId="0" xfId="0" applyFont="1" applyFill="1"/>
    <xf numFmtId="0" fontId="44" fillId="0" borderId="19" xfId="0" applyFont="1" applyBorder="1" applyAlignment="1">
      <alignment horizontal="left"/>
    </xf>
    <xf numFmtId="0" fontId="44" fillId="0" borderId="41" xfId="0" applyFont="1" applyBorder="1"/>
    <xf numFmtId="0" fontId="44" fillId="0" borderId="19" xfId="0" applyFont="1" applyBorder="1"/>
    <xf numFmtId="0" fontId="44" fillId="0" borderId="21" xfId="0" applyFont="1" applyBorder="1" applyAlignment="1">
      <alignment horizontal="left"/>
    </xf>
    <xf numFmtId="0" fontId="44" fillId="0" borderId="21" xfId="0" applyFont="1" applyBorder="1"/>
    <xf numFmtId="0" fontId="44" fillId="0" borderId="26" xfId="0" applyFont="1" applyBorder="1"/>
    <xf numFmtId="0" fontId="44" fillId="0" borderId="22" xfId="0" applyFont="1" applyBorder="1" applyAlignment="1">
      <alignment horizontal="left"/>
    </xf>
    <xf numFmtId="0" fontId="44" fillId="0" borderId="17" xfId="0" applyFont="1" applyBorder="1"/>
    <xf numFmtId="0" fontId="44" fillId="0" borderId="21" xfId="0" applyFont="1" applyBorder="1" applyAlignment="1">
      <alignment horizontal="left" vertical="center"/>
    </xf>
    <xf numFmtId="0" fontId="44" fillId="0" borderId="26" xfId="0" applyFont="1" applyBorder="1" applyAlignment="1">
      <alignment vertical="center"/>
    </xf>
    <xf numFmtId="0" fontId="44" fillId="0" borderId="21" xfId="0" applyFont="1" applyBorder="1" applyAlignment="1">
      <alignment wrapText="1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/>
    <xf numFmtId="0" fontId="44" fillId="0" borderId="0" xfId="0" applyFont="1" applyFill="1" applyBorder="1"/>
    <xf numFmtId="0" fontId="12" fillId="0" borderId="8" xfId="0" applyFont="1" applyFill="1" applyBorder="1" applyAlignment="1">
      <alignment vertical="center"/>
    </xf>
    <xf numFmtId="0" fontId="44" fillId="0" borderId="20" xfId="0" applyFont="1" applyBorder="1" applyAlignment="1">
      <alignment horizontal="left"/>
    </xf>
    <xf numFmtId="0" fontId="44" fillId="0" borderId="20" xfId="0" applyFont="1" applyBorder="1"/>
    <xf numFmtId="0" fontId="7" fillId="0" borderId="0" xfId="0" applyFont="1" applyFill="1" applyBorder="1" applyAlignment="1">
      <alignment horizontal="left" vertical="top"/>
    </xf>
    <xf numFmtId="0" fontId="44" fillId="0" borderId="21" xfId="0" applyFont="1" applyBorder="1" applyAlignment="1">
      <alignment vertical="center" wrapText="1"/>
    </xf>
    <xf numFmtId="0" fontId="44" fillId="0" borderId="19" xfId="0" applyFont="1" applyBorder="1" applyAlignment="1">
      <alignment wrapText="1"/>
    </xf>
    <xf numFmtId="0" fontId="44" fillId="0" borderId="19" xfId="0" applyFont="1" applyBorder="1" applyAlignment="1">
      <alignment horizontal="left" vertical="center"/>
    </xf>
    <xf numFmtId="43" fontId="16" fillId="2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6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6" fillId="2" borderId="0" xfId="0" applyNumberFormat="1" applyFont="1" applyFill="1" applyBorder="1" applyAlignment="1" applyProtection="1"/>
    <xf numFmtId="43" fontId="16" fillId="2" borderId="6" xfId="0" applyNumberFormat="1" applyFont="1" applyFill="1" applyBorder="1" applyAlignment="1" applyProtection="1"/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30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4" fontId="5" fillId="0" borderId="0" xfId="0" applyNumberFormat="1" applyFont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</xf>
    <xf numFmtId="4" fontId="7" fillId="2" borderId="6" xfId="0" applyNumberFormat="1" applyFont="1" applyFill="1" applyBorder="1" applyAlignment="1" applyProtection="1">
      <alignment horizontal="right" vertical="top"/>
    </xf>
    <xf numFmtId="4" fontId="7" fillId="2" borderId="0" xfId="13" applyNumberFormat="1" applyFont="1" applyFill="1" applyBorder="1" applyAlignment="1" applyProtection="1">
      <alignment horizontal="right" vertical="top"/>
    </xf>
    <xf numFmtId="4" fontId="8" fillId="2" borderId="0" xfId="0" applyNumberFormat="1" applyFont="1" applyFill="1" applyBorder="1" applyAlignment="1" applyProtection="1">
      <alignment horizontal="right" vertical="top"/>
    </xf>
    <xf numFmtId="4" fontId="8" fillId="2" borderId="6" xfId="0" applyNumberFormat="1" applyFont="1" applyFill="1" applyBorder="1" applyAlignment="1" applyProtection="1">
      <alignment horizontal="right" vertical="top"/>
    </xf>
    <xf numFmtId="4" fontId="7" fillId="2" borderId="6" xfId="13" applyNumberFormat="1" applyFont="1" applyFill="1" applyBorder="1" applyAlignment="1" applyProtection="1">
      <alignment horizontal="right" vertical="top"/>
    </xf>
    <xf numFmtId="4" fontId="8" fillId="2" borderId="0" xfId="13" applyNumberFormat="1" applyFont="1" applyFill="1" applyBorder="1" applyAlignment="1" applyProtection="1">
      <alignment horizontal="right" vertical="top"/>
    </xf>
    <xf numFmtId="4" fontId="8" fillId="2" borderId="6" xfId="13" applyNumberFormat="1" applyFont="1" applyFill="1" applyBorder="1" applyAlignment="1" applyProtection="1">
      <alignment horizontal="right" vertical="top"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0" fontId="48" fillId="6" borderId="0" xfId="0" applyFont="1" applyFill="1" applyAlignment="1" applyProtection="1">
      <alignment wrapText="1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7" fillId="3" borderId="5" xfId="0" applyFont="1" applyFill="1" applyBorder="1" applyAlignment="1" applyProtection="1">
      <alignment horizontal="justify" vertical="top"/>
      <protection locked="0"/>
    </xf>
    <xf numFmtId="0" fontId="8" fillId="3" borderId="5" xfId="0" applyFont="1" applyFill="1" applyBorder="1" applyAlignment="1" applyProtection="1">
      <alignment horizontal="justify" vertical="top"/>
      <protection locked="0"/>
    </xf>
    <xf numFmtId="0" fontId="24" fillId="3" borderId="5" xfId="0" applyFont="1" applyFill="1" applyBorder="1" applyAlignment="1" applyProtection="1">
      <alignment horizontal="justify" vertical="top"/>
      <protection locked="0"/>
    </xf>
    <xf numFmtId="4" fontId="24" fillId="3" borderId="0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Alignment="1" applyProtection="1">
      <protection locked="0"/>
    </xf>
    <xf numFmtId="0" fontId="19" fillId="3" borderId="5" xfId="0" applyFont="1" applyFill="1" applyBorder="1" applyAlignment="1" applyProtection="1">
      <alignment horizontal="justify" vertical="top"/>
      <protection locked="0"/>
    </xf>
    <xf numFmtId="0" fontId="1" fillId="3" borderId="5" xfId="0" applyFont="1" applyFill="1" applyBorder="1" applyAlignment="1" applyProtection="1">
      <alignment horizontal="justify" vertical="top"/>
      <protection locked="0"/>
    </xf>
    <xf numFmtId="0" fontId="24" fillId="3" borderId="7" xfId="0" applyFont="1" applyFill="1" applyBorder="1" applyAlignment="1" applyProtection="1">
      <alignment horizontal="justify" vertical="top"/>
      <protection locked="0"/>
    </xf>
    <xf numFmtId="4" fontId="24" fillId="3" borderId="8" xfId="0" applyNumberFormat="1" applyFont="1" applyFill="1" applyBorder="1" applyAlignment="1" applyProtection="1">
      <alignment horizontal="right" vertical="top"/>
      <protection locked="0"/>
    </xf>
    <xf numFmtId="0" fontId="23" fillId="3" borderId="46" xfId="0" applyFont="1" applyFill="1" applyBorder="1" applyAlignment="1" applyProtection="1">
      <alignment horizontal="justify" vertical="center"/>
      <protection locked="0"/>
    </xf>
    <xf numFmtId="0" fontId="30" fillId="3" borderId="45" xfId="0" applyFont="1" applyFill="1" applyBorder="1" applyAlignment="1" applyProtection="1">
      <alignment horizontal="center" vertical="center"/>
      <protection locked="0"/>
    </xf>
    <xf numFmtId="0" fontId="30" fillId="3" borderId="47" xfId="0" applyFont="1" applyFill="1" applyBorder="1" applyAlignment="1" applyProtection="1">
      <alignment horizontal="center" vertical="center"/>
      <protection locked="0"/>
    </xf>
    <xf numFmtId="4" fontId="16" fillId="3" borderId="0" xfId="0" applyNumberFormat="1" applyFont="1" applyFill="1" applyBorder="1" applyAlignment="1" applyProtection="1">
      <alignment horizontal="right" vertical="top"/>
    </xf>
    <xf numFmtId="4" fontId="16" fillId="3" borderId="6" xfId="0" applyNumberFormat="1" applyFont="1" applyFill="1" applyBorder="1" applyAlignment="1" applyProtection="1">
      <alignment horizontal="right" vertical="top"/>
    </xf>
    <xf numFmtId="4" fontId="3" fillId="3" borderId="0" xfId="0" applyNumberFormat="1" applyFont="1" applyFill="1" applyBorder="1" applyAlignment="1" applyProtection="1">
      <alignment horizontal="right" vertical="top"/>
    </xf>
    <xf numFmtId="4" fontId="3" fillId="3" borderId="6" xfId="0" applyNumberFormat="1" applyFont="1" applyFill="1" applyBorder="1" applyAlignment="1" applyProtection="1">
      <alignment horizontal="right" vertical="top"/>
    </xf>
    <xf numFmtId="4" fontId="24" fillId="3" borderId="6" xfId="0" applyNumberFormat="1" applyFont="1" applyFill="1" applyBorder="1" applyAlignment="1" applyProtection="1">
      <alignment horizontal="right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4" fontId="3" fillId="3" borderId="6" xfId="0" applyNumberFormat="1" applyFont="1" applyFill="1" applyBorder="1" applyAlignment="1" applyProtection="1">
      <alignment horizontal="right" vertical="top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2" fillId="3" borderId="0" xfId="0" applyNumberFormat="1" applyFont="1" applyFill="1" applyBorder="1" applyAlignment="1" applyProtection="1">
      <alignment horizontal="right" vertical="top"/>
      <protection locked="0"/>
    </xf>
    <xf numFmtId="4" fontId="12" fillId="3" borderId="6" xfId="0" applyNumberFormat="1" applyFont="1" applyFill="1" applyBorder="1" applyAlignment="1" applyProtection="1">
      <alignment horizontal="right" vertical="top"/>
      <protection locked="0"/>
    </xf>
    <xf numFmtId="4" fontId="24" fillId="3" borderId="9" xfId="0" applyNumberFormat="1" applyFont="1" applyFill="1" applyBorder="1" applyAlignment="1" applyProtection="1">
      <alignment horizontal="right" vertical="top"/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1" xfId="0" applyFont="1" applyFill="1" applyBorder="1" applyAlignment="1" applyProtection="1">
      <alignment vertical="center"/>
      <protection locked="0"/>
    </xf>
    <xf numFmtId="0" fontId="23" fillId="3" borderId="5" xfId="0" applyFont="1" applyFill="1" applyBorder="1" applyAlignment="1" applyProtection="1">
      <alignment vertical="center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17" fillId="3" borderId="7" xfId="0" applyFont="1" applyFill="1" applyBorder="1" applyAlignment="1" applyProtection="1">
      <alignment horizontal="justify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4" fontId="17" fillId="3" borderId="17" xfId="0" applyNumberFormat="1" applyFont="1" applyFill="1" applyBorder="1" applyAlignment="1" applyProtection="1">
      <alignment horizontal="justify" vertical="center"/>
      <protection locked="0"/>
    </xf>
    <xf numFmtId="4" fontId="17" fillId="3" borderId="51" xfId="0" applyNumberFormat="1" applyFont="1" applyFill="1" applyBorder="1" applyAlignment="1" applyProtection="1">
      <alignment horizontal="justify" vertical="center"/>
      <protection locked="0"/>
    </xf>
    <xf numFmtId="4" fontId="21" fillId="3" borderId="17" xfId="0" applyNumberFormat="1" applyFont="1" applyFill="1" applyBorder="1" applyAlignment="1" applyProtection="1">
      <alignment horizontal="right" vertical="center"/>
    </xf>
    <xf numFmtId="4" fontId="33" fillId="3" borderId="17" xfId="0" applyNumberFormat="1" applyFont="1" applyFill="1" applyBorder="1" applyAlignment="1" applyProtection="1">
      <alignment horizontal="right" vertical="center"/>
    </xf>
    <xf numFmtId="4" fontId="33" fillId="3" borderId="51" xfId="0" applyNumberFormat="1" applyFont="1" applyFill="1" applyBorder="1" applyAlignment="1" applyProtection="1">
      <alignment horizontal="right" vertical="center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4" fontId="2" fillId="3" borderId="51" xfId="0" applyNumberFormat="1" applyFont="1" applyFill="1" applyBorder="1" applyAlignment="1" applyProtection="1">
      <alignment horizontal="right" vertical="center"/>
      <protection locked="0"/>
    </xf>
    <xf numFmtId="4" fontId="2" fillId="3" borderId="16" xfId="0" applyNumberFormat="1" applyFont="1" applyFill="1" applyBorder="1" applyAlignment="1" applyProtection="1">
      <alignment horizontal="right" vertical="center"/>
      <protection locked="0"/>
    </xf>
    <xf numFmtId="4" fontId="2" fillId="3" borderId="18" xfId="0" applyNumberFormat="1" applyFont="1" applyFill="1" applyBorder="1" applyAlignment="1" applyProtection="1">
      <alignment horizontal="right" vertical="center"/>
      <protection locked="0"/>
    </xf>
    <xf numFmtId="0" fontId="23" fillId="3" borderId="30" xfId="0" applyFont="1" applyFill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vertical="center"/>
      <protection locked="0"/>
    </xf>
    <xf numFmtId="0" fontId="32" fillId="3" borderId="14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left" vertical="center" wrapText="1" indent="2"/>
      <protection locked="0"/>
    </xf>
    <xf numFmtId="0" fontId="17" fillId="3" borderId="31" xfId="0" applyFont="1" applyFill="1" applyBorder="1" applyAlignment="1" applyProtection="1">
      <alignment horizontal="justify" vertical="center"/>
      <protection locked="0"/>
    </xf>
    <xf numFmtId="4" fontId="2" fillId="3" borderId="17" xfId="0" applyNumberFormat="1" applyFont="1" applyFill="1" applyBorder="1" applyAlignment="1" applyProtection="1">
      <alignment horizontal="right" vertical="center"/>
    </xf>
    <xf numFmtId="4" fontId="2" fillId="3" borderId="51" xfId="0" applyNumberFormat="1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53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31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5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4" fontId="7" fillId="2" borderId="49" xfId="0" applyNumberFormat="1" applyFont="1" applyFill="1" applyBorder="1" applyAlignment="1" applyProtection="1">
      <alignment horizontal="right" vertical="center" wrapText="1"/>
    </xf>
    <xf numFmtId="0" fontId="23" fillId="3" borderId="48" xfId="0" applyFont="1" applyFill="1" applyBorder="1" applyAlignment="1" applyProtection="1">
      <alignment vertical="center"/>
      <protection locked="0"/>
    </xf>
    <xf numFmtId="0" fontId="23" fillId="3" borderId="24" xfId="0" applyFont="1" applyFill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horizontal="justify" vertical="center"/>
      <protection locked="0"/>
    </xf>
    <xf numFmtId="4" fontId="7" fillId="0" borderId="49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8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17" fillId="2" borderId="24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2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31" xfId="0" applyFont="1" applyFill="1" applyBorder="1" applyAlignment="1" applyProtection="1">
      <alignment horizontal="justify" vertical="center"/>
      <protection locked="0"/>
    </xf>
    <xf numFmtId="0" fontId="21" fillId="3" borderId="31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49" fontId="45" fillId="0" borderId="0" xfId="0" applyNumberFormat="1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52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52" fillId="0" borderId="0" xfId="0" applyFont="1" applyFill="1" applyAlignment="1" applyProtection="1">
      <alignment horizontal="justify"/>
      <protection locked="0"/>
    </xf>
    <xf numFmtId="0" fontId="53" fillId="0" borderId="0" xfId="0" applyFont="1" applyFill="1" applyAlignment="1" applyProtection="1">
      <alignment horizontal="right"/>
      <protection locked="0"/>
    </xf>
    <xf numFmtId="0" fontId="1" fillId="0" borderId="52" xfId="0" applyFont="1" applyFill="1" applyBorder="1" applyAlignment="1" applyProtection="1">
      <alignment horizontal="left" vertical="center" wrapText="1" indent="2"/>
      <protection locked="0"/>
    </xf>
    <xf numFmtId="0" fontId="1" fillId="0" borderId="53" xfId="0" applyFont="1" applyFill="1" applyBorder="1" applyAlignment="1" applyProtection="1">
      <alignment horizontal="justify" vertical="center" wrapText="1"/>
      <protection locked="0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52" xfId="0" applyFont="1" applyFill="1" applyBorder="1" applyAlignment="1" applyProtection="1">
      <alignment horizontal="justify" vertical="center" wrapText="1"/>
      <protection locked="0"/>
    </xf>
    <xf numFmtId="0" fontId="3" fillId="0" borderId="48" xfId="0" applyFont="1" applyFill="1" applyBorder="1" applyAlignment="1" applyProtection="1">
      <alignment horizontal="justify" vertical="center" wrapText="1"/>
      <protection locked="0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51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4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Protection="1"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51" xfId="0" applyNumberFormat="1" applyFont="1" applyFill="1" applyBorder="1" applyAlignment="1" applyProtection="1">
      <alignment horizontal="justify" vertical="center" wrapText="1"/>
      <protection locked="0"/>
    </xf>
    <xf numFmtId="4" fontId="0" fillId="0" borderId="0" xfId="0" applyNumberFormat="1" applyFill="1" applyProtection="1"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justify" vertical="top" wrapText="1"/>
    </xf>
    <xf numFmtId="0" fontId="25" fillId="0" borderId="16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49" fontId="27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35" fillId="0" borderId="0" xfId="0" applyFont="1" applyAlignment="1" applyProtection="1"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4" fontId="36" fillId="0" borderId="17" xfId="0" applyNumberFormat="1" applyFont="1" applyBorder="1" applyAlignment="1" applyProtection="1">
      <alignment horizontal="right" vertical="center"/>
      <protection locked="0"/>
    </xf>
    <xf numFmtId="4" fontId="36" fillId="0" borderId="14" xfId="0" applyNumberFormat="1" applyFont="1" applyBorder="1" applyAlignment="1" applyProtection="1">
      <alignment horizontal="right" vertical="center"/>
      <protection locked="0"/>
    </xf>
    <xf numFmtId="4" fontId="36" fillId="0" borderId="6" xfId="0" applyNumberFormat="1" applyFont="1" applyBorder="1" applyAlignment="1" applyProtection="1">
      <alignment horizontal="right" vertical="center"/>
      <protection locked="0"/>
    </xf>
    <xf numFmtId="0" fontId="36" fillId="0" borderId="14" xfId="0" applyFont="1" applyBorder="1" applyAlignment="1" applyProtection="1">
      <alignment horizontal="left" vertical="center"/>
      <protection locked="0"/>
    </xf>
    <xf numFmtId="0" fontId="36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7" fillId="0" borderId="0" xfId="0" applyFont="1" applyProtection="1">
      <protection locked="0"/>
    </xf>
    <xf numFmtId="4" fontId="36" fillId="0" borderId="17" xfId="0" applyNumberFormat="1" applyFont="1" applyBorder="1" applyAlignment="1" applyProtection="1">
      <alignment horizontal="right" vertical="center"/>
    </xf>
    <xf numFmtId="4" fontId="36" fillId="0" borderId="14" xfId="0" applyNumberFormat="1" applyFont="1" applyBorder="1" applyAlignment="1" applyProtection="1">
      <alignment horizontal="right" vertical="center"/>
    </xf>
    <xf numFmtId="4" fontId="36" fillId="0" borderId="6" xfId="0" applyNumberFormat="1" applyFont="1" applyBorder="1" applyAlignment="1" applyProtection="1">
      <alignment horizontal="right" vertical="center"/>
    </xf>
    <xf numFmtId="4" fontId="36" fillId="0" borderId="24" xfId="0" applyNumberFormat="1" applyFont="1" applyBorder="1" applyAlignment="1" applyProtection="1">
      <alignment horizontal="right" vertical="center"/>
    </xf>
    <xf numFmtId="4" fontId="36" fillId="0" borderId="49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36" fillId="0" borderId="17" xfId="0" applyFont="1" applyBorder="1" applyAlignment="1" applyProtection="1">
      <alignment horizontal="center" vertic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4" fontId="36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49" fontId="27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4" fillId="0" borderId="5" xfId="0" applyFont="1" applyBorder="1" applyAlignment="1" applyProtection="1">
      <alignment vertical="center" wrapText="1"/>
      <protection locked="0"/>
    </xf>
    <xf numFmtId="4" fontId="34" fillId="0" borderId="17" xfId="0" applyNumberFormat="1" applyFont="1" applyBorder="1" applyAlignment="1" applyProtection="1">
      <alignment horizontal="right" vertical="center" wrapText="1"/>
      <protection locked="0"/>
    </xf>
    <xf numFmtId="0" fontId="57" fillId="0" borderId="0" xfId="0" applyFont="1" applyProtection="1">
      <protection locked="0"/>
    </xf>
    <xf numFmtId="0" fontId="12" fillId="0" borderId="52" xfId="0" applyFont="1" applyBorder="1" applyAlignment="1" applyProtection="1">
      <alignment vertical="top" wrapText="1"/>
      <protection locked="0"/>
    </xf>
    <xf numFmtId="0" fontId="4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52" xfId="0" applyFont="1" applyBorder="1" applyAlignment="1" applyProtection="1">
      <alignment horizontal="justify" vertical="center" wrapText="1"/>
      <protection locked="0"/>
    </xf>
    <xf numFmtId="0" fontId="24" fillId="0" borderId="52" xfId="0" applyFont="1" applyBorder="1" applyAlignment="1" applyProtection="1">
      <alignment horizontal="left" vertical="center" wrapText="1" indent="4"/>
      <protection locked="0"/>
    </xf>
    <xf numFmtId="0" fontId="3" fillId="0" borderId="48" xfId="0" applyFont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5" fillId="0" borderId="9" xfId="0" applyFont="1" applyFill="1" applyBorder="1"/>
    <xf numFmtId="0" fontId="39" fillId="0" borderId="0" xfId="0" applyFont="1" applyFill="1" applyAlignment="1"/>
    <xf numFmtId="0" fontId="37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36" fillId="0" borderId="5" xfId="0" applyFont="1" applyBorder="1" applyAlignment="1" applyProtection="1">
      <alignment horizontal="left" vertical="center"/>
      <protection locked="0"/>
    </xf>
    <xf numFmtId="4" fontId="36" fillId="0" borderId="51" xfId="0" applyNumberFormat="1" applyFont="1" applyBorder="1" applyAlignment="1" applyProtection="1">
      <alignment horizontal="right" vertical="center"/>
      <protection locked="0"/>
    </xf>
    <xf numFmtId="0" fontId="37" fillId="0" borderId="14" xfId="0" applyFont="1" applyBorder="1" applyAlignment="1" applyProtection="1">
      <alignment horizontal="left" vertical="center"/>
      <protection locked="0"/>
    </xf>
    <xf numFmtId="0" fontId="36" fillId="2" borderId="15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0" borderId="9" xfId="0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protection locked="0"/>
    </xf>
    <xf numFmtId="0" fontId="56" fillId="0" borderId="0" xfId="0" applyFont="1" applyProtection="1">
      <protection locked="0"/>
    </xf>
    <xf numFmtId="4" fontId="36" fillId="0" borderId="51" xfId="0" applyNumberFormat="1" applyFont="1" applyBorder="1" applyAlignment="1" applyProtection="1">
      <alignment horizontal="right" vertical="center"/>
    </xf>
    <xf numFmtId="0" fontId="58" fillId="0" borderId="0" xfId="0" applyFont="1"/>
    <xf numFmtId="0" fontId="2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6" fillId="0" borderId="29" xfId="0" applyFont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left" vertical="center"/>
      <protection locked="0"/>
    </xf>
    <xf numFmtId="0" fontId="41" fillId="0" borderId="0" xfId="12" applyFont="1" applyAlignment="1" applyProtection="1">
      <alignment horizontal="center" vertical="center"/>
      <protection locked="0"/>
    </xf>
    <xf numFmtId="0" fontId="59" fillId="0" borderId="0" xfId="0" applyFont="1" applyProtection="1">
      <protection locked="0"/>
    </xf>
    <xf numFmtId="4" fontId="36" fillId="0" borderId="6" xfId="6" applyNumberFormat="1" applyFont="1" applyBorder="1" applyAlignment="1" applyProtection="1">
      <alignment horizontal="right" vertical="center" wrapText="1"/>
    </xf>
    <xf numFmtId="4" fontId="36" fillId="0" borderId="17" xfId="0" applyNumberFormat="1" applyFont="1" applyBorder="1" applyAlignment="1" applyProtection="1">
      <alignment horizontal="right" vertical="center" wrapText="1"/>
    </xf>
    <xf numFmtId="4" fontId="36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8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50" xfId="0" applyFont="1" applyFill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justify" vertical="center"/>
      <protection locked="0"/>
    </xf>
    <xf numFmtId="0" fontId="2" fillId="0" borderId="52" xfId="0" applyFont="1" applyFill="1" applyBorder="1" applyAlignment="1" applyProtection="1">
      <alignment horizontal="left" vertical="center" indent="3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horizontal="justify" vertical="center"/>
      <protection locked="0"/>
    </xf>
    <xf numFmtId="0" fontId="17" fillId="0" borderId="16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51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51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61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5" fillId="0" borderId="6" xfId="0" applyNumberFormat="1" applyFont="1" applyBorder="1" applyAlignment="1" applyProtection="1">
      <alignment horizontal="left"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horizontal="left"/>
    </xf>
    <xf numFmtId="0" fontId="24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3" fontId="12" fillId="0" borderId="17" xfId="0" applyNumberFormat="1" applyFont="1" applyBorder="1" applyAlignment="1" applyProtection="1">
      <alignment horizontal="right" vertical="center" wrapText="1"/>
    </xf>
    <xf numFmtId="3" fontId="24" fillId="0" borderId="17" xfId="0" applyNumberFormat="1" applyFont="1" applyBorder="1" applyAlignment="1" applyProtection="1">
      <alignment horizontal="right" vertical="center" wrapText="1"/>
      <protection locked="0"/>
    </xf>
    <xf numFmtId="3" fontId="24" fillId="0" borderId="17" xfId="0" applyNumberFormat="1" applyFont="1" applyBorder="1" applyAlignment="1" applyProtection="1">
      <alignment horizontal="right" vertical="center" wrapText="1"/>
    </xf>
    <xf numFmtId="3" fontId="12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4" xfId="0" applyNumberFormat="1" applyFont="1" applyBorder="1" applyAlignment="1" applyProtection="1">
      <alignment horizontal="right" vertical="center" wrapText="1"/>
    </xf>
    <xf numFmtId="0" fontId="3" fillId="0" borderId="52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51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top" wrapText="1" indent="2"/>
      <protection locked="0"/>
    </xf>
    <xf numFmtId="3" fontId="1" fillId="0" borderId="24" xfId="0" applyNumberFormat="1" applyFont="1" applyFill="1" applyBorder="1" applyAlignment="1" applyProtection="1">
      <alignment horizontal="right" vertical="center" wrapText="1"/>
    </xf>
    <xf numFmtId="3" fontId="1" fillId="0" borderId="49" xfId="0" applyNumberFormat="1" applyFont="1" applyFill="1" applyBorder="1" applyAlignment="1" applyProtection="1">
      <alignment horizontal="right" vertical="center" wrapText="1"/>
    </xf>
    <xf numFmtId="3" fontId="3" fillId="0" borderId="24" xfId="0" applyNumberFormat="1" applyFont="1" applyFill="1" applyBorder="1" applyAlignment="1" applyProtection="1">
      <alignment horizontal="right" vertical="center" wrapText="1"/>
    </xf>
    <xf numFmtId="3" fontId="3" fillId="0" borderId="49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</xf>
    <xf numFmtId="3" fontId="24" fillId="0" borderId="5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vertical="center" wrapText="1"/>
    </xf>
    <xf numFmtId="0" fontId="1" fillId="0" borderId="52" xfId="0" applyFont="1" applyBorder="1" applyAlignment="1" applyProtection="1">
      <alignment horizontal="left" vertical="center" wrapText="1" indent="3"/>
    </xf>
    <xf numFmtId="0" fontId="1" fillId="0" borderId="52" xfId="0" applyFont="1" applyBorder="1" applyAlignment="1" applyProtection="1">
      <alignment vertical="center" wrapText="1"/>
    </xf>
    <xf numFmtId="0" fontId="1" fillId="0" borderId="53" xfId="0" applyFont="1" applyBorder="1" applyAlignment="1" applyProtection="1">
      <alignment horizontal="left" vertical="center" wrapText="1" indent="3"/>
    </xf>
    <xf numFmtId="0" fontId="3" fillId="0" borderId="48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51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9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 wrapText="1"/>
    </xf>
    <xf numFmtId="3" fontId="3" fillId="0" borderId="18" xfId="0" applyNumberFormat="1" applyFont="1" applyBorder="1" applyAlignment="1" applyProtection="1">
      <alignment horizontal="right" vertical="center" wrapText="1"/>
    </xf>
    <xf numFmtId="3" fontId="16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/>
    </xf>
    <xf numFmtId="3" fontId="18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 wrapText="1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7" fillId="0" borderId="0" xfId="0" applyNumberFormat="1" applyFont="1" applyBorder="1" applyAlignment="1" applyProtection="1">
      <alignment horizontal="left" vertical="top"/>
      <protection locked="0"/>
    </xf>
    <xf numFmtId="0" fontId="24" fillId="3" borderId="0" xfId="0" applyFont="1" applyFill="1" applyBorder="1" applyAlignment="1" applyProtection="1">
      <alignment horizontal="justify" vertical="top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3" fillId="0" borderId="52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horizontal="justify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4" fontId="36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3" xfId="0" applyFont="1" applyFill="1" applyBorder="1" applyAlignment="1" applyProtection="1">
      <alignment horizontal="justify" vertical="center" wrapText="1"/>
    </xf>
    <xf numFmtId="0" fontId="1" fillId="0" borderId="52" xfId="0" applyFont="1" applyFill="1" applyBorder="1" applyAlignment="1" applyProtection="1">
      <alignment horizontal="justify" vertical="center" wrapText="1"/>
    </xf>
    <xf numFmtId="0" fontId="47" fillId="2" borderId="10" xfId="0" applyFont="1" applyFill="1" applyBorder="1" applyAlignment="1">
      <alignment horizontal="left"/>
    </xf>
    <xf numFmtId="0" fontId="47" fillId="2" borderId="11" xfId="0" applyFont="1" applyFill="1" applyBorder="1"/>
    <xf numFmtId="0" fontId="63" fillId="2" borderId="23" xfId="0" applyFont="1" applyFill="1" applyBorder="1"/>
    <xf numFmtId="0" fontId="63" fillId="2" borderId="54" xfId="0" applyFont="1" applyFill="1" applyBorder="1"/>
    <xf numFmtId="0" fontId="63" fillId="2" borderId="11" xfId="0" applyFont="1" applyFill="1" applyBorder="1"/>
    <xf numFmtId="0" fontId="47" fillId="2" borderId="23" xfId="0" applyFont="1" applyFill="1" applyBorder="1"/>
    <xf numFmtId="0" fontId="47" fillId="0" borderId="12" xfId="0" applyFont="1" applyBorder="1" applyAlignment="1"/>
    <xf numFmtId="0" fontId="47" fillId="0" borderId="11" xfId="0" applyFont="1" applyBorder="1" applyAlignment="1"/>
    <xf numFmtId="0" fontId="6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3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/>
    </xf>
    <xf numFmtId="3" fontId="24" fillId="0" borderId="18" xfId="0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Fill="1" applyBorder="1" applyAlignment="1" applyProtection="1">
      <alignment horizontal="right" vertical="center" wrapText="1"/>
    </xf>
    <xf numFmtId="3" fontId="34" fillId="0" borderId="16" xfId="0" applyNumberFormat="1" applyFont="1" applyFill="1" applyBorder="1" applyAlignment="1" applyProtection="1">
      <alignment horizontal="right" vertical="center" wrapText="1"/>
    </xf>
    <xf numFmtId="9" fontId="25" fillId="0" borderId="51" xfId="6" applyFont="1" applyBorder="1" applyAlignment="1">
      <alignment horizontal="center" vertical="center" wrapText="1"/>
    </xf>
    <xf numFmtId="9" fontId="25" fillId="0" borderId="18" xfId="6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36" fillId="0" borderId="7" xfId="0" applyFont="1" applyBorder="1" applyAlignment="1" applyProtection="1">
      <alignment horizontal="center" vertical="center"/>
      <protection locked="0"/>
    </xf>
    <xf numFmtId="0" fontId="36" fillId="0" borderId="31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0" fontId="36" fillId="0" borderId="25" xfId="0" applyFont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 horizontal="center"/>
    </xf>
    <xf numFmtId="3" fontId="12" fillId="0" borderId="18" xfId="0" applyNumberFormat="1" applyFont="1" applyFill="1" applyBorder="1" applyAlignment="1" applyProtection="1">
      <alignment horizontal="right" vertical="center" wrapText="1"/>
    </xf>
    <xf numFmtId="4" fontId="24" fillId="0" borderId="0" xfId="0" applyNumberFormat="1" applyFont="1" applyAlignment="1" applyProtection="1">
      <protection locked="0"/>
    </xf>
    <xf numFmtId="43" fontId="13" fillId="0" borderId="0" xfId="0" applyNumberFormat="1" applyFont="1" applyFill="1" applyProtection="1">
      <protection locked="0"/>
    </xf>
    <xf numFmtId="4" fontId="13" fillId="0" borderId="17" xfId="0" applyNumberFormat="1" applyFont="1" applyBorder="1" applyAlignment="1" applyProtection="1">
      <alignment horizontal="right" vertical="center" wrapText="1"/>
      <protection locked="0"/>
    </xf>
    <xf numFmtId="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55" xfId="8" applyFont="1" applyBorder="1" applyAlignment="1">
      <alignment horizontal="justify" vertical="center" wrapText="1"/>
    </xf>
    <xf numFmtId="166" fontId="66" fillId="0" borderId="14" xfId="0" applyNumberFormat="1" applyFont="1" applyFill="1" applyBorder="1" applyAlignment="1" applyProtection="1">
      <alignment vertical="center"/>
    </xf>
    <xf numFmtId="166" fontId="66" fillId="0" borderId="14" xfId="0" applyNumberFormat="1" applyFont="1" applyBorder="1" applyAlignment="1">
      <alignment horizontal="right" vertical="center"/>
    </xf>
    <xf numFmtId="167" fontId="66" fillId="0" borderId="14" xfId="0" applyNumberFormat="1" applyFont="1" applyFill="1" applyBorder="1" applyAlignment="1" applyProtection="1">
      <alignment vertical="center"/>
    </xf>
    <xf numFmtId="0" fontId="66" fillId="0" borderId="14" xfId="0" applyNumberFormat="1" applyFont="1" applyFill="1" applyBorder="1" applyAlignment="1" applyProtection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justify" vertical="center" wrapText="1"/>
    </xf>
    <xf numFmtId="0" fontId="1" fillId="0" borderId="52" xfId="0" applyFont="1" applyBorder="1" applyAlignment="1">
      <alignment horizontal="center" vertical="top" wrapText="1"/>
    </xf>
    <xf numFmtId="0" fontId="66" fillId="0" borderId="14" xfId="0" applyFont="1" applyBorder="1" applyAlignment="1">
      <alignment vertical="center"/>
    </xf>
    <xf numFmtId="166" fontId="66" fillId="0" borderId="17" xfId="0" applyNumberFormat="1" applyFont="1" applyFill="1" applyBorder="1" applyAlignment="1" applyProtection="1">
      <alignment vertical="center"/>
    </xf>
    <xf numFmtId="166" fontId="66" fillId="0" borderId="17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top" wrapText="1"/>
    </xf>
    <xf numFmtId="167" fontId="66" fillId="0" borderId="17" xfId="0" applyNumberFormat="1" applyFont="1" applyFill="1" applyBorder="1" applyAlignment="1" applyProtection="1">
      <alignment vertical="center"/>
    </xf>
    <xf numFmtId="0" fontId="66" fillId="0" borderId="17" xfId="0" applyNumberFormat="1" applyFont="1" applyFill="1" applyBorder="1" applyAlignment="1" applyProtection="1">
      <alignment vertical="center"/>
    </xf>
    <xf numFmtId="0" fontId="1" fillId="0" borderId="52" xfId="0" applyFont="1" applyBorder="1" applyAlignment="1">
      <alignment vertical="top" wrapText="1"/>
    </xf>
    <xf numFmtId="0" fontId="44" fillId="0" borderId="52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center" wrapText="1"/>
    </xf>
    <xf numFmtId="44" fontId="3" fillId="0" borderId="16" xfId="8" applyFont="1" applyBorder="1" applyAlignment="1">
      <alignment horizontal="justify" vertical="center" wrapText="1"/>
    </xf>
    <xf numFmtId="44" fontId="3" fillId="0" borderId="18" xfId="8" applyFont="1" applyBorder="1" applyAlignment="1">
      <alignment horizontal="justify" vertical="center" wrapText="1"/>
    </xf>
    <xf numFmtId="44" fontId="5" fillId="0" borderId="0" xfId="0" applyNumberFormat="1" applyFont="1"/>
    <xf numFmtId="166" fontId="1" fillId="0" borderId="0" xfId="0" applyNumberFormat="1" applyFont="1"/>
    <xf numFmtId="43" fontId="24" fillId="0" borderId="0" xfId="0" applyNumberFormat="1" applyFont="1" applyAlignment="1" applyProtection="1"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166" fontId="67" fillId="0" borderId="17" xfId="0" applyNumberFormat="1" applyFont="1" applyBorder="1" applyAlignment="1">
      <alignment horizontal="right" vertical="center"/>
    </xf>
    <xf numFmtId="4" fontId="29" fillId="3" borderId="17" xfId="0" applyNumberFormat="1" applyFont="1" applyFill="1" applyBorder="1" applyAlignment="1" applyProtection="1">
      <alignment horizontal="right" vertical="center"/>
    </xf>
    <xf numFmtId="4" fontId="29" fillId="3" borderId="51" xfId="0" applyNumberFormat="1" applyFont="1" applyFill="1" applyBorder="1" applyAlignment="1" applyProtection="1">
      <alignment horizontal="right" vertical="center"/>
    </xf>
    <xf numFmtId="4" fontId="29" fillId="3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horizontal="right"/>
    </xf>
    <xf numFmtId="43" fontId="1" fillId="0" borderId="0" xfId="13" applyFont="1" applyBorder="1"/>
    <xf numFmtId="0" fontId="3" fillId="0" borderId="0" xfId="0" applyFont="1" applyBorder="1" applyAlignment="1">
      <alignment horizontal="right"/>
    </xf>
    <xf numFmtId="43" fontId="3" fillId="0" borderId="0" xfId="0" applyNumberFormat="1" applyFont="1" applyBorder="1"/>
    <xf numFmtId="0" fontId="7" fillId="0" borderId="0" xfId="0" applyFont="1" applyFill="1" applyBorder="1" applyAlignment="1" applyProtection="1">
      <alignment horizontal="center" vertical="top"/>
      <protection locked="0"/>
    </xf>
    <xf numFmtId="0" fontId="35" fillId="0" borderId="0" xfId="0" applyFont="1" applyAlignment="1" applyProtection="1">
      <alignment horizontal="center"/>
      <protection locked="0"/>
    </xf>
    <xf numFmtId="0" fontId="64" fillId="2" borderId="19" xfId="0" applyFont="1" applyFill="1" applyBorder="1" applyAlignment="1">
      <alignment horizontal="center" vertical="center"/>
    </xf>
    <xf numFmtId="0" fontId="64" fillId="2" borderId="19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168" fontId="70" fillId="2" borderId="36" xfId="13" applyNumberFormat="1" applyFont="1" applyFill="1" applyBorder="1" applyAlignment="1">
      <alignment horizontal="center" vertical="center" wrapText="1"/>
    </xf>
    <xf numFmtId="168" fontId="70" fillId="2" borderId="40" xfId="13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top" wrapText="1"/>
    </xf>
    <xf numFmtId="0" fontId="69" fillId="4" borderId="0" xfId="0" applyFont="1" applyFill="1" applyBorder="1" applyAlignment="1">
      <alignment horizontal="right"/>
    </xf>
    <xf numFmtId="43" fontId="69" fillId="4" borderId="0" xfId="13" applyFont="1" applyFill="1" applyBorder="1" applyProtection="1">
      <protection locked="0"/>
    </xf>
    <xf numFmtId="0" fontId="71" fillId="4" borderId="0" xfId="0" applyFont="1" applyFill="1" applyBorder="1" applyProtection="1">
      <protection locked="0"/>
    </xf>
    <xf numFmtId="43" fontId="69" fillId="4" borderId="0" xfId="13" applyFont="1" applyFill="1" applyBorder="1" applyAlignment="1" applyProtection="1">
      <alignment vertical="top"/>
      <protection locked="0"/>
    </xf>
    <xf numFmtId="0" fontId="69" fillId="4" borderId="0" xfId="0" applyFont="1" applyFill="1" applyBorder="1" applyAlignment="1" applyProtection="1">
      <alignment vertical="top" wrapText="1"/>
      <protection locked="0"/>
    </xf>
    <xf numFmtId="0" fontId="71" fillId="4" borderId="0" xfId="0" applyFont="1" applyFill="1" applyBorder="1" applyAlignment="1" applyProtection="1">
      <alignment horizontal="center"/>
      <protection locked="0"/>
    </xf>
    <xf numFmtId="0" fontId="71" fillId="4" borderId="0" xfId="0" applyFont="1" applyFill="1" applyBorder="1" applyAlignment="1" applyProtection="1">
      <protection locked="0"/>
    </xf>
    <xf numFmtId="0" fontId="69" fillId="4" borderId="0" xfId="0" applyFont="1" applyFill="1" applyBorder="1" applyAlignment="1" applyProtection="1">
      <alignment horizontal="center" vertical="top"/>
      <protection locked="0"/>
    </xf>
    <xf numFmtId="0" fontId="69" fillId="4" borderId="0" xfId="0" applyFont="1" applyFill="1" applyBorder="1" applyProtection="1">
      <protection locked="0"/>
    </xf>
    <xf numFmtId="0" fontId="69" fillId="4" borderId="0" xfId="0" applyFont="1" applyFill="1" applyBorder="1" applyAlignment="1" applyProtection="1">
      <alignment horizontal="center"/>
      <protection locked="0"/>
    </xf>
    <xf numFmtId="0" fontId="71" fillId="4" borderId="0" xfId="0" applyFont="1" applyFill="1" applyBorder="1" applyAlignment="1" applyProtection="1">
      <alignment horizontal="right"/>
      <protection locked="0"/>
    </xf>
    <xf numFmtId="0" fontId="69" fillId="4" borderId="0" xfId="0" applyFont="1" applyFill="1" applyBorder="1" applyAlignment="1" applyProtection="1">
      <alignment horizontal="right" vertical="top"/>
      <protection locked="0"/>
    </xf>
    <xf numFmtId="0" fontId="69" fillId="4" borderId="0" xfId="0" applyFont="1" applyFill="1" applyBorder="1" applyAlignment="1" applyProtection="1">
      <alignment horizontal="right"/>
      <protection locked="0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 wrapText="1"/>
    </xf>
    <xf numFmtId="43" fontId="72" fillId="0" borderId="6" xfId="13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 wrapText="1"/>
    </xf>
    <xf numFmtId="43" fontId="72" fillId="0" borderId="6" xfId="13" applyFont="1" applyFill="1" applyBorder="1" applyAlignment="1">
      <alignment horizontal="center" vertical="center"/>
    </xf>
    <xf numFmtId="0" fontId="0" fillId="0" borderId="61" xfId="0" applyBorder="1" applyAlignment="1">
      <alignment vertical="top" wrapText="1"/>
    </xf>
    <xf numFmtId="0" fontId="73" fillId="0" borderId="65" xfId="0" applyFont="1" applyBorder="1" applyAlignment="1">
      <alignment vertical="top" wrapText="1"/>
    </xf>
    <xf numFmtId="0" fontId="55" fillId="0" borderId="66" xfId="0" applyFont="1" applyBorder="1" applyAlignment="1">
      <alignment vertical="top" wrapText="1"/>
    </xf>
    <xf numFmtId="0" fontId="73" fillId="0" borderId="0" xfId="0" applyFont="1"/>
    <xf numFmtId="0" fontId="74" fillId="0" borderId="66" xfId="0" applyFont="1" applyBorder="1" applyAlignment="1">
      <alignment horizontal="center" vertical="top" wrapText="1"/>
    </xf>
    <xf numFmtId="0" fontId="64" fillId="0" borderId="65" xfId="0" applyFont="1" applyBorder="1" applyAlignment="1">
      <alignment horizontal="center" vertical="top" wrapText="1"/>
    </xf>
    <xf numFmtId="0" fontId="64" fillId="0" borderId="66" xfId="0" applyFont="1" applyBorder="1" applyAlignment="1">
      <alignment horizontal="center" vertical="top" wrapText="1"/>
    </xf>
    <xf numFmtId="0" fontId="0" fillId="7" borderId="66" xfId="0" applyFill="1" applyBorder="1" applyAlignment="1">
      <alignment vertical="top" wrapText="1"/>
    </xf>
    <xf numFmtId="0" fontId="0" fillId="0" borderId="11" xfId="0" applyBorder="1"/>
    <xf numFmtId="0" fontId="73" fillId="0" borderId="67" xfId="0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0" fillId="6" borderId="66" xfId="0" applyFill="1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7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7" fillId="0" borderId="11" xfId="0" applyFont="1" applyBorder="1" applyAlignment="1">
      <alignment wrapText="1"/>
    </xf>
    <xf numFmtId="0" fontId="63" fillId="0" borderId="21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63" fillId="0" borderId="21" xfId="0" applyFont="1" applyBorder="1" applyAlignment="1">
      <alignment horizontal="center" wrapText="1"/>
    </xf>
    <xf numFmtId="0" fontId="63" fillId="0" borderId="21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9" fontId="63" fillId="0" borderId="21" xfId="6" applyFont="1" applyBorder="1"/>
    <xf numFmtId="0" fontId="63" fillId="0" borderId="17" xfId="0" applyFont="1" applyBorder="1" applyAlignment="1">
      <alignment horizontal="justify" vertical="top"/>
    </xf>
    <xf numFmtId="0" fontId="63" fillId="0" borderId="17" xfId="0" applyFont="1" applyBorder="1" applyAlignment="1">
      <alignment horizontal="justify" vertical="top" wrapText="1"/>
    </xf>
    <xf numFmtId="0" fontId="63" fillId="0" borderId="17" xfId="0" applyFont="1" applyBorder="1" applyAlignment="1">
      <alignment horizontal="center" wrapText="1"/>
    </xf>
    <xf numFmtId="0" fontId="63" fillId="0" borderId="17" xfId="0" applyFont="1" applyBorder="1" applyAlignment="1">
      <alignment horizontal="center"/>
    </xf>
    <xf numFmtId="0" fontId="63" fillId="0" borderId="55" xfId="0" applyFont="1" applyBorder="1" applyAlignment="1">
      <alignment horizontal="center"/>
    </xf>
    <xf numFmtId="9" fontId="63" fillId="0" borderId="17" xfId="6" applyFont="1" applyBorder="1"/>
    <xf numFmtId="165" fontId="63" fillId="0" borderId="17" xfId="0" applyNumberFormat="1" applyFont="1" applyBorder="1" applyAlignment="1">
      <alignment horizontal="justify" vertical="top"/>
    </xf>
    <xf numFmtId="0" fontId="63" fillId="0" borderId="17" xfId="0" applyFont="1" applyBorder="1"/>
    <xf numFmtId="0" fontId="63" fillId="0" borderId="55" xfId="0" applyFont="1" applyBorder="1"/>
    <xf numFmtId="0" fontId="63" fillId="0" borderId="17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top"/>
    </xf>
    <xf numFmtId="0" fontId="63" fillId="0" borderId="17" xfId="0" applyFont="1" applyBorder="1" applyAlignment="1">
      <alignment horizontal="center" vertical="top" wrapText="1"/>
    </xf>
    <xf numFmtId="0" fontId="63" fillId="0" borderId="55" xfId="0" applyFont="1" applyBorder="1" applyAlignment="1">
      <alignment horizontal="center" vertical="top"/>
    </xf>
    <xf numFmtId="9" fontId="63" fillId="0" borderId="17" xfId="6" applyFont="1" applyBorder="1" applyAlignment="1">
      <alignment horizontal="center" vertical="top"/>
    </xf>
    <xf numFmtId="0" fontId="65" fillId="0" borderId="17" xfId="0" applyFont="1" applyBorder="1" applyAlignment="1">
      <alignment horizontal="justify" vertical="top" wrapText="1"/>
    </xf>
    <xf numFmtId="0" fontId="63" fillId="0" borderId="55" xfId="0" applyFont="1" applyBorder="1" applyAlignment="1">
      <alignment horizontal="justify" vertical="top"/>
    </xf>
    <xf numFmtId="9" fontId="63" fillId="0" borderId="17" xfId="6" applyFont="1" applyBorder="1" applyAlignment="1">
      <alignment horizontal="justify" vertical="top"/>
    </xf>
    <xf numFmtId="0" fontId="63" fillId="0" borderId="17" xfId="0" applyFont="1" applyFill="1" applyBorder="1" applyAlignment="1">
      <alignment horizontal="justify" vertical="top"/>
    </xf>
    <xf numFmtId="0" fontId="63" fillId="0" borderId="17" xfId="0" applyFont="1" applyFill="1" applyBorder="1" applyAlignment="1">
      <alignment horizontal="justify" vertical="top" wrapText="1"/>
    </xf>
    <xf numFmtId="0" fontId="63" fillId="0" borderId="17" xfId="0" applyFont="1" applyBorder="1" applyAlignment="1">
      <alignment horizontal="justify" wrapText="1"/>
    </xf>
    <xf numFmtId="0" fontId="63" fillId="0" borderId="22" xfId="0" applyFont="1" applyBorder="1" applyAlignment="1">
      <alignment horizontal="left"/>
    </xf>
    <xf numFmtId="0" fontId="63" fillId="0" borderId="17" xfId="0" applyFont="1" applyBorder="1" applyAlignment="1">
      <alignment horizontal="left"/>
    </xf>
    <xf numFmtId="0" fontId="63" fillId="0" borderId="22" xfId="0" applyFont="1" applyBorder="1" applyAlignment="1">
      <alignment horizontal="justify" wrapText="1"/>
    </xf>
    <xf numFmtId="0" fontId="63" fillId="0" borderId="22" xfId="0" applyFont="1" applyBorder="1"/>
    <xf numFmtId="0" fontId="63" fillId="0" borderId="22" xfId="0" applyFont="1" applyBorder="1" applyAlignment="1">
      <alignment horizontal="center"/>
    </xf>
    <xf numFmtId="0" fontId="63" fillId="0" borderId="56" xfId="0" applyFont="1" applyBorder="1"/>
    <xf numFmtId="9" fontId="63" fillId="0" borderId="22" xfId="6" applyFont="1" applyBorder="1"/>
    <xf numFmtId="0" fontId="63" fillId="0" borderId="0" xfId="0" applyFont="1" applyFill="1" applyBorder="1" applyAlignment="1">
      <alignment horizontal="justify" wrapText="1"/>
    </xf>
    <xf numFmtId="0" fontId="65" fillId="0" borderId="0" xfId="0" applyFont="1" applyBorder="1" applyAlignment="1">
      <alignment horizontal="justify" wrapText="1"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3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5" fillId="4" borderId="0" xfId="0" applyFont="1" applyFill="1" applyBorder="1" applyAlignment="1" applyProtection="1">
      <alignment horizontal="center"/>
      <protection locked="0"/>
    </xf>
    <xf numFmtId="0" fontId="75" fillId="4" borderId="0" xfId="0" applyFont="1" applyFill="1" applyBorder="1" applyProtection="1">
      <protection locked="0"/>
    </xf>
    <xf numFmtId="0" fontId="75" fillId="4" borderId="0" xfId="0" applyFont="1" applyFill="1" applyBorder="1" applyAlignment="1" applyProtection="1">
      <alignment horizontal="right"/>
      <protection locked="0"/>
    </xf>
    <xf numFmtId="0" fontId="76" fillId="4" borderId="0" xfId="0" applyFont="1" applyFill="1" applyBorder="1" applyAlignment="1" applyProtection="1">
      <alignment horizontal="center"/>
      <protection locked="0"/>
    </xf>
    <xf numFmtId="0" fontId="76" fillId="4" borderId="0" xfId="0" applyFont="1" applyFill="1" applyBorder="1" applyAlignment="1" applyProtection="1">
      <protection locked="0"/>
    </xf>
    <xf numFmtId="0" fontId="76" fillId="4" borderId="0" xfId="0" applyFont="1" applyFill="1" applyBorder="1" applyAlignment="1" applyProtection="1">
      <alignment horizontal="right"/>
      <protection locked="0"/>
    </xf>
    <xf numFmtId="0" fontId="75" fillId="4" borderId="0" xfId="0" applyFont="1" applyFill="1" applyBorder="1" applyAlignment="1" applyProtection="1">
      <alignment horizontal="center" vertical="top"/>
      <protection locked="0"/>
    </xf>
    <xf numFmtId="0" fontId="75" fillId="4" borderId="0" xfId="0" applyFont="1" applyFill="1" applyBorder="1" applyAlignment="1" applyProtection="1">
      <alignment vertical="top" wrapText="1"/>
      <protection locked="0"/>
    </xf>
    <xf numFmtId="0" fontId="75" fillId="4" borderId="0" xfId="0" applyFont="1" applyFill="1" applyBorder="1" applyAlignment="1" applyProtection="1">
      <alignment horizontal="right" vertical="top"/>
      <protection locked="0"/>
    </xf>
    <xf numFmtId="0" fontId="75" fillId="4" borderId="0" xfId="0" applyFont="1" applyFill="1" applyBorder="1" applyAlignment="1" applyProtection="1">
      <alignment horizontal="left"/>
      <protection locked="0"/>
    </xf>
    <xf numFmtId="0" fontId="76" fillId="4" borderId="0" xfId="0" applyFont="1" applyFill="1" applyBorder="1" applyAlignment="1" applyProtection="1">
      <alignment horizontal="left"/>
      <protection locked="0"/>
    </xf>
    <xf numFmtId="0" fontId="75" fillId="4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Alignment="1">
      <alignment horizontal="right"/>
    </xf>
    <xf numFmtId="0" fontId="46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69" fillId="0" borderId="0" xfId="0" applyFont="1" applyFill="1" applyBorder="1" applyAlignment="1">
      <alignment horizontal="left" vertical="top" wrapText="1"/>
    </xf>
    <xf numFmtId="0" fontId="70" fillId="0" borderId="0" xfId="0" applyFont="1" applyFill="1" applyBorder="1" applyAlignment="1">
      <alignment horizontal="left" vertical="top" wrapText="1"/>
    </xf>
    <xf numFmtId="0" fontId="70" fillId="2" borderId="36" xfId="1" applyFont="1" applyFill="1" applyBorder="1" applyAlignment="1">
      <alignment horizontal="center" vertical="center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 applyProtection="1">
      <alignment horizontal="center" vertical="center" wrapText="1"/>
    </xf>
    <xf numFmtId="0" fontId="52" fillId="0" borderId="0" xfId="0" applyFont="1" applyFill="1" applyAlignment="1" applyProtection="1">
      <alignment horizontal="left" vertical="justify" indent="3"/>
      <protection locked="0"/>
    </xf>
    <xf numFmtId="0" fontId="54" fillId="0" borderId="0" xfId="0" applyFont="1" applyFill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left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36" fillId="2" borderId="35" xfId="0" applyFont="1" applyFill="1" applyBorder="1" applyAlignment="1" applyProtection="1">
      <alignment horizontal="center" vertical="center"/>
      <protection locked="0"/>
    </xf>
    <xf numFmtId="0" fontId="36" fillId="2" borderId="36" xfId="0" applyFont="1" applyFill="1" applyBorder="1" applyAlignment="1" applyProtection="1">
      <alignment horizontal="center" vertical="center"/>
      <protection locked="0"/>
    </xf>
    <xf numFmtId="0" fontId="36" fillId="2" borderId="37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30" xfId="0" applyFont="1" applyBorder="1" applyAlignment="1" applyProtection="1">
      <alignment horizontal="center" vertical="center"/>
      <protection locked="0"/>
    </xf>
    <xf numFmtId="0" fontId="36" fillId="0" borderId="7" xfId="0" applyFont="1" applyBorder="1" applyAlignment="1" applyProtection="1">
      <alignment horizontal="center" vertical="center"/>
      <protection locked="0"/>
    </xf>
    <xf numFmtId="0" fontId="36" fillId="0" borderId="31" xfId="0" applyFont="1" applyBorder="1" applyAlignment="1" applyProtection="1">
      <alignment horizontal="center" vertical="center"/>
      <protection locked="0"/>
    </xf>
    <xf numFmtId="0" fontId="36" fillId="2" borderId="32" xfId="0" applyFont="1" applyFill="1" applyBorder="1" applyAlignment="1" applyProtection="1">
      <alignment horizontal="center" vertical="center"/>
      <protection locked="0"/>
    </xf>
    <xf numFmtId="0" fontId="36" fillId="2" borderId="33" xfId="0" applyFont="1" applyFill="1" applyBorder="1" applyAlignment="1" applyProtection="1">
      <alignment horizontal="center" vertical="center"/>
      <protection locked="0"/>
    </xf>
    <xf numFmtId="0" fontId="36" fillId="2" borderId="34" xfId="0" applyFont="1" applyFill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0" fontId="36" fillId="0" borderId="25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47" fillId="0" borderId="69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70" xfId="0" applyFont="1" applyBorder="1" applyAlignment="1">
      <alignment horizontal="left" vertical="top" wrapText="1"/>
    </xf>
    <xf numFmtId="0" fontId="73" fillId="0" borderId="63" xfId="0" applyFont="1" applyBorder="1" applyAlignment="1">
      <alignment horizontal="center" vertical="top" wrapText="1"/>
    </xf>
    <xf numFmtId="0" fontId="73" fillId="0" borderId="64" xfId="0" applyFont="1" applyBorder="1" applyAlignment="1">
      <alignment horizontal="center" vertical="top" wrapText="1"/>
    </xf>
    <xf numFmtId="0" fontId="73" fillId="0" borderId="62" xfId="0" applyFont="1" applyBorder="1" applyAlignment="1">
      <alignment horizontal="center" vertical="top" wrapText="1"/>
    </xf>
    <xf numFmtId="0" fontId="55" fillId="0" borderId="63" xfId="0" applyFont="1" applyBorder="1" applyAlignment="1">
      <alignment vertical="top" wrapText="1"/>
    </xf>
    <xf numFmtId="0" fontId="55" fillId="0" borderId="64" xfId="0" applyFont="1" applyBorder="1" applyAlignment="1">
      <alignment vertical="top" wrapText="1"/>
    </xf>
    <xf numFmtId="0" fontId="55" fillId="0" borderId="62" xfId="0" applyFont="1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64" fillId="0" borderId="63" xfId="0" applyFont="1" applyBorder="1" applyAlignment="1">
      <alignment vertical="top" wrapText="1"/>
    </xf>
    <xf numFmtId="0" fontId="64" fillId="0" borderId="62" xfId="0" applyFont="1" applyBorder="1" applyAlignment="1">
      <alignment vertical="top" wrapText="1"/>
    </xf>
    <xf numFmtId="0" fontId="74" fillId="0" borderId="68" xfId="0" applyFont="1" applyBorder="1" applyAlignment="1">
      <alignment horizontal="center" vertical="top" wrapText="1"/>
    </xf>
    <xf numFmtId="0" fontId="74" fillId="0" borderId="65" xfId="0" applyFont="1" applyBorder="1" applyAlignment="1">
      <alignment horizontal="center" vertical="top" wrapText="1"/>
    </xf>
    <xf numFmtId="0" fontId="74" fillId="0" borderId="63" xfId="0" applyFont="1" applyBorder="1" applyAlignment="1">
      <alignment horizontal="center" vertical="top" wrapText="1"/>
    </xf>
    <xf numFmtId="0" fontId="74" fillId="0" borderId="64" xfId="0" applyFont="1" applyBorder="1" applyAlignment="1">
      <alignment horizontal="center" vertical="top" wrapText="1"/>
    </xf>
    <xf numFmtId="0" fontId="74" fillId="0" borderId="62" xfId="0" applyFont="1" applyBorder="1" applyAlignment="1">
      <alignment horizontal="center" vertical="top" wrapText="1"/>
    </xf>
    <xf numFmtId="0" fontId="73" fillId="0" borderId="63" xfId="0" applyFont="1" applyBorder="1" applyAlignment="1">
      <alignment vertical="top" wrapText="1"/>
    </xf>
    <xf numFmtId="0" fontId="73" fillId="0" borderId="62" xfId="0" applyFont="1" applyBorder="1" applyAlignment="1">
      <alignment vertical="top" wrapText="1"/>
    </xf>
    <xf numFmtId="0" fontId="74" fillId="0" borderId="63" xfId="0" applyFont="1" applyBorder="1" applyAlignment="1">
      <alignment vertical="top" wrapText="1"/>
    </xf>
    <xf numFmtId="0" fontId="74" fillId="0" borderId="64" xfId="0" applyFont="1" applyBorder="1" applyAlignment="1">
      <alignment vertical="top" wrapText="1"/>
    </xf>
    <xf numFmtId="0" fontId="74" fillId="0" borderId="62" xfId="0" applyFont="1" applyBorder="1" applyAlignment="1">
      <alignment vertical="top" wrapText="1"/>
    </xf>
    <xf numFmtId="0" fontId="74" fillId="0" borderId="63" xfId="0" applyFont="1" applyBorder="1" applyAlignment="1">
      <alignment horizontal="right" vertical="top" wrapText="1"/>
    </xf>
    <xf numFmtId="0" fontId="74" fillId="0" borderId="64" xfId="0" applyFont="1" applyBorder="1" applyAlignment="1">
      <alignment horizontal="right" vertical="top" wrapText="1"/>
    </xf>
    <xf numFmtId="0" fontId="74" fillId="0" borderId="62" xfId="0" applyFont="1" applyBorder="1" applyAlignment="1">
      <alignment horizontal="right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70" xfId="0" applyFont="1" applyBorder="1" applyAlignment="1">
      <alignment horizontal="left" vertical="top" wrapText="1"/>
    </xf>
    <xf numFmtId="0" fontId="55" fillId="0" borderId="70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left" vertical="top" wrapText="1"/>
    </xf>
    <xf numFmtId="0" fontId="55" fillId="0" borderId="2" xfId="0" applyFont="1" applyBorder="1" applyAlignment="1">
      <alignment horizontal="left" vertical="top" wrapText="1"/>
    </xf>
    <xf numFmtId="0" fontId="55" fillId="0" borderId="3" xfId="0" applyFont="1" applyBorder="1" applyAlignment="1">
      <alignment horizontal="left" vertical="top" wrapText="1"/>
    </xf>
    <xf numFmtId="0" fontId="73" fillId="0" borderId="64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64" fillId="2" borderId="19" xfId="0" applyFont="1" applyFill="1" applyBorder="1" applyAlignment="1">
      <alignment horizontal="center" vertical="center"/>
    </xf>
    <xf numFmtId="0" fontId="64" fillId="2" borderId="19" xfId="0" applyFont="1" applyFill="1" applyBorder="1" applyAlignment="1">
      <alignment horizontal="center" vertical="center" textRotation="90" wrapText="1"/>
    </xf>
    <xf numFmtId="0" fontId="64" fillId="2" borderId="21" xfId="0" applyFont="1" applyFill="1" applyBorder="1" applyAlignment="1">
      <alignment horizontal="center" vertical="center" textRotation="90" wrapText="1"/>
    </xf>
    <xf numFmtId="0" fontId="65" fillId="0" borderId="19" xfId="0" applyFont="1" applyBorder="1" applyAlignment="1">
      <alignment horizontal="center" wrapText="1"/>
    </xf>
    <xf numFmtId="0" fontId="65" fillId="0" borderId="71" xfId="0" applyFont="1" applyBorder="1" applyAlignment="1">
      <alignment horizontal="center" wrapText="1"/>
    </xf>
    <xf numFmtId="0" fontId="65" fillId="0" borderId="7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4" fillId="2" borderId="19" xfId="0" applyFont="1" applyFill="1" applyBorder="1" applyAlignment="1">
      <alignment horizontal="center" vertical="center" textRotation="90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4" fillId="2" borderId="19" xfId="0" applyFont="1" applyFill="1" applyBorder="1" applyAlignment="1">
      <alignment horizontal="center" vertical="center" wrapText="1"/>
    </xf>
    <xf numFmtId="0" fontId="64" fillId="2" borderId="4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justify" vertical="distributed" wrapText="1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36" fillId="2" borderId="30" xfId="0" applyFont="1" applyFill="1" applyBorder="1" applyAlignment="1" applyProtection="1">
      <alignment horizontal="center" vertical="center"/>
      <protection locked="0"/>
    </xf>
    <xf numFmtId="0" fontId="36" fillId="2" borderId="7" xfId="0" applyFont="1" applyFill="1" applyBorder="1" applyAlignment="1" applyProtection="1">
      <alignment horizontal="center" vertical="center"/>
      <protection locked="0"/>
    </xf>
    <xf numFmtId="0" fontId="36" fillId="2" borderId="31" xfId="0" applyFont="1" applyFill="1" applyBorder="1" applyAlignment="1" applyProtection="1">
      <alignment horizontal="center" vertical="center"/>
      <protection locked="0"/>
    </xf>
    <xf numFmtId="0" fontId="36" fillId="2" borderId="15" xfId="0" applyFont="1" applyFill="1" applyBorder="1" applyAlignment="1" applyProtection="1">
      <alignment horizontal="center" vertical="center" wrapText="1"/>
      <protection locked="0"/>
    </xf>
    <xf numFmtId="0" fontId="36" fillId="2" borderId="16" xfId="0" applyFont="1" applyFill="1" applyBorder="1" applyAlignment="1" applyProtection="1">
      <alignment horizontal="center" vertical="center" wrapText="1"/>
      <protection locked="0"/>
    </xf>
    <xf numFmtId="0" fontId="36" fillId="2" borderId="3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  <protection locked="0"/>
    </xf>
    <xf numFmtId="0" fontId="36" fillId="2" borderId="18" xfId="0" applyFont="1" applyFill="1" applyBorder="1" applyAlignment="1" applyProtection="1">
      <alignment horizontal="center" vertical="center"/>
      <protection locked="0"/>
    </xf>
    <xf numFmtId="0" fontId="36" fillId="2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2" borderId="36" xfId="0" applyFont="1" applyFill="1" applyBorder="1" applyAlignment="1">
      <alignment horizontal="center" vertical="center"/>
    </xf>
    <xf numFmtId="0" fontId="36" fillId="2" borderId="37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6" fillId="2" borderId="19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36" fillId="2" borderId="39" xfId="0" applyFont="1" applyFill="1" applyBorder="1" applyAlignment="1" applyProtection="1">
      <alignment horizontal="center" vertical="center"/>
      <protection locked="0"/>
    </xf>
    <xf numFmtId="0" fontId="68" fillId="4" borderId="0" xfId="15" applyNumberFormat="1" applyFont="1" applyFill="1" applyBorder="1" applyAlignment="1">
      <alignment horizontal="centerContinuous" vertical="center" wrapText="1"/>
    </xf>
    <xf numFmtId="0" fontId="68" fillId="4" borderId="0" xfId="15" applyNumberFormat="1" applyFont="1" applyFill="1" applyBorder="1" applyAlignment="1">
      <alignment horizontal="centerContinuous" vertical="center"/>
    </xf>
    <xf numFmtId="0" fontId="68" fillId="4" borderId="58" xfId="0" applyFont="1" applyFill="1" applyBorder="1" applyAlignment="1">
      <alignment horizontal="left" vertical="top" wrapText="1"/>
    </xf>
    <xf numFmtId="4" fontId="70" fillId="4" borderId="58" xfId="0" applyNumberFormat="1" applyFont="1" applyFill="1" applyBorder="1" applyAlignment="1">
      <alignment horizontal="right" vertical="top"/>
    </xf>
    <xf numFmtId="4" fontId="70" fillId="4" borderId="58" xfId="0" applyNumberFormat="1" applyFont="1" applyFill="1" applyBorder="1" applyAlignment="1" applyProtection="1">
      <alignment horizontal="right" vertical="top"/>
      <protection locked="0"/>
    </xf>
    <xf numFmtId="4" fontId="70" fillId="4" borderId="58" xfId="0" applyNumberFormat="1" applyFont="1" applyFill="1" applyBorder="1" applyAlignment="1" applyProtection="1">
      <alignment horizontal="right" vertical="top"/>
    </xf>
    <xf numFmtId="0" fontId="68" fillId="0" borderId="0" xfId="0" applyFont="1" applyFill="1" applyBorder="1" applyAlignment="1">
      <alignment vertical="top" wrapText="1"/>
    </xf>
    <xf numFmtId="4" fontId="71" fillId="0" borderId="0" xfId="0" applyNumberFormat="1" applyFont="1" applyFill="1" applyBorder="1" applyAlignment="1">
      <alignment horizontal="right" vertical="top"/>
    </xf>
    <xf numFmtId="4" fontId="70" fillId="0" borderId="0" xfId="0" applyNumberFormat="1" applyFont="1" applyFill="1" applyBorder="1" applyAlignment="1">
      <alignment horizontal="right" vertical="top"/>
    </xf>
    <xf numFmtId="4" fontId="71" fillId="0" borderId="0" xfId="0" applyNumberFormat="1" applyFont="1" applyFill="1" applyBorder="1" applyAlignment="1" applyProtection="1">
      <alignment horizontal="right" vertical="top"/>
      <protection locked="0"/>
    </xf>
    <xf numFmtId="4" fontId="71" fillId="0" borderId="0" xfId="0" applyNumberFormat="1" applyFont="1" applyFill="1" applyBorder="1" applyAlignment="1" applyProtection="1">
      <alignment horizontal="right" vertical="top"/>
    </xf>
    <xf numFmtId="0" fontId="68" fillId="0" borderId="58" xfId="0" applyFont="1" applyFill="1" applyBorder="1" applyAlignment="1">
      <alignment horizontal="left" vertical="top" wrapText="1"/>
    </xf>
    <xf numFmtId="4" fontId="70" fillId="0" borderId="58" xfId="0" applyNumberFormat="1" applyFont="1" applyFill="1" applyBorder="1" applyAlignment="1">
      <alignment horizontal="right" vertical="top"/>
    </xf>
    <xf numFmtId="0" fontId="69" fillId="0" borderId="0" xfId="0" applyFont="1" applyFill="1" applyBorder="1" applyAlignment="1">
      <alignment vertical="top" wrapText="1"/>
    </xf>
    <xf numFmtId="0" fontId="68" fillId="0" borderId="57" xfId="0" applyFont="1" applyFill="1" applyBorder="1" applyAlignment="1">
      <alignment horizontal="left" vertical="top" wrapText="1"/>
    </xf>
    <xf numFmtId="4" fontId="70" fillId="0" borderId="57" xfId="0" applyNumberFormat="1" applyFont="1" applyFill="1" applyBorder="1" applyAlignment="1">
      <alignment horizontal="right" vertical="top"/>
    </xf>
    <xf numFmtId="170" fontId="0" fillId="0" borderId="0" xfId="0" applyNumberFormat="1"/>
    <xf numFmtId="43" fontId="77" fillId="0" borderId="0" xfId="0" applyNumberFormat="1" applyFont="1"/>
    <xf numFmtId="0" fontId="69" fillId="4" borderId="0" xfId="0" applyFont="1" applyFill="1" applyBorder="1" applyAlignment="1">
      <alignment horizontal="left"/>
    </xf>
    <xf numFmtId="43" fontId="69" fillId="4" borderId="0" xfId="13" applyFont="1" applyFill="1" applyBorder="1" applyAlignment="1">
      <alignment horizontal="left"/>
    </xf>
    <xf numFmtId="0" fontId="71" fillId="4" borderId="0" xfId="0" applyFont="1" applyFill="1" applyBorder="1" applyAlignment="1" applyProtection="1">
      <alignment horizontal="left"/>
      <protection locked="0"/>
    </xf>
    <xf numFmtId="0" fontId="69" fillId="4" borderId="0" xfId="0" applyFont="1" applyFill="1" applyBorder="1" applyAlignment="1" applyProtection="1">
      <alignment horizontal="left" vertical="top"/>
      <protection locked="0"/>
    </xf>
    <xf numFmtId="0" fontId="69" fillId="4" borderId="0" xfId="0" applyFont="1" applyFill="1" applyBorder="1" applyAlignment="1" applyProtection="1">
      <alignment horizontal="left" vertical="top" wrapText="1"/>
      <protection locked="0"/>
    </xf>
    <xf numFmtId="43" fontId="69" fillId="4" borderId="0" xfId="13" applyFont="1" applyFill="1" applyBorder="1" applyAlignment="1">
      <alignment horizontal="left" vertical="top"/>
    </xf>
  </cellXfs>
  <cellStyles count="16">
    <cellStyle name="=C:\WINNT\SYSTEM32\COMMAND.COM" xfId="14"/>
    <cellStyle name="=C:\WINNT\SYSTEM32\COMMAND.COM 2" xfId="15"/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4 8" xfId="11"/>
    <cellStyle name="Porcentual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792507</xdr:colOff>
      <xdr:row>0</xdr:row>
      <xdr:rowOff>19050</xdr:rowOff>
    </xdr:from>
    <xdr:ext cx="858826" cy="254557"/>
    <xdr:sp macro="" textlink="">
      <xdr:nvSpPr>
        <xdr:cNvPr id="2" name="1 CuadroTexto"/>
        <xdr:cNvSpPr txBox="1"/>
      </xdr:nvSpPr>
      <xdr:spPr>
        <a:xfrm>
          <a:off x="5583582" y="1905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3" name="4 CuadroTexto"/>
        <xdr:cNvSpPr txBox="1"/>
      </xdr:nvSpPr>
      <xdr:spPr>
        <a:xfrm>
          <a:off x="4791075" y="7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0</xdr:col>
      <xdr:colOff>971550</xdr:colOff>
      <xdr:row>0</xdr:row>
      <xdr:rowOff>1019175</xdr:rowOff>
    </xdr:to>
    <xdr:pic>
      <xdr:nvPicPr>
        <xdr:cNvPr id="1024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0"/>
          <a:ext cx="847725" cy="10191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847725</xdr:colOff>
      <xdr:row>28</xdr:row>
      <xdr:rowOff>1019175</xdr:rowOff>
    </xdr:to>
    <xdr:pic>
      <xdr:nvPicPr>
        <xdr:cNvPr id="1024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67925"/>
          <a:ext cx="847725" cy="10191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847725</xdr:colOff>
      <xdr:row>56</xdr:row>
      <xdr:rowOff>1019175</xdr:rowOff>
    </xdr:to>
    <xdr:pic>
      <xdr:nvPicPr>
        <xdr:cNvPr id="1024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847725" cy="10191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847725</xdr:colOff>
      <xdr:row>84</xdr:row>
      <xdr:rowOff>1019175</xdr:rowOff>
    </xdr:to>
    <xdr:pic>
      <xdr:nvPicPr>
        <xdr:cNvPr id="1024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41225"/>
          <a:ext cx="847725" cy="10191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847725</xdr:colOff>
      <xdr:row>112</xdr:row>
      <xdr:rowOff>1019175</xdr:rowOff>
    </xdr:to>
    <xdr:pic>
      <xdr:nvPicPr>
        <xdr:cNvPr id="1024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61425"/>
          <a:ext cx="847725" cy="10191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42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19825" cy="8058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fugio%20Carmelo%20A/Downloads/estado%20de%20actividades%20junio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C%20Ascesores/Downloads/ETCA%202016%20telefon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fugio%20Carmelo%20A/Downloads/ETCA2016%20TELEFONIA%20RURAL-13-07-2016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SACG3320"/>
    </sheetNames>
    <sheetDataSet>
      <sheetData sheetId="0">
        <row r="15">
          <cell r="H15">
            <v>690642.88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 III-15"/>
      <sheetName val="ETCA-III-16"/>
      <sheetName val="ETCA-IV-17"/>
      <sheetName val="ETCA-IV-18"/>
      <sheetName val="ETCA-IV-19"/>
      <sheetName val="ETCA-IV-20"/>
      <sheetName val="Lista  FORM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C22">
            <v>3549092.71</v>
          </cell>
        </row>
      </sheetData>
      <sheetData sheetId="10"/>
      <sheetData sheetId="11">
        <row r="9">
          <cell r="B9">
            <v>4285867.71</v>
          </cell>
        </row>
        <row r="12">
          <cell r="B12">
            <v>129000</v>
          </cell>
        </row>
        <row r="13">
          <cell r="B13">
            <v>1406104</v>
          </cell>
        </row>
        <row r="18">
          <cell r="B18">
            <v>64450</v>
          </cell>
        </row>
        <row r="19">
          <cell r="B19">
            <v>17000</v>
          </cell>
        </row>
        <row r="21">
          <cell r="B21">
            <v>12000</v>
          </cell>
        </row>
        <row r="22">
          <cell r="B22">
            <v>7000</v>
          </cell>
        </row>
        <row r="23">
          <cell r="B23">
            <v>120500</v>
          </cell>
        </row>
        <row r="24">
          <cell r="B24">
            <v>20000</v>
          </cell>
        </row>
        <row r="26">
          <cell r="B26">
            <v>47000</v>
          </cell>
        </row>
        <row r="28">
          <cell r="B28">
            <v>393700</v>
          </cell>
        </row>
        <row r="29">
          <cell r="B29">
            <v>84000</v>
          </cell>
        </row>
        <row r="30">
          <cell r="B30">
            <v>201480</v>
          </cell>
        </row>
        <row r="31">
          <cell r="B31">
            <v>55520</v>
          </cell>
        </row>
        <row r="32">
          <cell r="B32">
            <v>201600</v>
          </cell>
        </row>
        <row r="34">
          <cell r="B34">
            <v>154418</v>
          </cell>
        </row>
        <row r="35">
          <cell r="B35">
            <v>2000</v>
          </cell>
        </row>
        <row r="36">
          <cell r="B36">
            <v>600</v>
          </cell>
        </row>
        <row r="48">
          <cell r="B48">
            <v>40000</v>
          </cell>
        </row>
        <row r="53">
          <cell r="B53">
            <v>10000</v>
          </cell>
        </row>
        <row r="56">
          <cell r="B56">
            <v>35000</v>
          </cell>
          <cell r="C56">
            <v>-34151.46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  FORMATOS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>
        <row r="81">
          <cell r="F81">
            <v>2755017.14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showGridLines="0" view="pageBreakPreview" topLeftCell="B9" zoomScale="115" zoomScaleNormal="115" zoomScaleSheetLayoutView="115" workbookViewId="0">
      <selection activeCell="B51" sqref="B51"/>
    </sheetView>
  </sheetViews>
  <sheetFormatPr baseColWidth="10" defaultColWidth="11.42578125" defaultRowHeight="15" customHeight="1"/>
  <cols>
    <col min="1" max="1" width="0.5703125" style="3" hidden="1" customWidth="1"/>
    <col min="2" max="2" width="3.28515625" style="3" customWidth="1"/>
    <col min="3" max="3" width="14.42578125" style="3" customWidth="1"/>
    <col min="4" max="4" width="71.42578125" style="3" customWidth="1"/>
    <col min="5" max="5" width="3" style="3" customWidth="1"/>
    <col min="6" max="16384" width="11.42578125" style="3"/>
  </cols>
  <sheetData>
    <row r="1" spans="1:4" ht="15" hidden="1" customHeight="1">
      <c r="A1" s="842" t="s">
        <v>0</v>
      </c>
      <c r="B1" s="842"/>
      <c r="C1" s="842"/>
      <c r="D1" s="842"/>
    </row>
    <row r="2" spans="1:4" ht="15" hidden="1" customHeight="1">
      <c r="A2" s="842" t="s">
        <v>1</v>
      </c>
      <c r="B2" s="842"/>
      <c r="C2" s="842"/>
      <c r="D2" s="842"/>
    </row>
    <row r="3" spans="1:4" ht="15" hidden="1" customHeight="1">
      <c r="A3" s="843" t="s">
        <v>2</v>
      </c>
      <c r="B3" s="843"/>
      <c r="C3" s="843"/>
      <c r="D3" s="843"/>
    </row>
    <row r="4" spans="1:4" ht="15" hidden="1" customHeight="1">
      <c r="A4" s="843" t="s">
        <v>3</v>
      </c>
      <c r="B4" s="843"/>
      <c r="C4" s="843"/>
      <c r="D4" s="843"/>
    </row>
    <row r="5" spans="1:4" ht="15" hidden="1" customHeight="1">
      <c r="A5" s="843" t="s">
        <v>4</v>
      </c>
      <c r="B5" s="843"/>
      <c r="C5" s="843"/>
      <c r="D5" s="843"/>
    </row>
    <row r="6" spans="1:4" ht="27.75" customHeight="1">
      <c r="A6" s="681"/>
      <c r="B6" s="681"/>
      <c r="C6" s="49" t="s">
        <v>5</v>
      </c>
      <c r="D6" s="681"/>
    </row>
    <row r="7" spans="1:4" ht="9" customHeight="1">
      <c r="A7" s="681"/>
      <c r="B7" s="681"/>
      <c r="C7" s="681"/>
      <c r="D7" s="681"/>
    </row>
    <row r="8" spans="1:4" ht="15" customHeight="1">
      <c r="B8" s="50"/>
      <c r="C8" s="51" t="s">
        <v>6</v>
      </c>
      <c r="D8" s="50"/>
    </row>
    <row r="9" spans="1:4" ht="9.75" customHeight="1">
      <c r="D9" s="37"/>
    </row>
    <row r="10" spans="1:4" s="33" customFormat="1" ht="15" customHeight="1">
      <c r="B10" s="52" t="s">
        <v>7</v>
      </c>
      <c r="C10" s="53" t="s">
        <v>8</v>
      </c>
      <c r="D10" s="52" t="s">
        <v>9</v>
      </c>
    </row>
    <row r="11" spans="1:4" s="33" customFormat="1" ht="6.75" customHeight="1">
      <c r="B11" s="54"/>
      <c r="C11" s="54"/>
      <c r="D11" s="54"/>
    </row>
    <row r="12" spans="1:4" s="33" customFormat="1" ht="15" customHeight="1">
      <c r="B12" s="688"/>
      <c r="C12" s="844" t="s">
        <v>10</v>
      </c>
      <c r="D12" s="844"/>
    </row>
    <row r="13" spans="1:4" ht="15" customHeight="1">
      <c r="B13" s="59">
        <v>1</v>
      </c>
      <c r="C13" s="60" t="s">
        <v>11</v>
      </c>
      <c r="D13" s="61" t="s">
        <v>12</v>
      </c>
    </row>
    <row r="14" spans="1:4" ht="15" customHeight="1">
      <c r="B14" s="59">
        <v>2</v>
      </c>
      <c r="C14" s="60" t="s">
        <v>13</v>
      </c>
      <c r="D14" s="61" t="s">
        <v>14</v>
      </c>
    </row>
    <row r="15" spans="1:4" ht="15" customHeight="1">
      <c r="B15" s="59">
        <v>3</v>
      </c>
      <c r="C15" s="60" t="s">
        <v>15</v>
      </c>
      <c r="D15" s="61" t="s">
        <v>16</v>
      </c>
    </row>
    <row r="16" spans="1:4" ht="15" customHeight="1">
      <c r="B16" s="59">
        <v>4</v>
      </c>
      <c r="C16" s="60" t="s">
        <v>17</v>
      </c>
      <c r="D16" s="61" t="s">
        <v>18</v>
      </c>
    </row>
    <row r="17" spans="2:4" ht="15" customHeight="1">
      <c r="B17" s="59">
        <v>5</v>
      </c>
      <c r="C17" s="60" t="s">
        <v>19</v>
      </c>
      <c r="D17" s="61" t="s">
        <v>20</v>
      </c>
    </row>
    <row r="18" spans="2:4" ht="15" customHeight="1">
      <c r="B18" s="59">
        <v>6</v>
      </c>
      <c r="C18" s="60" t="s">
        <v>21</v>
      </c>
      <c r="D18" s="61" t="s">
        <v>22</v>
      </c>
    </row>
    <row r="19" spans="2:4" ht="15" customHeight="1">
      <c r="B19" s="59">
        <v>7</v>
      </c>
      <c r="C19" s="60" t="s">
        <v>23</v>
      </c>
      <c r="D19" s="61" t="s">
        <v>24</v>
      </c>
    </row>
    <row r="20" spans="2:4" ht="15" customHeight="1">
      <c r="B20" s="59">
        <v>8</v>
      </c>
      <c r="C20" s="60" t="s">
        <v>25</v>
      </c>
      <c r="D20" s="61" t="s">
        <v>26</v>
      </c>
    </row>
    <row r="21" spans="2:4" ht="15" customHeight="1">
      <c r="B21" s="59">
        <v>9</v>
      </c>
      <c r="C21" s="60" t="s">
        <v>27</v>
      </c>
      <c r="D21" s="61" t="s">
        <v>28</v>
      </c>
    </row>
    <row r="22" spans="2:4" ht="6.75" customHeight="1">
      <c r="B22" s="54"/>
      <c r="C22" s="54"/>
      <c r="D22" s="54"/>
    </row>
    <row r="23" spans="2:4" s="33" customFormat="1" ht="15" customHeight="1">
      <c r="B23" s="70"/>
      <c r="C23" s="841" t="s">
        <v>29</v>
      </c>
      <c r="D23" s="841"/>
    </row>
    <row r="24" spans="2:4" ht="15" customHeight="1">
      <c r="B24" s="59">
        <v>10</v>
      </c>
      <c r="C24" s="60" t="s">
        <v>30</v>
      </c>
      <c r="D24" s="61" t="s">
        <v>31</v>
      </c>
    </row>
    <row r="25" spans="2:4" ht="15" customHeight="1">
      <c r="B25" s="62">
        <v>11</v>
      </c>
      <c r="C25" s="60" t="s">
        <v>32</v>
      </c>
      <c r="D25" s="63" t="s">
        <v>33</v>
      </c>
    </row>
    <row r="26" spans="2:4" ht="25.5">
      <c r="B26" s="67">
        <v>12</v>
      </c>
      <c r="C26" s="68" t="s">
        <v>34</v>
      </c>
      <c r="D26" s="78" t="s">
        <v>35</v>
      </c>
    </row>
    <row r="27" spans="2:4" ht="25.5">
      <c r="B27" s="67">
        <v>13</v>
      </c>
      <c r="C27" s="68" t="s">
        <v>36</v>
      </c>
      <c r="D27" s="78" t="s">
        <v>37</v>
      </c>
    </row>
    <row r="28" spans="2:4" ht="27">
      <c r="B28" s="67">
        <v>14</v>
      </c>
      <c r="C28" s="68" t="s">
        <v>38</v>
      </c>
      <c r="D28" s="79" t="s">
        <v>39</v>
      </c>
    </row>
    <row r="29" spans="2:4" ht="27">
      <c r="B29" s="67">
        <v>15</v>
      </c>
      <c r="C29" s="68" t="s">
        <v>40</v>
      </c>
      <c r="D29" s="79" t="s">
        <v>41</v>
      </c>
    </row>
    <row r="30" spans="2:4" ht="27">
      <c r="B30" s="80">
        <v>16</v>
      </c>
      <c r="C30" s="68" t="s">
        <v>42</v>
      </c>
      <c r="D30" s="79" t="s">
        <v>43</v>
      </c>
    </row>
    <row r="31" spans="2:4" ht="27">
      <c r="B31" s="80">
        <v>17</v>
      </c>
      <c r="C31" s="68" t="s">
        <v>44</v>
      </c>
      <c r="D31" s="79" t="s">
        <v>45</v>
      </c>
    </row>
    <row r="32" spans="2:4" ht="15" customHeight="1">
      <c r="B32" s="65">
        <v>18</v>
      </c>
      <c r="C32" s="64" t="s">
        <v>46</v>
      </c>
      <c r="D32" s="66" t="s">
        <v>47</v>
      </c>
    </row>
    <row r="33" spans="2:4" ht="25.5">
      <c r="B33" s="80">
        <v>19</v>
      </c>
      <c r="C33" s="68" t="s">
        <v>48</v>
      </c>
      <c r="D33" s="78" t="s">
        <v>49</v>
      </c>
    </row>
    <row r="34" spans="2:4" ht="15" customHeight="1">
      <c r="B34" s="59">
        <v>20</v>
      </c>
      <c r="C34" s="64" t="s">
        <v>50</v>
      </c>
      <c r="D34" s="63" t="s">
        <v>51</v>
      </c>
    </row>
    <row r="35" spans="2:4" ht="15" customHeight="1">
      <c r="B35" s="59">
        <v>21</v>
      </c>
      <c r="C35" s="60" t="s">
        <v>52</v>
      </c>
      <c r="D35" s="61" t="s">
        <v>53</v>
      </c>
    </row>
    <row r="36" spans="2:4" ht="7.5" customHeight="1">
      <c r="B36" s="75"/>
      <c r="C36" s="76"/>
      <c r="D36" s="76"/>
    </row>
    <row r="37" spans="2:4" s="33" customFormat="1" ht="15" customHeight="1">
      <c r="B37" s="70"/>
      <c r="C37" s="841" t="s">
        <v>54</v>
      </c>
      <c r="D37" s="841"/>
    </row>
    <row r="38" spans="2:4" ht="16.5">
      <c r="B38" s="67">
        <v>22</v>
      </c>
      <c r="C38" s="68" t="s">
        <v>55</v>
      </c>
      <c r="D38" s="69" t="s">
        <v>56</v>
      </c>
    </row>
    <row r="39" spans="2:4" ht="43.5" customHeight="1">
      <c r="B39" s="67">
        <v>23</v>
      </c>
      <c r="C39" s="68" t="s">
        <v>57</v>
      </c>
      <c r="D39" s="69" t="s">
        <v>58</v>
      </c>
    </row>
    <row r="40" spans="2:4" ht="16.5">
      <c r="B40" s="67">
        <v>24</v>
      </c>
      <c r="C40" s="68" t="s">
        <v>59</v>
      </c>
      <c r="D40" s="69" t="s">
        <v>60</v>
      </c>
    </row>
    <row r="41" spans="2:4" ht="15" customHeight="1">
      <c r="B41" s="59">
        <v>25</v>
      </c>
      <c r="C41" s="60" t="s">
        <v>61</v>
      </c>
      <c r="D41" s="61" t="s">
        <v>62</v>
      </c>
    </row>
    <row r="42" spans="2:4" ht="7.5" customHeight="1">
      <c r="B42" s="75"/>
      <c r="C42" s="76"/>
      <c r="D42" s="76"/>
    </row>
    <row r="43" spans="2:4" s="33" customFormat="1" ht="15" customHeight="1">
      <c r="B43" s="70"/>
      <c r="C43" s="841" t="s">
        <v>63</v>
      </c>
      <c r="D43" s="841"/>
    </row>
    <row r="44" spans="2:4" s="33" customFormat="1" ht="15" customHeight="1">
      <c r="B44" s="70"/>
      <c r="C44" s="71" t="s">
        <v>64</v>
      </c>
      <c r="D44" s="71"/>
    </row>
    <row r="45" spans="2:4" ht="15" customHeight="1">
      <c r="B45" s="72"/>
      <c r="C45" s="73" t="s">
        <v>65</v>
      </c>
      <c r="D45" s="72"/>
    </row>
    <row r="46" spans="2:4" ht="15" customHeight="1">
      <c r="B46" s="59">
        <v>26</v>
      </c>
      <c r="C46" s="60" t="s">
        <v>66</v>
      </c>
      <c r="D46" s="61" t="s">
        <v>67</v>
      </c>
    </row>
    <row r="47" spans="2:4" ht="15" customHeight="1">
      <c r="B47" s="59">
        <v>27</v>
      </c>
      <c r="C47" s="64" t="s">
        <v>68</v>
      </c>
      <c r="D47" s="63" t="s">
        <v>69</v>
      </c>
    </row>
    <row r="48" spans="2:4" ht="15" customHeight="1">
      <c r="B48" s="59">
        <v>28</v>
      </c>
      <c r="C48" s="60" t="s">
        <v>70</v>
      </c>
      <c r="D48" s="61" t="s">
        <v>71</v>
      </c>
    </row>
    <row r="49" spans="2:4" ht="15" customHeight="1">
      <c r="B49" s="59">
        <v>29</v>
      </c>
      <c r="C49" s="60" t="s">
        <v>72</v>
      </c>
      <c r="D49" s="61" t="s">
        <v>73</v>
      </c>
    </row>
    <row r="50" spans="2:4" ht="15" customHeight="1">
      <c r="B50" s="59">
        <v>30</v>
      </c>
      <c r="C50" s="60" t="s">
        <v>74</v>
      </c>
      <c r="D50" s="61" t="s">
        <v>75</v>
      </c>
    </row>
  </sheetData>
  <mergeCells count="9">
    <mergeCell ref="C23:D23"/>
    <mergeCell ref="C37:D37"/>
    <mergeCell ref="C43:D43"/>
    <mergeCell ref="A1:D1"/>
    <mergeCell ref="A2:D2"/>
    <mergeCell ref="A3:D3"/>
    <mergeCell ref="A4:D4"/>
    <mergeCell ref="A5:D5"/>
    <mergeCell ref="C12:D12"/>
  </mergeCells>
  <printOptions horizontalCentered="1"/>
  <pageMargins left="0.39370078740157483" right="0.39370078740157483" top="0.51181102362204722" bottom="0.3937007874015748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>
    <tabColor theme="7"/>
  </sheetPr>
  <dimension ref="A1:J50"/>
  <sheetViews>
    <sheetView view="pageBreakPreview" zoomScale="60" workbookViewId="0">
      <selection activeCell="A5" sqref="A5"/>
    </sheetView>
  </sheetViews>
  <sheetFormatPr baseColWidth="10" defaultColWidth="11.42578125" defaultRowHeight="16.5"/>
  <cols>
    <col min="1" max="1" width="3.5703125" style="3" customWidth="1"/>
    <col min="2" max="8" width="11.42578125" style="3"/>
    <col min="9" max="9" width="12.42578125" style="3" customWidth="1"/>
    <col min="10" max="16384" width="11.42578125" style="3"/>
  </cols>
  <sheetData>
    <row r="1" spans="1:10">
      <c r="A1" s="877" t="s">
        <v>76</v>
      </c>
      <c r="B1" s="877"/>
      <c r="C1" s="877"/>
      <c r="D1" s="877"/>
      <c r="E1" s="877"/>
      <c r="F1" s="877"/>
      <c r="G1" s="877"/>
      <c r="H1" s="877"/>
      <c r="I1" s="877"/>
    </row>
    <row r="2" spans="1:10">
      <c r="A2" s="879" t="s">
        <v>28</v>
      </c>
      <c r="B2" s="879"/>
      <c r="C2" s="879"/>
      <c r="D2" s="879"/>
      <c r="E2" s="879"/>
      <c r="F2" s="879"/>
      <c r="G2" s="879"/>
      <c r="H2" s="879"/>
      <c r="I2" s="879"/>
    </row>
    <row r="3" spans="1:10">
      <c r="A3" s="878" t="s">
        <v>636</v>
      </c>
      <c r="B3" s="878"/>
      <c r="C3" s="878"/>
      <c r="D3" s="878"/>
      <c r="E3" s="878"/>
      <c r="F3" s="878"/>
      <c r="G3" s="878"/>
      <c r="H3" s="878"/>
      <c r="I3" s="878"/>
    </row>
    <row r="4" spans="1:10">
      <c r="A4" s="878" t="s">
        <v>637</v>
      </c>
      <c r="B4" s="878"/>
      <c r="C4" s="878"/>
      <c r="D4" s="878"/>
      <c r="E4" s="878"/>
      <c r="F4" s="878"/>
      <c r="G4" s="878"/>
      <c r="H4" s="878"/>
      <c r="I4" s="878"/>
    </row>
    <row r="5" spans="1:10" ht="18" customHeight="1" thickBot="1">
      <c r="A5" s="5"/>
      <c r="B5" s="5"/>
      <c r="C5" s="880" t="s">
        <v>78</v>
      </c>
      <c r="D5" s="880"/>
      <c r="E5" s="880"/>
      <c r="F5" s="880"/>
      <c r="G5" s="880"/>
      <c r="H5" s="880"/>
      <c r="I5" s="4" t="s">
        <v>79</v>
      </c>
    </row>
    <row r="6" spans="1:10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6" customHeight="1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9" customHeight="1" thickBot="1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>
      <c r="A11" s="11"/>
      <c r="B11" s="12"/>
      <c r="C11" s="881" t="s">
        <v>264</v>
      </c>
      <c r="D11" s="882"/>
      <c r="E11" s="882"/>
      <c r="F11" s="882"/>
      <c r="G11" s="882"/>
      <c r="H11" s="883"/>
      <c r="I11" s="12"/>
      <c r="J11" s="13"/>
    </row>
    <row r="12" spans="1:10">
      <c r="A12" s="11"/>
      <c r="B12" s="12"/>
      <c r="C12" s="884"/>
      <c r="D12" s="885"/>
      <c r="E12" s="885"/>
      <c r="F12" s="885"/>
      <c r="G12" s="885"/>
      <c r="H12" s="886"/>
      <c r="I12" s="12"/>
      <c r="J12" s="13"/>
    </row>
    <row r="13" spans="1:10">
      <c r="A13" s="11"/>
      <c r="B13" s="12"/>
      <c r="C13" s="884"/>
      <c r="D13" s="885"/>
      <c r="E13" s="885"/>
      <c r="F13" s="885"/>
      <c r="G13" s="885"/>
      <c r="H13" s="886"/>
      <c r="I13" s="12"/>
      <c r="J13" s="13"/>
    </row>
    <row r="14" spans="1:10">
      <c r="A14" s="11"/>
      <c r="B14" s="12"/>
      <c r="C14" s="884"/>
      <c r="D14" s="885"/>
      <c r="E14" s="885"/>
      <c r="F14" s="885"/>
      <c r="G14" s="885"/>
      <c r="H14" s="886"/>
      <c r="I14" s="12"/>
      <c r="J14" s="13"/>
    </row>
    <row r="15" spans="1:10">
      <c r="A15" s="11"/>
      <c r="B15" s="12"/>
      <c r="C15" s="884"/>
      <c r="D15" s="885"/>
      <c r="E15" s="885"/>
      <c r="F15" s="885"/>
      <c r="G15" s="885"/>
      <c r="H15" s="886"/>
      <c r="I15" s="12"/>
      <c r="J15" s="13"/>
    </row>
    <row r="16" spans="1:10">
      <c r="A16" s="11"/>
      <c r="B16" s="12"/>
      <c r="C16" s="884"/>
      <c r="D16" s="885"/>
      <c r="E16" s="885"/>
      <c r="F16" s="885"/>
      <c r="G16" s="885"/>
      <c r="H16" s="886"/>
      <c r="I16" s="12"/>
      <c r="J16" s="13"/>
    </row>
    <row r="17" spans="1:10" ht="17.25" thickBot="1">
      <c r="A17" s="11"/>
      <c r="B17" s="12"/>
      <c r="C17" s="887"/>
      <c r="D17" s="888"/>
      <c r="E17" s="888"/>
      <c r="F17" s="888"/>
      <c r="G17" s="888"/>
      <c r="H17" s="889"/>
      <c r="I17" s="12"/>
      <c r="J17" s="13"/>
    </row>
    <row r="18" spans="1:10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>
      <c r="A19" s="11"/>
      <c r="B19" s="12"/>
      <c r="C19" s="19" t="s">
        <v>265</v>
      </c>
      <c r="D19" s="12"/>
      <c r="E19" s="12"/>
      <c r="F19" s="12"/>
      <c r="G19" s="12"/>
      <c r="H19" s="12"/>
      <c r="I19" s="12"/>
      <c r="J19" s="13"/>
    </row>
    <row r="20" spans="1:10" ht="9.75" customHeight="1" thickBot="1">
      <c r="A20" s="11"/>
      <c r="B20" s="12"/>
      <c r="C20" s="19"/>
      <c r="D20" s="12"/>
      <c r="E20" s="12"/>
      <c r="F20" s="12"/>
      <c r="G20" s="12"/>
      <c r="H20" s="12"/>
      <c r="I20" s="12"/>
      <c r="J20" s="13"/>
    </row>
    <row r="21" spans="1:10">
      <c r="A21" s="11"/>
      <c r="B21" s="12"/>
      <c r="C21" s="20" t="s">
        <v>266</v>
      </c>
      <c r="D21" s="21"/>
      <c r="E21" s="21"/>
      <c r="F21" s="21"/>
      <c r="G21" s="21"/>
      <c r="H21" s="22"/>
      <c r="I21" s="12"/>
      <c r="J21" s="13"/>
    </row>
    <row r="22" spans="1:10">
      <c r="A22" s="11"/>
      <c r="B22" s="12"/>
      <c r="C22" s="23" t="s">
        <v>267</v>
      </c>
      <c r="D22" s="24"/>
      <c r="E22" s="24"/>
      <c r="F22" s="24"/>
      <c r="G22" s="24"/>
      <c r="H22" s="25"/>
      <c r="I22" s="12"/>
      <c r="J22" s="13"/>
    </row>
    <row r="23" spans="1:10">
      <c r="A23" s="11"/>
      <c r="B23" s="12"/>
      <c r="C23" s="23" t="s">
        <v>268</v>
      </c>
      <c r="D23" s="24"/>
      <c r="E23" s="24"/>
      <c r="F23" s="24"/>
      <c r="G23" s="24"/>
      <c r="H23" s="25"/>
      <c r="I23" s="12"/>
      <c r="J23" s="13"/>
    </row>
    <row r="24" spans="1:10" ht="17.25" thickBot="1">
      <c r="A24" s="11"/>
      <c r="B24" s="12"/>
      <c r="C24" s="26" t="s">
        <v>269</v>
      </c>
      <c r="D24" s="27"/>
      <c r="E24" s="27"/>
      <c r="F24" s="27"/>
      <c r="G24" s="27"/>
      <c r="H24" s="28"/>
      <c r="I24" s="12"/>
      <c r="J24" s="13"/>
    </row>
    <row r="25" spans="1:10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>
      <c r="A26" s="29" t="s">
        <v>270</v>
      </c>
      <c r="B26" s="12" t="s">
        <v>271</v>
      </c>
      <c r="C26" s="12"/>
      <c r="D26" s="12"/>
      <c r="E26" s="12"/>
      <c r="F26" s="12"/>
      <c r="G26" s="12"/>
      <c r="H26" s="12"/>
      <c r="I26" s="12"/>
      <c r="J26" s="13"/>
    </row>
    <row r="27" spans="1:10">
      <c r="A27" s="29" t="s">
        <v>272</v>
      </c>
      <c r="B27" s="12" t="s">
        <v>273</v>
      </c>
      <c r="C27" s="12"/>
      <c r="D27" s="12"/>
      <c r="E27" s="12"/>
      <c r="F27" s="12"/>
      <c r="G27" s="12"/>
      <c r="H27" s="12"/>
      <c r="I27" s="12"/>
      <c r="J27" s="13"/>
    </row>
    <row r="28" spans="1:10">
      <c r="A28" s="29" t="s">
        <v>274</v>
      </c>
      <c r="B28" s="12" t="s">
        <v>275</v>
      </c>
      <c r="C28" s="12"/>
      <c r="D28" s="12"/>
      <c r="E28" s="12"/>
      <c r="F28" s="12"/>
      <c r="G28" s="12"/>
      <c r="H28" s="12"/>
      <c r="I28" s="12"/>
      <c r="J28" s="13"/>
    </row>
    <row r="29" spans="1:10">
      <c r="A29" s="29" t="s">
        <v>276</v>
      </c>
      <c r="B29" s="30" t="s">
        <v>277</v>
      </c>
      <c r="C29" s="12"/>
      <c r="D29" s="12"/>
      <c r="E29" s="12"/>
      <c r="F29" s="12"/>
      <c r="G29" s="12"/>
      <c r="H29" s="12"/>
      <c r="I29" s="12"/>
      <c r="J29" s="13"/>
    </row>
    <row r="30" spans="1:10">
      <c r="A30" s="29" t="s">
        <v>278</v>
      </c>
      <c r="B30" s="30" t="s">
        <v>279</v>
      </c>
      <c r="C30" s="12"/>
      <c r="D30" s="12"/>
      <c r="E30" s="12"/>
      <c r="F30" s="12"/>
      <c r="G30" s="12"/>
      <c r="H30" s="12"/>
      <c r="I30" s="12"/>
      <c r="J30" s="13"/>
    </row>
    <row r="31" spans="1:10">
      <c r="A31" s="29" t="s">
        <v>280</v>
      </c>
      <c r="B31" s="30" t="s">
        <v>281</v>
      </c>
      <c r="C31" s="12"/>
      <c r="D31" s="12"/>
      <c r="E31" s="12"/>
      <c r="F31" s="12"/>
      <c r="G31" s="12"/>
      <c r="H31" s="12"/>
      <c r="I31" s="12"/>
      <c r="J31" s="13"/>
    </row>
    <row r="32" spans="1:10">
      <c r="A32" s="29" t="s">
        <v>282</v>
      </c>
      <c r="B32" s="30" t="s">
        <v>283</v>
      </c>
      <c r="C32" s="12"/>
      <c r="D32" s="12"/>
      <c r="E32" s="12"/>
      <c r="F32" s="12"/>
      <c r="G32" s="12"/>
      <c r="H32" s="12"/>
      <c r="I32" s="12"/>
      <c r="J32" s="13"/>
    </row>
    <row r="33" spans="1:10">
      <c r="A33" s="29" t="s">
        <v>284</v>
      </c>
      <c r="B33" s="30" t="s">
        <v>285</v>
      </c>
      <c r="C33" s="12"/>
      <c r="D33" s="12"/>
      <c r="E33" s="12"/>
      <c r="F33" s="12"/>
      <c r="G33" s="12"/>
      <c r="H33" s="12"/>
      <c r="I33" s="12"/>
      <c r="J33" s="13"/>
    </row>
    <row r="34" spans="1:10">
      <c r="A34" s="29" t="s">
        <v>286</v>
      </c>
      <c r="B34" s="30" t="s">
        <v>287</v>
      </c>
      <c r="C34" s="12"/>
      <c r="D34" s="12"/>
      <c r="E34" s="12"/>
      <c r="F34" s="12"/>
      <c r="G34" s="12"/>
      <c r="H34" s="12"/>
      <c r="I34" s="12"/>
      <c r="J34" s="13"/>
    </row>
    <row r="35" spans="1:10">
      <c r="A35" s="29" t="s">
        <v>288</v>
      </c>
      <c r="B35" s="30" t="s">
        <v>289</v>
      </c>
      <c r="C35" s="12"/>
      <c r="D35" s="12"/>
      <c r="E35" s="12"/>
      <c r="F35" s="12"/>
      <c r="G35" s="12"/>
      <c r="H35" s="12"/>
      <c r="I35" s="12"/>
      <c r="J35" s="13"/>
    </row>
    <row r="36" spans="1:10">
      <c r="A36" s="29" t="s">
        <v>290</v>
      </c>
      <c r="B36" s="30" t="s">
        <v>291</v>
      </c>
      <c r="C36" s="12"/>
      <c r="D36" s="12"/>
      <c r="E36" s="12"/>
      <c r="F36" s="12"/>
      <c r="G36" s="12"/>
      <c r="H36" s="12"/>
      <c r="I36" s="12"/>
      <c r="J36" s="13"/>
    </row>
    <row r="37" spans="1:10">
      <c r="A37" s="29" t="s">
        <v>292</v>
      </c>
      <c r="B37" s="30" t="s">
        <v>293</v>
      </c>
      <c r="C37" s="12"/>
      <c r="D37" s="12"/>
      <c r="E37" s="12"/>
      <c r="F37" s="12"/>
      <c r="G37" s="12"/>
      <c r="H37" s="12"/>
      <c r="I37" s="12"/>
      <c r="J37" s="13"/>
    </row>
    <row r="38" spans="1:10">
      <c r="A38" s="29" t="s">
        <v>294</v>
      </c>
      <c r="B38" s="30" t="s">
        <v>295</v>
      </c>
      <c r="C38" s="12"/>
      <c r="D38" s="12"/>
      <c r="E38" s="12"/>
      <c r="F38" s="12"/>
      <c r="G38" s="12"/>
      <c r="H38" s="12"/>
      <c r="I38" s="12"/>
      <c r="J38" s="13"/>
    </row>
    <row r="39" spans="1:10">
      <c r="A39" s="29" t="s">
        <v>296</v>
      </c>
      <c r="B39" s="30" t="s">
        <v>297</v>
      </c>
      <c r="C39" s="12"/>
      <c r="D39" s="12"/>
      <c r="E39" s="12"/>
      <c r="F39" s="12"/>
      <c r="G39" s="12"/>
      <c r="H39" s="12"/>
      <c r="I39" s="12"/>
      <c r="J39" s="13"/>
    </row>
    <row r="40" spans="1:10">
      <c r="A40" s="29" t="s">
        <v>298</v>
      </c>
      <c r="B40" s="30" t="s">
        <v>299</v>
      </c>
      <c r="C40" s="12"/>
      <c r="D40" s="12"/>
      <c r="E40" s="12"/>
      <c r="F40" s="12"/>
      <c r="G40" s="12"/>
      <c r="H40" s="12"/>
      <c r="I40" s="12"/>
      <c r="J40" s="13"/>
    </row>
    <row r="41" spans="1:10">
      <c r="A41" s="29" t="s">
        <v>300</v>
      </c>
      <c r="B41" s="30" t="s">
        <v>301</v>
      </c>
      <c r="C41" s="12"/>
      <c r="D41" s="12"/>
      <c r="E41" s="12"/>
      <c r="F41" s="12"/>
      <c r="G41" s="12"/>
      <c r="H41" s="12"/>
      <c r="I41" s="12"/>
      <c r="J41" s="13"/>
    </row>
    <row r="42" spans="1:10">
      <c r="A42" s="29" t="s">
        <v>302</v>
      </c>
      <c r="B42" s="30" t="s">
        <v>303</v>
      </c>
      <c r="C42" s="12"/>
      <c r="D42" s="12"/>
      <c r="E42" s="12"/>
      <c r="F42" s="12"/>
      <c r="G42" s="12"/>
      <c r="H42" s="12"/>
      <c r="I42" s="12"/>
      <c r="J42" s="13"/>
    </row>
    <row r="43" spans="1:10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>
      <c r="A48" s="11"/>
      <c r="B48" s="12"/>
      <c r="C48" s="12"/>
      <c r="D48" s="12"/>
      <c r="E48" s="12"/>
      <c r="F48" s="12"/>
      <c r="G48" s="12"/>
      <c r="H48" s="12"/>
      <c r="I48" s="12"/>
      <c r="J48" s="13"/>
    </row>
    <row r="49" spans="1:10">
      <c r="A49" s="11"/>
      <c r="B49" s="12"/>
      <c r="C49" s="12"/>
      <c r="D49" s="12"/>
      <c r="E49" s="12"/>
      <c r="F49" s="12"/>
      <c r="G49" s="12"/>
      <c r="H49" s="12"/>
      <c r="I49" s="19" t="s">
        <v>304</v>
      </c>
      <c r="J49" s="13"/>
    </row>
    <row r="50" spans="1:10" ht="17.25" thickBot="1">
      <c r="A50" s="16"/>
      <c r="B50" s="1"/>
      <c r="C50" s="1"/>
      <c r="D50" s="1"/>
      <c r="E50" s="1"/>
      <c r="F50" s="1"/>
      <c r="G50" s="1"/>
      <c r="H50" s="1"/>
      <c r="I50" s="1"/>
      <c r="J50" s="2"/>
    </row>
  </sheetData>
  <mergeCells count="6">
    <mergeCell ref="C11:H17"/>
    <mergeCell ref="A1:I1"/>
    <mergeCell ref="A3:I3"/>
    <mergeCell ref="A2:I2"/>
    <mergeCell ref="A4:I4"/>
    <mergeCell ref="C5:H5"/>
  </mergeCells>
  <pageMargins left="0.43307086614173229" right="0.35433070866141736" top="0.47" bottom="0.64" header="0.31496062992125984" footer="0.31496062992125984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J58"/>
  <sheetViews>
    <sheetView view="pageLayout" topLeftCell="A41" zoomScaleSheetLayoutView="100" workbookViewId="0">
      <selection activeCell="B53" sqref="B53:H55"/>
    </sheetView>
  </sheetViews>
  <sheetFormatPr baseColWidth="10" defaultColWidth="11.42578125" defaultRowHeight="16.5"/>
  <cols>
    <col min="1" max="1" width="1.140625" style="339" customWidth="1"/>
    <col min="2" max="2" width="31.7109375" style="339" customWidth="1"/>
    <col min="3" max="4" width="14.28515625" style="173" customWidth="1"/>
    <col min="5" max="5" width="13.140625" style="173" customWidth="1"/>
    <col min="6" max="6" width="14" style="173" customWidth="1"/>
    <col min="7" max="7" width="15" style="173" customWidth="1"/>
    <col min="8" max="8" width="14.28515625" style="173" customWidth="1"/>
    <col min="9" max="16384" width="11.42578125" style="173"/>
  </cols>
  <sheetData>
    <row r="1" spans="1:8">
      <c r="A1" s="861" t="s">
        <v>76</v>
      </c>
      <c r="B1" s="861"/>
      <c r="C1" s="861"/>
      <c r="D1" s="861"/>
      <c r="E1" s="861"/>
      <c r="F1" s="861"/>
      <c r="G1" s="861"/>
      <c r="H1" s="861"/>
    </row>
    <row r="2" spans="1:8" s="235" customFormat="1" ht="15.75">
      <c r="A2" s="861" t="s">
        <v>31</v>
      </c>
      <c r="B2" s="861"/>
      <c r="C2" s="861"/>
      <c r="D2" s="861"/>
      <c r="E2" s="861"/>
      <c r="F2" s="861"/>
      <c r="G2" s="861"/>
      <c r="H2" s="861"/>
    </row>
    <row r="3" spans="1:8" s="235" customFormat="1">
      <c r="A3" s="862" t="s">
        <v>636</v>
      </c>
      <c r="B3" s="862"/>
      <c r="C3" s="862"/>
      <c r="D3" s="862"/>
      <c r="E3" s="862"/>
      <c r="F3" s="862"/>
      <c r="G3" s="862"/>
      <c r="H3" s="862"/>
    </row>
    <row r="4" spans="1:8" s="235" customFormat="1">
      <c r="A4" s="862" t="s">
        <v>755</v>
      </c>
      <c r="B4" s="862"/>
      <c r="C4" s="862"/>
      <c r="D4" s="862"/>
      <c r="E4" s="862"/>
      <c r="F4" s="862"/>
      <c r="G4" s="862"/>
      <c r="H4" s="862"/>
    </row>
    <row r="5" spans="1:8" s="237" customFormat="1" ht="17.25" thickBot="1">
      <c r="A5" s="236"/>
      <c r="B5" s="236"/>
      <c r="C5" s="863" t="s">
        <v>78</v>
      </c>
      <c r="D5" s="863"/>
      <c r="E5" s="863"/>
      <c r="F5" s="863"/>
      <c r="G5" s="863"/>
      <c r="H5" s="85"/>
    </row>
    <row r="6" spans="1:8" s="296" customFormat="1" ht="38.25">
      <c r="A6" s="892" t="s">
        <v>305</v>
      </c>
      <c r="B6" s="893"/>
      <c r="C6" s="293" t="s">
        <v>306</v>
      </c>
      <c r="D6" s="293" t="s">
        <v>307</v>
      </c>
      <c r="E6" s="293" t="s">
        <v>308</v>
      </c>
      <c r="F6" s="294" t="s">
        <v>309</v>
      </c>
      <c r="G6" s="294" t="s">
        <v>310</v>
      </c>
      <c r="H6" s="295" t="s">
        <v>311</v>
      </c>
    </row>
    <row r="7" spans="1:8" s="296" customFormat="1" ht="17.25" thickBot="1">
      <c r="A7" s="894"/>
      <c r="B7" s="895"/>
      <c r="C7" s="297" t="s">
        <v>312</v>
      </c>
      <c r="D7" s="297" t="s">
        <v>313</v>
      </c>
      <c r="E7" s="297" t="s">
        <v>314</v>
      </c>
      <c r="F7" s="298" t="s">
        <v>315</v>
      </c>
      <c r="G7" s="298" t="s">
        <v>316</v>
      </c>
      <c r="H7" s="299" t="s">
        <v>317</v>
      </c>
    </row>
    <row r="8" spans="1:8" s="296" customFormat="1" ht="8.25" customHeight="1">
      <c r="A8" s="300"/>
      <c r="B8" s="301"/>
      <c r="C8" s="302"/>
      <c r="D8" s="302"/>
      <c r="E8" s="340"/>
      <c r="F8" s="302"/>
      <c r="G8" s="302"/>
      <c r="H8" s="341"/>
    </row>
    <row r="9" spans="1:8" ht="17.100000000000001" customHeight="1">
      <c r="A9" s="303"/>
      <c r="B9" s="304" t="s">
        <v>143</v>
      </c>
      <c r="C9" s="610"/>
      <c r="D9" s="610"/>
      <c r="E9" s="608">
        <f>C9+D9</f>
        <v>0</v>
      </c>
      <c r="F9" s="610"/>
      <c r="G9" s="610"/>
      <c r="H9" s="609">
        <f>G9-C9</f>
        <v>0</v>
      </c>
    </row>
    <row r="10" spans="1:8" ht="17.100000000000001" customHeight="1">
      <c r="A10" s="303"/>
      <c r="B10" s="304" t="s">
        <v>145</v>
      </c>
      <c r="C10" s="610"/>
      <c r="D10" s="610"/>
      <c r="E10" s="608">
        <f t="shared" ref="E10:E24" si="0">C10+D10</f>
        <v>0</v>
      </c>
      <c r="F10" s="610"/>
      <c r="G10" s="610"/>
      <c r="H10" s="609">
        <f t="shared" ref="H10:H24" si="1">G10-C10</f>
        <v>0</v>
      </c>
    </row>
    <row r="11" spans="1:8" ht="17.100000000000001" customHeight="1">
      <c r="A11" s="303"/>
      <c r="B11" s="304" t="s">
        <v>318</v>
      </c>
      <c r="C11" s="610"/>
      <c r="D11" s="610"/>
      <c r="E11" s="608">
        <f t="shared" si="0"/>
        <v>0</v>
      </c>
      <c r="F11" s="610"/>
      <c r="G11" s="610"/>
      <c r="H11" s="609">
        <f t="shared" si="1"/>
        <v>0</v>
      </c>
    </row>
    <row r="12" spans="1:8" ht="17.100000000000001" customHeight="1">
      <c r="A12" s="303"/>
      <c r="B12" s="304" t="s">
        <v>147</v>
      </c>
      <c r="C12" s="610"/>
      <c r="D12" s="610"/>
      <c r="E12" s="608">
        <f t="shared" si="0"/>
        <v>0</v>
      </c>
      <c r="F12" s="610"/>
      <c r="G12" s="610"/>
      <c r="H12" s="609">
        <f t="shared" si="1"/>
        <v>0</v>
      </c>
    </row>
    <row r="13" spans="1:8" ht="17.100000000000001" customHeight="1">
      <c r="A13" s="303"/>
      <c r="B13" s="304" t="s">
        <v>319</v>
      </c>
      <c r="C13" s="608">
        <f>C14+C15</f>
        <v>0</v>
      </c>
      <c r="D13" s="608">
        <f>D14+D15</f>
        <v>0</v>
      </c>
      <c r="E13" s="608">
        <f t="shared" si="0"/>
        <v>0</v>
      </c>
      <c r="F13" s="608">
        <f>F14+F15</f>
        <v>0</v>
      </c>
      <c r="G13" s="608">
        <f>G14+G15</f>
        <v>0</v>
      </c>
      <c r="H13" s="609">
        <f t="shared" si="1"/>
        <v>0</v>
      </c>
    </row>
    <row r="14" spans="1:8" ht="17.100000000000001" customHeight="1">
      <c r="A14" s="303"/>
      <c r="B14" s="304" t="s">
        <v>320</v>
      </c>
      <c r="C14" s="610"/>
      <c r="D14" s="610"/>
      <c r="E14" s="608">
        <f t="shared" si="0"/>
        <v>0</v>
      </c>
      <c r="F14" s="610"/>
      <c r="G14" s="610"/>
      <c r="H14" s="609">
        <f t="shared" si="1"/>
        <v>0</v>
      </c>
    </row>
    <row r="15" spans="1:8" ht="17.100000000000001" customHeight="1">
      <c r="A15" s="303"/>
      <c r="B15" s="304" t="s">
        <v>321</v>
      </c>
      <c r="C15" s="610"/>
      <c r="D15" s="610"/>
      <c r="E15" s="608">
        <f t="shared" si="0"/>
        <v>0</v>
      </c>
      <c r="F15" s="610"/>
      <c r="G15" s="615"/>
      <c r="H15" s="609">
        <f t="shared" si="1"/>
        <v>0</v>
      </c>
    </row>
    <row r="16" spans="1:8" ht="17.100000000000001" customHeight="1">
      <c r="A16" s="303"/>
      <c r="B16" s="304" t="s">
        <v>322</v>
      </c>
      <c r="C16" s="608">
        <f>C17+C18</f>
        <v>0</v>
      </c>
      <c r="D16" s="608">
        <f>D17+D18</f>
        <v>0</v>
      </c>
      <c r="E16" s="608">
        <f t="shared" si="0"/>
        <v>0</v>
      </c>
      <c r="F16" s="608">
        <f>F17+F18</f>
        <v>0</v>
      </c>
      <c r="G16" s="608">
        <f>G17+G18</f>
        <v>0</v>
      </c>
      <c r="H16" s="609">
        <f t="shared" si="1"/>
        <v>0</v>
      </c>
    </row>
    <row r="17" spans="1:8" ht="17.100000000000001" customHeight="1">
      <c r="A17" s="303"/>
      <c r="B17" s="304" t="s">
        <v>320</v>
      </c>
      <c r="C17" s="610"/>
      <c r="D17" s="610"/>
      <c r="E17" s="608">
        <f t="shared" si="0"/>
        <v>0</v>
      </c>
      <c r="F17" s="610"/>
      <c r="G17" s="610"/>
      <c r="H17" s="609">
        <f t="shared" si="1"/>
        <v>0</v>
      </c>
    </row>
    <row r="18" spans="1:8" ht="17.100000000000001" customHeight="1">
      <c r="A18" s="303"/>
      <c r="B18" s="304" t="s">
        <v>321</v>
      </c>
      <c r="C18" s="610"/>
      <c r="D18" s="610"/>
      <c r="E18" s="608">
        <f t="shared" si="0"/>
        <v>0</v>
      </c>
      <c r="F18" s="610"/>
      <c r="G18" s="610"/>
      <c r="H18" s="609">
        <f t="shared" si="1"/>
        <v>0</v>
      </c>
    </row>
    <row r="19" spans="1:8" ht="17.100000000000001" customHeight="1">
      <c r="A19" s="303"/>
      <c r="B19" s="304" t="s">
        <v>323</v>
      </c>
      <c r="C19" s="701">
        <v>2203043.04</v>
      </c>
      <c r="D19" s="610">
        <v>846680</v>
      </c>
      <c r="E19" s="608">
        <f t="shared" si="0"/>
        <v>3049723.04</v>
      </c>
      <c r="F19" s="610">
        <f>+'ETCA-I-02'!C15</f>
        <v>1057465.8700000001</v>
      </c>
      <c r="G19" s="610">
        <v>533771.09</v>
      </c>
      <c r="H19" s="609">
        <f t="shared" si="1"/>
        <v>-1669271.9500000002</v>
      </c>
    </row>
    <row r="20" spans="1:8" ht="17.100000000000001" customHeight="1">
      <c r="A20" s="303"/>
      <c r="B20" s="304" t="s">
        <v>153</v>
      </c>
      <c r="C20" s="610"/>
      <c r="D20" s="610"/>
      <c r="E20" s="608">
        <f t="shared" si="0"/>
        <v>0</v>
      </c>
      <c r="F20" s="610"/>
      <c r="G20" s="610"/>
      <c r="H20" s="609">
        <f t="shared" si="1"/>
        <v>0</v>
      </c>
    </row>
    <row r="21" spans="1:8" ht="25.5">
      <c r="A21" s="303"/>
      <c r="B21" s="304" t="s">
        <v>324</v>
      </c>
      <c r="C21" s="610"/>
      <c r="D21" s="610"/>
      <c r="E21" s="608">
        <f t="shared" si="0"/>
        <v>0</v>
      </c>
      <c r="F21" s="610"/>
      <c r="G21" s="610"/>
      <c r="H21" s="609">
        <f t="shared" si="1"/>
        <v>0</v>
      </c>
    </row>
    <row r="22" spans="1:8" ht="25.5">
      <c r="A22" s="303"/>
      <c r="B22" s="304" t="s">
        <v>325</v>
      </c>
      <c r="C22" s="701">
        <v>3549092.71</v>
      </c>
      <c r="D22" s="610">
        <v>0</v>
      </c>
      <c r="E22" s="608">
        <f t="shared" si="0"/>
        <v>3549092.71</v>
      </c>
      <c r="F22" s="610">
        <f>+'ETCA-I-02'!C17</f>
        <v>1459550.56</v>
      </c>
      <c r="G22" s="610">
        <f>+F22</f>
        <v>1459550.56</v>
      </c>
      <c r="H22" s="609">
        <f t="shared" si="1"/>
        <v>-2089542.15</v>
      </c>
    </row>
    <row r="23" spans="1:8" ht="17.100000000000001" customHeight="1" thickBot="1">
      <c r="A23" s="305"/>
      <c r="B23" s="306" t="s">
        <v>326</v>
      </c>
      <c r="C23" s="611"/>
      <c r="D23" s="611"/>
      <c r="E23" s="612">
        <f t="shared" si="0"/>
        <v>0</v>
      </c>
      <c r="F23" s="611"/>
      <c r="G23" s="611"/>
      <c r="H23" s="613">
        <f t="shared" si="1"/>
        <v>0</v>
      </c>
    </row>
    <row r="24" spans="1:8" s="342" customFormat="1" ht="28.5" customHeight="1" thickBot="1">
      <c r="A24" s="896" t="s">
        <v>200</v>
      </c>
      <c r="B24" s="897"/>
      <c r="C24" s="616">
        <f>C9+C10+C11+C12+C13+C16+C19+C20+C21+C22+C23</f>
        <v>5752135.75</v>
      </c>
      <c r="D24" s="616">
        <f>D9+D10+D11+D12+D13+D16+D19+D20+D21+D22+D23</f>
        <v>846680</v>
      </c>
      <c r="E24" s="616">
        <f t="shared" si="0"/>
        <v>6598815.75</v>
      </c>
      <c r="F24" s="616">
        <f>F9+F10+F11+F12+F13+F16+F19+F20+F21+F22+F23</f>
        <v>2517016.4300000002</v>
      </c>
      <c r="G24" s="616">
        <f>G9+G10+G11+G12+G13+G16+G19+G20+G21+G22+G23</f>
        <v>1993321.65</v>
      </c>
      <c r="H24" s="617">
        <f t="shared" si="1"/>
        <v>-3758814.1</v>
      </c>
    </row>
    <row r="25" spans="1:8" ht="22.5" customHeight="1" thickBot="1">
      <c r="A25" s="307"/>
      <c r="B25" s="307"/>
      <c r="C25" s="308"/>
      <c r="D25" s="308"/>
      <c r="E25" s="308"/>
      <c r="F25" s="309"/>
      <c r="G25" s="569" t="s">
        <v>327</v>
      </c>
      <c r="H25" s="570" t="str">
        <f>IF(($G$24-$C$24)&lt;=0,"",$G$24-$C$24)</f>
        <v/>
      </c>
    </row>
    <row r="26" spans="1:8" ht="10.5" customHeight="1" thickBot="1">
      <c r="A26" s="310"/>
      <c r="B26" s="310"/>
      <c r="C26" s="311"/>
      <c r="D26" s="311"/>
      <c r="E26" s="311"/>
      <c r="F26" s="312"/>
      <c r="G26" s="313"/>
      <c r="H26" s="309"/>
    </row>
    <row r="27" spans="1:8" s="296" customFormat="1" ht="38.25">
      <c r="A27" s="900" t="s">
        <v>328</v>
      </c>
      <c r="B27" s="901"/>
      <c r="C27" s="314" t="s">
        <v>306</v>
      </c>
      <c r="D27" s="314" t="s">
        <v>307</v>
      </c>
      <c r="E27" s="314" t="s">
        <v>308</v>
      </c>
      <c r="F27" s="294" t="s">
        <v>309</v>
      </c>
      <c r="G27" s="294" t="s">
        <v>310</v>
      </c>
      <c r="H27" s="295" t="s">
        <v>311</v>
      </c>
    </row>
    <row r="28" spans="1:8" s="296" customFormat="1" ht="17.25" thickBot="1">
      <c r="A28" s="315"/>
      <c r="B28" s="316" t="s">
        <v>329</v>
      </c>
      <c r="C28" s="317" t="s">
        <v>312</v>
      </c>
      <c r="D28" s="317" t="s">
        <v>313</v>
      </c>
      <c r="E28" s="317" t="s">
        <v>314</v>
      </c>
      <c r="F28" s="318" t="s">
        <v>315</v>
      </c>
      <c r="G28" s="318" t="s">
        <v>316</v>
      </c>
      <c r="H28" s="319" t="s">
        <v>317</v>
      </c>
    </row>
    <row r="29" spans="1:8" s="322" customFormat="1" ht="17.100000000000001" customHeight="1">
      <c r="A29" s="320" t="s">
        <v>330</v>
      </c>
      <c r="B29" s="321"/>
      <c r="C29" s="618">
        <f>SUM(C30:C33,C36,C39:C40)</f>
        <v>0</v>
      </c>
      <c r="D29" s="618">
        <f>SUM(D30:D33,D36,D39:D40)</f>
        <v>0</v>
      </c>
      <c r="E29" s="618">
        <f>SUM(E30:E33,E36,E39:E40)</f>
        <v>0</v>
      </c>
      <c r="F29" s="618">
        <f t="shared" ref="F29:H29" si="2">SUM(F30:F33,F36,F39:F40)</f>
        <v>0</v>
      </c>
      <c r="G29" s="618">
        <f t="shared" si="2"/>
        <v>0</v>
      </c>
      <c r="H29" s="618">
        <f t="shared" si="2"/>
        <v>0</v>
      </c>
    </row>
    <row r="30" spans="1:8" s="322" customFormat="1" ht="17.100000000000001" customHeight="1">
      <c r="A30" s="323" t="s">
        <v>331</v>
      </c>
      <c r="B30" s="324"/>
      <c r="C30" s="619"/>
      <c r="D30" s="619"/>
      <c r="E30" s="620">
        <f>C30+D30</f>
        <v>0</v>
      </c>
      <c r="F30" s="619"/>
      <c r="G30" s="619"/>
      <c r="H30" s="621">
        <f>G30-C30</f>
        <v>0</v>
      </c>
    </row>
    <row r="31" spans="1:8" s="322" customFormat="1" ht="17.100000000000001" customHeight="1">
      <c r="A31" s="323" t="s">
        <v>318</v>
      </c>
      <c r="B31" s="324"/>
      <c r="C31" s="619"/>
      <c r="D31" s="619"/>
      <c r="E31" s="620">
        <f t="shared" ref="E31:E49" si="3">C31+D31</f>
        <v>0</v>
      </c>
      <c r="F31" s="619"/>
      <c r="G31" s="619"/>
      <c r="H31" s="621">
        <f t="shared" ref="H31:H49" si="4">G31-C31</f>
        <v>0</v>
      </c>
    </row>
    <row r="32" spans="1:8" s="322" customFormat="1">
      <c r="A32" s="898" t="s">
        <v>147</v>
      </c>
      <c r="B32" s="899"/>
      <c r="C32" s="619"/>
      <c r="D32" s="619"/>
      <c r="E32" s="620">
        <f t="shared" si="3"/>
        <v>0</v>
      </c>
      <c r="F32" s="619"/>
      <c r="G32" s="619"/>
      <c r="H32" s="621">
        <f t="shared" si="4"/>
        <v>0</v>
      </c>
    </row>
    <row r="33" spans="1:8" s="322" customFormat="1" ht="17.100000000000001" customHeight="1">
      <c r="A33" s="323" t="s">
        <v>319</v>
      </c>
      <c r="B33" s="324"/>
      <c r="C33" s="622">
        <f>C34+C35</f>
        <v>0</v>
      </c>
      <c r="D33" s="622">
        <f>D34+D35</f>
        <v>0</v>
      </c>
      <c r="E33" s="622">
        <f>SUM(E34:E35)</f>
        <v>0</v>
      </c>
      <c r="F33" s="622">
        <f>F34+F35</f>
        <v>0</v>
      </c>
      <c r="G33" s="622">
        <f>G34+G35</f>
        <v>0</v>
      </c>
      <c r="H33" s="623">
        <f>SUM(H34:H35)</f>
        <v>0</v>
      </c>
    </row>
    <row r="34" spans="1:8" s="322" customFormat="1" ht="17.100000000000001" customHeight="1">
      <c r="A34" s="325" t="s">
        <v>332</v>
      </c>
      <c r="B34" s="326"/>
      <c r="C34" s="619"/>
      <c r="D34" s="619"/>
      <c r="E34" s="620">
        <f t="shared" si="3"/>
        <v>0</v>
      </c>
      <c r="F34" s="619"/>
      <c r="G34" s="619"/>
      <c r="H34" s="621">
        <f t="shared" si="4"/>
        <v>0</v>
      </c>
    </row>
    <row r="35" spans="1:8" s="322" customFormat="1" ht="17.100000000000001" customHeight="1">
      <c r="A35" s="325" t="s">
        <v>333</v>
      </c>
      <c r="B35" s="326"/>
      <c r="C35" s="619"/>
      <c r="D35" s="619"/>
      <c r="E35" s="620">
        <f t="shared" si="3"/>
        <v>0</v>
      </c>
      <c r="F35" s="619"/>
      <c r="G35" s="619"/>
      <c r="H35" s="621">
        <f t="shared" si="4"/>
        <v>0</v>
      </c>
    </row>
    <row r="36" spans="1:8" ht="17.100000000000001" customHeight="1">
      <c r="A36" s="898" t="s">
        <v>322</v>
      </c>
      <c r="B36" s="899"/>
      <c r="C36" s="624">
        <f>C37+C38</f>
        <v>0</v>
      </c>
      <c r="D36" s="624">
        <f>D37+D38</f>
        <v>0</v>
      </c>
      <c r="E36" s="622">
        <f>SUM(E37:E38)</f>
        <v>0</v>
      </c>
      <c r="F36" s="624">
        <f>F37+F38</f>
        <v>0</v>
      </c>
      <c r="G36" s="624">
        <f>G37+G38</f>
        <v>0</v>
      </c>
      <c r="H36" s="623">
        <f>SUM(H37:H38)</f>
        <v>0</v>
      </c>
    </row>
    <row r="37" spans="1:8" ht="17.100000000000001" customHeight="1">
      <c r="A37" s="689"/>
      <c r="B37" s="327" t="s">
        <v>332</v>
      </c>
      <c r="C37" s="625"/>
      <c r="D37" s="625"/>
      <c r="E37" s="620">
        <f t="shared" si="3"/>
        <v>0</v>
      </c>
      <c r="F37" s="625"/>
      <c r="G37" s="625"/>
      <c r="H37" s="621">
        <f t="shared" si="4"/>
        <v>0</v>
      </c>
    </row>
    <row r="38" spans="1:8" ht="17.100000000000001" customHeight="1">
      <c r="A38" s="689"/>
      <c r="B38" s="327" t="s">
        <v>333</v>
      </c>
      <c r="C38" s="625"/>
      <c r="D38" s="625"/>
      <c r="E38" s="620">
        <f t="shared" si="3"/>
        <v>0</v>
      </c>
      <c r="F38" s="625"/>
      <c r="G38" s="625"/>
      <c r="H38" s="621">
        <f t="shared" si="4"/>
        <v>0</v>
      </c>
    </row>
    <row r="39" spans="1:8" s="322" customFormat="1">
      <c r="A39" s="323" t="s">
        <v>153</v>
      </c>
      <c r="B39" s="324"/>
      <c r="C39" s="619"/>
      <c r="D39" s="619"/>
      <c r="E39" s="620">
        <f t="shared" si="3"/>
        <v>0</v>
      </c>
      <c r="F39" s="619"/>
      <c r="G39" s="619"/>
      <c r="H39" s="621">
        <f t="shared" si="4"/>
        <v>0</v>
      </c>
    </row>
    <row r="40" spans="1:8" s="322" customFormat="1" ht="27.75" customHeight="1">
      <c r="A40" s="898" t="s">
        <v>334</v>
      </c>
      <c r="B40" s="899"/>
      <c r="C40" s="619">
        <v>0</v>
      </c>
      <c r="D40" s="619"/>
      <c r="E40" s="620">
        <f t="shared" si="3"/>
        <v>0</v>
      </c>
      <c r="F40" s="619">
        <v>0</v>
      </c>
      <c r="G40" s="619">
        <f>+F40</f>
        <v>0</v>
      </c>
      <c r="H40" s="621">
        <f t="shared" si="4"/>
        <v>0</v>
      </c>
    </row>
    <row r="41" spans="1:8" s="322" customFormat="1" ht="8.25" customHeight="1">
      <c r="A41" s="328"/>
      <c r="B41" s="329"/>
      <c r="C41" s="619"/>
      <c r="D41" s="619"/>
      <c r="E41" s="620"/>
      <c r="F41" s="619"/>
      <c r="G41" s="619"/>
      <c r="H41" s="621"/>
    </row>
    <row r="42" spans="1:8" s="322" customFormat="1" ht="17.100000000000001" customHeight="1">
      <c r="A42" s="328" t="s">
        <v>335</v>
      </c>
      <c r="B42" s="329"/>
      <c r="C42" s="618">
        <f t="shared" ref="C42:D42" si="5">SUM(C43:C46)</f>
        <v>5752135.75</v>
      </c>
      <c r="D42" s="618">
        <f t="shared" si="5"/>
        <v>846680</v>
      </c>
      <c r="E42" s="618">
        <f>SUM(E43:E46)</f>
        <v>6598815.75</v>
      </c>
      <c r="F42" s="618">
        <f>SUM(F43:F46)</f>
        <v>2517016.4300000002</v>
      </c>
      <c r="G42" s="618">
        <f>SUM(G43:G46)</f>
        <v>1993321.65</v>
      </c>
      <c r="H42" s="618">
        <f>SUM(H43:H46)</f>
        <v>-3758814.1</v>
      </c>
    </row>
    <row r="43" spans="1:8" s="322" customFormat="1" ht="17.100000000000001" customHeight="1">
      <c r="A43" s="330"/>
      <c r="B43" s="331" t="s">
        <v>336</v>
      </c>
      <c r="C43" s="619"/>
      <c r="D43" s="619"/>
      <c r="E43" s="620">
        <f t="shared" si="3"/>
        <v>0</v>
      </c>
      <c r="F43" s="619"/>
      <c r="G43" s="619"/>
      <c r="H43" s="621">
        <f t="shared" si="4"/>
        <v>0</v>
      </c>
    </row>
    <row r="44" spans="1:8" s="322" customFormat="1" ht="17.100000000000001" customHeight="1">
      <c r="A44" s="330"/>
      <c r="B44" s="331" t="s">
        <v>337</v>
      </c>
      <c r="C44" s="619">
        <f>C19</f>
        <v>2203043.04</v>
      </c>
      <c r="D44" s="619">
        <f>D19</f>
        <v>846680</v>
      </c>
      <c r="E44" s="620">
        <f t="shared" si="3"/>
        <v>3049723.04</v>
      </c>
      <c r="F44" s="619">
        <f>F19</f>
        <v>1057465.8700000001</v>
      </c>
      <c r="G44" s="619">
        <f>G19</f>
        <v>533771.09</v>
      </c>
      <c r="H44" s="621">
        <f t="shared" si="4"/>
        <v>-1669271.9500000002</v>
      </c>
    </row>
    <row r="45" spans="1:8" s="322" customFormat="1" ht="29.25" customHeight="1">
      <c r="A45" s="330"/>
      <c r="B45" s="332" t="s">
        <v>338</v>
      </c>
      <c r="C45" s="619"/>
      <c r="D45" s="619"/>
      <c r="E45" s="620">
        <f t="shared" si="3"/>
        <v>0</v>
      </c>
      <c r="F45" s="619"/>
      <c r="G45" s="619"/>
      <c r="H45" s="621">
        <f t="shared" si="4"/>
        <v>0</v>
      </c>
    </row>
    <row r="46" spans="1:8" s="322" customFormat="1" ht="29.25" customHeight="1">
      <c r="A46" s="330"/>
      <c r="B46" s="332" t="s">
        <v>339</v>
      </c>
      <c r="C46" s="619">
        <f>C22</f>
        <v>3549092.71</v>
      </c>
      <c r="D46" s="619"/>
      <c r="E46" s="620">
        <f t="shared" si="3"/>
        <v>3549092.71</v>
      </c>
      <c r="F46" s="619">
        <f>F22</f>
        <v>1459550.56</v>
      </c>
      <c r="G46" s="619">
        <f>G22</f>
        <v>1459550.56</v>
      </c>
      <c r="H46" s="621">
        <f t="shared" si="4"/>
        <v>-2089542.15</v>
      </c>
    </row>
    <row r="47" spans="1:8" s="322" customFormat="1" ht="6" customHeight="1">
      <c r="A47" s="330"/>
      <c r="B47" s="331"/>
      <c r="C47" s="619"/>
      <c r="D47" s="619"/>
      <c r="E47" s="620"/>
      <c r="F47" s="619"/>
      <c r="G47" s="619"/>
      <c r="H47" s="621"/>
    </row>
    <row r="48" spans="1:8" s="322" customFormat="1" ht="17.100000000000001" customHeight="1">
      <c r="A48" s="328" t="s">
        <v>340</v>
      </c>
      <c r="B48" s="329"/>
      <c r="C48" s="618">
        <f>C49</f>
        <v>0</v>
      </c>
      <c r="D48" s="618">
        <f t="shared" ref="D48:H48" si="6">D49</f>
        <v>0</v>
      </c>
      <c r="E48" s="618">
        <f t="shared" si="6"/>
        <v>0</v>
      </c>
      <c r="F48" s="618">
        <f t="shared" si="6"/>
        <v>0</v>
      </c>
      <c r="G48" s="618">
        <f t="shared" si="6"/>
        <v>0</v>
      </c>
      <c r="H48" s="618">
        <f t="shared" si="6"/>
        <v>0</v>
      </c>
    </row>
    <row r="49" spans="1:10" s="322" customFormat="1" ht="17.100000000000001" customHeight="1">
      <c r="A49" s="328"/>
      <c r="B49" s="333" t="s">
        <v>326</v>
      </c>
      <c r="C49" s="619"/>
      <c r="D49" s="619"/>
      <c r="E49" s="620">
        <f t="shared" si="3"/>
        <v>0</v>
      </c>
      <c r="F49" s="619"/>
      <c r="G49" s="619"/>
      <c r="H49" s="621">
        <f t="shared" si="4"/>
        <v>0</v>
      </c>
    </row>
    <row r="50" spans="1:10" s="322" customFormat="1" ht="12.75" customHeight="1" thickBot="1">
      <c r="A50" s="334"/>
      <c r="B50" s="335"/>
      <c r="C50" s="626"/>
      <c r="D50" s="626"/>
      <c r="E50" s="627"/>
      <c r="F50" s="626"/>
      <c r="G50" s="626"/>
      <c r="H50" s="628"/>
    </row>
    <row r="51" spans="1:10" ht="21.75" customHeight="1" thickBot="1">
      <c r="A51" s="890" t="s">
        <v>200</v>
      </c>
      <c r="B51" s="891"/>
      <c r="C51" s="629">
        <f>C29+C42+C48</f>
        <v>5752135.75</v>
      </c>
      <c r="D51" s="629">
        <f t="shared" ref="D51:H51" si="7">D29+D42+D48</f>
        <v>846680</v>
      </c>
      <c r="E51" s="629">
        <f t="shared" si="7"/>
        <v>6598815.75</v>
      </c>
      <c r="F51" s="629">
        <f t="shared" si="7"/>
        <v>2517016.4300000002</v>
      </c>
      <c r="G51" s="629">
        <f t="shared" si="7"/>
        <v>1993321.65</v>
      </c>
      <c r="H51" s="629">
        <f t="shared" si="7"/>
        <v>-3758814.1</v>
      </c>
    </row>
    <row r="52" spans="1:10" ht="22.5" customHeight="1" thickBot="1">
      <c r="A52" s="307"/>
      <c r="B52" s="307"/>
      <c r="C52" s="336"/>
      <c r="D52" s="336"/>
      <c r="E52" s="336"/>
      <c r="F52" s="337"/>
      <c r="G52" s="571" t="s">
        <v>327</v>
      </c>
      <c r="H52" s="572" t="str">
        <f>IF(($G$51-$C$51)&lt;=0,"",$G$51-$C$51)</f>
        <v/>
      </c>
    </row>
    <row r="53" spans="1:10" ht="8.25" customHeight="1">
      <c r="A53" s="338"/>
      <c r="B53" s="836" t="s">
        <v>774</v>
      </c>
      <c r="C53" s="839"/>
      <c r="D53" s="839"/>
      <c r="E53" s="839"/>
      <c r="F53" s="839"/>
      <c r="G53" s="839"/>
      <c r="H53" s="829" t="s">
        <v>773</v>
      </c>
    </row>
    <row r="54" spans="1:10">
      <c r="A54" s="343"/>
      <c r="B54" s="837" t="s">
        <v>769</v>
      </c>
      <c r="C54" s="839"/>
      <c r="D54" s="839"/>
      <c r="E54" s="839"/>
      <c r="F54" s="839"/>
      <c r="G54" s="839"/>
      <c r="H54" s="832" t="s">
        <v>771</v>
      </c>
    </row>
    <row r="55" spans="1:10">
      <c r="A55" s="344"/>
      <c r="B55" s="838" t="s">
        <v>770</v>
      </c>
      <c r="C55" s="839"/>
      <c r="D55" s="839"/>
      <c r="E55" s="839"/>
      <c r="F55" s="839"/>
      <c r="G55" s="839"/>
      <c r="H55" s="835" t="s">
        <v>2106</v>
      </c>
      <c r="I55" s="839"/>
      <c r="J55" s="635"/>
    </row>
    <row r="56" spans="1:10">
      <c r="A56" s="344"/>
      <c r="I56" s="839"/>
    </row>
    <row r="57" spans="1:10">
      <c r="A57" s="344"/>
      <c r="I57" s="839"/>
    </row>
    <row r="58" spans="1:10">
      <c r="I58" s="839"/>
    </row>
  </sheetData>
  <sheetProtection sheet="1" objects="1" scenarios="1" insertHyperlinks="0"/>
  <mergeCells count="12">
    <mergeCell ref="A51:B51"/>
    <mergeCell ref="A1:H1"/>
    <mergeCell ref="A2:H2"/>
    <mergeCell ref="A3:H3"/>
    <mergeCell ref="A4:H4"/>
    <mergeCell ref="A6:B7"/>
    <mergeCell ref="A24:B24"/>
    <mergeCell ref="A32:B32"/>
    <mergeCell ref="A36:B36"/>
    <mergeCell ref="A40:B40"/>
    <mergeCell ref="A27:B27"/>
    <mergeCell ref="C5:G5"/>
  </mergeCells>
  <printOptions horizontalCentered="1"/>
  <pageMargins left="0.39370078740157483" right="0.39370078740157483" top="0.2" bottom="0.17" header="0.19" footer="0.17"/>
  <pageSetup scale="98" fitToHeight="2" orientation="landscape" r:id="rId1"/>
  <headerFooter>
    <oddHeader>&amp;RETCA-II-10                   .
TRIMESTRE:   SEGUNDO               .</oddHeader>
    <oddFooter>&amp;RHoja &amp;P de &amp;N</oddFooter>
  </headerFooter>
  <rowBreaks count="1" manualBreakCount="1">
    <brk id="2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tabColor theme="6" tint="0.79998168889431442"/>
    <pageSetUpPr fitToPage="1"/>
  </sheetPr>
  <dimension ref="A1:E23"/>
  <sheetViews>
    <sheetView view="pageLayout" topLeftCell="A13" zoomScaleSheetLayoutView="100" workbookViewId="0">
      <selection activeCell="A28" sqref="A28"/>
    </sheetView>
  </sheetViews>
  <sheetFormatPr baseColWidth="10" defaultColWidth="11.42578125" defaultRowHeight="16.5"/>
  <cols>
    <col min="1" max="1" width="1.42578125" style="173" customWidth="1"/>
    <col min="2" max="2" width="43.85546875" style="173" customWidth="1"/>
    <col min="3" max="4" width="25.7109375" style="173" customWidth="1"/>
    <col min="5" max="5" width="62" style="342" customWidth="1"/>
    <col min="6" max="16384" width="11.42578125" style="173"/>
  </cols>
  <sheetData>
    <row r="1" spans="1:5">
      <c r="A1" s="861" t="s">
        <v>76</v>
      </c>
      <c r="B1" s="861"/>
      <c r="C1" s="861"/>
      <c r="D1" s="861"/>
    </row>
    <row r="2" spans="1:5" s="235" customFormat="1" ht="15.75">
      <c r="A2" s="861" t="s">
        <v>33</v>
      </c>
      <c r="B2" s="861"/>
      <c r="C2" s="861"/>
      <c r="D2" s="861"/>
      <c r="E2" s="550"/>
    </row>
    <row r="3" spans="1:5" s="235" customFormat="1">
      <c r="A3" s="862" t="s">
        <v>636</v>
      </c>
      <c r="B3" s="862"/>
      <c r="C3" s="862"/>
      <c r="D3" s="862"/>
      <c r="E3" s="549"/>
    </row>
    <row r="4" spans="1:5" s="235" customFormat="1">
      <c r="A4" s="862" t="s">
        <v>637</v>
      </c>
      <c r="B4" s="862"/>
      <c r="C4" s="862"/>
      <c r="D4" s="862"/>
      <c r="E4" s="549"/>
    </row>
    <row r="5" spans="1:5" s="237" customFormat="1" ht="17.25" thickBot="1">
      <c r="A5" s="236"/>
      <c r="B5" s="863" t="s">
        <v>341</v>
      </c>
      <c r="C5" s="863"/>
      <c r="D5" s="345" t="s">
        <v>761</v>
      </c>
      <c r="E5" s="551"/>
    </row>
    <row r="6" spans="1:5" s="238" customFormat="1" ht="27" customHeight="1" thickBot="1">
      <c r="A6" s="902" t="s">
        <v>342</v>
      </c>
      <c r="B6" s="903"/>
      <c r="C6" s="354"/>
      <c r="D6" s="355">
        <f>'ETCA-II-10 '!F24</f>
        <v>2517016.4300000002</v>
      </c>
      <c r="E6" s="552" t="str">
        <f>IF(D6&lt;&gt;'ETCA-II-10 '!F51,"ERROR!!!!! EL MONTO NO COINCIDE CON LO REPORTADO EN EL FORMATO ETCA-II-10 EN EL TOTAL DEVENGADO DEL ANALÍTICO DE INGRESOS","")</f>
        <v/>
      </c>
    </row>
    <row r="7" spans="1:5" s="348" customFormat="1" ht="9.75" customHeight="1">
      <c r="A7" s="367"/>
      <c r="B7" s="346"/>
      <c r="C7" s="347"/>
      <c r="D7" s="369"/>
      <c r="E7" s="553"/>
    </row>
    <row r="8" spans="1:5" s="348" customFormat="1" ht="17.25" customHeight="1" thickBot="1">
      <c r="A8" s="368" t="s">
        <v>343</v>
      </c>
      <c r="B8" s="349"/>
      <c r="C8" s="350"/>
      <c r="D8" s="370"/>
      <c r="E8" s="552"/>
    </row>
    <row r="9" spans="1:5" ht="20.100000000000001" customHeight="1" thickBot="1">
      <c r="A9" s="356" t="s">
        <v>344</v>
      </c>
      <c r="B9" s="357"/>
      <c r="C9" s="358"/>
      <c r="D9" s="359">
        <f>SUM(C10:C14)</f>
        <v>1.29</v>
      </c>
      <c r="E9" s="552"/>
    </row>
    <row r="10" spans="1:5" ht="20.100000000000001" customHeight="1">
      <c r="A10" s="241"/>
      <c r="B10" s="376" t="s">
        <v>345</v>
      </c>
      <c r="C10" s="360"/>
      <c r="D10" s="554"/>
      <c r="E10" s="573" t="str">
        <f>IF(C10&lt;&gt;'ETCA-I-02'!C22,"ERROR!!!, NO COINCIDEN LOS MONTOS CON LO REPORTADO EN EL FORMATO ETCA-I-02 EN EL EJERCICIO 2016","")</f>
        <v/>
      </c>
    </row>
    <row r="11" spans="1:5" ht="33" customHeight="1">
      <c r="A11" s="241"/>
      <c r="B11" s="377" t="s">
        <v>346</v>
      </c>
      <c r="C11" s="360"/>
      <c r="D11" s="554"/>
      <c r="E11" s="573" t="str">
        <f>IF(C11&lt;&gt;'ETCA-I-02'!C23,"ERROR!!!, NO COINCIDEN LOS MONTOS CON LO REPORTADO EN EL FORMATO ETCA-I-02 EN EL EJERCICIO 2016","")</f>
        <v/>
      </c>
    </row>
    <row r="12" spans="1:5" ht="20.100000000000001" customHeight="1">
      <c r="A12" s="242"/>
      <c r="B12" s="377" t="s">
        <v>347</v>
      </c>
      <c r="C12" s="360"/>
      <c r="D12" s="554"/>
      <c r="E12" s="573" t="str">
        <f>IF(C12&lt;&gt;'ETCA-I-02'!C24,"ERROR!!!, NO COINCIDEN LOS MONTOS CON LO REPORTADO EN EL FORMATO ETCA-I-02 EN EL EJERCICIO 2016","")</f>
        <v/>
      </c>
    </row>
    <row r="13" spans="1:5" ht="20.100000000000001" customHeight="1">
      <c r="A13" s="242"/>
      <c r="B13" s="377" t="s">
        <v>348</v>
      </c>
      <c r="C13" s="360"/>
      <c r="D13" s="554"/>
      <c r="E13" s="573" t="str">
        <f>IF(C13&lt;&gt;'ETCA-I-02'!C25,"ERROR!!!, NO COINCIDEN LOS MONTOS CON LO REPORTADO EN EL FORMATO ETCA-I-02 EN EL EJERCICIO 2016","")</f>
        <v/>
      </c>
    </row>
    <row r="14" spans="1:5" ht="24.75" customHeight="1" thickBot="1">
      <c r="A14" s="351" t="s">
        <v>349</v>
      </c>
      <c r="B14" s="380"/>
      <c r="C14" s="361">
        <f>+'ETCA-I-02'!C21</f>
        <v>1.29</v>
      </c>
      <c r="D14" s="555"/>
      <c r="E14" s="552"/>
    </row>
    <row r="15" spans="1:5" ht="7.5" customHeight="1">
      <c r="A15" s="381"/>
      <c r="B15" s="371"/>
      <c r="C15" s="372"/>
      <c r="D15" s="373"/>
      <c r="E15" s="552"/>
    </row>
    <row r="16" spans="1:5" ht="20.100000000000001" customHeight="1" thickBot="1">
      <c r="A16" s="382" t="s">
        <v>350</v>
      </c>
      <c r="B16" s="374"/>
      <c r="C16" s="375"/>
      <c r="D16" s="352"/>
      <c r="E16" s="552"/>
    </row>
    <row r="17" spans="1:5" ht="20.100000000000001" customHeight="1" thickBot="1">
      <c r="A17" s="356" t="s">
        <v>351</v>
      </c>
      <c r="B17" s="357"/>
      <c r="C17" s="358"/>
      <c r="D17" s="359">
        <f>SUM(C18:C22)</f>
        <v>0</v>
      </c>
      <c r="E17" s="552"/>
    </row>
    <row r="18" spans="1:5" ht="20.100000000000001" customHeight="1">
      <c r="A18" s="242"/>
      <c r="B18" s="376" t="s">
        <v>352</v>
      </c>
      <c r="C18" s="362"/>
      <c r="D18" s="554"/>
      <c r="E18" s="552"/>
    </row>
    <row r="19" spans="1:5" ht="20.100000000000001" customHeight="1">
      <c r="A19" s="242"/>
      <c r="B19" s="377" t="s">
        <v>353</v>
      </c>
      <c r="C19" s="362"/>
      <c r="D19" s="554"/>
      <c r="E19" s="552"/>
    </row>
    <row r="20" spans="1:5" ht="20.100000000000001" customHeight="1">
      <c r="A20" s="242"/>
      <c r="B20" s="377" t="s">
        <v>354</v>
      </c>
      <c r="C20" s="362"/>
      <c r="D20" s="554"/>
      <c r="E20" s="552"/>
    </row>
    <row r="21" spans="1:5" ht="20.100000000000001" customHeight="1">
      <c r="A21" s="353" t="s">
        <v>355</v>
      </c>
      <c r="B21" s="378"/>
      <c r="C21" s="362"/>
      <c r="D21" s="554"/>
      <c r="E21" s="552"/>
    </row>
    <row r="22" spans="1:5" ht="20.100000000000001" customHeight="1" thickBot="1">
      <c r="A22" s="242"/>
      <c r="B22" s="379"/>
      <c r="C22" s="363"/>
      <c r="D22" s="554"/>
      <c r="E22" s="552"/>
    </row>
    <row r="23" spans="1:5" ht="26.25" customHeight="1" thickBot="1">
      <c r="A23" s="364" t="s">
        <v>356</v>
      </c>
      <c r="B23" s="365"/>
      <c r="C23" s="366"/>
      <c r="D23" s="355">
        <f>D6+D9-D17</f>
        <v>2517017.7200000002</v>
      </c>
      <c r="E23" s="552" t="str">
        <f>IF(D23&lt;&gt;'ETCA-I-02'!C27,"ERROR!!!!! EL MONTO NO COINCIDE CON LO REPORTADO EN EL FORMATO ETCA-I-02 EN EL TOTAL DE INGRESOS Y OTROS BENEFICIOS","")</f>
        <v/>
      </c>
    </row>
  </sheetData>
  <sheetProtection sheet="1" objects="1" scenarios="1"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2.11" header="0.31496062992125984" footer="1.38"/>
  <pageSetup orientation="portrait" r:id="rId1"/>
  <headerFooter>
    <oddHeader>&amp;RETCA-II-10A</oddHeader>
    <oddFooter>&amp;L_____________________
C.P. JOSE FRANCISCO ORTEGA MOLINA
DIRECTOR GENERAL&amp;R_____________________:
C.P. REFUGIO CARMELO ARRIQUIVES
ENC. DE  LA SUBDIRCC. ADMINISTRATIVA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G88"/>
  <sheetViews>
    <sheetView view="pageLayout" topLeftCell="B73" zoomScaleSheetLayoutView="100" workbookViewId="0">
      <selection activeCell="G86" sqref="A86:G88"/>
    </sheetView>
  </sheetViews>
  <sheetFormatPr baseColWidth="10" defaultColWidth="11.42578125" defaultRowHeight="16.5"/>
  <cols>
    <col min="1" max="1" width="52.28515625" style="173" bestFit="1" customWidth="1"/>
    <col min="2" max="7" width="13.7109375" style="173" customWidth="1"/>
    <col min="8" max="16384" width="11.42578125" style="173"/>
  </cols>
  <sheetData>
    <row r="1" spans="1:7">
      <c r="A1" s="861" t="s">
        <v>76</v>
      </c>
      <c r="B1" s="861"/>
      <c r="C1" s="861"/>
      <c r="D1" s="861"/>
      <c r="E1" s="861"/>
      <c r="F1" s="861"/>
      <c r="G1" s="861"/>
    </row>
    <row r="2" spans="1:7" s="235" customFormat="1" ht="15.75">
      <c r="A2" s="861" t="s">
        <v>357</v>
      </c>
      <c r="B2" s="861"/>
      <c r="C2" s="861"/>
      <c r="D2" s="861"/>
      <c r="E2" s="861"/>
      <c r="F2" s="861"/>
      <c r="G2" s="861"/>
    </row>
    <row r="3" spans="1:7" s="235" customFormat="1" ht="15.75">
      <c r="A3" s="861" t="s">
        <v>358</v>
      </c>
      <c r="B3" s="861"/>
      <c r="C3" s="861"/>
      <c r="D3" s="861"/>
      <c r="E3" s="861"/>
      <c r="F3" s="861"/>
      <c r="G3" s="861"/>
    </row>
    <row r="4" spans="1:7" s="235" customFormat="1">
      <c r="A4" s="862" t="s">
        <v>636</v>
      </c>
      <c r="B4" s="862"/>
      <c r="C4" s="862"/>
      <c r="D4" s="862"/>
      <c r="E4" s="862"/>
      <c r="F4" s="862"/>
      <c r="G4" s="862"/>
    </row>
    <row r="5" spans="1:7" s="235" customFormat="1">
      <c r="A5" s="862" t="s">
        <v>638</v>
      </c>
      <c r="B5" s="862"/>
      <c r="C5" s="862"/>
      <c r="D5" s="862"/>
      <c r="E5" s="862"/>
      <c r="F5" s="862"/>
      <c r="G5" s="862"/>
    </row>
    <row r="6" spans="1:7" s="237" customFormat="1" ht="17.25" thickBot="1">
      <c r="A6" s="236"/>
      <c r="C6" s="685" t="s">
        <v>78</v>
      </c>
      <c r="D6" s="685"/>
      <c r="E6" s="685"/>
      <c r="F6" s="345" t="s">
        <v>79</v>
      </c>
      <c r="G6" s="237" t="s">
        <v>639</v>
      </c>
    </row>
    <row r="7" spans="1:7" s="383" customFormat="1" ht="38.25">
      <c r="A7" s="904" t="s">
        <v>359</v>
      </c>
      <c r="B7" s="293" t="s">
        <v>360</v>
      </c>
      <c r="C7" s="293" t="s">
        <v>361</v>
      </c>
      <c r="D7" s="599" t="s">
        <v>362</v>
      </c>
      <c r="E7" s="294" t="s">
        <v>363</v>
      </c>
      <c r="F7" s="294" t="s">
        <v>364</v>
      </c>
      <c r="G7" s="600" t="s">
        <v>365</v>
      </c>
    </row>
    <row r="8" spans="1:7" s="384" customFormat="1" ht="13.5" thickBot="1">
      <c r="A8" s="905"/>
      <c r="B8" s="297" t="s">
        <v>312</v>
      </c>
      <c r="C8" s="297" t="s">
        <v>313</v>
      </c>
      <c r="D8" s="601" t="s">
        <v>366</v>
      </c>
      <c r="E8" s="298" t="s">
        <v>315</v>
      </c>
      <c r="F8" s="298" t="s">
        <v>316</v>
      </c>
      <c r="G8" s="602" t="s">
        <v>367</v>
      </c>
    </row>
    <row r="9" spans="1:7" s="385" customFormat="1" ht="16.5" customHeight="1">
      <c r="A9" s="603" t="s">
        <v>164</v>
      </c>
      <c r="B9" s="608">
        <f>SUM(B10:B16)</f>
        <v>4285867.71</v>
      </c>
      <c r="C9" s="608">
        <f>SUM(C10:C16)</f>
        <v>298327</v>
      </c>
      <c r="D9" s="608">
        <f>B9+C9</f>
        <v>4584194.71</v>
      </c>
      <c r="E9" s="608">
        <f>SUM(E10:E16)</f>
        <v>1788925.7500000002</v>
      </c>
      <c r="F9" s="608">
        <f>SUM(F10:F16)</f>
        <v>1676482.61</v>
      </c>
      <c r="G9" s="609">
        <f>D9-E9</f>
        <v>2795268.96</v>
      </c>
    </row>
    <row r="10" spans="1:7" s="385" customFormat="1" ht="14.25">
      <c r="A10" s="604" t="s">
        <v>368</v>
      </c>
      <c r="B10" s="610">
        <v>2750763.71</v>
      </c>
      <c r="C10" s="610">
        <v>150327</v>
      </c>
      <c r="D10" s="608">
        <f t="shared" ref="D10:D72" si="0">B10+C10</f>
        <v>2901090.71</v>
      </c>
      <c r="E10" s="610">
        <f>'ETCA-II-11-E'!F11</f>
        <v>1259857.83</v>
      </c>
      <c r="F10" s="610">
        <f>'ETCA-II-11-E'!G11</f>
        <v>1259857.83</v>
      </c>
      <c r="G10" s="609">
        <f t="shared" ref="G10:G73" si="1">D10-E10</f>
        <v>1641232.88</v>
      </c>
    </row>
    <row r="11" spans="1:7" s="385" customFormat="1" ht="14.25">
      <c r="A11" s="604" t="s">
        <v>369</v>
      </c>
      <c r="B11" s="610">
        <v>0</v>
      </c>
      <c r="C11" s="610">
        <v>0</v>
      </c>
      <c r="D11" s="608">
        <f t="shared" si="0"/>
        <v>0</v>
      </c>
      <c r="E11" s="610">
        <v>0</v>
      </c>
      <c r="F11" s="610">
        <v>0</v>
      </c>
      <c r="G11" s="609">
        <f t="shared" si="1"/>
        <v>0</v>
      </c>
    </row>
    <row r="12" spans="1:7" s="385" customFormat="1" ht="14.25">
      <c r="A12" s="604" t="s">
        <v>370</v>
      </c>
      <c r="B12" s="610">
        <f>+'[3]ETCA-II-11 '!$B$12</f>
        <v>129000</v>
      </c>
      <c r="C12" s="610">
        <v>0</v>
      </c>
      <c r="D12" s="608">
        <f t="shared" si="0"/>
        <v>129000</v>
      </c>
      <c r="E12" s="610">
        <f>'ETCA-II-11-E'!F17</f>
        <v>45786.84</v>
      </c>
      <c r="F12" s="610">
        <f>'ETCA-II-11-E'!G17</f>
        <v>45786.84</v>
      </c>
      <c r="G12" s="609">
        <f t="shared" si="1"/>
        <v>83213.16</v>
      </c>
    </row>
    <row r="13" spans="1:7" s="385" customFormat="1" ht="14.25">
      <c r="A13" s="604" t="s">
        <v>371</v>
      </c>
      <c r="B13" s="610">
        <f>+'[3]ETCA-II-11 '!$B$13</f>
        <v>1406104</v>
      </c>
      <c r="C13" s="610">
        <v>148000</v>
      </c>
      <c r="D13" s="608">
        <f t="shared" si="0"/>
        <v>1554104</v>
      </c>
      <c r="E13" s="610">
        <v>483281.08</v>
      </c>
      <c r="F13" s="610">
        <v>370837.94</v>
      </c>
      <c r="G13" s="609">
        <f t="shared" si="1"/>
        <v>1070822.92</v>
      </c>
    </row>
    <row r="14" spans="1:7" s="385" customFormat="1" ht="14.25">
      <c r="A14" s="604" t="s">
        <v>372</v>
      </c>
      <c r="B14" s="610">
        <v>0</v>
      </c>
      <c r="C14" s="610"/>
      <c r="D14" s="608">
        <f t="shared" si="0"/>
        <v>0</v>
      </c>
      <c r="E14" s="610"/>
      <c r="F14" s="610"/>
      <c r="G14" s="609">
        <f t="shared" si="1"/>
        <v>0</v>
      </c>
    </row>
    <row r="15" spans="1:7" s="385" customFormat="1" ht="14.25">
      <c r="A15" s="604" t="s">
        <v>373</v>
      </c>
      <c r="B15" s="610">
        <v>0</v>
      </c>
      <c r="C15" s="610"/>
      <c r="D15" s="608">
        <f t="shared" si="0"/>
        <v>0</v>
      </c>
      <c r="E15" s="610"/>
      <c r="F15" s="610"/>
      <c r="G15" s="609">
        <f t="shared" si="1"/>
        <v>0</v>
      </c>
    </row>
    <row r="16" spans="1:7" s="385" customFormat="1" ht="14.25">
      <c r="A16" s="604" t="s">
        <v>374</v>
      </c>
      <c r="B16" s="610">
        <v>0</v>
      </c>
      <c r="C16" s="610"/>
      <c r="D16" s="608">
        <f t="shared" si="0"/>
        <v>0</v>
      </c>
      <c r="E16" s="610"/>
      <c r="F16" s="610"/>
      <c r="G16" s="609">
        <f t="shared" si="1"/>
        <v>0</v>
      </c>
    </row>
    <row r="17" spans="1:7" s="385" customFormat="1" ht="16.5" customHeight="1">
      <c r="A17" s="605" t="s">
        <v>165</v>
      </c>
      <c r="B17" s="608">
        <f>SUM(B18:B26)</f>
        <v>287950</v>
      </c>
      <c r="C17" s="608">
        <f>SUM(C18:C26)</f>
        <v>215275.6</v>
      </c>
      <c r="D17" s="608">
        <f>B17+C17</f>
        <v>503225.59999999998</v>
      </c>
      <c r="E17" s="608">
        <f>SUM(E18:E26)</f>
        <v>257275.34000000003</v>
      </c>
      <c r="F17" s="608">
        <f>SUM(F18:F26)</f>
        <v>257275.34000000003</v>
      </c>
      <c r="G17" s="609">
        <f t="shared" si="1"/>
        <v>245950.25999999995</v>
      </c>
    </row>
    <row r="18" spans="1:7" s="385" customFormat="1" ht="30" customHeight="1">
      <c r="A18" s="604" t="s">
        <v>375</v>
      </c>
      <c r="B18" s="610">
        <f>+'[3]ETCA-II-11 '!$B$18</f>
        <v>64450</v>
      </c>
      <c r="C18" s="610">
        <f>5000-11000</f>
        <v>-6000</v>
      </c>
      <c r="D18" s="608">
        <f t="shared" si="0"/>
        <v>58450</v>
      </c>
      <c r="E18" s="610">
        <v>38489.910000000003</v>
      </c>
      <c r="F18" s="610">
        <f t="shared" ref="F18:F26" si="2">+E18</f>
        <v>38489.910000000003</v>
      </c>
      <c r="G18" s="609">
        <f t="shared" si="1"/>
        <v>19960.089999999997</v>
      </c>
    </row>
    <row r="19" spans="1:7" s="385" customFormat="1" ht="14.25">
      <c r="A19" s="604" t="s">
        <v>376</v>
      </c>
      <c r="B19" s="610">
        <f>+'[3]ETCA-II-11 '!$B$19</f>
        <v>17000</v>
      </c>
      <c r="C19" s="610">
        <f>2000-2000</f>
        <v>0</v>
      </c>
      <c r="D19" s="608">
        <f t="shared" si="0"/>
        <v>17000</v>
      </c>
      <c r="E19" s="610">
        <v>3918.07</v>
      </c>
      <c r="F19" s="610">
        <f t="shared" si="2"/>
        <v>3918.07</v>
      </c>
      <c r="G19" s="609">
        <f t="shared" si="1"/>
        <v>13081.93</v>
      </c>
    </row>
    <row r="20" spans="1:7" s="385" customFormat="1" ht="14.25">
      <c r="A20" s="604" t="s">
        <v>377</v>
      </c>
      <c r="B20" s="610">
        <v>0</v>
      </c>
      <c r="C20" s="610">
        <v>0</v>
      </c>
      <c r="D20" s="608">
        <f t="shared" si="0"/>
        <v>0</v>
      </c>
      <c r="E20" s="610">
        <v>0</v>
      </c>
      <c r="F20" s="610">
        <f t="shared" si="2"/>
        <v>0</v>
      </c>
      <c r="G20" s="609">
        <f t="shared" si="1"/>
        <v>0</v>
      </c>
    </row>
    <row r="21" spans="1:7" s="385" customFormat="1" ht="14.25">
      <c r="A21" s="604" t="s">
        <v>378</v>
      </c>
      <c r="B21" s="610">
        <f>+'[3]ETCA-II-11 '!$B$21</f>
        <v>12000</v>
      </c>
      <c r="C21" s="610">
        <f>115275.6-60000</f>
        <v>55275.600000000006</v>
      </c>
      <c r="D21" s="608">
        <f t="shared" si="0"/>
        <v>67275.600000000006</v>
      </c>
      <c r="E21" s="610">
        <v>17212.18</v>
      </c>
      <c r="F21" s="610">
        <f t="shared" si="2"/>
        <v>17212.18</v>
      </c>
      <c r="G21" s="609">
        <f t="shared" si="1"/>
        <v>50063.420000000006</v>
      </c>
    </row>
    <row r="22" spans="1:7" s="385" customFormat="1" ht="14.25">
      <c r="A22" s="604" t="s">
        <v>379</v>
      </c>
      <c r="B22" s="610">
        <f>+'[3]ETCA-II-11 '!$B$22</f>
        <v>7000</v>
      </c>
      <c r="C22" s="610">
        <v>-1000</v>
      </c>
      <c r="D22" s="608">
        <f t="shared" si="0"/>
        <v>6000</v>
      </c>
      <c r="E22" s="610">
        <v>1953.84</v>
      </c>
      <c r="F22" s="610">
        <f t="shared" si="2"/>
        <v>1953.84</v>
      </c>
      <c r="G22" s="609">
        <f t="shared" si="1"/>
        <v>4046.16</v>
      </c>
    </row>
    <row r="23" spans="1:7" s="385" customFormat="1" ht="14.25">
      <c r="A23" s="604" t="s">
        <v>380</v>
      </c>
      <c r="B23" s="610">
        <f>+'[3]ETCA-II-11 '!$B$23</f>
        <v>120500</v>
      </c>
      <c r="C23" s="610">
        <v>1000</v>
      </c>
      <c r="D23" s="608">
        <f t="shared" si="0"/>
        <v>121500</v>
      </c>
      <c r="E23" s="610">
        <v>76445.69</v>
      </c>
      <c r="F23" s="610">
        <f t="shared" si="2"/>
        <v>76445.69</v>
      </c>
      <c r="G23" s="609">
        <f t="shared" si="1"/>
        <v>45054.31</v>
      </c>
    </row>
    <row r="24" spans="1:7" s="385" customFormat="1" ht="14.25">
      <c r="A24" s="604" t="s">
        <v>381</v>
      </c>
      <c r="B24" s="610">
        <f>+'[3]ETCA-II-11 '!$B$24</f>
        <v>20000</v>
      </c>
      <c r="C24" s="610">
        <v>0</v>
      </c>
      <c r="D24" s="608">
        <f t="shared" si="0"/>
        <v>20000</v>
      </c>
      <c r="E24" s="610">
        <v>34.39</v>
      </c>
      <c r="F24" s="610">
        <f t="shared" si="2"/>
        <v>34.39</v>
      </c>
      <c r="G24" s="609">
        <f t="shared" si="1"/>
        <v>19965.61</v>
      </c>
    </row>
    <row r="25" spans="1:7" s="385" customFormat="1" ht="14.25">
      <c r="A25" s="604" t="s">
        <v>382</v>
      </c>
      <c r="B25" s="610">
        <v>0</v>
      </c>
      <c r="C25" s="610">
        <v>0</v>
      </c>
      <c r="D25" s="608">
        <f t="shared" si="0"/>
        <v>0</v>
      </c>
      <c r="E25" s="610">
        <v>0</v>
      </c>
      <c r="F25" s="610">
        <f t="shared" si="2"/>
        <v>0</v>
      </c>
      <c r="G25" s="609">
        <f t="shared" si="1"/>
        <v>0</v>
      </c>
    </row>
    <row r="26" spans="1:7" s="385" customFormat="1" ht="14.25">
      <c r="A26" s="604" t="s">
        <v>383</v>
      </c>
      <c r="B26" s="610">
        <f>+'[3]ETCA-II-11 '!$B$26</f>
        <v>47000</v>
      </c>
      <c r="C26" s="610">
        <v>166000</v>
      </c>
      <c r="D26" s="608">
        <f t="shared" si="0"/>
        <v>213000</v>
      </c>
      <c r="E26" s="610">
        <v>119221.26</v>
      </c>
      <c r="F26" s="610">
        <f t="shared" si="2"/>
        <v>119221.26</v>
      </c>
      <c r="G26" s="609">
        <f t="shared" si="1"/>
        <v>93778.74</v>
      </c>
    </row>
    <row r="27" spans="1:7" s="385" customFormat="1" ht="16.5" customHeight="1">
      <c r="A27" s="605" t="s">
        <v>166</v>
      </c>
      <c r="B27" s="608">
        <f>SUM(B28:B36)</f>
        <v>1093318</v>
      </c>
      <c r="C27" s="608">
        <f>SUM(C28:C36)</f>
        <v>69600</v>
      </c>
      <c r="D27" s="608">
        <f>B27+C27</f>
        <v>1162918</v>
      </c>
      <c r="E27" s="608">
        <f>SUM(E28:E36)</f>
        <v>563861.05999999994</v>
      </c>
      <c r="F27" s="608">
        <f>SUM(F28:F36)</f>
        <v>563861.05999999994</v>
      </c>
      <c r="G27" s="609">
        <f t="shared" si="1"/>
        <v>599056.94000000006</v>
      </c>
    </row>
    <row r="28" spans="1:7" s="385" customFormat="1" ht="14.25">
      <c r="A28" s="604" t="s">
        <v>384</v>
      </c>
      <c r="B28" s="610">
        <f>+'[3]ETCA-II-11 '!$B$28</f>
        <v>393700</v>
      </c>
      <c r="C28" s="610">
        <v>0</v>
      </c>
      <c r="D28" s="608">
        <f t="shared" si="0"/>
        <v>393700</v>
      </c>
      <c r="E28" s="610">
        <v>162313.26999999999</v>
      </c>
      <c r="F28" s="610">
        <f>+E28</f>
        <v>162313.26999999999</v>
      </c>
      <c r="G28" s="609">
        <f t="shared" si="1"/>
        <v>231386.73</v>
      </c>
    </row>
    <row r="29" spans="1:7" s="385" customFormat="1" ht="14.25">
      <c r="A29" s="604" t="s">
        <v>385</v>
      </c>
      <c r="B29" s="610">
        <f>+'[3]ETCA-II-11 '!$B$29</f>
        <v>84000</v>
      </c>
      <c r="C29" s="610">
        <v>0</v>
      </c>
      <c r="D29" s="608">
        <f t="shared" si="0"/>
        <v>84000</v>
      </c>
      <c r="E29" s="610">
        <v>37573.480000000003</v>
      </c>
      <c r="F29" s="610">
        <f t="shared" ref="F29:F36" si="3">+E29</f>
        <v>37573.480000000003</v>
      </c>
      <c r="G29" s="609">
        <f t="shared" si="1"/>
        <v>46426.52</v>
      </c>
    </row>
    <row r="30" spans="1:7" s="385" customFormat="1" ht="14.25">
      <c r="A30" s="604" t="s">
        <v>386</v>
      </c>
      <c r="B30" s="610">
        <f>+'[3]ETCA-II-11 '!$B$30</f>
        <v>201480</v>
      </c>
      <c r="C30" s="610">
        <f>76100-68000</f>
        <v>8100</v>
      </c>
      <c r="D30" s="608">
        <f t="shared" si="0"/>
        <v>209580</v>
      </c>
      <c r="E30" s="610">
        <v>99022.17</v>
      </c>
      <c r="F30" s="610">
        <f t="shared" si="3"/>
        <v>99022.17</v>
      </c>
      <c r="G30" s="609">
        <f t="shared" si="1"/>
        <v>110557.83</v>
      </c>
    </row>
    <row r="31" spans="1:7" s="385" customFormat="1" ht="14.25">
      <c r="A31" s="604" t="s">
        <v>387</v>
      </c>
      <c r="B31" s="610">
        <f>+'[3]ETCA-II-11 '!$B$31</f>
        <v>55520</v>
      </c>
      <c r="C31" s="610">
        <v>1500</v>
      </c>
      <c r="D31" s="608">
        <f t="shared" si="0"/>
        <v>57020</v>
      </c>
      <c r="E31" s="610">
        <v>6146.49</v>
      </c>
      <c r="F31" s="610">
        <f t="shared" si="3"/>
        <v>6146.49</v>
      </c>
      <c r="G31" s="609">
        <f t="shared" si="1"/>
        <v>50873.51</v>
      </c>
    </row>
    <row r="32" spans="1:7" s="385" customFormat="1" ht="14.25">
      <c r="A32" s="604" t="s">
        <v>388</v>
      </c>
      <c r="B32" s="610">
        <f>+'[3]ETCA-II-11 '!$B$32</f>
        <v>201600</v>
      </c>
      <c r="C32" s="610">
        <v>0</v>
      </c>
      <c r="D32" s="608">
        <f t="shared" si="0"/>
        <v>201600</v>
      </c>
      <c r="E32" s="610">
        <v>117216.45</v>
      </c>
      <c r="F32" s="610">
        <f t="shared" si="3"/>
        <v>117216.45</v>
      </c>
      <c r="G32" s="609">
        <f t="shared" si="1"/>
        <v>84383.55</v>
      </c>
    </row>
    <row r="33" spans="1:7" s="385" customFormat="1" ht="14.25">
      <c r="A33" s="604" t="s">
        <v>389</v>
      </c>
      <c r="B33" s="610">
        <v>0</v>
      </c>
      <c r="C33" s="610">
        <v>0</v>
      </c>
      <c r="D33" s="608">
        <f t="shared" si="0"/>
        <v>0</v>
      </c>
      <c r="E33" s="610">
        <v>0</v>
      </c>
      <c r="F33" s="610">
        <f t="shared" si="3"/>
        <v>0</v>
      </c>
      <c r="G33" s="609">
        <f t="shared" si="1"/>
        <v>0</v>
      </c>
    </row>
    <row r="34" spans="1:7" s="385" customFormat="1" ht="14.25">
      <c r="A34" s="604" t="s">
        <v>390</v>
      </c>
      <c r="B34" s="610">
        <f>+'[3]ETCA-II-11 '!$B$34</f>
        <v>154418</v>
      </c>
      <c r="C34" s="610">
        <f>77000-17000</f>
        <v>60000</v>
      </c>
      <c r="D34" s="608">
        <f t="shared" si="0"/>
        <v>214418</v>
      </c>
      <c r="E34" s="610">
        <v>141580.85999999999</v>
      </c>
      <c r="F34" s="610">
        <f t="shared" si="3"/>
        <v>141580.85999999999</v>
      </c>
      <c r="G34" s="609">
        <f t="shared" si="1"/>
        <v>72837.140000000014</v>
      </c>
    </row>
    <row r="35" spans="1:7" s="385" customFormat="1" ht="15" thickBot="1">
      <c r="A35" s="606" t="s">
        <v>391</v>
      </c>
      <c r="B35" s="611">
        <f>+'[3]ETCA-II-11 '!$B$35</f>
        <v>2000</v>
      </c>
      <c r="C35" s="611">
        <v>0</v>
      </c>
      <c r="D35" s="612">
        <f t="shared" si="0"/>
        <v>2000</v>
      </c>
      <c r="E35" s="611">
        <v>0</v>
      </c>
      <c r="F35" s="611">
        <f t="shared" si="3"/>
        <v>0</v>
      </c>
      <c r="G35" s="613">
        <f t="shared" si="1"/>
        <v>2000</v>
      </c>
    </row>
    <row r="36" spans="1:7" s="385" customFormat="1" ht="14.25">
      <c r="A36" s="604" t="s">
        <v>392</v>
      </c>
      <c r="B36" s="610">
        <f>+'[3]ETCA-II-11 '!$B$36</f>
        <v>600</v>
      </c>
      <c r="C36" s="610">
        <v>0</v>
      </c>
      <c r="D36" s="608">
        <f t="shared" si="0"/>
        <v>600</v>
      </c>
      <c r="E36" s="610">
        <v>8.34</v>
      </c>
      <c r="F36" s="610">
        <f t="shared" si="3"/>
        <v>8.34</v>
      </c>
      <c r="G36" s="609">
        <f t="shared" si="1"/>
        <v>591.66</v>
      </c>
    </row>
    <row r="37" spans="1:7" s="385" customFormat="1" ht="21" customHeight="1">
      <c r="A37" s="605" t="s">
        <v>334</v>
      </c>
      <c r="B37" s="608">
        <f>SUM(B38:B46)</f>
        <v>0</v>
      </c>
      <c r="C37" s="608">
        <f>SUM(C38:C46)</f>
        <v>0</v>
      </c>
      <c r="D37" s="608">
        <f>B37+C37</f>
        <v>0</v>
      </c>
      <c r="E37" s="608">
        <f>SUM(E38:E46)</f>
        <v>0</v>
      </c>
      <c r="F37" s="608">
        <f>SUM(F38:F46)</f>
        <v>0</v>
      </c>
      <c r="G37" s="609">
        <f t="shared" si="1"/>
        <v>0</v>
      </c>
    </row>
    <row r="38" spans="1:7" s="385" customFormat="1" ht="14.25">
      <c r="A38" s="604" t="s">
        <v>167</v>
      </c>
      <c r="B38" s="610">
        <v>0</v>
      </c>
      <c r="C38" s="610"/>
      <c r="D38" s="608">
        <f t="shared" si="0"/>
        <v>0</v>
      </c>
      <c r="E38" s="610"/>
      <c r="F38" s="610"/>
      <c r="G38" s="609">
        <f t="shared" si="1"/>
        <v>0</v>
      </c>
    </row>
    <row r="39" spans="1:7" s="385" customFormat="1" ht="14.25">
      <c r="A39" s="604" t="s">
        <v>168</v>
      </c>
      <c r="B39" s="610">
        <v>0</v>
      </c>
      <c r="C39" s="610"/>
      <c r="D39" s="608">
        <f t="shared" si="0"/>
        <v>0</v>
      </c>
      <c r="E39" s="610"/>
      <c r="F39" s="610"/>
      <c r="G39" s="609">
        <f t="shared" si="1"/>
        <v>0</v>
      </c>
    </row>
    <row r="40" spans="1:7" s="385" customFormat="1" ht="14.25">
      <c r="A40" s="604" t="s">
        <v>169</v>
      </c>
      <c r="B40" s="610">
        <v>0</v>
      </c>
      <c r="C40" s="610"/>
      <c r="D40" s="608">
        <f t="shared" si="0"/>
        <v>0</v>
      </c>
      <c r="E40" s="610"/>
      <c r="F40" s="610"/>
      <c r="G40" s="609">
        <f t="shared" si="1"/>
        <v>0</v>
      </c>
    </row>
    <row r="41" spans="1:7" s="385" customFormat="1" ht="14.25">
      <c r="A41" s="604" t="s">
        <v>170</v>
      </c>
      <c r="B41" s="610">
        <v>0</v>
      </c>
      <c r="C41" s="610"/>
      <c r="D41" s="608">
        <f t="shared" si="0"/>
        <v>0</v>
      </c>
      <c r="E41" s="610"/>
      <c r="F41" s="610"/>
      <c r="G41" s="609">
        <f t="shared" si="1"/>
        <v>0</v>
      </c>
    </row>
    <row r="42" spans="1:7" s="385" customFormat="1" ht="14.25">
      <c r="A42" s="604" t="s">
        <v>171</v>
      </c>
      <c r="B42" s="610">
        <v>0</v>
      </c>
      <c r="C42" s="610"/>
      <c r="D42" s="608">
        <f t="shared" si="0"/>
        <v>0</v>
      </c>
      <c r="E42" s="610"/>
      <c r="F42" s="610"/>
      <c r="G42" s="609">
        <f t="shared" si="1"/>
        <v>0</v>
      </c>
    </row>
    <row r="43" spans="1:7" s="385" customFormat="1" ht="14.25">
      <c r="A43" s="604" t="s">
        <v>393</v>
      </c>
      <c r="B43" s="610">
        <v>0</v>
      </c>
      <c r="C43" s="610"/>
      <c r="D43" s="608">
        <f t="shared" si="0"/>
        <v>0</v>
      </c>
      <c r="E43" s="610"/>
      <c r="F43" s="610"/>
      <c r="G43" s="609">
        <f t="shared" si="1"/>
        <v>0</v>
      </c>
    </row>
    <row r="44" spans="1:7" s="385" customFormat="1" ht="14.25">
      <c r="A44" s="604" t="s">
        <v>173</v>
      </c>
      <c r="B44" s="610">
        <v>0</v>
      </c>
      <c r="C44" s="610"/>
      <c r="D44" s="608">
        <f t="shared" si="0"/>
        <v>0</v>
      </c>
      <c r="E44" s="610"/>
      <c r="F44" s="610"/>
      <c r="G44" s="609">
        <f t="shared" si="1"/>
        <v>0</v>
      </c>
    </row>
    <row r="45" spans="1:7" s="385" customFormat="1" ht="14.25">
      <c r="A45" s="604" t="s">
        <v>174</v>
      </c>
      <c r="B45" s="610">
        <v>0</v>
      </c>
      <c r="C45" s="610"/>
      <c r="D45" s="608">
        <f t="shared" si="0"/>
        <v>0</v>
      </c>
      <c r="E45" s="610"/>
      <c r="F45" s="610"/>
      <c r="G45" s="609">
        <f t="shared" si="1"/>
        <v>0</v>
      </c>
    </row>
    <row r="46" spans="1:7" s="385" customFormat="1" ht="14.25">
      <c r="A46" s="604" t="s">
        <v>175</v>
      </c>
      <c r="B46" s="610">
        <v>0</v>
      </c>
      <c r="C46" s="610"/>
      <c r="D46" s="608">
        <f t="shared" si="0"/>
        <v>0</v>
      </c>
      <c r="E46" s="610"/>
      <c r="F46" s="610"/>
      <c r="G46" s="609">
        <f t="shared" si="1"/>
        <v>0</v>
      </c>
    </row>
    <row r="47" spans="1:7" s="385" customFormat="1" ht="16.5" customHeight="1">
      <c r="A47" s="605" t="s">
        <v>394</v>
      </c>
      <c r="B47" s="608">
        <f>SUM(B48:B56)</f>
        <v>85000</v>
      </c>
      <c r="C47" s="608">
        <f>SUM(C48:C56)</f>
        <v>263477.63999999996</v>
      </c>
      <c r="D47" s="608">
        <f>B47+C47</f>
        <v>348477.63999999996</v>
      </c>
      <c r="E47" s="608">
        <f>SUM(E48:E56)</f>
        <v>257398.13</v>
      </c>
      <c r="F47" s="608">
        <f>SUM(F48:F56)</f>
        <v>257398.13</v>
      </c>
      <c r="G47" s="609">
        <f t="shared" si="1"/>
        <v>91079.509999999951</v>
      </c>
    </row>
    <row r="48" spans="1:7" s="385" customFormat="1" ht="14.25">
      <c r="A48" s="604" t="s">
        <v>395</v>
      </c>
      <c r="B48" s="610">
        <f>+'[3]ETCA-II-11 '!$B$48</f>
        <v>40000</v>
      </c>
      <c r="C48" s="610">
        <v>0</v>
      </c>
      <c r="D48" s="608">
        <f t="shared" si="0"/>
        <v>40000</v>
      </c>
      <c r="E48" s="610">
        <f>'ETCA-II-11-E'!F160</f>
        <v>35277.5</v>
      </c>
      <c r="F48" s="610">
        <f>'ETCA-II-11-E'!G160</f>
        <v>35277.5</v>
      </c>
      <c r="G48" s="609">
        <f>D48-E48</f>
        <v>4722.5</v>
      </c>
    </row>
    <row r="49" spans="1:7" s="385" customFormat="1" ht="14.25">
      <c r="A49" s="604" t="s">
        <v>396</v>
      </c>
      <c r="B49" s="610">
        <v>0</v>
      </c>
      <c r="C49" s="610"/>
      <c r="D49" s="608">
        <f t="shared" si="0"/>
        <v>0</v>
      </c>
      <c r="E49" s="610"/>
      <c r="F49" s="610"/>
      <c r="G49" s="609">
        <f t="shared" si="1"/>
        <v>0</v>
      </c>
    </row>
    <row r="50" spans="1:7" s="385" customFormat="1" ht="14.25">
      <c r="A50" s="604" t="s">
        <v>397</v>
      </c>
      <c r="B50" s="610">
        <v>0</v>
      </c>
      <c r="C50" s="610"/>
      <c r="D50" s="608">
        <f t="shared" si="0"/>
        <v>0</v>
      </c>
      <c r="E50" s="610"/>
      <c r="F50" s="610"/>
      <c r="G50" s="609">
        <f t="shared" si="1"/>
        <v>0</v>
      </c>
    </row>
    <row r="51" spans="1:7" s="385" customFormat="1" ht="14.25">
      <c r="A51" s="604" t="s">
        <v>398</v>
      </c>
      <c r="B51" s="610">
        <v>0</v>
      </c>
      <c r="C51" s="610"/>
      <c r="D51" s="608">
        <f t="shared" si="0"/>
        <v>0</v>
      </c>
      <c r="E51" s="610"/>
      <c r="F51" s="610"/>
      <c r="G51" s="609">
        <f t="shared" si="1"/>
        <v>0</v>
      </c>
    </row>
    <row r="52" spans="1:7" s="385" customFormat="1" ht="14.25">
      <c r="A52" s="604" t="s">
        <v>399</v>
      </c>
      <c r="B52" s="610">
        <v>0</v>
      </c>
      <c r="C52" s="610"/>
      <c r="D52" s="608">
        <f t="shared" si="0"/>
        <v>0</v>
      </c>
      <c r="E52" s="610"/>
      <c r="F52" s="610"/>
      <c r="G52" s="609">
        <f t="shared" si="1"/>
        <v>0</v>
      </c>
    </row>
    <row r="53" spans="1:7" s="385" customFormat="1" ht="14.25">
      <c r="A53" s="604" t="s">
        <v>400</v>
      </c>
      <c r="B53" s="610">
        <f>+'[3]ETCA-II-11 '!$B$53</f>
        <v>10000</v>
      </c>
      <c r="C53" s="610">
        <f>397629.1-100000</f>
        <v>297629.09999999998</v>
      </c>
      <c r="D53" s="608">
        <f t="shared" si="0"/>
        <v>307629.09999999998</v>
      </c>
      <c r="E53" s="610">
        <v>222120.63</v>
      </c>
      <c r="F53" s="610">
        <f>'ETCA-II-11-E'!G163</f>
        <v>222120.63</v>
      </c>
      <c r="G53" s="609">
        <f t="shared" si="1"/>
        <v>85508.469999999972</v>
      </c>
    </row>
    <row r="54" spans="1:7" s="385" customFormat="1" ht="14.25">
      <c r="A54" s="604" t="s">
        <v>401</v>
      </c>
      <c r="B54" s="610">
        <v>0</v>
      </c>
      <c r="C54" s="610"/>
      <c r="D54" s="608">
        <f t="shared" si="0"/>
        <v>0</v>
      </c>
      <c r="E54" s="610"/>
      <c r="F54" s="610"/>
      <c r="G54" s="609">
        <f t="shared" si="1"/>
        <v>0</v>
      </c>
    </row>
    <row r="55" spans="1:7" s="385" customFormat="1" ht="14.25">
      <c r="A55" s="604" t="s">
        <v>402</v>
      </c>
      <c r="B55" s="610">
        <v>0</v>
      </c>
      <c r="C55" s="610"/>
      <c r="D55" s="608">
        <f t="shared" si="0"/>
        <v>0</v>
      </c>
      <c r="E55" s="610"/>
      <c r="F55" s="610"/>
      <c r="G55" s="609">
        <f t="shared" si="1"/>
        <v>0</v>
      </c>
    </row>
    <row r="56" spans="1:7" s="385" customFormat="1" ht="14.25">
      <c r="A56" s="604" t="s">
        <v>111</v>
      </c>
      <c r="B56" s="610">
        <f>+'[3]ETCA-II-11 '!$B$56</f>
        <v>35000</v>
      </c>
      <c r="C56" s="610">
        <f>+'[3]ETCA-II-11 '!$C$56</f>
        <v>-34151.46</v>
      </c>
      <c r="D56" s="608">
        <f t="shared" si="0"/>
        <v>848.54000000000087</v>
      </c>
      <c r="E56" s="610"/>
      <c r="F56" s="610"/>
      <c r="G56" s="609">
        <f t="shared" si="1"/>
        <v>848.54000000000087</v>
      </c>
    </row>
    <row r="57" spans="1:7" s="385" customFormat="1" ht="16.5" customHeight="1">
      <c r="A57" s="605" t="s">
        <v>192</v>
      </c>
      <c r="B57" s="608">
        <f>SUM(B58:B60)</f>
        <v>0</v>
      </c>
      <c r="C57" s="608">
        <f>SUM(C58:C60)</f>
        <v>0</v>
      </c>
      <c r="D57" s="608">
        <f>B57+C57</f>
        <v>0</v>
      </c>
      <c r="E57" s="608">
        <f>SUM(E58:E60)</f>
        <v>0</v>
      </c>
      <c r="F57" s="608">
        <f>SUM(F58:F60)</f>
        <v>0</v>
      </c>
      <c r="G57" s="609">
        <f t="shared" si="1"/>
        <v>0</v>
      </c>
    </row>
    <row r="58" spans="1:7" s="385" customFormat="1" ht="14.25">
      <c r="A58" s="604" t="s">
        <v>403</v>
      </c>
      <c r="B58" s="610"/>
      <c r="C58" s="610"/>
      <c r="D58" s="608">
        <f t="shared" si="0"/>
        <v>0</v>
      </c>
      <c r="E58" s="610"/>
      <c r="F58" s="610"/>
      <c r="G58" s="609">
        <f t="shared" si="1"/>
        <v>0</v>
      </c>
    </row>
    <row r="59" spans="1:7" s="385" customFormat="1" ht="14.25">
      <c r="A59" s="604" t="s">
        <v>404</v>
      </c>
      <c r="B59" s="610"/>
      <c r="C59" s="610"/>
      <c r="D59" s="608">
        <f t="shared" si="0"/>
        <v>0</v>
      </c>
      <c r="E59" s="610"/>
      <c r="F59" s="610"/>
      <c r="G59" s="609">
        <f t="shared" si="1"/>
        <v>0</v>
      </c>
    </row>
    <row r="60" spans="1:7" s="385" customFormat="1" ht="14.25">
      <c r="A60" s="604" t="s">
        <v>405</v>
      </c>
      <c r="B60" s="610"/>
      <c r="C60" s="610"/>
      <c r="D60" s="608">
        <f t="shared" si="0"/>
        <v>0</v>
      </c>
      <c r="E60" s="610"/>
      <c r="F60" s="610"/>
      <c r="G60" s="609">
        <f t="shared" si="1"/>
        <v>0</v>
      </c>
    </row>
    <row r="61" spans="1:7" s="385" customFormat="1" ht="16.5" customHeight="1">
      <c r="A61" s="605" t="s">
        <v>406</v>
      </c>
      <c r="B61" s="608">
        <f>SUM(B62:B68)</f>
        <v>0</v>
      </c>
      <c r="C61" s="608">
        <f>SUM(C62:C68)</f>
        <v>0</v>
      </c>
      <c r="D61" s="608">
        <f>B61+C61</f>
        <v>0</v>
      </c>
      <c r="E61" s="608">
        <f>SUM(E62:E68)</f>
        <v>0</v>
      </c>
      <c r="F61" s="608">
        <f>SUM(F62:F68)</f>
        <v>0</v>
      </c>
      <c r="G61" s="609">
        <f t="shared" si="1"/>
        <v>0</v>
      </c>
    </row>
    <row r="62" spans="1:7" s="385" customFormat="1" ht="14.25">
      <c r="A62" s="604" t="s">
        <v>407</v>
      </c>
      <c r="B62" s="610"/>
      <c r="C62" s="610"/>
      <c r="D62" s="608">
        <f t="shared" si="0"/>
        <v>0</v>
      </c>
      <c r="E62" s="610"/>
      <c r="F62" s="610"/>
      <c r="G62" s="609">
        <f t="shared" si="1"/>
        <v>0</v>
      </c>
    </row>
    <row r="63" spans="1:7" s="385" customFormat="1" ht="15" thickBot="1">
      <c r="A63" s="606" t="s">
        <v>408</v>
      </c>
      <c r="B63" s="611"/>
      <c r="C63" s="611"/>
      <c r="D63" s="612">
        <f t="shared" si="0"/>
        <v>0</v>
      </c>
      <c r="E63" s="611"/>
      <c r="F63" s="611"/>
      <c r="G63" s="613">
        <f t="shared" si="1"/>
        <v>0</v>
      </c>
    </row>
    <row r="64" spans="1:7" s="385" customFormat="1" ht="14.25">
      <c r="A64" s="604" t="s">
        <v>409</v>
      </c>
      <c r="B64" s="610"/>
      <c r="C64" s="610"/>
      <c r="D64" s="608">
        <f t="shared" si="0"/>
        <v>0</v>
      </c>
      <c r="E64" s="610"/>
      <c r="F64" s="610"/>
      <c r="G64" s="609">
        <f t="shared" si="1"/>
        <v>0</v>
      </c>
    </row>
    <row r="65" spans="1:7" s="385" customFormat="1" ht="14.25">
      <c r="A65" s="604" t="s">
        <v>410</v>
      </c>
      <c r="B65" s="610"/>
      <c r="C65" s="610"/>
      <c r="D65" s="608">
        <f t="shared" si="0"/>
        <v>0</v>
      </c>
      <c r="E65" s="610"/>
      <c r="F65" s="610"/>
      <c r="G65" s="609">
        <f t="shared" si="1"/>
        <v>0</v>
      </c>
    </row>
    <row r="66" spans="1:7" s="385" customFormat="1" ht="14.25">
      <c r="A66" s="604" t="s">
        <v>411</v>
      </c>
      <c r="B66" s="610"/>
      <c r="C66" s="610"/>
      <c r="D66" s="608">
        <f t="shared" si="0"/>
        <v>0</v>
      </c>
      <c r="E66" s="610"/>
      <c r="F66" s="610"/>
      <c r="G66" s="609">
        <f t="shared" si="1"/>
        <v>0</v>
      </c>
    </row>
    <row r="67" spans="1:7" s="385" customFormat="1" ht="14.25">
      <c r="A67" s="604" t="s">
        <v>412</v>
      </c>
      <c r="B67" s="610"/>
      <c r="C67" s="610"/>
      <c r="D67" s="608">
        <f t="shared" si="0"/>
        <v>0</v>
      </c>
      <c r="E67" s="610"/>
      <c r="F67" s="610"/>
      <c r="G67" s="609">
        <f t="shared" si="1"/>
        <v>0</v>
      </c>
    </row>
    <row r="68" spans="1:7" s="385" customFormat="1" ht="14.25">
      <c r="A68" s="604" t="s">
        <v>413</v>
      </c>
      <c r="B68" s="610"/>
      <c r="C68" s="610"/>
      <c r="D68" s="608">
        <f t="shared" si="0"/>
        <v>0</v>
      </c>
      <c r="E68" s="610"/>
      <c r="F68" s="610"/>
      <c r="G68" s="609">
        <f t="shared" si="1"/>
        <v>0</v>
      </c>
    </row>
    <row r="69" spans="1:7" s="385" customFormat="1" ht="16.5" customHeight="1">
      <c r="A69" s="605" t="s">
        <v>153</v>
      </c>
      <c r="B69" s="608">
        <f>SUM(B70:B72)</f>
        <v>0</v>
      </c>
      <c r="C69" s="608">
        <f>SUM(C70:C72)</f>
        <v>0</v>
      </c>
      <c r="D69" s="608">
        <f>B69+C69</f>
        <v>0</v>
      </c>
      <c r="E69" s="608">
        <f>SUM(E70:E72)</f>
        <v>0</v>
      </c>
      <c r="F69" s="608">
        <f>SUM(F70:F72)</f>
        <v>0</v>
      </c>
      <c r="G69" s="609">
        <f t="shared" si="1"/>
        <v>0</v>
      </c>
    </row>
    <row r="70" spans="1:7" s="385" customFormat="1" ht="14.25">
      <c r="A70" s="604" t="s">
        <v>177</v>
      </c>
      <c r="B70" s="610"/>
      <c r="C70" s="610"/>
      <c r="D70" s="608">
        <f t="shared" si="0"/>
        <v>0</v>
      </c>
      <c r="E70" s="610"/>
      <c r="F70" s="610"/>
      <c r="G70" s="609">
        <f t="shared" si="1"/>
        <v>0</v>
      </c>
    </row>
    <row r="71" spans="1:7" s="385" customFormat="1" ht="14.25">
      <c r="A71" s="604" t="s">
        <v>124</v>
      </c>
      <c r="B71" s="610"/>
      <c r="C71" s="610"/>
      <c r="D71" s="608">
        <f t="shared" si="0"/>
        <v>0</v>
      </c>
      <c r="E71" s="610"/>
      <c r="F71" s="610"/>
      <c r="G71" s="609">
        <f t="shared" si="1"/>
        <v>0</v>
      </c>
    </row>
    <row r="72" spans="1:7" s="385" customFormat="1" ht="14.25">
      <c r="A72" s="604" t="s">
        <v>178</v>
      </c>
      <c r="B72" s="610"/>
      <c r="C72" s="610"/>
      <c r="D72" s="608">
        <f t="shared" si="0"/>
        <v>0</v>
      </c>
      <c r="E72" s="610"/>
      <c r="F72" s="610"/>
      <c r="G72" s="609">
        <f t="shared" si="1"/>
        <v>0</v>
      </c>
    </row>
    <row r="73" spans="1:7" s="385" customFormat="1" ht="16.5" customHeight="1">
      <c r="A73" s="605" t="s">
        <v>414</v>
      </c>
      <c r="B73" s="608">
        <f>SUM(B74:B80)</f>
        <v>0</v>
      </c>
      <c r="C73" s="608">
        <f>SUM(C74:C80)</f>
        <v>0</v>
      </c>
      <c r="D73" s="608">
        <f>B73+C73</f>
        <v>0</v>
      </c>
      <c r="E73" s="608">
        <f>SUM(E74:E80)</f>
        <v>0</v>
      </c>
      <c r="F73" s="608">
        <f>SUM(F74:F80)</f>
        <v>0</v>
      </c>
      <c r="G73" s="609">
        <f t="shared" si="1"/>
        <v>0</v>
      </c>
    </row>
    <row r="74" spans="1:7" s="385" customFormat="1" ht="14.25">
      <c r="A74" s="604" t="s">
        <v>415</v>
      </c>
      <c r="B74" s="610"/>
      <c r="C74" s="610"/>
      <c r="D74" s="608">
        <f t="shared" ref="D74:D80" si="4">B74+C74</f>
        <v>0</v>
      </c>
      <c r="E74" s="610"/>
      <c r="F74" s="610"/>
      <c r="G74" s="609">
        <f t="shared" ref="G74:G80" si="5">D74-E74</f>
        <v>0</v>
      </c>
    </row>
    <row r="75" spans="1:7" s="385" customFormat="1" ht="14.25">
      <c r="A75" s="604" t="s">
        <v>180</v>
      </c>
      <c r="B75" s="610"/>
      <c r="C75" s="610"/>
      <c r="D75" s="608">
        <f t="shared" si="4"/>
        <v>0</v>
      </c>
      <c r="E75" s="610"/>
      <c r="F75" s="610"/>
      <c r="G75" s="609">
        <f t="shared" si="5"/>
        <v>0</v>
      </c>
    </row>
    <row r="76" spans="1:7" s="385" customFormat="1" ht="14.25">
      <c r="A76" s="604" t="s">
        <v>181</v>
      </c>
      <c r="B76" s="610"/>
      <c r="C76" s="610"/>
      <c r="D76" s="608">
        <f t="shared" si="4"/>
        <v>0</v>
      </c>
      <c r="E76" s="610"/>
      <c r="F76" s="610"/>
      <c r="G76" s="609">
        <f t="shared" si="5"/>
        <v>0</v>
      </c>
    </row>
    <row r="77" spans="1:7" s="385" customFormat="1" ht="14.25">
      <c r="A77" s="604" t="s">
        <v>182</v>
      </c>
      <c r="B77" s="610"/>
      <c r="C77" s="610"/>
      <c r="D77" s="608">
        <f t="shared" si="4"/>
        <v>0</v>
      </c>
      <c r="E77" s="610"/>
      <c r="F77" s="610"/>
      <c r="G77" s="609">
        <f t="shared" si="5"/>
        <v>0</v>
      </c>
    </row>
    <row r="78" spans="1:7" s="385" customFormat="1" ht="14.25">
      <c r="A78" s="604" t="s">
        <v>183</v>
      </c>
      <c r="B78" s="610"/>
      <c r="C78" s="610"/>
      <c r="D78" s="608">
        <f t="shared" si="4"/>
        <v>0</v>
      </c>
      <c r="E78" s="610"/>
      <c r="F78" s="610"/>
      <c r="G78" s="609">
        <f t="shared" si="5"/>
        <v>0</v>
      </c>
    </row>
    <row r="79" spans="1:7" s="385" customFormat="1" ht="14.25">
      <c r="A79" s="604" t="s">
        <v>184</v>
      </c>
      <c r="B79" s="610"/>
      <c r="C79" s="610"/>
      <c r="D79" s="608">
        <f t="shared" si="4"/>
        <v>0</v>
      </c>
      <c r="E79" s="610"/>
      <c r="F79" s="610"/>
      <c r="G79" s="609">
        <f t="shared" si="5"/>
        <v>0</v>
      </c>
    </row>
    <row r="80" spans="1:7" s="385" customFormat="1" ht="15" thickBot="1">
      <c r="A80" s="606" t="s">
        <v>416</v>
      </c>
      <c r="B80" s="611"/>
      <c r="C80" s="611"/>
      <c r="D80" s="612">
        <f t="shared" si="4"/>
        <v>0</v>
      </c>
      <c r="E80" s="611"/>
      <c r="F80" s="611"/>
      <c r="G80" s="613">
        <f t="shared" si="5"/>
        <v>0</v>
      </c>
    </row>
    <row r="81" spans="1:7" s="385" customFormat="1" ht="15" thickBot="1">
      <c r="A81" s="607" t="s">
        <v>417</v>
      </c>
      <c r="B81" s="580">
        <f>B73+B69+B61+B57+B47+B37+B27+B17+B9</f>
        <v>5752135.71</v>
      </c>
      <c r="C81" s="580">
        <f>C73+C69+C61+C57+C47+C37+C27+C17+C9</f>
        <v>846680.24</v>
      </c>
      <c r="D81" s="580">
        <f>B81+C81</f>
        <v>6598815.9500000002</v>
      </c>
      <c r="E81" s="580">
        <f>E73+E69+E61+E57+E47+E37+E27+E17+E9</f>
        <v>2867460.2800000003</v>
      </c>
      <c r="F81" s="580">
        <f>F73+F69+F61+F57+F47+F37+F27+F17+F9</f>
        <v>2755017.14</v>
      </c>
      <c r="G81" s="614">
        <f>D81-E81</f>
        <v>3731355.67</v>
      </c>
    </row>
    <row r="86" spans="1:7">
      <c r="A86" s="836" t="s">
        <v>774</v>
      </c>
      <c r="B86" s="839"/>
      <c r="C86" s="839"/>
      <c r="D86" s="839"/>
      <c r="E86" s="839"/>
      <c r="F86" s="839"/>
      <c r="G86" s="829" t="s">
        <v>773</v>
      </c>
    </row>
    <row r="87" spans="1:7">
      <c r="A87" s="837" t="s">
        <v>769</v>
      </c>
      <c r="B87" s="839"/>
      <c r="C87" s="839"/>
      <c r="D87" s="839"/>
      <c r="E87" s="839"/>
      <c r="F87" s="839"/>
      <c r="G87" s="832" t="s">
        <v>771</v>
      </c>
    </row>
    <row r="88" spans="1:7">
      <c r="A88" s="838" t="s">
        <v>770</v>
      </c>
      <c r="B88" s="839"/>
      <c r="C88" s="839"/>
      <c r="D88" s="839"/>
      <c r="E88" s="839"/>
      <c r="F88" s="839"/>
      <c r="G88" s="835" t="s">
        <v>2106</v>
      </c>
    </row>
  </sheetData>
  <sheetProtection sheet="1" objects="1" scenarios="1" insertHyperlinks="0"/>
  <mergeCells count="6"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56000000000000005" bottom="0.37" header="0.31496062992125984" footer="0.17"/>
  <pageSetup scale="92" fitToHeight="3" orientation="landscape" r:id="rId1"/>
  <headerFooter>
    <oddHeader>&amp;RETCA-II-11      .</oddHeader>
    <oddFooter>&amp;RHoja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H30"/>
  <sheetViews>
    <sheetView view="pageLayout" zoomScaleSheetLayoutView="100" workbookViewId="0">
      <selection activeCell="A21" sqref="A18:G21"/>
    </sheetView>
  </sheetViews>
  <sheetFormatPr baseColWidth="10" defaultColWidth="11.42578125" defaultRowHeight="16.5"/>
  <cols>
    <col min="1" max="1" width="36.5703125" style="386" customWidth="1"/>
    <col min="2" max="2" width="13.7109375" style="386" customWidth="1"/>
    <col min="3" max="3" width="12" style="386" customWidth="1"/>
    <col min="4" max="4" width="13" style="386" customWidth="1"/>
    <col min="5" max="5" width="13.7109375" style="386" customWidth="1"/>
    <col min="6" max="6" width="15.7109375" style="386" customWidth="1"/>
    <col min="7" max="7" width="12.140625" style="386" customWidth="1"/>
    <col min="8" max="16384" width="11.42578125" style="386"/>
  </cols>
  <sheetData>
    <row r="1" spans="1:8">
      <c r="A1" s="861" t="s">
        <v>76</v>
      </c>
      <c r="B1" s="861"/>
      <c r="C1" s="861"/>
      <c r="D1" s="861"/>
      <c r="E1" s="861"/>
      <c r="F1" s="861"/>
      <c r="G1" s="861"/>
    </row>
    <row r="2" spans="1:8" s="387" customFormat="1" ht="15.75">
      <c r="A2" s="861" t="s">
        <v>357</v>
      </c>
      <c r="B2" s="861"/>
      <c r="C2" s="861"/>
      <c r="D2" s="861"/>
      <c r="E2" s="861"/>
      <c r="F2" s="861"/>
      <c r="G2" s="861"/>
    </row>
    <row r="3" spans="1:8" s="387" customFormat="1" ht="15.75">
      <c r="A3" s="861" t="s">
        <v>418</v>
      </c>
      <c r="B3" s="861"/>
      <c r="C3" s="861"/>
      <c r="D3" s="861"/>
      <c r="E3" s="861"/>
      <c r="F3" s="861"/>
      <c r="G3" s="861"/>
    </row>
    <row r="4" spans="1:8" s="387" customFormat="1">
      <c r="A4" s="862" t="s">
        <v>636</v>
      </c>
      <c r="B4" s="862"/>
      <c r="C4" s="862"/>
      <c r="D4" s="862"/>
      <c r="E4" s="862"/>
      <c r="F4" s="862"/>
      <c r="G4" s="862"/>
    </row>
    <row r="5" spans="1:8" s="387" customFormat="1">
      <c r="A5" s="862" t="s">
        <v>755</v>
      </c>
      <c r="B5" s="862"/>
      <c r="C5" s="862"/>
      <c r="D5" s="862"/>
      <c r="E5" s="862"/>
      <c r="F5" s="862"/>
      <c r="G5" s="862"/>
    </row>
    <row r="6" spans="1:8" s="388" customFormat="1" ht="17.25" thickBot="1">
      <c r="A6" s="236"/>
      <c r="B6" s="863" t="s">
        <v>78</v>
      </c>
      <c r="C6" s="863"/>
      <c r="D6" s="863"/>
      <c r="E6" s="863"/>
      <c r="F6" s="236" t="s">
        <v>79</v>
      </c>
      <c r="G6" s="727" t="s">
        <v>639</v>
      </c>
    </row>
    <row r="7" spans="1:8" s="389" customFormat="1" ht="38.25">
      <c r="A7" s="892" t="s">
        <v>198</v>
      </c>
      <c r="B7" s="293" t="s">
        <v>360</v>
      </c>
      <c r="C7" s="293" t="s">
        <v>361</v>
      </c>
      <c r="D7" s="293" t="s">
        <v>362</v>
      </c>
      <c r="E7" s="294" t="s">
        <v>363</v>
      </c>
      <c r="F7" s="294" t="s">
        <v>364</v>
      </c>
      <c r="G7" s="295" t="s">
        <v>365</v>
      </c>
    </row>
    <row r="8" spans="1:8" s="390" customFormat="1" ht="15.75" customHeight="1" thickBot="1">
      <c r="A8" s="894"/>
      <c r="B8" s="297" t="s">
        <v>312</v>
      </c>
      <c r="C8" s="297" t="s">
        <v>313</v>
      </c>
      <c r="D8" s="297" t="s">
        <v>366</v>
      </c>
      <c r="E8" s="297" t="s">
        <v>315</v>
      </c>
      <c r="F8" s="297" t="s">
        <v>316</v>
      </c>
      <c r="G8" s="299" t="s">
        <v>367</v>
      </c>
    </row>
    <row r="9" spans="1:8" ht="21.75" customHeight="1">
      <c r="A9" s="395" t="s">
        <v>419</v>
      </c>
      <c r="B9" s="596">
        <f>+'ETCA-II-11 '!B81-'ETCA-II-11 '!B57</f>
        <v>5752135.71</v>
      </c>
      <c r="C9" s="596">
        <f>+'ETCA-II-11 '!C81</f>
        <v>846680.24</v>
      </c>
      <c r="D9" s="597">
        <f>C9+B9</f>
        <v>6598815.9500000002</v>
      </c>
      <c r="E9" s="596">
        <f>+'ETCA-II-11 '!E81</f>
        <v>2867460.2800000003</v>
      </c>
      <c r="F9" s="596">
        <v>2755017.14</v>
      </c>
      <c r="G9" s="598">
        <f>D9-E9</f>
        <v>3731355.67</v>
      </c>
    </row>
    <row r="10" spans="1:8" ht="22.5" customHeight="1">
      <c r="A10" s="395" t="s">
        <v>420</v>
      </c>
      <c r="B10" s="596"/>
      <c r="C10" s="596"/>
      <c r="D10" s="597">
        <f t="shared" ref="D10:D13" si="0">C10+B10</f>
        <v>0</v>
      </c>
      <c r="E10" s="596"/>
      <c r="F10" s="596"/>
      <c r="G10" s="598">
        <f t="shared" ref="G10:G13" si="1">D10-E10</f>
        <v>0</v>
      </c>
    </row>
    <row r="11" spans="1:8" ht="22.5" customHeight="1">
      <c r="A11" s="395" t="s">
        <v>421</v>
      </c>
      <c r="B11" s="596"/>
      <c r="C11" s="596"/>
      <c r="D11" s="597">
        <f t="shared" si="0"/>
        <v>0</v>
      </c>
      <c r="E11" s="596"/>
      <c r="F11" s="596"/>
      <c r="G11" s="598">
        <f t="shared" si="1"/>
        <v>0</v>
      </c>
    </row>
    <row r="12" spans="1:8" ht="23.25" customHeight="1">
      <c r="A12" s="395" t="s">
        <v>171</v>
      </c>
      <c r="B12" s="596"/>
      <c r="C12" s="596"/>
      <c r="D12" s="597">
        <f t="shared" si="0"/>
        <v>0</v>
      </c>
      <c r="E12" s="596"/>
      <c r="F12" s="596"/>
      <c r="G12" s="598">
        <f t="shared" si="1"/>
        <v>0</v>
      </c>
    </row>
    <row r="13" spans="1:8" ht="22.5" customHeight="1">
      <c r="A13" s="395" t="s">
        <v>177</v>
      </c>
      <c r="B13" s="596"/>
      <c r="C13" s="596"/>
      <c r="D13" s="597">
        <f t="shared" si="0"/>
        <v>0</v>
      </c>
      <c r="E13" s="596"/>
      <c r="F13" s="596"/>
      <c r="G13" s="598">
        <f t="shared" si="1"/>
        <v>0</v>
      </c>
    </row>
    <row r="14" spans="1:8" ht="10.5" customHeight="1" thickBot="1">
      <c r="A14" s="396"/>
      <c r="B14" s="674"/>
      <c r="C14" s="674"/>
      <c r="D14" s="675"/>
      <c r="E14" s="674"/>
      <c r="F14" s="674"/>
      <c r="G14" s="676"/>
    </row>
    <row r="15" spans="1:8" ht="16.5" customHeight="1" thickBot="1">
      <c r="A15" s="690" t="s">
        <v>417</v>
      </c>
      <c r="B15" s="677">
        <f>SUM(B9:B14)</f>
        <v>5752135.71</v>
      </c>
      <c r="C15" s="677">
        <f>SUM(C9:C14)</f>
        <v>846680.24</v>
      </c>
      <c r="D15" s="678">
        <f>C15+B15</f>
        <v>6598815.9500000002</v>
      </c>
      <c r="E15" s="677">
        <f>SUM(E9:E14)</f>
        <v>2867460.2800000003</v>
      </c>
      <c r="F15" s="677">
        <f>SUM(F9:F14)</f>
        <v>2755017.14</v>
      </c>
      <c r="G15" s="698">
        <f>D15-E15</f>
        <v>3731355.67</v>
      </c>
      <c r="H15" s="655" t="str">
        <f>IF(B15&lt;&gt;'ETCA-II-11 '!B81,"ERROR!!!!! EL MONTO NO COINCIDE CON LO REPORTADO EN EL FORMATO ETCA-II-11 EN EL TOTAL APROBADO ANUAL DEL ANALÍTICO DE EGRESOS","")</f>
        <v/>
      </c>
    </row>
    <row r="16" spans="1:8" ht="12" customHeight="1">
      <c r="H16" s="655" t="str">
        <f>IF(C15&lt;&gt;'ETCA-II-11 '!C81,"ERROR!!!!! EL MONTO NO COINCIDE CON LO REPORTADO EN EL FORMATO ETCA-II-11 EN EL TOTAL DE AMPLIACIONES/REDUCCIONES DEL ANALÍTICO DE EGRESOS","")</f>
        <v/>
      </c>
    </row>
    <row r="17" spans="1:8" s="392" customFormat="1" ht="15.75">
      <c r="A17" s="907" t="s">
        <v>422</v>
      </c>
      <c r="B17" s="907"/>
      <c r="C17" s="907"/>
      <c r="D17" s="907"/>
      <c r="E17" s="907"/>
      <c r="F17" s="907"/>
      <c r="G17" s="391"/>
      <c r="H17" s="655" t="str">
        <f>IF(D15&lt;&gt;'ETCA-II-11 '!D81,"ERROR!!!!! EL MONTO NO COINCIDE CON LO REPORTADO EN EL FORMATO ETCA-II-11 EN EL TOTAL MODIFICADO ANUAL DEL ANALÍTICO DE EGRESOS","")</f>
        <v/>
      </c>
    </row>
    <row r="18" spans="1:8" s="392" customFormat="1" ht="13.5">
      <c r="A18" s="836" t="s">
        <v>774</v>
      </c>
      <c r="B18" s="839"/>
      <c r="C18" s="839"/>
      <c r="D18" s="839"/>
      <c r="E18" s="839"/>
      <c r="F18" s="839"/>
      <c r="G18" s="829" t="s">
        <v>773</v>
      </c>
      <c r="H18" s="655" t="str">
        <f>IF(E15&lt;&gt;'ETCA-II-11 '!E81,"ERROR!!!!! EL MONTO NO COINCIDE CON LO REPORTADO EN EL FORMATO ETCA-II-11 EN EL TOTAL DEVENGADO ANUAL DEL ANALÍTICO DE EGRESOS","")</f>
        <v/>
      </c>
    </row>
    <row r="19" spans="1:8" s="392" customFormat="1" ht="28.5" customHeight="1">
      <c r="A19" s="837" t="s">
        <v>769</v>
      </c>
      <c r="B19" s="839"/>
      <c r="C19" s="839"/>
      <c r="D19" s="839"/>
      <c r="E19" s="839"/>
      <c r="F19" s="839"/>
      <c r="G19" s="832" t="s">
        <v>771</v>
      </c>
      <c r="H19" s="655" t="str">
        <f>IF(F15&lt;&gt;'ETCA-II-11 '!F81,"ERROR!!!!! EL MONTO NO COINCIDE CON LO REPORTADO EN EL FORMATO ETCA-II-11 EN EL TOTAL PAGADO ANUAL DEL ANALÍTICO DE EGRESOS","")</f>
        <v/>
      </c>
    </row>
    <row r="20" spans="1:8" s="392" customFormat="1" ht="13.5">
      <c r="A20" s="838" t="s">
        <v>770</v>
      </c>
      <c r="B20" s="839"/>
      <c r="C20" s="839"/>
      <c r="D20" s="839"/>
      <c r="E20" s="839"/>
      <c r="F20" s="839"/>
      <c r="G20" s="835" t="s">
        <v>2106</v>
      </c>
      <c r="H20" s="655" t="str">
        <f>IF(G15&lt;&gt;'ETCA-II-11 '!G81,"ERROR!!!!! EL MONTO NO COINCIDE CON LO REPORTADO EN EL FORMATO ETCA-II-11 EN EL TOTAL DEL SUBEJERCICIO DEL ANALÍTICO DE EGRESOS","")</f>
        <v/>
      </c>
    </row>
    <row r="21" spans="1:8" s="392" customFormat="1" ht="25.5" customHeight="1">
      <c r="A21" s="906" t="s">
        <v>423</v>
      </c>
      <c r="B21" s="906"/>
      <c r="C21" s="906"/>
      <c r="D21" s="906"/>
      <c r="E21" s="906"/>
      <c r="F21" s="906"/>
      <c r="G21" s="906"/>
    </row>
    <row r="22" spans="1:8" s="392" customFormat="1" ht="13.5">
      <c r="A22" s="908" t="s">
        <v>424</v>
      </c>
      <c r="B22" s="908"/>
      <c r="C22" s="908"/>
      <c r="D22" s="908"/>
      <c r="E22" s="391"/>
      <c r="F22" s="391"/>
      <c r="G22" s="391"/>
    </row>
    <row r="23" spans="1:8" s="392" customFormat="1" ht="13.5" customHeight="1">
      <c r="A23" s="906" t="s">
        <v>425</v>
      </c>
      <c r="B23" s="906"/>
      <c r="C23" s="906"/>
      <c r="D23" s="906"/>
      <c r="E23" s="906"/>
      <c r="F23" s="906"/>
      <c r="G23" s="906"/>
    </row>
    <row r="24" spans="1:8" s="392" customFormat="1" ht="13.5">
      <c r="A24" s="393" t="s">
        <v>426</v>
      </c>
      <c r="B24" s="391"/>
      <c r="C24" s="391"/>
      <c r="D24" s="391"/>
      <c r="E24" s="391"/>
      <c r="F24" s="391"/>
      <c r="G24" s="391"/>
    </row>
    <row r="25" spans="1:8" s="392" customFormat="1" ht="13.5" customHeight="1">
      <c r="A25" s="906" t="s">
        <v>427</v>
      </c>
      <c r="B25" s="906"/>
      <c r="C25" s="906"/>
      <c r="D25" s="906"/>
      <c r="E25" s="906"/>
      <c r="F25" s="906"/>
      <c r="G25" s="906"/>
    </row>
    <row r="26" spans="1:8" s="392" customFormat="1" ht="13.5">
      <c r="A26" s="394" t="s">
        <v>428</v>
      </c>
      <c r="B26" s="391"/>
      <c r="C26" s="391"/>
      <c r="D26" s="391"/>
      <c r="E26" s="391"/>
      <c r="F26" s="391"/>
      <c r="G26" s="391"/>
    </row>
    <row r="27" spans="1:8" s="392" customFormat="1" ht="13.5">
      <c r="A27" s="393" t="s">
        <v>429</v>
      </c>
      <c r="B27" s="391"/>
      <c r="C27" s="391"/>
      <c r="D27" s="391"/>
      <c r="E27" s="391"/>
      <c r="F27" s="391"/>
      <c r="G27" s="391"/>
    </row>
    <row r="28" spans="1:8" s="392" customFormat="1" ht="13.5" customHeight="1">
      <c r="A28" s="906" t="s">
        <v>430</v>
      </c>
      <c r="B28" s="906"/>
      <c r="C28" s="906"/>
      <c r="D28" s="906"/>
      <c r="E28" s="906"/>
      <c r="F28" s="906"/>
      <c r="G28" s="906"/>
    </row>
    <row r="29" spans="1:8" s="392" customFormat="1" ht="13.5">
      <c r="A29" s="394" t="s">
        <v>428</v>
      </c>
      <c r="B29" s="391"/>
      <c r="C29" s="391"/>
      <c r="D29" s="391"/>
      <c r="E29" s="391"/>
      <c r="F29" s="391"/>
      <c r="G29" s="391"/>
    </row>
    <row r="30" spans="1:8" ht="8.25" customHeight="1"/>
  </sheetData>
  <sheetProtection sheet="1" objects="1" scenarios="1" insertHyperlinks="0"/>
  <mergeCells count="13">
    <mergeCell ref="A25:G25"/>
    <mergeCell ref="A28:G28"/>
    <mergeCell ref="A17:F17"/>
    <mergeCell ref="A21:G21"/>
    <mergeCell ref="A22:D22"/>
    <mergeCell ref="A23:G23"/>
    <mergeCell ref="B6:E6"/>
    <mergeCell ref="A7:A8"/>
    <mergeCell ref="A1:G1"/>
    <mergeCell ref="A2:G2"/>
    <mergeCell ref="A3:G3"/>
    <mergeCell ref="A4:G4"/>
    <mergeCell ref="A5:G5"/>
  </mergeCells>
  <pageMargins left="0.39370078740157483" right="0.39370078740157483" top="0.74803149606299213" bottom="0.74803149606299213" header="0.31496062992125984" footer="0.31496062992125984"/>
  <pageSetup orientation="landscape" r:id="rId1"/>
  <headerFooter>
    <oddHeader xml:space="preserve">&amp;RETCA-II-11A                        .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H37"/>
  <sheetViews>
    <sheetView view="pageLayout" topLeftCell="A24" zoomScaleSheetLayoutView="115" workbookViewId="0">
      <selection activeCell="A33" sqref="A33:G35"/>
    </sheetView>
  </sheetViews>
  <sheetFormatPr baseColWidth="10" defaultColWidth="11.42578125" defaultRowHeight="16.5"/>
  <cols>
    <col min="1" max="1" width="39.85546875" style="386" customWidth="1"/>
    <col min="2" max="7" width="13.7109375" style="386" customWidth="1"/>
    <col min="8" max="16384" width="11.42578125" style="386"/>
  </cols>
  <sheetData>
    <row r="1" spans="1:7">
      <c r="A1" s="861" t="s">
        <v>76</v>
      </c>
      <c r="B1" s="861"/>
      <c r="C1" s="861"/>
      <c r="D1" s="861"/>
      <c r="E1" s="861"/>
      <c r="F1" s="861"/>
      <c r="G1" s="861"/>
    </row>
    <row r="2" spans="1:7" s="388" customFormat="1">
      <c r="A2" s="861" t="s">
        <v>357</v>
      </c>
      <c r="B2" s="861"/>
      <c r="C2" s="861"/>
      <c r="D2" s="861"/>
      <c r="E2" s="861"/>
      <c r="F2" s="861"/>
      <c r="G2" s="861"/>
    </row>
    <row r="3" spans="1:7" s="388" customFormat="1">
      <c r="A3" s="861" t="s">
        <v>431</v>
      </c>
      <c r="B3" s="861"/>
      <c r="C3" s="861"/>
      <c r="D3" s="861"/>
      <c r="E3" s="861"/>
      <c r="F3" s="861"/>
      <c r="G3" s="861"/>
    </row>
    <row r="4" spans="1:7" s="388" customFormat="1">
      <c r="A4" s="862" t="s">
        <v>636</v>
      </c>
      <c r="B4" s="862"/>
      <c r="C4" s="862"/>
      <c r="D4" s="862"/>
      <c r="E4" s="862"/>
      <c r="F4" s="862"/>
      <c r="G4" s="862"/>
    </row>
    <row r="5" spans="1:7" s="388" customFormat="1">
      <c r="A5" s="862" t="s">
        <v>755</v>
      </c>
      <c r="B5" s="862"/>
      <c r="C5" s="862"/>
      <c r="D5" s="862"/>
      <c r="E5" s="862"/>
      <c r="F5" s="862"/>
      <c r="G5" s="862"/>
    </row>
    <row r="6" spans="1:7" s="388" customFormat="1" ht="17.25" thickBot="1">
      <c r="A6" s="236"/>
      <c r="B6" s="863" t="s">
        <v>78</v>
      </c>
      <c r="C6" s="863"/>
      <c r="D6" s="863"/>
      <c r="E6" s="863"/>
      <c r="F6" s="236" t="s">
        <v>432</v>
      </c>
      <c r="G6" s="727" t="s">
        <v>639</v>
      </c>
    </row>
    <row r="7" spans="1:7" s="399" customFormat="1" ht="38.25">
      <c r="A7" s="909" t="s">
        <v>431</v>
      </c>
      <c r="B7" s="293" t="s">
        <v>360</v>
      </c>
      <c r="C7" s="293" t="s">
        <v>361</v>
      </c>
      <c r="D7" s="293" t="s">
        <v>362</v>
      </c>
      <c r="E7" s="294" t="s">
        <v>363</v>
      </c>
      <c r="F7" s="294" t="s">
        <v>364</v>
      </c>
      <c r="G7" s="295" t="s">
        <v>365</v>
      </c>
    </row>
    <row r="8" spans="1:7" s="402" customFormat="1" ht="17.25" thickBot="1">
      <c r="A8" s="910"/>
      <c r="B8" s="400" t="s">
        <v>312</v>
      </c>
      <c r="C8" s="400" t="s">
        <v>313</v>
      </c>
      <c r="D8" s="400" t="s">
        <v>366</v>
      </c>
      <c r="E8" s="400" t="s">
        <v>315</v>
      </c>
      <c r="F8" s="400" t="s">
        <v>316</v>
      </c>
      <c r="G8" s="401" t="s">
        <v>367</v>
      </c>
    </row>
    <row r="9" spans="1:7" ht="21" customHeight="1">
      <c r="A9" s="403" t="s">
        <v>642</v>
      </c>
      <c r="B9" s="596">
        <f>+'ETCA-II-11 '!B81</f>
        <v>5752135.71</v>
      </c>
      <c r="C9" s="596">
        <f>'ETCA-II-11-A '!C9</f>
        <v>846680.24</v>
      </c>
      <c r="D9" s="596">
        <f>IF($A9="","",B9+C9)</f>
        <v>6598815.9500000002</v>
      </c>
      <c r="E9" s="596">
        <f>+'ETCA-II-11 '!E81</f>
        <v>2867460.2800000003</v>
      </c>
      <c r="F9" s="596">
        <f>'ETCA-II-11-A '!F9</f>
        <v>2755017.14</v>
      </c>
      <c r="G9" s="658">
        <f>IF($A9="","",D9-E9)</f>
        <v>3731355.67</v>
      </c>
    </row>
    <row r="10" spans="1:7" ht="21" customHeight="1">
      <c r="A10" s="403"/>
      <c r="B10" s="596"/>
      <c r="C10" s="596"/>
      <c r="D10" s="596" t="str">
        <f t="shared" ref="D10:D30" si="0">IF($A10="","",B10+C10)</f>
        <v/>
      </c>
      <c r="E10" s="596"/>
      <c r="F10" s="596"/>
      <c r="G10" s="658" t="str">
        <f t="shared" ref="G10:G32" si="1">IF($A10="","",D10-E10)</f>
        <v/>
      </c>
    </row>
    <row r="11" spans="1:7" ht="21" customHeight="1">
      <c r="A11" s="403"/>
      <c r="B11" s="596"/>
      <c r="C11" s="596"/>
      <c r="D11" s="596" t="str">
        <f t="shared" si="0"/>
        <v/>
      </c>
      <c r="E11" s="596"/>
      <c r="F11" s="596"/>
      <c r="G11" s="658" t="str">
        <f t="shared" si="1"/>
        <v/>
      </c>
    </row>
    <row r="12" spans="1:7" ht="21" customHeight="1">
      <c r="A12" s="403"/>
      <c r="B12" s="596"/>
      <c r="C12" s="596"/>
      <c r="D12" s="596" t="str">
        <f t="shared" si="0"/>
        <v/>
      </c>
      <c r="E12" s="596"/>
      <c r="F12" s="596"/>
      <c r="G12" s="658" t="str">
        <f t="shared" si="1"/>
        <v/>
      </c>
    </row>
    <row r="13" spans="1:7" ht="21" customHeight="1">
      <c r="A13" s="403"/>
      <c r="B13" s="596"/>
      <c r="C13" s="596"/>
      <c r="D13" s="596" t="str">
        <f t="shared" si="0"/>
        <v/>
      </c>
      <c r="E13" s="596"/>
      <c r="F13" s="596"/>
      <c r="G13" s="658" t="str">
        <f t="shared" si="1"/>
        <v/>
      </c>
    </row>
    <row r="14" spans="1:7" ht="21" customHeight="1">
      <c r="A14" s="403"/>
      <c r="B14" s="596"/>
      <c r="C14" s="596"/>
      <c r="D14" s="596" t="str">
        <f t="shared" si="0"/>
        <v/>
      </c>
      <c r="E14" s="596"/>
      <c r="F14" s="596"/>
      <c r="G14" s="658" t="str">
        <f t="shared" si="1"/>
        <v/>
      </c>
    </row>
    <row r="15" spans="1:7" ht="21" customHeight="1">
      <c r="A15" s="403"/>
      <c r="B15" s="596"/>
      <c r="C15" s="596"/>
      <c r="D15" s="596" t="str">
        <f t="shared" si="0"/>
        <v/>
      </c>
      <c r="E15" s="596"/>
      <c r="F15" s="596"/>
      <c r="G15" s="658" t="str">
        <f t="shared" si="1"/>
        <v/>
      </c>
    </row>
    <row r="16" spans="1:7" ht="21" customHeight="1">
      <c r="A16" s="403" t="s">
        <v>433</v>
      </c>
      <c r="B16" s="596"/>
      <c r="C16" s="596"/>
      <c r="D16" s="596">
        <f t="shared" si="0"/>
        <v>0</v>
      </c>
      <c r="E16" s="596"/>
      <c r="F16" s="596"/>
      <c r="G16" s="658">
        <f t="shared" si="1"/>
        <v>0</v>
      </c>
    </row>
    <row r="17" spans="1:8" ht="21" customHeight="1">
      <c r="A17" s="403" t="s">
        <v>434</v>
      </c>
      <c r="B17" s="596"/>
      <c r="C17" s="596"/>
      <c r="D17" s="597"/>
      <c r="E17" s="596"/>
      <c r="F17" s="596"/>
      <c r="G17" s="598"/>
    </row>
    <row r="18" spans="1:8" ht="21" customHeight="1">
      <c r="A18" s="403" t="s">
        <v>434</v>
      </c>
      <c r="B18" s="596"/>
      <c r="C18" s="596"/>
      <c r="D18" s="597"/>
      <c r="E18" s="596"/>
      <c r="F18" s="596"/>
      <c r="G18" s="598"/>
    </row>
    <row r="19" spans="1:8" ht="21" customHeight="1">
      <c r="A19" s="403" t="s">
        <v>434</v>
      </c>
      <c r="B19" s="596"/>
      <c r="C19" s="596"/>
      <c r="D19" s="597"/>
      <c r="E19" s="596"/>
      <c r="F19" s="596"/>
      <c r="G19" s="598"/>
    </row>
    <row r="20" spans="1:8" ht="21" customHeight="1">
      <c r="A20" s="403" t="s">
        <v>434</v>
      </c>
      <c r="B20" s="596"/>
      <c r="C20" s="596"/>
      <c r="D20" s="597"/>
      <c r="E20" s="596"/>
      <c r="F20" s="596"/>
      <c r="G20" s="598"/>
    </row>
    <row r="21" spans="1:8" ht="21" customHeight="1">
      <c r="A21" s="403"/>
      <c r="B21" s="596"/>
      <c r="C21" s="596"/>
      <c r="D21" s="597" t="str">
        <f t="shared" si="0"/>
        <v/>
      </c>
      <c r="E21" s="596"/>
      <c r="F21" s="596"/>
      <c r="G21" s="598" t="str">
        <f t="shared" si="1"/>
        <v/>
      </c>
    </row>
    <row r="22" spans="1:8" ht="21" customHeight="1">
      <c r="A22" s="403"/>
      <c r="B22" s="596"/>
      <c r="C22" s="596"/>
      <c r="D22" s="597" t="str">
        <f t="shared" si="0"/>
        <v/>
      </c>
      <c r="E22" s="596"/>
      <c r="F22" s="596"/>
      <c r="G22" s="598" t="str">
        <f t="shared" si="1"/>
        <v/>
      </c>
    </row>
    <row r="23" spans="1:8" ht="21" customHeight="1">
      <c r="A23" s="403"/>
      <c r="B23" s="596"/>
      <c r="C23" s="596"/>
      <c r="D23" s="597" t="str">
        <f t="shared" si="0"/>
        <v/>
      </c>
      <c r="E23" s="596"/>
      <c r="F23" s="596"/>
      <c r="G23" s="598" t="str">
        <f t="shared" si="1"/>
        <v/>
      </c>
    </row>
    <row r="24" spans="1:8" ht="21" customHeight="1">
      <c r="A24" s="403"/>
      <c r="B24" s="596"/>
      <c r="C24" s="596"/>
      <c r="D24" s="597" t="str">
        <f t="shared" si="0"/>
        <v/>
      </c>
      <c r="E24" s="596"/>
      <c r="F24" s="596"/>
      <c r="G24" s="598" t="str">
        <f t="shared" si="1"/>
        <v/>
      </c>
    </row>
    <row r="25" spans="1:8" ht="21" customHeight="1">
      <c r="A25" s="403"/>
      <c r="B25" s="596"/>
      <c r="C25" s="596"/>
      <c r="D25" s="597" t="str">
        <f t="shared" si="0"/>
        <v/>
      </c>
      <c r="E25" s="596"/>
      <c r="F25" s="596"/>
      <c r="G25" s="598" t="str">
        <f t="shared" si="1"/>
        <v/>
      </c>
    </row>
    <row r="26" spans="1:8" ht="21" customHeight="1">
      <c r="A26" s="403"/>
      <c r="B26" s="596"/>
      <c r="C26" s="596"/>
      <c r="D26" s="597" t="str">
        <f t="shared" si="0"/>
        <v/>
      </c>
      <c r="E26" s="596"/>
      <c r="F26" s="596"/>
      <c r="G26" s="598" t="str">
        <f t="shared" si="1"/>
        <v/>
      </c>
    </row>
    <row r="27" spans="1:8" ht="21" customHeight="1">
      <c r="A27" s="403"/>
      <c r="B27" s="596"/>
      <c r="C27" s="596"/>
      <c r="D27" s="597" t="str">
        <f t="shared" si="0"/>
        <v/>
      </c>
      <c r="E27" s="596"/>
      <c r="F27" s="596"/>
      <c r="G27" s="598" t="str">
        <f t="shared" si="1"/>
        <v/>
      </c>
    </row>
    <row r="28" spans="1:8" ht="21" customHeight="1">
      <c r="A28" s="403"/>
      <c r="B28" s="596"/>
      <c r="C28" s="596"/>
      <c r="D28" s="597" t="str">
        <f t="shared" si="0"/>
        <v/>
      </c>
      <c r="E28" s="596"/>
      <c r="F28" s="596"/>
      <c r="G28" s="598" t="str">
        <f t="shared" si="1"/>
        <v/>
      </c>
    </row>
    <row r="29" spans="1:8" ht="21" customHeight="1">
      <c r="A29" s="403"/>
      <c r="B29" s="596"/>
      <c r="C29" s="596"/>
      <c r="D29" s="597" t="str">
        <f t="shared" si="0"/>
        <v/>
      </c>
      <c r="E29" s="596"/>
      <c r="F29" s="596"/>
      <c r="G29" s="598" t="str">
        <f t="shared" si="1"/>
        <v/>
      </c>
    </row>
    <row r="30" spans="1:8" ht="21" customHeight="1">
      <c r="A30" s="403"/>
      <c r="B30" s="596"/>
      <c r="C30" s="596"/>
      <c r="D30" s="597" t="str">
        <f t="shared" si="0"/>
        <v/>
      </c>
      <c r="E30" s="596"/>
      <c r="F30" s="596"/>
      <c r="G30" s="598" t="str">
        <f t="shared" si="1"/>
        <v/>
      </c>
    </row>
    <row r="31" spans="1:8" ht="21" customHeight="1" thickBot="1">
      <c r="A31" s="403"/>
      <c r="B31" s="596"/>
      <c r="C31" s="596"/>
      <c r="D31" s="597" t="str">
        <f>IF($A31="","",B31+C31)</f>
        <v/>
      </c>
      <c r="E31" s="596"/>
      <c r="F31" s="596"/>
      <c r="G31" s="598" t="str">
        <f t="shared" si="1"/>
        <v/>
      </c>
    </row>
    <row r="32" spans="1:8" ht="21" customHeight="1" thickBot="1">
      <c r="A32" s="404" t="s">
        <v>417</v>
      </c>
      <c r="B32" s="590">
        <f>SUM(B9:B31)</f>
        <v>5752135.71</v>
      </c>
      <c r="C32" s="590">
        <f t="shared" ref="C32:F32" si="2">SUM(C9:C31)</f>
        <v>846680.24</v>
      </c>
      <c r="D32" s="590">
        <f>IF($A32="","",B32+C32)</f>
        <v>6598815.9500000002</v>
      </c>
      <c r="E32" s="590">
        <f t="shared" si="2"/>
        <v>2867460.2800000003</v>
      </c>
      <c r="F32" s="590">
        <f t="shared" si="2"/>
        <v>2755017.14</v>
      </c>
      <c r="G32" s="591">
        <f t="shared" si="1"/>
        <v>3731355.67</v>
      </c>
      <c r="H32" s="389" t="str">
        <f>IF($B$32&lt;&gt;'ETCA-II-11 '!$B$81,"ERROR!!!!! EL MONTO NO COINCIDE CON LO REPORTADO EN EL FORMATO ETCA-II-11 EN EL TOTAL APROBADO ANUAL DEL ANALÍTICO DE EGRESOS","")</f>
        <v/>
      </c>
    </row>
    <row r="33" spans="1:8">
      <c r="A33" s="836" t="s">
        <v>774</v>
      </c>
      <c r="B33" s="839"/>
      <c r="C33" s="839"/>
      <c r="D33" s="839"/>
      <c r="E33" s="839"/>
      <c r="F33" s="839"/>
      <c r="G33" s="829" t="s">
        <v>773</v>
      </c>
      <c r="H33" s="389" t="str">
        <f>IF($C$32&lt;&gt;'ETCA-II-11 '!$C$81,"ERROR!!!!! EL MONTO NO COINCIDE CON LO REPORTADO EN EL FORMATO ETCA-II-11 EN EL TOTAL APROBADO ANUAL DEL ANALÍTICO DE EGRESOS","")</f>
        <v/>
      </c>
    </row>
    <row r="34" spans="1:8">
      <c r="A34" s="837" t="s">
        <v>769</v>
      </c>
      <c r="B34" s="839"/>
      <c r="C34" s="839"/>
      <c r="D34" s="839"/>
      <c r="E34" s="839"/>
      <c r="F34" s="839"/>
      <c r="G34" s="832" t="s">
        <v>771</v>
      </c>
      <c r="H34" s="389" t="str">
        <f>IF($D$32&lt;&gt;'ETCA-II-11 '!$D$81,"ERROR!!!!! EL MONTO NO COINCIDE CON LO REPORTADO EN EL FORMATO ETCA-II-11 EN EL TOTAL APROBADO ANUAL DEL ANALÍTICO DE EGRESOS","")</f>
        <v/>
      </c>
    </row>
    <row r="35" spans="1:8">
      <c r="A35" s="838" t="s">
        <v>770</v>
      </c>
      <c r="B35" s="839"/>
      <c r="C35" s="839"/>
      <c r="D35" s="839"/>
      <c r="E35" s="839"/>
      <c r="F35" s="839"/>
      <c r="G35" s="835" t="s">
        <v>2106</v>
      </c>
      <c r="H35" s="389" t="str">
        <f>IF($E$32&lt;&gt;'ETCA-II-11 '!$E$81,"ERROR!!!!! EL MONTO NO COINCIDE CON LO REPORTADO EN EL FORMATO ETCA-II-11 EN EL TOTAL APROBADO ANUAL DEL ANALÍTICO DE EGRESOS","")</f>
        <v/>
      </c>
    </row>
    <row r="36" spans="1:8">
      <c r="A36" s="906" t="s">
        <v>423</v>
      </c>
      <c r="B36" s="906"/>
      <c r="C36" s="906"/>
      <c r="D36" s="906"/>
      <c r="E36" s="906"/>
      <c r="F36" s="906"/>
      <c r="G36" s="906"/>
      <c r="H36" s="389" t="str">
        <f>IF($F$32&lt;&gt;'ETCA-II-11 '!$F$81,"ERROR!!!!! EL MONTO NO COINCIDE CON LO REPORTADO EN EL FORMATO ETCA-II-11 EN EL TOTAL APROBADO ANUAL DEL ANALÍTICO DE EGRESOS","")</f>
        <v/>
      </c>
    </row>
    <row r="37" spans="1:8">
      <c r="H37" s="389" t="str">
        <f>IF($G$32&lt;&gt;'ETCA-II-11 '!$G$81,"ERROR!!!!! EL MONTO NO COINCIDE CON LO REPORTADO EN EL FORMATO ETCA-II-11 EN EL TOTAL APROBADO ANUAL DEL ANALÍTICO DE EGRESOS","")</f>
        <v/>
      </c>
    </row>
  </sheetData>
  <sheetProtection sheet="1" objects="1" scenarios="1" insertRows="0" deleteRows="0"/>
  <mergeCells count="8">
    <mergeCell ref="A36:G36"/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51181102362204722" right="0.15748031496062992" top="0.51" bottom="0.38" header="0.31496062992125984" footer="0.31496062992125984"/>
  <pageSetup scale="78" orientation="landscape" r:id="rId1"/>
  <headerFooter>
    <oddHeader>&amp;RETCA-II-11-B1         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H24"/>
  <sheetViews>
    <sheetView view="pageLayout" topLeftCell="A13" zoomScaleSheetLayoutView="100" workbookViewId="0">
      <selection activeCell="G23" sqref="A21:G23"/>
    </sheetView>
  </sheetViews>
  <sheetFormatPr baseColWidth="10" defaultColWidth="11.42578125" defaultRowHeight="16.5"/>
  <cols>
    <col min="1" max="1" width="39.85546875" style="386" customWidth="1"/>
    <col min="2" max="7" width="13.7109375" style="386" customWidth="1"/>
    <col min="8" max="16384" width="11.42578125" style="386"/>
  </cols>
  <sheetData>
    <row r="1" spans="1:8">
      <c r="A1" s="861" t="s">
        <v>76</v>
      </c>
      <c r="B1" s="861"/>
      <c r="C1" s="861"/>
      <c r="D1" s="861"/>
      <c r="E1" s="861"/>
      <c r="F1" s="861"/>
      <c r="G1" s="861"/>
    </row>
    <row r="2" spans="1:8" s="388" customFormat="1">
      <c r="A2" s="861" t="s">
        <v>357</v>
      </c>
      <c r="B2" s="861"/>
      <c r="C2" s="861"/>
      <c r="D2" s="861"/>
      <c r="E2" s="861"/>
      <c r="F2" s="861"/>
      <c r="G2" s="861"/>
    </row>
    <row r="3" spans="1:8" s="388" customFormat="1">
      <c r="A3" s="862" t="s">
        <v>435</v>
      </c>
      <c r="B3" s="862"/>
      <c r="C3" s="862"/>
      <c r="D3" s="862"/>
      <c r="E3" s="862"/>
      <c r="F3" s="862"/>
      <c r="G3" s="862"/>
    </row>
    <row r="4" spans="1:8" s="388" customFormat="1">
      <c r="A4" s="862" t="s">
        <v>636</v>
      </c>
      <c r="B4" s="862"/>
      <c r="C4" s="862"/>
      <c r="D4" s="862"/>
      <c r="E4" s="862"/>
      <c r="F4" s="862"/>
      <c r="G4" s="862"/>
    </row>
    <row r="5" spans="1:8" s="388" customFormat="1">
      <c r="A5" s="862" t="s">
        <v>755</v>
      </c>
      <c r="B5" s="862"/>
      <c r="C5" s="862"/>
      <c r="D5" s="862"/>
      <c r="E5" s="862"/>
      <c r="F5" s="862"/>
      <c r="G5" s="862"/>
    </row>
    <row r="6" spans="1:8" s="388" customFormat="1" ht="17.25" thickBot="1">
      <c r="A6" s="236"/>
      <c r="B6" s="863" t="s">
        <v>78</v>
      </c>
      <c r="C6" s="863"/>
      <c r="D6" s="863"/>
      <c r="E6" s="863"/>
      <c r="F6" s="85" t="s">
        <v>79</v>
      </c>
      <c r="G6" s="562" t="s">
        <v>639</v>
      </c>
    </row>
    <row r="7" spans="1:8" s="399" customFormat="1" ht="53.25" customHeight="1">
      <c r="A7" s="911" t="s">
        <v>435</v>
      </c>
      <c r="B7" s="406" t="s">
        <v>360</v>
      </c>
      <c r="C7" s="406" t="s">
        <v>361</v>
      </c>
      <c r="D7" s="406" t="s">
        <v>362</v>
      </c>
      <c r="E7" s="406" t="s">
        <v>363</v>
      </c>
      <c r="F7" s="406" t="s">
        <v>364</v>
      </c>
      <c r="G7" s="407" t="s">
        <v>365</v>
      </c>
    </row>
    <row r="8" spans="1:8" s="405" customFormat="1" ht="15.75" customHeight="1" thickBot="1">
      <c r="A8" s="912"/>
      <c r="B8" s="400" t="s">
        <v>312</v>
      </c>
      <c r="C8" s="400" t="s">
        <v>313</v>
      </c>
      <c r="D8" s="400" t="s">
        <v>366</v>
      </c>
      <c r="E8" s="400" t="s">
        <v>315</v>
      </c>
      <c r="F8" s="400" t="s">
        <v>316</v>
      </c>
      <c r="G8" s="401" t="s">
        <v>367</v>
      </c>
    </row>
    <row r="9" spans="1:8" ht="30" customHeight="1">
      <c r="A9" s="660"/>
      <c r="B9" s="409"/>
      <c r="C9" s="409"/>
      <c r="D9" s="409"/>
      <c r="E9" s="409"/>
      <c r="F9" s="409"/>
      <c r="G9" s="410"/>
    </row>
    <row r="10" spans="1:8" ht="30" customHeight="1">
      <c r="A10" s="395" t="s">
        <v>436</v>
      </c>
      <c r="B10" s="584">
        <f>+'ETCA-II-11-B1'!B9</f>
        <v>5752135.71</v>
      </c>
      <c r="C10" s="584">
        <f>'ETCA-II-11-B1'!C9</f>
        <v>846680.24</v>
      </c>
      <c r="D10" s="585">
        <f>B10+C10</f>
        <v>6598815.9500000002</v>
      </c>
      <c r="E10" s="584">
        <f>+'ETCA-II-11-A '!E9</f>
        <v>2867460.2800000003</v>
      </c>
      <c r="F10" s="584">
        <f>'ETCA-II-11-B1'!F9</f>
        <v>2755017.14</v>
      </c>
      <c r="G10" s="586">
        <f>D10-E10</f>
        <v>3731355.67</v>
      </c>
    </row>
    <row r="11" spans="1:8" ht="30" customHeight="1">
      <c r="A11" s="395" t="s">
        <v>437</v>
      </c>
      <c r="B11" s="584"/>
      <c r="C11" s="584"/>
      <c r="D11" s="585">
        <f t="shared" ref="D11:D13" si="0">B11+C11</f>
        <v>0</v>
      </c>
      <c r="E11" s="584"/>
      <c r="F11" s="584"/>
      <c r="G11" s="586">
        <f t="shared" ref="G11:G13" si="1">D11-E11</f>
        <v>0</v>
      </c>
    </row>
    <row r="12" spans="1:8" ht="30" customHeight="1">
      <c r="A12" s="395" t="s">
        <v>438</v>
      </c>
      <c r="B12" s="584"/>
      <c r="C12" s="584"/>
      <c r="D12" s="585">
        <f t="shared" si="0"/>
        <v>0</v>
      </c>
      <c r="E12" s="584"/>
      <c r="F12" s="584"/>
      <c r="G12" s="586">
        <f t="shared" si="1"/>
        <v>0</v>
      </c>
    </row>
    <row r="13" spans="1:8" ht="30" customHeight="1">
      <c r="A13" s="395" t="s">
        <v>439</v>
      </c>
      <c r="B13" s="584"/>
      <c r="C13" s="584"/>
      <c r="D13" s="585">
        <f t="shared" si="0"/>
        <v>0</v>
      </c>
      <c r="E13" s="584"/>
      <c r="F13" s="584"/>
      <c r="G13" s="586">
        <f t="shared" si="1"/>
        <v>0</v>
      </c>
    </row>
    <row r="14" spans="1:8" ht="30" customHeight="1" thickBot="1">
      <c r="A14" s="659"/>
      <c r="B14" s="592"/>
      <c r="C14" s="592"/>
      <c r="D14" s="592"/>
      <c r="E14" s="592"/>
      <c r="F14" s="592"/>
      <c r="G14" s="593"/>
    </row>
    <row r="15" spans="1:8" s="399" customFormat="1" ht="30" customHeight="1" thickBot="1">
      <c r="A15" s="690" t="s">
        <v>417</v>
      </c>
      <c r="B15" s="594">
        <f>SUM(B10:B13)</f>
        <v>5752135.71</v>
      </c>
      <c r="C15" s="594">
        <f>SUM(C10:C13)</f>
        <v>846680.24</v>
      </c>
      <c r="D15" s="594">
        <f>B15+C15</f>
        <v>6598815.9500000002</v>
      </c>
      <c r="E15" s="594">
        <f>SUM(E10:E13)</f>
        <v>2867460.2800000003</v>
      </c>
      <c r="F15" s="594">
        <f>SUM(F10:F13)</f>
        <v>2755017.14</v>
      </c>
      <c r="G15" s="595">
        <f>D15-E15</f>
        <v>3731355.67</v>
      </c>
      <c r="H15" s="655" t="str">
        <f>IF(B15&lt;&gt;'ETCA-II-11 '!B81,"ERROR!!!!! EL MONTO NO COINCIDE CON LO REPORTADO EN EL FORMATO ETCA-II-11 EN EL TOTAL APROBADO ANUAL DEL ANALÍTICO DE EGRESOS","")</f>
        <v/>
      </c>
    </row>
    <row r="16" spans="1:8" s="399" customFormat="1" ht="18" customHeight="1">
      <c r="A16" s="636"/>
      <c r="B16" s="637"/>
      <c r="C16" s="637"/>
      <c r="D16" s="637"/>
      <c r="E16" s="637"/>
      <c r="F16" s="637"/>
      <c r="G16" s="637"/>
      <c r="H16" s="655" t="str">
        <f>IF(C15&lt;&gt;'ETCA-II-11 '!C81,"ERROR!!!!! EL MONTO NO COINCIDE CON LO REPORTADO EN EL FORMATO ETCA-II-11 EN EL TOTAL DE AMPLIACIONES/REDUCCIONES PRESENTADO EN EL ANALÍTICO DE EGRESOS","")</f>
        <v/>
      </c>
    </row>
    <row r="17" spans="1:8" s="399" customFormat="1" ht="18" customHeight="1">
      <c r="A17" s="636"/>
      <c r="B17" s="637"/>
      <c r="C17" s="637"/>
      <c r="D17" s="637"/>
      <c r="E17" s="637"/>
      <c r="F17" s="637"/>
      <c r="G17" s="637"/>
      <c r="H17" s="655" t="str">
        <f>IF(D15&lt;&gt;'ETCA-II-11 '!D81,"ERROR!!!!! EL MONTO NO COINCIDE CON LO REPORTADO EN EL FORMATO ETCA-II-11 EN EL TOTAL MODIFICADO ANUAL PRESENTADO EN EL ANALÍTICO DE EGRESOS","")</f>
        <v/>
      </c>
    </row>
    <row r="18" spans="1:8">
      <c r="H18" s="655" t="str">
        <f>IF(E15&lt;&gt;'ETCA-II-11 '!E81,"ERROR!!!!! EL MONTO NO COINCIDE CON LO REPORTADO EN EL FORMATO ETCA-II-11 EN EL TOTAL DEVENGADO ANUAL PRESENTADO EN EL ANALÍTICO DE EGRESOS","")</f>
        <v/>
      </c>
    </row>
    <row r="19" spans="1:8">
      <c r="H19" s="655" t="str">
        <f>IF(F15&lt;&gt;'ETCA-II-11 '!F81,"ERROR!!!!! EL MONTO NO COINCIDE CON LO REPORTADO EN EL FORMATO ETCA-II-11 EN EL TOTAL PAGADO ANUAL PRESENTADO EN EL ANALÍTICO DE EGRESOS","")</f>
        <v/>
      </c>
    </row>
    <row r="20" spans="1:8">
      <c r="H20" s="655" t="str">
        <f>IF(G15&lt;&gt;'ETCA-II-11 '!G81,"ERROR!!!!! EL MONTO NO COINCIDE CON LO REPORTADO EN EL FORMATO ETCA-II-11 EN EL TOTAL SUBEJERCICIO PRESENTADO EN EL ANALÍTICO DE EGRESOS","")</f>
        <v/>
      </c>
    </row>
    <row r="21" spans="1:8">
      <c r="A21" s="836" t="s">
        <v>774</v>
      </c>
      <c r="B21" s="839"/>
      <c r="C21" s="839"/>
      <c r="D21" s="839"/>
      <c r="E21" s="839"/>
      <c r="F21" s="839"/>
      <c r="G21" s="829" t="s">
        <v>773</v>
      </c>
    </row>
    <row r="22" spans="1:8">
      <c r="A22" s="837" t="s">
        <v>769</v>
      </c>
      <c r="B22" s="839"/>
      <c r="C22" s="839"/>
      <c r="D22" s="839"/>
      <c r="E22" s="839"/>
      <c r="F22" s="839"/>
      <c r="G22" s="832" t="s">
        <v>771</v>
      </c>
    </row>
    <row r="23" spans="1:8">
      <c r="A23" s="838" t="s">
        <v>770</v>
      </c>
      <c r="B23" s="839"/>
      <c r="C23" s="839"/>
      <c r="D23" s="839"/>
      <c r="E23" s="839"/>
      <c r="F23" s="839"/>
      <c r="G23" s="835" t="s">
        <v>2106</v>
      </c>
    </row>
    <row r="24" spans="1:8">
      <c r="A24" s="906"/>
      <c r="B24" s="906"/>
      <c r="C24" s="906"/>
      <c r="D24" s="906"/>
      <c r="E24" s="906"/>
      <c r="F24" s="906"/>
      <c r="G24" s="906"/>
    </row>
  </sheetData>
  <sheetProtection sheet="1" objects="1" scenarios="1"/>
  <mergeCells count="8">
    <mergeCell ref="A24:G24"/>
    <mergeCell ref="A7:A8"/>
    <mergeCell ref="A5:G5"/>
    <mergeCell ref="A1:G1"/>
    <mergeCell ref="A2:G2"/>
    <mergeCell ref="A3:G3"/>
    <mergeCell ref="A4:G4"/>
    <mergeCell ref="B6:E6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&amp;RETCA-II-11-B2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H31"/>
  <sheetViews>
    <sheetView view="pageBreakPreview" topLeftCell="A4" zoomScaleSheetLayoutView="100" workbookViewId="0">
      <selection activeCell="A28" sqref="A28:G30"/>
    </sheetView>
  </sheetViews>
  <sheetFormatPr baseColWidth="10" defaultColWidth="11.42578125" defaultRowHeight="16.5"/>
  <cols>
    <col min="1" max="1" width="39.85546875" style="386" customWidth="1"/>
    <col min="2" max="7" width="13.7109375" style="386" customWidth="1"/>
    <col min="8" max="16384" width="11.42578125" style="386"/>
  </cols>
  <sheetData>
    <row r="1" spans="1:7">
      <c r="A1" s="862" t="s">
        <v>76</v>
      </c>
      <c r="B1" s="862"/>
      <c r="C1" s="862"/>
      <c r="D1" s="862"/>
      <c r="E1" s="862"/>
      <c r="F1" s="862"/>
      <c r="G1" s="862"/>
    </row>
    <row r="2" spans="1:7">
      <c r="A2" s="862" t="s">
        <v>357</v>
      </c>
      <c r="B2" s="862"/>
      <c r="C2" s="862"/>
      <c r="D2" s="862"/>
      <c r="E2" s="862"/>
      <c r="F2" s="862"/>
      <c r="G2" s="862"/>
    </row>
    <row r="3" spans="1:7">
      <c r="A3" s="862" t="s">
        <v>440</v>
      </c>
      <c r="B3" s="862"/>
      <c r="C3" s="862"/>
      <c r="D3" s="862"/>
      <c r="E3" s="862"/>
      <c r="F3" s="862"/>
      <c r="G3" s="862"/>
    </row>
    <row r="4" spans="1:7">
      <c r="A4" s="862" t="s">
        <v>636</v>
      </c>
      <c r="B4" s="862"/>
      <c r="C4" s="862"/>
      <c r="D4" s="862"/>
      <c r="E4" s="862"/>
      <c r="F4" s="862"/>
      <c r="G4" s="862"/>
    </row>
    <row r="5" spans="1:7">
      <c r="A5" s="862" t="s">
        <v>755</v>
      </c>
      <c r="B5" s="862"/>
      <c r="C5" s="862"/>
      <c r="D5" s="862"/>
      <c r="E5" s="862"/>
      <c r="F5" s="862"/>
      <c r="G5" s="862"/>
    </row>
    <row r="6" spans="1:7" ht="17.25" thickBot="1">
      <c r="A6" s="236"/>
      <c r="B6" s="863" t="s">
        <v>78</v>
      </c>
      <c r="C6" s="863"/>
      <c r="D6" s="863"/>
      <c r="E6" s="863"/>
      <c r="F6" s="85" t="s">
        <v>79</v>
      </c>
      <c r="G6" s="562" t="s">
        <v>639</v>
      </c>
    </row>
    <row r="7" spans="1:7" s="392" customFormat="1" ht="40.5">
      <c r="A7" s="913" t="s">
        <v>198</v>
      </c>
      <c r="B7" s="413" t="s">
        <v>360</v>
      </c>
      <c r="C7" s="413" t="s">
        <v>361</v>
      </c>
      <c r="D7" s="413" t="s">
        <v>362</v>
      </c>
      <c r="E7" s="413" t="s">
        <v>363</v>
      </c>
      <c r="F7" s="413" t="s">
        <v>364</v>
      </c>
      <c r="G7" s="414" t="s">
        <v>365</v>
      </c>
    </row>
    <row r="8" spans="1:7" s="392" customFormat="1" ht="15.75" customHeight="1" thickBot="1">
      <c r="A8" s="914"/>
      <c r="B8" s="400" t="s">
        <v>312</v>
      </c>
      <c r="C8" s="400" t="s">
        <v>313</v>
      </c>
      <c r="D8" s="400" t="s">
        <v>366</v>
      </c>
      <c r="E8" s="400" t="s">
        <v>315</v>
      </c>
      <c r="F8" s="400" t="s">
        <v>316</v>
      </c>
      <c r="G8" s="401" t="s">
        <v>367</v>
      </c>
    </row>
    <row r="9" spans="1:7">
      <c r="A9" s="408"/>
      <c r="B9" s="411"/>
      <c r="C9" s="411"/>
      <c r="D9" s="412"/>
      <c r="E9" s="411"/>
      <c r="F9" s="411"/>
      <c r="G9" s="415"/>
    </row>
    <row r="10" spans="1:7" ht="25.5">
      <c r="A10" s="416" t="s">
        <v>441</v>
      </c>
      <c r="B10" s="584">
        <f>+'ETCA-II-11-B2'!B10</f>
        <v>5752135.71</v>
      </c>
      <c r="C10" s="584">
        <f>'ETCA-II-11-B2'!C10</f>
        <v>846680.24</v>
      </c>
      <c r="D10" s="585">
        <f>IF(A10="","",B10+C10)</f>
        <v>6598815.9500000002</v>
      </c>
      <c r="E10" s="584">
        <f>+'ETCA-II-11-B1'!E9</f>
        <v>2867460.2800000003</v>
      </c>
      <c r="F10" s="584">
        <f>'ETCA-II-11-B2'!F10</f>
        <v>2755017.14</v>
      </c>
      <c r="G10" s="586">
        <f>IF(A10="","",D10-E10)</f>
        <v>3731355.67</v>
      </c>
    </row>
    <row r="11" spans="1:7" ht="8.25" customHeight="1">
      <c r="A11" s="416"/>
      <c r="B11" s="584"/>
      <c r="C11" s="584"/>
      <c r="D11" s="585" t="str">
        <f t="shared" ref="D11:D22" si="0">IF(A11="","",B11+C11)</f>
        <v/>
      </c>
      <c r="E11" s="584"/>
      <c r="F11" s="584"/>
      <c r="G11" s="586" t="str">
        <f t="shared" ref="G11:G22" si="1">IF(A11="","",D11-E11)</f>
        <v/>
      </c>
    </row>
    <row r="12" spans="1:7">
      <c r="A12" s="416" t="s">
        <v>442</v>
      </c>
      <c r="B12" s="584"/>
      <c r="C12" s="584"/>
      <c r="D12" s="585">
        <f t="shared" si="0"/>
        <v>0</v>
      </c>
      <c r="E12" s="584"/>
      <c r="F12" s="584"/>
      <c r="G12" s="586">
        <f t="shared" si="1"/>
        <v>0</v>
      </c>
    </row>
    <row r="13" spans="1:7" ht="8.25" customHeight="1">
      <c r="A13" s="416"/>
      <c r="B13" s="584"/>
      <c r="C13" s="584"/>
      <c r="D13" s="585" t="str">
        <f t="shared" si="0"/>
        <v/>
      </c>
      <c r="E13" s="584"/>
      <c r="F13" s="584"/>
      <c r="G13" s="586" t="str">
        <f t="shared" si="1"/>
        <v/>
      </c>
    </row>
    <row r="14" spans="1:7" ht="25.5">
      <c r="A14" s="416" t="s">
        <v>443</v>
      </c>
      <c r="B14" s="584"/>
      <c r="C14" s="584"/>
      <c r="D14" s="585">
        <f t="shared" si="0"/>
        <v>0</v>
      </c>
      <c r="E14" s="584"/>
      <c r="F14" s="584"/>
      <c r="G14" s="586">
        <f t="shared" si="1"/>
        <v>0</v>
      </c>
    </row>
    <row r="15" spans="1:7" ht="8.25" customHeight="1">
      <c r="A15" s="416"/>
      <c r="B15" s="584"/>
      <c r="C15" s="584"/>
      <c r="D15" s="585" t="str">
        <f t="shared" si="0"/>
        <v/>
      </c>
      <c r="E15" s="584"/>
      <c r="F15" s="584"/>
      <c r="G15" s="586" t="str">
        <f t="shared" si="1"/>
        <v/>
      </c>
    </row>
    <row r="16" spans="1:7" ht="25.5">
      <c r="A16" s="416" t="s">
        <v>444</v>
      </c>
      <c r="B16" s="584"/>
      <c r="C16" s="584"/>
      <c r="D16" s="585">
        <f t="shared" si="0"/>
        <v>0</v>
      </c>
      <c r="E16" s="584"/>
      <c r="F16" s="584"/>
      <c r="G16" s="586">
        <f t="shared" si="1"/>
        <v>0</v>
      </c>
    </row>
    <row r="17" spans="1:8" ht="8.25" customHeight="1">
      <c r="A17" s="416"/>
      <c r="B17" s="584"/>
      <c r="C17" s="584"/>
      <c r="D17" s="585" t="str">
        <f t="shared" si="0"/>
        <v/>
      </c>
      <c r="E17" s="584"/>
      <c r="F17" s="584"/>
      <c r="G17" s="586" t="str">
        <f t="shared" si="1"/>
        <v/>
      </c>
    </row>
    <row r="18" spans="1:8" ht="25.5">
      <c r="A18" s="416" t="s">
        <v>445</v>
      </c>
      <c r="B18" s="584"/>
      <c r="C18" s="584"/>
      <c r="D18" s="585">
        <f t="shared" si="0"/>
        <v>0</v>
      </c>
      <c r="E18" s="584"/>
      <c r="F18" s="584"/>
      <c r="G18" s="586">
        <f t="shared" si="1"/>
        <v>0</v>
      </c>
    </row>
    <row r="19" spans="1:8" ht="8.25" customHeight="1">
      <c r="A19" s="416"/>
      <c r="B19" s="584"/>
      <c r="C19" s="584"/>
      <c r="D19" s="585" t="str">
        <f t="shared" si="0"/>
        <v/>
      </c>
      <c r="E19" s="584"/>
      <c r="F19" s="584"/>
      <c r="G19" s="586" t="str">
        <f t="shared" si="1"/>
        <v/>
      </c>
    </row>
    <row r="20" spans="1:8" ht="25.5">
      <c r="A20" s="416" t="s">
        <v>446</v>
      </c>
      <c r="B20" s="584"/>
      <c r="C20" s="584"/>
      <c r="D20" s="585">
        <f t="shared" si="0"/>
        <v>0</v>
      </c>
      <c r="E20" s="584"/>
      <c r="F20" s="584"/>
      <c r="G20" s="586">
        <f t="shared" si="1"/>
        <v>0</v>
      </c>
    </row>
    <row r="21" spans="1:8" ht="8.25" customHeight="1">
      <c r="A21" s="416"/>
      <c r="B21" s="584"/>
      <c r="C21" s="584"/>
      <c r="D21" s="585" t="str">
        <f t="shared" si="0"/>
        <v/>
      </c>
      <c r="E21" s="584"/>
      <c r="F21" s="584"/>
      <c r="G21" s="586" t="str">
        <f t="shared" si="1"/>
        <v/>
      </c>
    </row>
    <row r="22" spans="1:8" ht="26.25" thickBot="1">
      <c r="A22" s="416" t="s">
        <v>447</v>
      </c>
      <c r="B22" s="584"/>
      <c r="C22" s="584"/>
      <c r="D22" s="585">
        <f t="shared" si="0"/>
        <v>0</v>
      </c>
      <c r="E22" s="584"/>
      <c r="F22" s="584"/>
      <c r="G22" s="586">
        <f t="shared" si="1"/>
        <v>0</v>
      </c>
    </row>
    <row r="23" spans="1:8" ht="24.95" customHeight="1" thickBot="1">
      <c r="A23" s="404" t="s">
        <v>417</v>
      </c>
      <c r="B23" s="590">
        <f>SUM(B10:B22)</f>
        <v>5752135.71</v>
      </c>
      <c r="C23" s="590">
        <f>SUM(C10:C22)</f>
        <v>846680.24</v>
      </c>
      <c r="D23" s="590">
        <f t="shared" ref="D23" si="2">IF(A23="","",B23+C23)</f>
        <v>6598815.9500000002</v>
      </c>
      <c r="E23" s="590">
        <f>SUM(E10:E22)</f>
        <v>2867460.2800000003</v>
      </c>
      <c r="F23" s="590">
        <f>SUM(F10:F22)</f>
        <v>2755017.14</v>
      </c>
      <c r="G23" s="591">
        <f t="shared" ref="G23" si="3">IF(A23="","",D23-E23)</f>
        <v>3731355.67</v>
      </c>
      <c r="H23" s="389" t="str">
        <f>IF(B23&lt;&gt;'ETCA-II-11 '!B81,"ERROR!!!!! EL MONTO NO COINCIDE CON LO REPORTADO EN EL FORMATO ETCA-II-11 EN EL TOTAL APROBADO ANUAL DEL ANALÍTICO DE EGRESOS","")</f>
        <v/>
      </c>
    </row>
    <row r="24" spans="1:8" ht="24.95" customHeight="1">
      <c r="A24" s="639"/>
      <c r="B24" s="582"/>
      <c r="C24" s="582"/>
      <c r="D24" s="582"/>
      <c r="E24" s="582"/>
      <c r="F24" s="582"/>
      <c r="G24" s="583"/>
      <c r="H24" s="389" t="str">
        <f>IF(C23&lt;&gt;'ETCA-II-11 '!C81,"ERROR!!!!! EL MONTO NO COINCIDE CON LO REPORTADO EN EL FORMATO ETCA-II-11 EN EL TOTAL APROBADO ANUAL DEL ANALÍTICO DE EGRESOS","")</f>
        <v/>
      </c>
    </row>
    <row r="25" spans="1:8" ht="24.95" customHeight="1">
      <c r="A25" s="639"/>
      <c r="B25" s="582"/>
      <c r="C25" s="582"/>
      <c r="D25" s="582"/>
      <c r="E25" s="582"/>
      <c r="F25" s="582"/>
      <c r="G25" s="583"/>
      <c r="H25" s="389" t="str">
        <f>IF(D23&lt;&gt;'ETCA-II-11 '!D81,"ERROR!!!!! EL MONTO NO COINCIDE CON LO REPORTADO EN EL FORMATO ETCA-II-11 EN EL TOTAL APROBADO ANUAL DEL ANALÍTICO DE EGRESOS","")</f>
        <v/>
      </c>
    </row>
    <row r="26" spans="1:8" ht="24.95" customHeight="1">
      <c r="A26" s="408"/>
      <c r="B26" s="584"/>
      <c r="C26" s="584"/>
      <c r="D26" s="585"/>
      <c r="E26" s="584"/>
      <c r="F26" s="584"/>
      <c r="G26" s="586"/>
      <c r="H26" s="389" t="str">
        <f>IF(E23&lt;&gt;'ETCA-II-11 '!E81,"ERROR!!!!! EL MONTO NO COINCIDE CON LO REPORTADO EN EL FORMATO ETCA-II-11 EN EL TOTAL APROBADO ANUAL DEL ANALÍTICO DE EGRESOS","")</f>
        <v/>
      </c>
    </row>
    <row r="27" spans="1:8" ht="24.95" customHeight="1">
      <c r="A27" s="408"/>
      <c r="B27" s="584"/>
      <c r="C27" s="584"/>
      <c r="D27" s="585"/>
      <c r="E27" s="584"/>
      <c r="F27" s="584"/>
      <c r="G27" s="586"/>
      <c r="H27" s="389" t="str">
        <f>IF(F23&lt;&gt;'ETCA-II-11 '!F81,"ERROR!!!!! EL MONTO NO COINCIDE CON LO REPORTADO EN EL FORMATO ETCA-II-11 EN EL TOTAL APROBADO ANUAL DEL ANALÍTICO DE EGRESOS","")</f>
        <v/>
      </c>
    </row>
    <row r="28" spans="1:8" ht="25.5" customHeight="1">
      <c r="A28" s="638"/>
      <c r="B28" s="637"/>
      <c r="C28" s="637"/>
      <c r="D28" s="637"/>
      <c r="E28" s="637"/>
      <c r="F28" s="637"/>
      <c r="G28" s="637"/>
      <c r="H28" s="389" t="str">
        <f>IF(G23&lt;&gt;'ETCA-II-11 '!G81,"ERROR!!!!! EL MONTO NO COINCIDE CON LO REPORTADO EN EL FORMATO ETCA-II-11 EN EL TOTAL APROBADO ANUAL DEL ANALÍTICO DE EGRESOS","")</f>
        <v/>
      </c>
    </row>
    <row r="30" spans="1:8">
      <c r="F30" s="399"/>
    </row>
    <row r="31" spans="1:8">
      <c r="F31" s="399"/>
    </row>
  </sheetData>
  <sheetProtection sheet="1" objects="1" scenarios="1"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25" header="0.31496062992125984" footer="0.56000000000000005"/>
  <pageSetup scale="99" orientation="landscape" r:id="rId1"/>
  <headerFooter>
    <oddHeader>&amp;RETCA-II-11-B3</oddHeader>
    <oddFooter>&amp;L_____________________
C.P. JOSE FRANCISCO ORTEGA MOLINA
DIRECTOR GENERAL &amp;R_________________________
C.P. REFUGIO CARMELO ARRIQUIVES
ENC. DE LA SUBDIR. ADMINISTRATIVA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H50"/>
  <sheetViews>
    <sheetView view="pageLayout" topLeftCell="A31" zoomScaleSheetLayoutView="100" workbookViewId="0">
      <selection activeCell="D47" sqref="D47"/>
    </sheetView>
  </sheetViews>
  <sheetFormatPr baseColWidth="10" defaultColWidth="11.42578125" defaultRowHeight="15"/>
  <cols>
    <col min="1" max="1" width="36.7109375" style="417" customWidth="1"/>
    <col min="2" max="5" width="11.42578125" style="427"/>
    <col min="6" max="6" width="11.85546875" style="427" customWidth="1"/>
    <col min="7" max="7" width="11.42578125" style="427"/>
    <col min="8" max="16384" width="11.42578125" style="417"/>
  </cols>
  <sheetData>
    <row r="1" spans="1:7" ht="16.5">
      <c r="A1" s="862" t="s">
        <v>76</v>
      </c>
      <c r="B1" s="862"/>
      <c r="C1" s="862"/>
      <c r="D1" s="862"/>
      <c r="E1" s="862"/>
      <c r="F1" s="862"/>
      <c r="G1" s="862"/>
    </row>
    <row r="2" spans="1:7" ht="16.5">
      <c r="A2" s="862" t="s">
        <v>357</v>
      </c>
      <c r="B2" s="862"/>
      <c r="C2" s="862"/>
      <c r="D2" s="862"/>
      <c r="E2" s="862"/>
      <c r="F2" s="862"/>
      <c r="G2" s="862"/>
    </row>
    <row r="3" spans="1:7" ht="16.5">
      <c r="A3" s="862" t="s">
        <v>448</v>
      </c>
      <c r="B3" s="862"/>
      <c r="C3" s="862"/>
      <c r="D3" s="862"/>
      <c r="E3" s="862"/>
      <c r="F3" s="862"/>
      <c r="G3" s="862"/>
    </row>
    <row r="4" spans="1:7" ht="16.5">
      <c r="A4" s="862" t="s">
        <v>636</v>
      </c>
      <c r="B4" s="862"/>
      <c r="C4" s="862"/>
      <c r="D4" s="862"/>
      <c r="E4" s="862"/>
      <c r="F4" s="862"/>
      <c r="G4" s="862"/>
    </row>
    <row r="5" spans="1:7" ht="16.5">
      <c r="A5" s="862" t="s">
        <v>755</v>
      </c>
      <c r="B5" s="862"/>
      <c r="C5" s="862"/>
      <c r="D5" s="862"/>
      <c r="E5" s="862"/>
      <c r="F5" s="862"/>
      <c r="G5" s="862"/>
    </row>
    <row r="6" spans="1:7" ht="17.25" thickBot="1">
      <c r="A6" s="236"/>
      <c r="B6" s="915"/>
      <c r="C6" s="915"/>
      <c r="D6" s="915"/>
      <c r="E6" s="915"/>
      <c r="F6" s="418" t="s">
        <v>79</v>
      </c>
      <c r="G6" s="563" t="s">
        <v>639</v>
      </c>
    </row>
    <row r="7" spans="1:7" s="421" customFormat="1" ht="40.5">
      <c r="A7" s="913" t="s">
        <v>198</v>
      </c>
      <c r="B7" s="419" t="s">
        <v>360</v>
      </c>
      <c r="C7" s="419" t="s">
        <v>361</v>
      </c>
      <c r="D7" s="419" t="s">
        <v>362</v>
      </c>
      <c r="E7" s="419" t="s">
        <v>363</v>
      </c>
      <c r="F7" s="419" t="s">
        <v>364</v>
      </c>
      <c r="G7" s="420" t="s">
        <v>365</v>
      </c>
    </row>
    <row r="8" spans="1:7" s="421" customFormat="1" ht="15.75" customHeight="1" thickBot="1">
      <c r="A8" s="914"/>
      <c r="B8" s="422" t="s">
        <v>312</v>
      </c>
      <c r="C8" s="422" t="s">
        <v>313</v>
      </c>
      <c r="D8" s="422" t="s">
        <v>366</v>
      </c>
      <c r="E8" s="422" t="s">
        <v>315</v>
      </c>
      <c r="F8" s="422" t="s">
        <v>316</v>
      </c>
      <c r="G8" s="423" t="s">
        <v>367</v>
      </c>
    </row>
    <row r="9" spans="1:7" ht="16.5">
      <c r="A9" s="424"/>
      <c r="B9" s="425"/>
      <c r="C9" s="425"/>
      <c r="D9" s="425"/>
      <c r="E9" s="425"/>
      <c r="F9" s="425"/>
      <c r="G9" s="426"/>
    </row>
    <row r="10" spans="1:7">
      <c r="A10" s="581" t="s">
        <v>449</v>
      </c>
      <c r="B10" s="582">
        <f>SUM(B11:B18)</f>
        <v>0</v>
      </c>
      <c r="C10" s="582">
        <f>SUM(C11:C18)</f>
        <v>0</v>
      </c>
      <c r="D10" s="582">
        <f>IF(A10="","",B10+C10)</f>
        <v>0</v>
      </c>
      <c r="E10" s="582">
        <f>SUM(E11:E18)</f>
        <v>0</v>
      </c>
      <c r="F10" s="582">
        <f>SUM(F11:F18)</f>
        <v>0</v>
      </c>
      <c r="G10" s="583">
        <f>IF(A10="","",D10-E10)</f>
        <v>0</v>
      </c>
    </row>
    <row r="11" spans="1:7">
      <c r="A11" s="395" t="s">
        <v>450</v>
      </c>
      <c r="B11" s="584"/>
      <c r="C11" s="584"/>
      <c r="D11" s="585">
        <f t="shared" ref="D11:D44" si="0">IF(A11="","",B11+C11)</f>
        <v>0</v>
      </c>
      <c r="E11" s="584"/>
      <c r="F11" s="584"/>
      <c r="G11" s="586">
        <f t="shared" ref="G11:G44" si="1">IF(A11="","",D11-E11)</f>
        <v>0</v>
      </c>
    </row>
    <row r="12" spans="1:7">
      <c r="A12" s="395" t="s">
        <v>451</v>
      </c>
      <c r="B12" s="584"/>
      <c r="C12" s="584"/>
      <c r="D12" s="585">
        <f t="shared" si="0"/>
        <v>0</v>
      </c>
      <c r="E12" s="584"/>
      <c r="F12" s="584"/>
      <c r="G12" s="586">
        <f t="shared" si="1"/>
        <v>0</v>
      </c>
    </row>
    <row r="13" spans="1:7">
      <c r="A13" s="395" t="s">
        <v>452</v>
      </c>
      <c r="B13" s="584"/>
      <c r="C13" s="584"/>
      <c r="D13" s="585">
        <f t="shared" si="0"/>
        <v>0</v>
      </c>
      <c r="E13" s="584"/>
      <c r="F13" s="584"/>
      <c r="G13" s="586">
        <f t="shared" si="1"/>
        <v>0</v>
      </c>
    </row>
    <row r="14" spans="1:7">
      <c r="A14" s="395" t="s">
        <v>453</v>
      </c>
      <c r="B14" s="584"/>
      <c r="C14" s="584"/>
      <c r="D14" s="585">
        <f t="shared" si="0"/>
        <v>0</v>
      </c>
      <c r="E14" s="584"/>
      <c r="F14" s="584"/>
      <c r="G14" s="586">
        <f t="shared" si="1"/>
        <v>0</v>
      </c>
    </row>
    <row r="15" spans="1:7">
      <c r="A15" s="395" t="s">
        <v>454</v>
      </c>
      <c r="B15" s="584"/>
      <c r="C15" s="584"/>
      <c r="D15" s="585">
        <f t="shared" si="0"/>
        <v>0</v>
      </c>
      <c r="E15" s="584"/>
      <c r="F15" s="584"/>
      <c r="G15" s="586">
        <f t="shared" si="1"/>
        <v>0</v>
      </c>
    </row>
    <row r="16" spans="1:7">
      <c r="A16" s="395" t="s">
        <v>455</v>
      </c>
      <c r="B16" s="584"/>
      <c r="C16" s="584"/>
      <c r="D16" s="585">
        <f t="shared" si="0"/>
        <v>0</v>
      </c>
      <c r="E16" s="584"/>
      <c r="F16" s="584"/>
      <c r="G16" s="586">
        <f t="shared" si="1"/>
        <v>0</v>
      </c>
    </row>
    <row r="17" spans="1:7">
      <c r="A17" s="395" t="s">
        <v>456</v>
      </c>
      <c r="B17" s="584"/>
      <c r="C17" s="584"/>
      <c r="D17" s="585">
        <f t="shared" si="0"/>
        <v>0</v>
      </c>
      <c r="E17" s="584"/>
      <c r="F17" s="584"/>
      <c r="G17" s="586">
        <f t="shared" si="1"/>
        <v>0</v>
      </c>
    </row>
    <row r="18" spans="1:7">
      <c r="A18" s="395" t="s">
        <v>392</v>
      </c>
      <c r="B18" s="584"/>
      <c r="C18" s="584"/>
      <c r="D18" s="585">
        <f t="shared" si="0"/>
        <v>0</v>
      </c>
      <c r="E18" s="584"/>
      <c r="F18" s="584"/>
      <c r="G18" s="586">
        <f t="shared" si="1"/>
        <v>0</v>
      </c>
    </row>
    <row r="19" spans="1:7">
      <c r="A19" s="408"/>
      <c r="B19" s="584"/>
      <c r="C19" s="584"/>
      <c r="D19" s="585" t="str">
        <f t="shared" si="0"/>
        <v/>
      </c>
      <c r="E19" s="584"/>
      <c r="F19" s="584"/>
      <c r="G19" s="586" t="str">
        <f t="shared" si="1"/>
        <v/>
      </c>
    </row>
    <row r="20" spans="1:7">
      <c r="A20" s="581" t="s">
        <v>457</v>
      </c>
      <c r="B20" s="582">
        <f>SUM(B21:B27)</f>
        <v>0</v>
      </c>
      <c r="C20" s="582">
        <f>SUM(C21:C27)</f>
        <v>0</v>
      </c>
      <c r="D20" s="582">
        <f t="shared" si="0"/>
        <v>0</v>
      </c>
      <c r="E20" s="582">
        <f>SUM(E21:E27)</f>
        <v>0</v>
      </c>
      <c r="F20" s="582">
        <f>SUM(F21:F27)</f>
        <v>0</v>
      </c>
      <c r="G20" s="583">
        <f t="shared" si="1"/>
        <v>0</v>
      </c>
    </row>
    <row r="21" spans="1:7">
      <c r="A21" s="395" t="s">
        <v>458</v>
      </c>
      <c r="B21" s="584"/>
      <c r="C21" s="584"/>
      <c r="D21" s="585">
        <f t="shared" si="0"/>
        <v>0</v>
      </c>
      <c r="E21" s="584"/>
      <c r="F21" s="584"/>
      <c r="G21" s="586">
        <f t="shared" si="1"/>
        <v>0</v>
      </c>
    </row>
    <row r="22" spans="1:7">
      <c r="A22" s="395" t="s">
        <v>459</v>
      </c>
      <c r="B22" s="584"/>
      <c r="C22" s="584"/>
      <c r="D22" s="585">
        <f t="shared" si="0"/>
        <v>0</v>
      </c>
      <c r="E22" s="584"/>
      <c r="F22" s="584"/>
      <c r="G22" s="586">
        <f t="shared" si="1"/>
        <v>0</v>
      </c>
    </row>
    <row r="23" spans="1:7">
      <c r="A23" s="395" t="s">
        <v>460</v>
      </c>
      <c r="B23" s="584"/>
      <c r="C23" s="584"/>
      <c r="D23" s="585">
        <f t="shared" si="0"/>
        <v>0</v>
      </c>
      <c r="E23" s="584"/>
      <c r="F23" s="584"/>
      <c r="G23" s="586">
        <f t="shared" si="1"/>
        <v>0</v>
      </c>
    </row>
    <row r="24" spans="1:7" ht="25.5">
      <c r="A24" s="395" t="s">
        <v>461</v>
      </c>
      <c r="B24" s="584"/>
      <c r="C24" s="584"/>
      <c r="D24" s="585">
        <f t="shared" si="0"/>
        <v>0</v>
      </c>
      <c r="E24" s="584"/>
      <c r="F24" s="584"/>
      <c r="G24" s="586">
        <f t="shared" si="1"/>
        <v>0</v>
      </c>
    </row>
    <row r="25" spans="1:7">
      <c r="A25" s="395" t="s">
        <v>462</v>
      </c>
      <c r="B25" s="584"/>
      <c r="C25" s="584"/>
      <c r="D25" s="585">
        <f t="shared" si="0"/>
        <v>0</v>
      </c>
      <c r="E25" s="584"/>
      <c r="F25" s="584"/>
      <c r="G25" s="586">
        <f t="shared" si="1"/>
        <v>0</v>
      </c>
    </row>
    <row r="26" spans="1:7">
      <c r="A26" s="395" t="s">
        <v>463</v>
      </c>
      <c r="B26" s="584"/>
      <c r="C26" s="584"/>
      <c r="D26" s="585">
        <f t="shared" si="0"/>
        <v>0</v>
      </c>
      <c r="E26" s="584"/>
      <c r="F26" s="584"/>
      <c r="G26" s="586">
        <f t="shared" si="1"/>
        <v>0</v>
      </c>
    </row>
    <row r="27" spans="1:7">
      <c r="A27" s="395" t="s">
        <v>464</v>
      </c>
      <c r="B27" s="584"/>
      <c r="C27" s="584"/>
      <c r="D27" s="585">
        <f t="shared" si="0"/>
        <v>0</v>
      </c>
      <c r="E27" s="584"/>
      <c r="F27" s="584"/>
      <c r="G27" s="586">
        <f t="shared" si="1"/>
        <v>0</v>
      </c>
    </row>
    <row r="28" spans="1:7">
      <c r="A28" s="408"/>
      <c r="B28" s="584"/>
      <c r="C28" s="584"/>
      <c r="D28" s="585" t="str">
        <f t="shared" si="0"/>
        <v/>
      </c>
      <c r="E28" s="584"/>
      <c r="F28" s="584"/>
      <c r="G28" s="586" t="str">
        <f t="shared" si="1"/>
        <v/>
      </c>
    </row>
    <row r="29" spans="1:7">
      <c r="A29" s="581" t="s">
        <v>465</v>
      </c>
      <c r="B29" s="582">
        <f>SUM(B30:B38)</f>
        <v>5752135.71</v>
      </c>
      <c r="C29" s="582">
        <f>SUM(C30:C38)</f>
        <v>846680.24</v>
      </c>
      <c r="D29" s="582">
        <f t="shared" si="0"/>
        <v>6598815.9500000002</v>
      </c>
      <c r="E29" s="582">
        <f>SUM(E30:E38)</f>
        <v>2867460.2800000003</v>
      </c>
      <c r="F29" s="582">
        <f>SUM(F30:F38)</f>
        <v>2755017.14</v>
      </c>
      <c r="G29" s="583">
        <f t="shared" si="1"/>
        <v>3731355.67</v>
      </c>
    </row>
    <row r="30" spans="1:7" ht="25.5">
      <c r="A30" s="395" t="s">
        <v>466</v>
      </c>
      <c r="B30" s="584"/>
      <c r="C30" s="584"/>
      <c r="D30" s="585">
        <f t="shared" si="0"/>
        <v>0</v>
      </c>
      <c r="E30" s="584"/>
      <c r="F30" s="584"/>
      <c r="G30" s="586">
        <f t="shared" si="1"/>
        <v>0</v>
      </c>
    </row>
    <row r="31" spans="1:7">
      <c r="A31" s="395" t="s">
        <v>467</v>
      </c>
      <c r="B31" s="584"/>
      <c r="C31" s="584"/>
      <c r="D31" s="585">
        <f t="shared" si="0"/>
        <v>0</v>
      </c>
      <c r="E31" s="584"/>
      <c r="F31" s="584"/>
      <c r="G31" s="586">
        <f t="shared" si="1"/>
        <v>0</v>
      </c>
    </row>
    <row r="32" spans="1:7">
      <c r="A32" s="395" t="s">
        <v>468</v>
      </c>
      <c r="B32" s="584"/>
      <c r="C32" s="584"/>
      <c r="D32" s="585">
        <f t="shared" si="0"/>
        <v>0</v>
      </c>
      <c r="E32" s="584"/>
      <c r="F32" s="584"/>
      <c r="G32" s="586">
        <f t="shared" si="1"/>
        <v>0</v>
      </c>
    </row>
    <row r="33" spans="1:8">
      <c r="A33" s="395" t="s">
        <v>469</v>
      </c>
      <c r="B33" s="584"/>
      <c r="C33" s="584"/>
      <c r="D33" s="585">
        <f t="shared" si="0"/>
        <v>0</v>
      </c>
      <c r="E33" s="584"/>
      <c r="F33" s="584"/>
      <c r="G33" s="586">
        <f t="shared" si="1"/>
        <v>0</v>
      </c>
    </row>
    <row r="34" spans="1:8">
      <c r="A34" s="395" t="s">
        <v>470</v>
      </c>
      <c r="B34" s="584"/>
      <c r="C34" s="584"/>
      <c r="D34" s="585">
        <f t="shared" si="0"/>
        <v>0</v>
      </c>
      <c r="E34" s="584"/>
      <c r="F34" s="584"/>
      <c r="G34" s="586">
        <f t="shared" si="1"/>
        <v>0</v>
      </c>
    </row>
    <row r="35" spans="1:8">
      <c r="A35" s="395" t="s">
        <v>471</v>
      </c>
      <c r="B35" s="584">
        <f>+'ETCA-II-11-B2'!B10</f>
        <v>5752135.71</v>
      </c>
      <c r="C35" s="584">
        <f>'ETCA-11-B3'!C10</f>
        <v>846680.24</v>
      </c>
      <c r="D35" s="585">
        <f t="shared" si="0"/>
        <v>6598815.9500000002</v>
      </c>
      <c r="E35" s="584">
        <f>+'ETCA-II-11-B2'!E10</f>
        <v>2867460.2800000003</v>
      </c>
      <c r="F35" s="584">
        <f>'ETCA-11-B3'!F10</f>
        <v>2755017.14</v>
      </c>
      <c r="G35" s="586">
        <f t="shared" si="1"/>
        <v>3731355.67</v>
      </c>
    </row>
    <row r="36" spans="1:8">
      <c r="A36" s="395" t="s">
        <v>472</v>
      </c>
      <c r="B36" s="584"/>
      <c r="C36" s="584"/>
      <c r="D36" s="585">
        <f t="shared" si="0"/>
        <v>0</v>
      </c>
      <c r="E36" s="584"/>
      <c r="F36" s="584"/>
      <c r="G36" s="586">
        <f t="shared" si="1"/>
        <v>0</v>
      </c>
    </row>
    <row r="37" spans="1:8">
      <c r="A37" s="395" t="s">
        <v>473</v>
      </c>
      <c r="B37" s="584"/>
      <c r="C37" s="584"/>
      <c r="D37" s="585">
        <f t="shared" si="0"/>
        <v>0</v>
      </c>
      <c r="E37" s="584"/>
      <c r="F37" s="584"/>
      <c r="G37" s="586">
        <f t="shared" si="1"/>
        <v>0</v>
      </c>
    </row>
    <row r="38" spans="1:8">
      <c r="A38" s="395" t="s">
        <v>474</v>
      </c>
      <c r="B38" s="584"/>
      <c r="C38" s="584"/>
      <c r="D38" s="585">
        <f t="shared" si="0"/>
        <v>0</v>
      </c>
      <c r="E38" s="584"/>
      <c r="F38" s="584"/>
      <c r="G38" s="586">
        <f t="shared" si="1"/>
        <v>0</v>
      </c>
    </row>
    <row r="39" spans="1:8">
      <c r="A39" s="408"/>
      <c r="B39" s="584"/>
      <c r="C39" s="584"/>
      <c r="D39" s="585" t="str">
        <f t="shared" si="0"/>
        <v/>
      </c>
      <c r="E39" s="584"/>
      <c r="F39" s="584"/>
      <c r="G39" s="586" t="str">
        <f t="shared" si="1"/>
        <v/>
      </c>
    </row>
    <row r="40" spans="1:8">
      <c r="A40" s="581" t="s">
        <v>475</v>
      </c>
      <c r="B40" s="582">
        <f>SUM(B41:B44)</f>
        <v>0</v>
      </c>
      <c r="C40" s="582">
        <f>SUM(C41:C44)</f>
        <v>0</v>
      </c>
      <c r="D40" s="582">
        <f t="shared" si="0"/>
        <v>0</v>
      </c>
      <c r="E40" s="582">
        <f>SUM(E41:E44)</f>
        <v>0</v>
      </c>
      <c r="F40" s="582">
        <f>SUM(F41:F44)</f>
        <v>0</v>
      </c>
      <c r="G40" s="583">
        <f t="shared" si="1"/>
        <v>0</v>
      </c>
    </row>
    <row r="41" spans="1:8" ht="25.5">
      <c r="A41" s="587" t="s">
        <v>476</v>
      </c>
      <c r="B41" s="584"/>
      <c r="C41" s="584"/>
      <c r="D41" s="585">
        <f t="shared" si="0"/>
        <v>0</v>
      </c>
      <c r="E41" s="584"/>
      <c r="F41" s="584"/>
      <c r="G41" s="586">
        <f t="shared" si="1"/>
        <v>0</v>
      </c>
    </row>
    <row r="42" spans="1:8" ht="25.5">
      <c r="A42" s="587" t="s">
        <v>477</v>
      </c>
      <c r="B42" s="584"/>
      <c r="C42" s="584"/>
      <c r="D42" s="585">
        <f t="shared" si="0"/>
        <v>0</v>
      </c>
      <c r="E42" s="584"/>
      <c r="F42" s="584"/>
      <c r="G42" s="586">
        <f t="shared" si="1"/>
        <v>0</v>
      </c>
    </row>
    <row r="43" spans="1:8">
      <c r="A43" s="395" t="s">
        <v>478</v>
      </c>
      <c r="B43" s="584"/>
      <c r="C43" s="584"/>
      <c r="D43" s="585">
        <f t="shared" si="0"/>
        <v>0</v>
      </c>
      <c r="E43" s="584"/>
      <c r="F43" s="584"/>
      <c r="G43" s="586">
        <f t="shared" si="1"/>
        <v>0</v>
      </c>
    </row>
    <row r="44" spans="1:8" ht="15.75" thickBot="1">
      <c r="A44" s="395" t="s">
        <v>479</v>
      </c>
      <c r="B44" s="584"/>
      <c r="C44" s="584"/>
      <c r="D44" s="585">
        <f t="shared" si="0"/>
        <v>0</v>
      </c>
      <c r="E44" s="584"/>
      <c r="F44" s="584"/>
      <c r="G44" s="586">
        <f t="shared" si="1"/>
        <v>0</v>
      </c>
    </row>
    <row r="45" spans="1:8" ht="28.5" customHeight="1" thickBot="1">
      <c r="A45" s="404" t="s">
        <v>417</v>
      </c>
      <c r="B45" s="588">
        <f>SUM(B10,B20,B29,B40)</f>
        <v>5752135.71</v>
      </c>
      <c r="C45" s="588">
        <f>SUM(C10,C20,C29,C40)</f>
        <v>846680.24</v>
      </c>
      <c r="D45" s="588">
        <f t="shared" ref="D45" si="2">IF(A45="","",B45+C45)</f>
        <v>6598815.9500000002</v>
      </c>
      <c r="E45" s="588">
        <f>SUM(E10,E20,E29,E40)</f>
        <v>2867460.2800000003</v>
      </c>
      <c r="F45" s="588">
        <f>SUM(F10,F20,F29,F40)</f>
        <v>2755017.14</v>
      </c>
      <c r="G45" s="589">
        <f t="shared" ref="G45" si="3">IF(A45="","",D45-E45)</f>
        <v>3731355.67</v>
      </c>
      <c r="H45" s="655" t="str">
        <f>IF(B45&lt;&gt;'ETCA-II-11 '!B81,"ERROR!!!!! EL MONTO NO COINCIDE CON LO REPORTADO EN EL FORMATO ETCA-II-11 EN EL TOTAL APROBADO ANUAL DEL ANALÍTICO DE EGRESOS","")</f>
        <v/>
      </c>
    </row>
    <row r="46" spans="1:8" ht="17.100000000000001" customHeight="1">
      <c r="A46" s="638"/>
      <c r="B46" s="642"/>
      <c r="C46" s="642"/>
      <c r="D46" s="642"/>
      <c r="E46" s="642"/>
      <c r="F46" s="642"/>
      <c r="G46" s="642"/>
      <c r="H46" s="655" t="str">
        <f>IF(C45&lt;&gt;'ETCA-II-11 '!C81,"ERROR!!!!! EL MONTO NO COINCIDE CON LO REPORTADO EN EL FORMATO ETCA-II-11 EN EL TOTAL DE AMPLIACIONES/REDUCCIONES PRESENTADO EN EL ANALÍTICO DE EGRESOS","")</f>
        <v/>
      </c>
    </row>
    <row r="47" spans="1:8" ht="17.100000000000001" customHeight="1">
      <c r="A47" s="638"/>
      <c r="B47" s="642"/>
      <c r="C47" s="642"/>
      <c r="D47" s="642"/>
      <c r="E47" s="642"/>
      <c r="F47" s="642"/>
      <c r="G47" s="642"/>
      <c r="H47" s="655" t="str">
        <f>IF(D45&lt;&gt;'ETCA-II-11 '!D81,"ERROR!!!!! EL MONTO NO COINCIDE CON LO REPORTADO EN EL FORMATO ETCA-II-11 EN EL TOTAL MODIFICADO ANUAL PRESENTADO EN EL ANALÍTICO DE EGRESOS","")</f>
        <v/>
      </c>
    </row>
    <row r="48" spans="1:8" ht="17.100000000000001" customHeight="1">
      <c r="A48" s="640"/>
      <c r="B48" s="641"/>
      <c r="C48" s="641"/>
      <c r="D48" s="642"/>
      <c r="E48" s="641"/>
      <c r="F48" s="641"/>
      <c r="G48" s="642"/>
      <c r="H48" s="655" t="str">
        <f>IF(E45&lt;&gt;'ETCA-II-11 '!E81,"ERROR!!!!! EL MONTO NO COINCIDE CON LO REPORTADO EN EL FORMATO ETCA-II-11 EN EL TOTAL DEVENGADO ANUAL PRESENTADO EN EL ANALÍTICO DE EGRESOS","")</f>
        <v/>
      </c>
    </row>
    <row r="49" spans="1:8" s="421" customFormat="1" ht="17.100000000000001" customHeight="1">
      <c r="A49" s="638"/>
      <c r="B49" s="642"/>
      <c r="C49" s="642"/>
      <c r="D49" s="642"/>
      <c r="E49" s="642"/>
      <c r="F49" s="642"/>
      <c r="G49" s="642"/>
      <c r="H49" s="655" t="str">
        <f>IF(F45&lt;&gt;'ETCA-II-11 '!F81,"ERROR!!!!! EL MONTO NO COINCIDE CON LO REPORTADO EN EL FORMATO ETCA-II-11 EN EL TOTAL PAGADO ANUAL PRESENTADO EN EL ANALÍTICO DE EGRESOS","")</f>
        <v/>
      </c>
    </row>
    <row r="50" spans="1:8">
      <c r="H50" s="655" t="str">
        <f>IF(G45&lt;&gt;'ETCA-II-11 '!G81,"ERROR!!!!! EL MONTO NO COINCIDE CON LO REPORTADO EN EL FORMATO ETCA-II-11 EN EL TOTAL SUBEJERCICIO PRESENTADO EN EL ANALÍTICO DE EGRESOS","")</f>
        <v/>
      </c>
    </row>
  </sheetData>
  <sheetProtection sheet="1" objects="1" scenarios="1"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8" header="0.31496062992125984" footer="0.62"/>
  <pageSetup scale="82" orientation="portrait" r:id="rId1"/>
  <headerFooter>
    <oddHeader>&amp;RETCA-II-11C     .</oddHeader>
    <oddFooter>&amp;L__________________________
C.P. JOSE FRANCISCO ORTEGA MOLINA
DIRECTOR GENERAL
&amp;R_________________________
C.P. REFUGIO CARMELO ARRIQUIVES
ENC. DE LA SUBDIR. ADMINISTRATIVA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6">
    <tabColor theme="6" tint="0.79998168889431442"/>
    <pageSetUpPr fitToPage="1"/>
  </sheetPr>
  <dimension ref="A1:D44"/>
  <sheetViews>
    <sheetView view="pageLayout" topLeftCell="A25" zoomScaleSheetLayoutView="90" workbookViewId="0">
      <selection activeCell="B11" sqref="B11:B16"/>
    </sheetView>
  </sheetViews>
  <sheetFormatPr baseColWidth="10" defaultColWidth="11.42578125" defaultRowHeight="16.5"/>
  <cols>
    <col min="1" max="1" width="63.28515625" style="386" customWidth="1"/>
    <col min="2" max="2" width="25.7109375" style="386" customWidth="1"/>
    <col min="3" max="3" width="25.7109375" style="539" customWidth="1"/>
    <col min="4" max="4" width="89.140625" style="386" customWidth="1"/>
    <col min="5" max="16384" width="11.42578125" style="386"/>
  </cols>
  <sheetData>
    <row r="1" spans="1:4">
      <c r="A1" s="861" t="s">
        <v>76</v>
      </c>
      <c r="B1" s="861"/>
      <c r="C1" s="861"/>
      <c r="D1" s="559"/>
    </row>
    <row r="2" spans="1:4" s="387" customFormat="1" ht="15.75">
      <c r="A2" s="861" t="s">
        <v>47</v>
      </c>
      <c r="B2" s="861"/>
      <c r="C2" s="861"/>
    </row>
    <row r="3" spans="1:4" s="387" customFormat="1">
      <c r="A3" s="862" t="s">
        <v>636</v>
      </c>
      <c r="B3" s="862"/>
      <c r="C3" s="862"/>
    </row>
    <row r="4" spans="1:4" s="387" customFormat="1">
      <c r="A4" s="862" t="s">
        <v>757</v>
      </c>
      <c r="B4" s="862"/>
      <c r="C4" s="862"/>
    </row>
    <row r="5" spans="1:4" s="388" customFormat="1">
      <c r="A5" s="522"/>
      <c r="B5" s="522"/>
    </row>
    <row r="6" spans="1:4" s="388" customFormat="1" ht="17.25" thickBot="1">
      <c r="A6" s="236"/>
      <c r="B6" s="523" t="s">
        <v>79</v>
      </c>
      <c r="C6" s="523" t="s">
        <v>639</v>
      </c>
    </row>
    <row r="7" spans="1:4" s="525" customFormat="1" ht="27" customHeight="1" thickBot="1">
      <c r="A7" s="524" t="s">
        <v>480</v>
      </c>
      <c r="B7" s="703">
        <f>+'ETCA-II-11-B2'!E10</f>
        <v>2867460.2800000003</v>
      </c>
      <c r="C7" s="355">
        <f>'ETCA-II-11 '!E81</f>
        <v>2867460.2800000003</v>
      </c>
      <c r="D7" s="540" t="str">
        <f>IF(C7&lt;&gt;'ETCA-II-11 '!C81,"ERROR!!!!! EL MONTO NO COINCIDE CON LO REPORTADO EN EL FORMATO ETCA-II-11, EN EL TOTAL DE EGRESOS DEVENGADO ANUAL","")</f>
        <v>ERROR!!!!! EL MONTO NO COINCIDE CON LO REPORTADO EN EL FORMATO ETCA-II-11, EN EL TOTAL DE EGRESOS DEVENGADO ANUAL</v>
      </c>
    </row>
    <row r="8" spans="1:4" s="525" customFormat="1" ht="9.75" customHeight="1">
      <c r="A8" s="526"/>
      <c r="B8" s="372"/>
      <c r="C8" s="541"/>
      <c r="D8" s="540"/>
    </row>
    <row r="9" spans="1:4" s="525" customFormat="1" ht="17.25" customHeight="1" thickBot="1">
      <c r="A9" s="527" t="s">
        <v>350</v>
      </c>
      <c r="B9" s="375"/>
      <c r="C9" s="542"/>
      <c r="D9" s="540"/>
    </row>
    <row r="10" spans="1:4" ht="20.100000000000001" customHeight="1">
      <c r="A10" s="528" t="s">
        <v>481</v>
      </c>
      <c r="B10" s="529"/>
      <c r="C10" s="543">
        <f>SUM(B11:B27)</f>
        <v>257398.13</v>
      </c>
      <c r="D10" s="544"/>
    </row>
    <row r="11" spans="1:4" ht="20.100000000000001" customHeight="1">
      <c r="A11" s="530" t="s">
        <v>482</v>
      </c>
      <c r="B11" s="826">
        <f>'ETCA-II-11 '!E48</f>
        <v>35277.5</v>
      </c>
      <c r="C11" s="545"/>
      <c r="D11" s="544"/>
    </row>
    <row r="12" spans="1:4">
      <c r="A12" s="530" t="s">
        <v>483</v>
      </c>
      <c r="B12" s="531"/>
      <c r="C12" s="545"/>
      <c r="D12" s="544"/>
    </row>
    <row r="13" spans="1:4" ht="20.100000000000001" customHeight="1">
      <c r="A13" s="530" t="s">
        <v>484</v>
      </c>
      <c r="B13" s="531"/>
      <c r="C13" s="545"/>
      <c r="D13" s="544"/>
    </row>
    <row r="14" spans="1:4" ht="20.100000000000001" customHeight="1">
      <c r="A14" s="530" t="s">
        <v>485</v>
      </c>
      <c r="B14" s="531"/>
      <c r="C14" s="545"/>
      <c r="D14" s="544"/>
    </row>
    <row r="15" spans="1:4" ht="20.100000000000001" customHeight="1">
      <c r="A15" s="530" t="s">
        <v>486</v>
      </c>
      <c r="B15" s="531"/>
      <c r="C15" s="545"/>
      <c r="D15" s="544"/>
    </row>
    <row r="16" spans="1:4" ht="20.100000000000001" customHeight="1">
      <c r="A16" s="530" t="s">
        <v>487</v>
      </c>
      <c r="B16" s="531">
        <v>222120.63</v>
      </c>
      <c r="C16" s="545"/>
      <c r="D16" s="544"/>
    </row>
    <row r="17" spans="1:4" ht="20.100000000000001" customHeight="1">
      <c r="A17" s="530" t="s">
        <v>488</v>
      </c>
      <c r="B17" s="531"/>
      <c r="C17" s="545"/>
      <c r="D17" s="544"/>
    </row>
    <row r="18" spans="1:4" ht="20.100000000000001" customHeight="1">
      <c r="A18" s="530" t="s">
        <v>489</v>
      </c>
      <c r="B18" s="531"/>
      <c r="C18" s="545"/>
      <c r="D18" s="544"/>
    </row>
    <row r="19" spans="1:4" ht="20.100000000000001" customHeight="1">
      <c r="A19" s="530" t="s">
        <v>490</v>
      </c>
      <c r="B19" s="531"/>
      <c r="C19" s="545"/>
      <c r="D19" s="544"/>
    </row>
    <row r="20" spans="1:4" ht="20.100000000000001" customHeight="1">
      <c r="A20" s="530" t="s">
        <v>491</v>
      </c>
      <c r="B20" s="531"/>
      <c r="C20" s="545"/>
      <c r="D20" s="544"/>
    </row>
    <row r="21" spans="1:4" ht="20.100000000000001" customHeight="1">
      <c r="A21" s="530" t="s">
        <v>492</v>
      </c>
      <c r="B21" s="531"/>
      <c r="C21" s="545"/>
      <c r="D21" s="544"/>
    </row>
    <row r="22" spans="1:4" ht="20.100000000000001" customHeight="1">
      <c r="A22" s="530" t="s">
        <v>493</v>
      </c>
      <c r="B22" s="531"/>
      <c r="C22" s="545"/>
      <c r="D22" s="544"/>
    </row>
    <row r="23" spans="1:4" ht="20.100000000000001" customHeight="1">
      <c r="A23" s="530" t="s">
        <v>494</v>
      </c>
      <c r="B23" s="531"/>
      <c r="C23" s="545"/>
      <c r="D23" s="544"/>
    </row>
    <row r="24" spans="1:4" ht="20.100000000000001" customHeight="1">
      <c r="A24" s="530" t="s">
        <v>495</v>
      </c>
      <c r="B24" s="531"/>
      <c r="C24" s="545"/>
      <c r="D24" s="544"/>
    </row>
    <row r="25" spans="1:4" ht="20.100000000000001" customHeight="1">
      <c r="A25" s="530" t="s">
        <v>496</v>
      </c>
      <c r="B25" s="531"/>
      <c r="C25" s="545"/>
      <c r="D25" s="544"/>
    </row>
    <row r="26" spans="1:4" ht="20.100000000000001" customHeight="1">
      <c r="A26" s="530" t="s">
        <v>497</v>
      </c>
      <c r="B26" s="531"/>
      <c r="C26" s="545"/>
      <c r="D26" s="544"/>
    </row>
    <row r="27" spans="1:4" ht="20.100000000000001" customHeight="1" thickBot="1">
      <c r="A27" s="532" t="s">
        <v>498</v>
      </c>
      <c r="B27" s="533"/>
      <c r="C27" s="546"/>
      <c r="D27" s="544"/>
    </row>
    <row r="28" spans="1:4" ht="7.5" customHeight="1">
      <c r="A28" s="534"/>
      <c r="B28" s="372"/>
      <c r="C28" s="547"/>
      <c r="D28" s="544"/>
    </row>
    <row r="29" spans="1:4" ht="20.100000000000001" customHeight="1" thickBot="1">
      <c r="A29" s="535" t="s">
        <v>343</v>
      </c>
      <c r="B29" s="375"/>
      <c r="C29" s="548"/>
      <c r="D29" s="544"/>
    </row>
    <row r="30" spans="1:4" ht="20.100000000000001" customHeight="1">
      <c r="A30" s="528" t="s">
        <v>499</v>
      </c>
      <c r="B30" s="529"/>
      <c r="C30" s="543">
        <f>SUM(B31:B37)</f>
        <v>95193.49</v>
      </c>
      <c r="D30" s="544"/>
    </row>
    <row r="31" spans="1:4">
      <c r="A31" s="530" t="s">
        <v>500</v>
      </c>
      <c r="B31" s="702">
        <f>+'ETCA-I-02'!C55</f>
        <v>95193.49</v>
      </c>
      <c r="C31" s="545"/>
      <c r="D31" s="552" t="str">
        <f>IF(B31&lt;&gt;'ETCA-I-02'!C55,"ERROR!!!!! EL MONTO NO COINCIDE CON LO REPORTADO EN EL FORMATO ETCA-I-02 POR CONCEPTO DE ESTIMACIONES, DEPRECIACIONES, ETC..","")</f>
        <v/>
      </c>
    </row>
    <row r="32" spans="1:4" ht="20.100000000000001" customHeight="1">
      <c r="A32" s="530" t="s">
        <v>187</v>
      </c>
      <c r="B32" s="531"/>
      <c r="C32" s="545"/>
      <c r="D32" s="544"/>
    </row>
    <row r="33" spans="1:4" ht="20.100000000000001" customHeight="1">
      <c r="A33" s="530" t="s">
        <v>501</v>
      </c>
      <c r="B33" s="531"/>
      <c r="C33" s="545"/>
      <c r="D33" s="544"/>
    </row>
    <row r="34" spans="1:4" ht="25.5" customHeight="1">
      <c r="A34" s="530" t="s">
        <v>502</v>
      </c>
      <c r="B34" s="531"/>
      <c r="C34" s="545"/>
      <c r="D34" s="544"/>
    </row>
    <row r="35" spans="1:4" ht="20.100000000000001" customHeight="1">
      <c r="A35" s="530" t="s">
        <v>503</v>
      </c>
      <c r="B35" s="531"/>
      <c r="C35" s="545"/>
      <c r="D35" s="544"/>
    </row>
    <row r="36" spans="1:4" ht="20.100000000000001" customHeight="1">
      <c r="A36" s="530" t="s">
        <v>504</v>
      </c>
      <c r="B36" s="531"/>
      <c r="C36" s="545"/>
      <c r="D36" s="544"/>
    </row>
    <row r="37" spans="1:4" ht="20.100000000000001" customHeight="1">
      <c r="A37" s="536" t="s">
        <v>505</v>
      </c>
      <c r="B37" s="531"/>
      <c r="C37" s="545"/>
      <c r="D37" s="544"/>
    </row>
    <row r="38" spans="1:4" ht="20.100000000000001" customHeight="1" thickBot="1">
      <c r="A38" s="537"/>
      <c r="B38" s="538"/>
      <c r="C38" s="546"/>
      <c r="D38" s="544"/>
    </row>
    <row r="39" spans="1:4" ht="20.100000000000001" customHeight="1" thickBot="1">
      <c r="A39" s="647" t="s">
        <v>506</v>
      </c>
      <c r="B39" s="648"/>
      <c r="C39" s="355">
        <f>C7-C10+C30</f>
        <v>2705255.6400000006</v>
      </c>
      <c r="D39" s="544" t="str">
        <f>IF(C39&lt;&gt;'ETCA-I-02'!C59,"ERROR!!!!! EL MONTO NO COINCIDE CON LO REPORTADO EN EL FORMATO ETCA-I-02, EN EL MISMO RUBRO","")</f>
        <v>ERROR!!!!! EL MONTO NO COINCIDE CON LO REPORTADO EN EL FORMATO ETCA-I-02, EN EL MISMO RUBRO</v>
      </c>
    </row>
    <row r="40" spans="1:4" ht="20.100000000000001" customHeight="1">
      <c r="A40" s="643"/>
      <c r="B40" s="644"/>
      <c r="C40" s="645"/>
      <c r="D40" s="544"/>
    </row>
    <row r="41" spans="1:4" ht="20.100000000000001" customHeight="1">
      <c r="A41" s="643"/>
      <c r="B41" s="644"/>
      <c r="C41" s="645"/>
      <c r="D41" s="544"/>
    </row>
    <row r="42" spans="1:4" ht="20.100000000000001" customHeight="1">
      <c r="A42" s="643"/>
      <c r="B42" s="644"/>
      <c r="C42" s="645"/>
      <c r="D42" s="544"/>
    </row>
    <row r="43" spans="1:4" ht="20.100000000000001" customHeight="1">
      <c r="A43" s="643"/>
      <c r="B43" s="644"/>
      <c r="C43" s="645"/>
      <c r="D43" s="544"/>
    </row>
    <row r="44" spans="1:4" ht="26.25" customHeight="1">
      <c r="A44" s="646"/>
      <c r="B44" s="644"/>
      <c r="C44" s="645"/>
      <c r="D44" s="544"/>
    </row>
  </sheetData>
  <sheetProtection sheet="1" objects="1" scenarios="1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4"/>
  <pageSetup scale="48" orientation="portrait" r:id="rId1"/>
  <headerFooter>
    <oddHeader>&amp;RETCA-II-11-D     .</oddHeader>
    <oddFooter>&amp;L_________________________
C.P. JOSE FRANCISCO ORTEGA MOLINA
DIRECTOR GENERAL&amp;R_________________________
C.P. REFUGIO CARMELO ARRIQUIVES
ENC. DE LA SUBDIR. ADMINISTRATIVA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6" tint="0.79998168889431442"/>
    <pageSetUpPr fitToPage="1"/>
  </sheetPr>
  <dimension ref="A1:G60"/>
  <sheetViews>
    <sheetView view="pageBreakPreview" zoomScale="120" zoomScaleSheetLayoutView="120" workbookViewId="0">
      <selection activeCell="A8" sqref="A8:F52"/>
    </sheetView>
  </sheetViews>
  <sheetFormatPr baseColWidth="10" defaultColWidth="11.42578125" defaultRowHeight="16.5"/>
  <cols>
    <col min="1" max="1" width="50.7109375" style="83" customWidth="1"/>
    <col min="2" max="2" width="16" style="83" customWidth="1"/>
    <col min="3" max="3" width="15.5703125" style="83" customWidth="1"/>
    <col min="4" max="4" width="50.7109375" style="83" customWidth="1"/>
    <col min="5" max="5" width="15.28515625" style="83" bestFit="1" customWidth="1"/>
    <col min="6" max="6" width="15.7109375" style="83" customWidth="1"/>
    <col min="7" max="7" width="164.42578125" style="83" customWidth="1"/>
    <col min="8" max="16384" width="11.42578125" style="83"/>
  </cols>
  <sheetData>
    <row r="1" spans="1:6">
      <c r="A1" s="82"/>
      <c r="C1" s="684" t="s">
        <v>76</v>
      </c>
      <c r="D1" s="84"/>
      <c r="F1" s="85" t="s">
        <v>11</v>
      </c>
    </row>
    <row r="2" spans="1:6">
      <c r="B2" s="86"/>
      <c r="C2" s="683" t="s">
        <v>77</v>
      </c>
      <c r="D2" s="86"/>
      <c r="E2" s="86"/>
      <c r="F2" s="86"/>
    </row>
    <row r="3" spans="1:6">
      <c r="B3" s="82"/>
      <c r="C3" s="682" t="s">
        <v>636</v>
      </c>
      <c r="D3" s="82"/>
      <c r="E3" s="82"/>
      <c r="F3" s="82"/>
    </row>
    <row r="4" spans="1:6">
      <c r="A4" s="86"/>
      <c r="C4" s="726" t="s">
        <v>757</v>
      </c>
      <c r="D4" s="82"/>
      <c r="E4" s="86"/>
      <c r="F4" s="86"/>
    </row>
    <row r="5" spans="1:6" ht="17.25" thickBot="1">
      <c r="A5" s="86"/>
      <c r="B5" s="87"/>
      <c r="C5" s="88" t="s">
        <v>78</v>
      </c>
      <c r="D5" s="136" t="s">
        <v>79</v>
      </c>
      <c r="E5" s="845" t="s">
        <v>639</v>
      </c>
      <c r="F5" s="845"/>
    </row>
    <row r="6" spans="1:6" ht="24" customHeight="1" thickBot="1">
      <c r="A6" s="134" t="s">
        <v>80</v>
      </c>
      <c r="B6" s="168">
        <v>2016</v>
      </c>
      <c r="C6" s="168">
        <v>2015</v>
      </c>
      <c r="D6" s="169" t="s">
        <v>81</v>
      </c>
      <c r="E6" s="168">
        <v>2016</v>
      </c>
      <c r="F6" s="135">
        <v>2015</v>
      </c>
    </row>
    <row r="7" spans="1:6" ht="17.25" thickTop="1">
      <c r="A7" s="90"/>
      <c r="B7" s="91"/>
      <c r="C7" s="91"/>
      <c r="D7" s="91"/>
      <c r="E7" s="91"/>
      <c r="F7" s="92"/>
    </row>
    <row r="8" spans="1:6">
      <c r="A8" s="93" t="s">
        <v>82</v>
      </c>
      <c r="B8" s="94"/>
      <c r="C8" s="94"/>
      <c r="D8" s="96" t="s">
        <v>83</v>
      </c>
      <c r="E8" s="94"/>
      <c r="F8" s="97"/>
    </row>
    <row r="9" spans="1:6">
      <c r="A9" s="98" t="s">
        <v>84</v>
      </c>
      <c r="B9" s="99">
        <f>3000+356525.88</f>
        <v>359525.88</v>
      </c>
      <c r="C9" s="99">
        <v>1190235.69</v>
      </c>
      <c r="D9" s="100" t="s">
        <v>85</v>
      </c>
      <c r="E9" s="99">
        <v>411841.84</v>
      </c>
      <c r="F9" s="101">
        <v>989233.96</v>
      </c>
    </row>
    <row r="10" spans="1:6">
      <c r="A10" s="98" t="s">
        <v>86</v>
      </c>
      <c r="B10" s="99">
        <f>2221606.71-359525.88</f>
        <v>1862080.83</v>
      </c>
      <c r="C10" s="99">
        <f>3149441.39-1190235.69</f>
        <v>1959205.7000000002</v>
      </c>
      <c r="D10" s="100" t="s">
        <v>87</v>
      </c>
      <c r="E10" s="99">
        <v>0</v>
      </c>
      <c r="F10" s="101">
        <v>0</v>
      </c>
    </row>
    <row r="11" spans="1:6">
      <c r="A11" s="98" t="s">
        <v>88</v>
      </c>
      <c r="B11" s="99">
        <v>0</v>
      </c>
      <c r="C11" s="99">
        <v>0</v>
      </c>
      <c r="D11" s="102" t="s">
        <v>89</v>
      </c>
      <c r="E11" s="99">
        <v>0</v>
      </c>
      <c r="F11" s="101">
        <v>0</v>
      </c>
    </row>
    <row r="12" spans="1:6">
      <c r="A12" s="98" t="s">
        <v>90</v>
      </c>
      <c r="B12" s="99"/>
      <c r="C12" s="99"/>
      <c r="D12" s="100" t="s">
        <v>91</v>
      </c>
      <c r="E12" s="99">
        <v>0</v>
      </c>
      <c r="F12" s="101">
        <v>0</v>
      </c>
    </row>
    <row r="13" spans="1:6">
      <c r="A13" s="98" t="s">
        <v>92</v>
      </c>
      <c r="B13" s="99"/>
      <c r="C13" s="99"/>
      <c r="D13" s="100" t="s">
        <v>93</v>
      </c>
      <c r="E13" s="99">
        <v>0</v>
      </c>
      <c r="F13" s="101">
        <v>0</v>
      </c>
    </row>
    <row r="14" spans="1:6" ht="33">
      <c r="A14" s="103" t="s">
        <v>94</v>
      </c>
      <c r="B14" s="99">
        <v>0</v>
      </c>
      <c r="C14" s="99">
        <v>0</v>
      </c>
      <c r="D14" s="102" t="s">
        <v>95</v>
      </c>
      <c r="E14" s="99">
        <v>0</v>
      </c>
      <c r="F14" s="101">
        <v>0</v>
      </c>
    </row>
    <row r="15" spans="1:6">
      <c r="A15" s="98" t="s">
        <v>96</v>
      </c>
      <c r="B15" s="99">
        <v>0</v>
      </c>
      <c r="C15" s="99">
        <v>0</v>
      </c>
      <c r="D15" s="100" t="s">
        <v>97</v>
      </c>
      <c r="E15" s="99">
        <v>0</v>
      </c>
      <c r="F15" s="101">
        <v>0</v>
      </c>
    </row>
    <row r="16" spans="1:6">
      <c r="A16" s="104"/>
      <c r="B16" s="99"/>
      <c r="C16" s="99"/>
      <c r="D16" s="100" t="s">
        <v>98</v>
      </c>
      <c r="E16" s="99">
        <v>0</v>
      </c>
      <c r="F16" s="101">
        <v>0</v>
      </c>
    </row>
    <row r="17" spans="1:6">
      <c r="A17" s="104"/>
      <c r="B17" s="105"/>
      <c r="C17" s="105"/>
      <c r="D17" s="95"/>
      <c r="E17" s="99"/>
      <c r="F17" s="101"/>
    </row>
    <row r="18" spans="1:6">
      <c r="A18" s="139" t="s">
        <v>99</v>
      </c>
      <c r="B18" s="81">
        <f>SUM(B9:B17)</f>
        <v>2221606.71</v>
      </c>
      <c r="C18" s="81">
        <f>SUM(C9:C17)</f>
        <v>3149441.39</v>
      </c>
      <c r="D18" s="140" t="s">
        <v>100</v>
      </c>
      <c r="E18" s="81">
        <f>SUM(E9:E17)</f>
        <v>411841.84</v>
      </c>
      <c r="F18" s="127">
        <f>SUM(F9:F17)</f>
        <v>989233.96</v>
      </c>
    </row>
    <row r="19" spans="1:6">
      <c r="A19" s="104"/>
      <c r="B19" s="106"/>
      <c r="C19" s="106"/>
      <c r="D19" s="107"/>
      <c r="E19" s="106"/>
      <c r="F19" s="108"/>
    </row>
    <row r="20" spans="1:6">
      <c r="A20" s="93" t="s">
        <v>101</v>
      </c>
      <c r="B20" s="99"/>
      <c r="C20" s="99"/>
      <c r="D20" s="96" t="s">
        <v>102</v>
      </c>
      <c r="E20" s="109"/>
      <c r="F20" s="110"/>
    </row>
    <row r="21" spans="1:6">
      <c r="A21" s="98" t="s">
        <v>103</v>
      </c>
      <c r="B21" s="99">
        <v>0</v>
      </c>
      <c r="C21" s="99">
        <v>0</v>
      </c>
      <c r="D21" s="100" t="s">
        <v>104</v>
      </c>
      <c r="E21" s="99">
        <v>0</v>
      </c>
      <c r="F21" s="101">
        <v>0</v>
      </c>
    </row>
    <row r="22" spans="1:6">
      <c r="A22" s="103" t="s">
        <v>105</v>
      </c>
      <c r="B22" s="99">
        <v>0</v>
      </c>
      <c r="C22" s="99">
        <v>0</v>
      </c>
      <c r="D22" s="102" t="s">
        <v>106</v>
      </c>
      <c r="E22" s="99">
        <v>0</v>
      </c>
      <c r="F22" s="101">
        <v>0</v>
      </c>
    </row>
    <row r="23" spans="1:6" ht="33">
      <c r="A23" s="103" t="s">
        <v>107</v>
      </c>
      <c r="B23" s="99">
        <v>86000</v>
      </c>
      <c r="C23" s="99">
        <v>86000</v>
      </c>
      <c r="D23" s="100" t="s">
        <v>108</v>
      </c>
      <c r="E23" s="99">
        <v>0</v>
      </c>
      <c r="F23" s="101">
        <v>0</v>
      </c>
    </row>
    <row r="24" spans="1:6" ht="16.5" customHeight="1">
      <c r="A24" s="98" t="s">
        <v>109</v>
      </c>
      <c r="B24" s="99">
        <f>10801191.83+394036.48+475000</f>
        <v>11670228.310000001</v>
      </c>
      <c r="C24" s="99">
        <f>10579071.2+475000+358758.98</f>
        <v>11412830.18</v>
      </c>
      <c r="D24" s="100" t="s">
        <v>110</v>
      </c>
      <c r="E24" s="99">
        <v>0</v>
      </c>
      <c r="F24" s="101">
        <v>0</v>
      </c>
    </row>
    <row r="25" spans="1:6" ht="33">
      <c r="A25" s="98" t="s">
        <v>111</v>
      </c>
      <c r="B25" s="99">
        <v>1790</v>
      </c>
      <c r="C25" s="99">
        <v>1790</v>
      </c>
      <c r="D25" s="102" t="s">
        <v>112</v>
      </c>
      <c r="E25" s="99">
        <v>0</v>
      </c>
      <c r="F25" s="101">
        <v>0</v>
      </c>
    </row>
    <row r="26" spans="1:6">
      <c r="A26" s="103" t="s">
        <v>113</v>
      </c>
      <c r="B26" s="99">
        <f>-45269.44-8648812.46</f>
        <v>-8694081.9000000004</v>
      </c>
      <c r="C26" s="99">
        <f>-45627.78-8553260.63</f>
        <v>-8598888.4100000001</v>
      </c>
      <c r="D26" s="100" t="s">
        <v>114</v>
      </c>
      <c r="E26" s="99">
        <v>0</v>
      </c>
      <c r="F26" s="101">
        <v>0</v>
      </c>
    </row>
    <row r="27" spans="1:6">
      <c r="A27" s="98" t="s">
        <v>115</v>
      </c>
      <c r="B27" s="99">
        <v>0</v>
      </c>
      <c r="C27" s="99">
        <v>0</v>
      </c>
      <c r="D27" s="100"/>
      <c r="E27" s="99"/>
      <c r="F27" s="101"/>
    </row>
    <row r="28" spans="1:6">
      <c r="A28" s="103" t="s">
        <v>116</v>
      </c>
      <c r="B28" s="99">
        <v>0</v>
      </c>
      <c r="C28" s="99">
        <v>0</v>
      </c>
      <c r="D28" s="111"/>
      <c r="E28" s="99"/>
      <c r="F28" s="101"/>
    </row>
    <row r="29" spans="1:6">
      <c r="A29" s="98" t="s">
        <v>117</v>
      </c>
      <c r="B29" s="99">
        <v>0</v>
      </c>
      <c r="C29" s="99">
        <v>0</v>
      </c>
      <c r="D29" s="111"/>
      <c r="E29" s="109"/>
      <c r="F29" s="110"/>
    </row>
    <row r="30" spans="1:6">
      <c r="A30" s="112"/>
      <c r="B30" s="99"/>
      <c r="C30" s="99"/>
      <c r="D30" s="111"/>
      <c r="E30" s="109"/>
      <c r="F30" s="110"/>
    </row>
    <row r="31" spans="1:6">
      <c r="A31" s="139" t="s">
        <v>118</v>
      </c>
      <c r="B31" s="81">
        <f>SUM(B21:B29)</f>
        <v>3063936.41</v>
      </c>
      <c r="C31" s="81">
        <f>SUM(C21:C29)</f>
        <v>2901731.7699999996</v>
      </c>
      <c r="D31" s="141" t="s">
        <v>119</v>
      </c>
      <c r="E31" s="81">
        <f>SUM(E21:E29)</f>
        <v>0</v>
      </c>
      <c r="F31" s="127">
        <f>SUM(F21:F29)</f>
        <v>0</v>
      </c>
    </row>
    <row r="32" spans="1:6">
      <c r="A32" s="112"/>
      <c r="B32" s="99"/>
      <c r="C32" s="99"/>
      <c r="D32" s="111"/>
      <c r="E32" s="105"/>
      <c r="F32" s="113"/>
    </row>
    <row r="33" spans="1:6">
      <c r="A33" s="139" t="s">
        <v>120</v>
      </c>
      <c r="B33" s="81">
        <f>B31+B18</f>
        <v>5285543.12</v>
      </c>
      <c r="C33" s="81">
        <f>C31+C18</f>
        <v>6051173.1600000001</v>
      </c>
      <c r="D33" s="141" t="s">
        <v>121</v>
      </c>
      <c r="E33" s="81">
        <f>E31+E18</f>
        <v>411841.84</v>
      </c>
      <c r="F33" s="127">
        <f>F31+F18</f>
        <v>989233.96</v>
      </c>
    </row>
    <row r="34" spans="1:6">
      <c r="A34" s="104"/>
      <c r="B34" s="114"/>
      <c r="C34" s="114"/>
      <c r="D34" s="111"/>
      <c r="E34" s="109"/>
      <c r="F34" s="110"/>
    </row>
    <row r="35" spans="1:6">
      <c r="A35" s="104"/>
      <c r="B35" s="99"/>
      <c r="C35" s="99"/>
      <c r="D35" s="115" t="s">
        <v>122</v>
      </c>
      <c r="E35" s="105"/>
      <c r="F35" s="113"/>
    </row>
    <row r="36" spans="1:6">
      <c r="A36" s="104"/>
      <c r="B36" s="105"/>
      <c r="C36" s="105"/>
      <c r="D36" s="141" t="s">
        <v>123</v>
      </c>
      <c r="E36" s="128">
        <f>SUM(E37:E39)</f>
        <v>10543823.84</v>
      </c>
      <c r="F36" s="129">
        <f>SUM(F37:F39)</f>
        <v>10543823.84</v>
      </c>
    </row>
    <row r="37" spans="1:6">
      <c r="A37" s="104"/>
      <c r="B37" s="105"/>
      <c r="C37" s="105"/>
      <c r="D37" s="100" t="s">
        <v>124</v>
      </c>
      <c r="E37" s="99">
        <v>10543823.84</v>
      </c>
      <c r="F37" s="101">
        <v>10543823.84</v>
      </c>
    </row>
    <row r="38" spans="1:6">
      <c r="A38" s="104"/>
      <c r="B38" s="105"/>
      <c r="C38" s="105"/>
      <c r="D38" s="100" t="s">
        <v>125</v>
      </c>
      <c r="E38" s="99">
        <v>0</v>
      </c>
      <c r="F38" s="101">
        <v>0</v>
      </c>
    </row>
    <row r="39" spans="1:6">
      <c r="A39" s="104"/>
      <c r="B39" s="105"/>
      <c r="C39" s="105"/>
      <c r="D39" s="100" t="s">
        <v>126</v>
      </c>
      <c r="E39" s="99">
        <v>0</v>
      </c>
      <c r="F39" s="101">
        <v>0</v>
      </c>
    </row>
    <row r="40" spans="1:6">
      <c r="A40" s="112"/>
      <c r="B40" s="106"/>
      <c r="C40" s="106"/>
      <c r="D40" s="141" t="s">
        <v>127</v>
      </c>
      <c r="E40" s="128">
        <f>SUM(E41:E45)</f>
        <v>-5670122.5600000005</v>
      </c>
      <c r="F40" s="129">
        <f>SUM(F41:F45)</f>
        <v>-5481884.6400000006</v>
      </c>
    </row>
    <row r="41" spans="1:6">
      <c r="A41" s="112"/>
      <c r="B41" s="106"/>
      <c r="C41" s="106"/>
      <c r="D41" s="100" t="s">
        <v>128</v>
      </c>
      <c r="E41" s="99">
        <v>-188237.92</v>
      </c>
      <c r="F41" s="101">
        <v>-8511918.8300000001</v>
      </c>
    </row>
    <row r="42" spans="1:6">
      <c r="A42" s="112"/>
      <c r="B42" s="106"/>
      <c r="C42" s="106"/>
      <c r="D42" s="100" t="s">
        <v>129</v>
      </c>
      <c r="E42" s="99">
        <v>-5131993.53</v>
      </c>
      <c r="F42" s="101">
        <v>3379925.3</v>
      </c>
    </row>
    <row r="43" spans="1:6">
      <c r="A43" s="104"/>
      <c r="B43" s="105"/>
      <c r="C43" s="105"/>
      <c r="D43" s="100" t="s">
        <v>130</v>
      </c>
      <c r="E43" s="99">
        <v>0</v>
      </c>
      <c r="F43" s="101">
        <v>0</v>
      </c>
    </row>
    <row r="44" spans="1:6">
      <c r="A44" s="104"/>
      <c r="B44" s="105"/>
      <c r="C44" s="105"/>
      <c r="D44" s="100" t="s">
        <v>131</v>
      </c>
      <c r="E44" s="99">
        <v>0</v>
      </c>
      <c r="F44" s="101">
        <v>0</v>
      </c>
    </row>
    <row r="45" spans="1:6">
      <c r="A45" s="104"/>
      <c r="B45" s="105"/>
      <c r="C45" s="105"/>
      <c r="D45" s="100" t="s">
        <v>132</v>
      </c>
      <c r="E45" s="99">
        <v>-349891.11</v>
      </c>
      <c r="F45" s="101">
        <v>-349891.11</v>
      </c>
    </row>
    <row r="46" spans="1:6" ht="33">
      <c r="A46" s="104"/>
      <c r="B46" s="105"/>
      <c r="C46" s="105"/>
      <c r="D46" s="142" t="s">
        <v>133</v>
      </c>
      <c r="E46" s="130">
        <f>SUM(E47:E48)</f>
        <v>0</v>
      </c>
      <c r="F46" s="131">
        <f>SUM(F47:F48)</f>
        <v>0</v>
      </c>
    </row>
    <row r="47" spans="1:6">
      <c r="A47" s="98"/>
      <c r="B47" s="105"/>
      <c r="C47" s="105"/>
      <c r="D47" s="100" t="s">
        <v>134</v>
      </c>
      <c r="E47" s="99">
        <v>0</v>
      </c>
      <c r="F47" s="101">
        <v>0</v>
      </c>
    </row>
    <row r="48" spans="1:6">
      <c r="A48" s="116"/>
      <c r="B48" s="117"/>
      <c r="C48" s="117"/>
      <c r="D48" s="100" t="s">
        <v>135</v>
      </c>
      <c r="E48" s="99">
        <v>0</v>
      </c>
      <c r="F48" s="101">
        <v>0</v>
      </c>
    </row>
    <row r="49" spans="1:7">
      <c r="A49" s="104"/>
      <c r="B49" s="117"/>
      <c r="C49" s="117"/>
      <c r="D49" s="118"/>
      <c r="E49" s="117"/>
      <c r="F49" s="119"/>
    </row>
    <row r="50" spans="1:7">
      <c r="A50" s="98"/>
      <c r="B50" s="117"/>
      <c r="C50" s="117"/>
      <c r="D50" s="141" t="s">
        <v>136</v>
      </c>
      <c r="E50" s="132">
        <f>E46+E40+E36</f>
        <v>4873701.2799999993</v>
      </c>
      <c r="F50" s="133">
        <f>F46+F40+F36</f>
        <v>5061939.1999999993</v>
      </c>
    </row>
    <row r="51" spans="1:7">
      <c r="A51" s="116"/>
      <c r="B51" s="117"/>
      <c r="C51" s="117"/>
      <c r="D51" s="107"/>
      <c r="E51" s="120"/>
      <c r="F51" s="121"/>
    </row>
    <row r="52" spans="1:7">
      <c r="A52" s="104"/>
      <c r="D52" s="141" t="s">
        <v>137</v>
      </c>
      <c r="E52" s="132">
        <f>E50+E33</f>
        <v>5285543.1199999992</v>
      </c>
      <c r="F52" s="133">
        <f>F50+F33</f>
        <v>6051173.1599999992</v>
      </c>
      <c r="G52" s="171" t="str">
        <f>IF($B$33=$E$52,"","VALOR INCORRECTO EJERCICIO 2016, TOTAL DE ACTIVOS TIENE QUE SER IGUAL AL TOTAL DE LA SUMA DE PASIVO Y HCIENDA")</f>
        <v/>
      </c>
    </row>
    <row r="53" spans="1:7" ht="17.25" thickBot="1">
      <c r="A53" s="122"/>
      <c r="B53" s="123"/>
      <c r="C53" s="123"/>
      <c r="D53" s="124"/>
      <c r="E53" s="125"/>
      <c r="F53" s="126"/>
      <c r="G53" s="171" t="str">
        <f>IF($C$33=$F$52,"","VALOR INCORRECTO EJERCICIO 2015, TOTAL DE ACTIVOS TIENE QUE SER IGUAL AL TOTAL DE LA SUMA DE PASIVO Y HCIENDA")</f>
        <v/>
      </c>
    </row>
    <row r="54" spans="1:7">
      <c r="A54" s="83" t="s">
        <v>138</v>
      </c>
      <c r="B54" s="630"/>
      <c r="C54" s="630"/>
      <c r="D54" s="87"/>
      <c r="E54" s="631"/>
      <c r="F54" s="631"/>
      <c r="G54" s="171"/>
    </row>
    <row r="55" spans="1:7">
      <c r="A55" s="87"/>
      <c r="B55" s="753"/>
      <c r="C55" s="746"/>
      <c r="D55" s="746"/>
      <c r="E55" s="747"/>
      <c r="F55" s="631"/>
      <c r="G55" s="171"/>
    </row>
    <row r="56" spans="1:7">
      <c r="A56" s="87"/>
      <c r="B56" s="754" t="s">
        <v>774</v>
      </c>
      <c r="C56" s="753"/>
      <c r="D56" s="746"/>
      <c r="E56" s="754" t="s">
        <v>773</v>
      </c>
      <c r="F56" s="631"/>
      <c r="G56" s="171"/>
    </row>
    <row r="57" spans="1:7">
      <c r="A57" s="87"/>
      <c r="B57" s="750" t="s">
        <v>769</v>
      </c>
      <c r="C57" s="751"/>
      <c r="D57" s="746"/>
      <c r="E57" s="750" t="s">
        <v>771</v>
      </c>
      <c r="F57" s="631"/>
      <c r="G57" s="171"/>
    </row>
    <row r="58" spans="1:7">
      <c r="B58" s="752" t="s">
        <v>770</v>
      </c>
      <c r="C58" s="749"/>
      <c r="D58" s="748"/>
      <c r="E58" s="752" t="s">
        <v>772</v>
      </c>
    </row>
    <row r="60" spans="1:7">
      <c r="B60" s="137"/>
      <c r="C60" s="138" t="s">
        <v>139</v>
      </c>
    </row>
  </sheetData>
  <sheetProtection sheet="1" objects="1" scenarios="1" insertHyperlinks="0"/>
  <mergeCells count="1">
    <mergeCell ref="E5:F5"/>
  </mergeCells>
  <printOptions horizontalCentered="1"/>
  <pageMargins left="0.27559055118110237" right="0.15748031496062992" top="0.39370078740157483" bottom="0.51181102362204722" header="0.31496062992125984" footer="0.31496062992125984"/>
  <pageSetup scale="6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K184"/>
  <sheetViews>
    <sheetView view="pageLayout" topLeftCell="A156" zoomScale="80" zoomScaleSheetLayoutView="110" zoomScalePageLayoutView="80" workbookViewId="0">
      <selection activeCell="I175" sqref="A173:I175"/>
    </sheetView>
  </sheetViews>
  <sheetFormatPr baseColWidth="10" defaultColWidth="11.42578125" defaultRowHeight="16.5"/>
  <cols>
    <col min="1" max="1" width="10.42578125" style="35" customWidth="1"/>
    <col min="2" max="2" width="44" style="6" customWidth="1"/>
    <col min="3" max="8" width="12.7109375" style="6" customWidth="1"/>
    <col min="9" max="9" width="8.140625" style="6" customWidth="1"/>
    <col min="10" max="16384" width="11.42578125" style="3"/>
  </cols>
  <sheetData>
    <row r="1" spans="1:11" s="6" customFormat="1">
      <c r="A1" s="920" t="s">
        <v>76</v>
      </c>
      <c r="B1" s="920"/>
      <c r="C1" s="920"/>
      <c r="D1" s="920"/>
      <c r="E1" s="920"/>
      <c r="F1" s="920"/>
      <c r="G1" s="920"/>
      <c r="H1" s="920"/>
      <c r="I1" s="920"/>
    </row>
    <row r="2" spans="1:11" s="31" customFormat="1" ht="15.75">
      <c r="A2" s="920" t="s">
        <v>357</v>
      </c>
      <c r="B2" s="920"/>
      <c r="C2" s="920"/>
      <c r="D2" s="920"/>
      <c r="E2" s="920"/>
      <c r="F2" s="920"/>
      <c r="G2" s="920"/>
      <c r="H2" s="920"/>
      <c r="I2" s="920"/>
    </row>
    <row r="3" spans="1:11" s="31" customFormat="1" ht="15.75">
      <c r="A3" s="920" t="s">
        <v>507</v>
      </c>
      <c r="B3" s="920"/>
      <c r="C3" s="920"/>
      <c r="D3" s="920"/>
      <c r="E3" s="920"/>
      <c r="F3" s="920"/>
      <c r="G3" s="920"/>
      <c r="H3" s="920"/>
      <c r="I3" s="920"/>
    </row>
    <row r="4" spans="1:11" s="31" customFormat="1">
      <c r="A4" s="921" t="s">
        <v>636</v>
      </c>
      <c r="B4" s="921"/>
      <c r="C4" s="921"/>
      <c r="D4" s="921"/>
      <c r="E4" s="921"/>
      <c r="F4" s="921"/>
      <c r="G4" s="921"/>
      <c r="H4" s="921"/>
      <c r="I4" s="921"/>
    </row>
    <row r="5" spans="1:11" s="31" customFormat="1">
      <c r="A5" s="921" t="s">
        <v>755</v>
      </c>
      <c r="B5" s="921"/>
      <c r="C5" s="921"/>
      <c r="D5" s="921"/>
      <c r="E5" s="921"/>
      <c r="F5" s="921"/>
      <c r="G5" s="921"/>
      <c r="H5" s="921"/>
      <c r="I5" s="921"/>
    </row>
    <row r="6" spans="1:11" s="32" customFormat="1" ht="17.25" thickBot="1">
      <c r="A6" s="74"/>
      <c r="B6" s="74"/>
      <c r="C6" s="922" t="s">
        <v>78</v>
      </c>
      <c r="D6" s="922"/>
      <c r="E6" s="922"/>
      <c r="F6" s="74"/>
      <c r="G6" s="4" t="s">
        <v>79</v>
      </c>
      <c r="H6" s="923" t="s">
        <v>639</v>
      </c>
      <c r="I6" s="923"/>
    </row>
    <row r="7" spans="1:11" ht="38.25" customHeight="1">
      <c r="A7" s="916" t="s">
        <v>508</v>
      </c>
      <c r="B7" s="917"/>
      <c r="C7" s="287" t="s">
        <v>360</v>
      </c>
      <c r="D7" s="287" t="s">
        <v>361</v>
      </c>
      <c r="E7" s="287" t="s">
        <v>362</v>
      </c>
      <c r="F7" s="288" t="s">
        <v>363</v>
      </c>
      <c r="G7" s="288" t="s">
        <v>364</v>
      </c>
      <c r="H7" s="287" t="s">
        <v>365</v>
      </c>
      <c r="I7" s="289" t="s">
        <v>509</v>
      </c>
    </row>
    <row r="8" spans="1:11" ht="18" customHeight="1" thickBot="1">
      <c r="A8" s="918"/>
      <c r="B8" s="919"/>
      <c r="C8" s="397" t="s">
        <v>312</v>
      </c>
      <c r="D8" s="397" t="s">
        <v>313</v>
      </c>
      <c r="E8" s="397" t="s">
        <v>366</v>
      </c>
      <c r="F8" s="439" t="s">
        <v>315</v>
      </c>
      <c r="G8" s="439" t="s">
        <v>316</v>
      </c>
      <c r="H8" s="397" t="s">
        <v>367</v>
      </c>
      <c r="I8" s="398" t="s">
        <v>510</v>
      </c>
    </row>
    <row r="9" spans="1:11" ht="6" customHeight="1">
      <c r="A9" s="429"/>
      <c r="B9" s="430"/>
      <c r="C9" s="431"/>
      <c r="D9" s="431"/>
      <c r="E9" s="431"/>
      <c r="F9" s="431"/>
      <c r="G9" s="431"/>
      <c r="H9" s="431"/>
      <c r="I9" s="432"/>
    </row>
    <row r="10" spans="1:11" ht="20.100000000000001" customHeight="1">
      <c r="A10" s="709">
        <v>1000</v>
      </c>
      <c r="B10" s="710" t="s">
        <v>643</v>
      </c>
      <c r="C10" s="704">
        <f>C12+C17+C23</f>
        <v>4285867.71</v>
      </c>
      <c r="D10" s="704">
        <f t="shared" ref="D10:H10" si="0">D12+D17+D23</f>
        <v>298327</v>
      </c>
      <c r="E10" s="704">
        <f t="shared" si="0"/>
        <v>4584194.71</v>
      </c>
      <c r="F10" s="704">
        <f t="shared" si="0"/>
        <v>1788925.7500000002</v>
      </c>
      <c r="G10" s="704">
        <f t="shared" si="0"/>
        <v>1676482.61</v>
      </c>
      <c r="H10" s="704">
        <f t="shared" si="0"/>
        <v>2795268.96</v>
      </c>
      <c r="I10" s="679">
        <f>F10/E10</f>
        <v>0.39023773272492612</v>
      </c>
      <c r="K10" s="723">
        <f>+C10-E10</f>
        <v>-298327</v>
      </c>
    </row>
    <row r="11" spans="1:11" s="36" customFormat="1" ht="17.25" customHeight="1">
      <c r="A11" s="711">
        <v>1100</v>
      </c>
      <c r="B11" s="712" t="s">
        <v>644</v>
      </c>
      <c r="C11" s="705">
        <f>C12</f>
        <v>2750763.71</v>
      </c>
      <c r="D11" s="705">
        <f t="shared" ref="D11:H11" si="1">D12</f>
        <v>150327</v>
      </c>
      <c r="E11" s="705">
        <f t="shared" si="1"/>
        <v>2901090.71</v>
      </c>
      <c r="F11" s="705">
        <f t="shared" si="1"/>
        <v>1259857.83</v>
      </c>
      <c r="G11" s="713">
        <f t="shared" si="1"/>
        <v>1259857.83</v>
      </c>
      <c r="H11" s="705">
        <f t="shared" si="1"/>
        <v>1641232.88</v>
      </c>
      <c r="I11" s="679">
        <f t="shared" ref="I11:I74" si="2">F11/E11</f>
        <v>0.43427040238945169</v>
      </c>
    </row>
    <row r="12" spans="1:11" s="36" customFormat="1" ht="17.25" customHeight="1">
      <c r="A12" s="711">
        <v>113</v>
      </c>
      <c r="B12" s="712" t="s">
        <v>645</v>
      </c>
      <c r="C12" s="706">
        <f t="shared" ref="C12:H12" si="3">SUM(C13:C16)</f>
        <v>2750763.71</v>
      </c>
      <c r="D12" s="706">
        <f t="shared" si="3"/>
        <v>150327</v>
      </c>
      <c r="E12" s="706">
        <f t="shared" si="3"/>
        <v>2901090.71</v>
      </c>
      <c r="F12" s="706">
        <f t="shared" si="3"/>
        <v>1259857.83</v>
      </c>
      <c r="G12" s="714">
        <f t="shared" si="3"/>
        <v>1259857.83</v>
      </c>
      <c r="H12" s="706">
        <f t="shared" si="3"/>
        <v>1641232.88</v>
      </c>
      <c r="I12" s="679">
        <f t="shared" si="2"/>
        <v>0.43427040238945169</v>
      </c>
    </row>
    <row r="13" spans="1:11" s="36" customFormat="1" ht="17.25" customHeight="1">
      <c r="A13" s="715">
        <v>11301</v>
      </c>
      <c r="B13" s="712" t="s">
        <v>646</v>
      </c>
      <c r="C13" s="706">
        <v>711420.71</v>
      </c>
      <c r="D13" s="706">
        <v>0</v>
      </c>
      <c r="E13" s="706">
        <f>C13+D13</f>
        <v>711420.71</v>
      </c>
      <c r="F13" s="706">
        <v>337012.44</v>
      </c>
      <c r="G13" s="714">
        <f>+F13</f>
        <v>337012.44</v>
      </c>
      <c r="H13" s="707">
        <f t="shared" ref="H13:H109" si="4">E13-F13</f>
        <v>374408.26999999996</v>
      </c>
      <c r="I13" s="679">
        <f t="shared" si="2"/>
        <v>0.47371749973373706</v>
      </c>
    </row>
    <row r="14" spans="1:11" s="36" customFormat="1" ht="17.25" customHeight="1">
      <c r="A14" s="715">
        <v>11306</v>
      </c>
      <c r="B14" s="712" t="s">
        <v>647</v>
      </c>
      <c r="C14" s="706">
        <v>1639843</v>
      </c>
      <c r="D14" s="706">
        <v>150327</v>
      </c>
      <c r="E14" s="706">
        <f t="shared" ref="E14:E16" si="5">C14+D14</f>
        <v>1790170</v>
      </c>
      <c r="F14" s="706">
        <v>722387.42</v>
      </c>
      <c r="G14" s="714">
        <f t="shared" ref="G14:G16" si="6">+F14</f>
        <v>722387.42</v>
      </c>
      <c r="H14" s="707">
        <f t="shared" si="4"/>
        <v>1067782.58</v>
      </c>
      <c r="I14" s="679">
        <f t="shared" si="2"/>
        <v>0.40353006697687932</v>
      </c>
    </row>
    <row r="15" spans="1:11" s="36" customFormat="1" ht="17.25" customHeight="1">
      <c r="A15" s="715">
        <v>11307</v>
      </c>
      <c r="B15" s="712" t="s">
        <v>648</v>
      </c>
      <c r="C15" s="706">
        <v>239500</v>
      </c>
      <c r="D15" s="706">
        <v>0</v>
      </c>
      <c r="E15" s="706">
        <f t="shared" si="5"/>
        <v>239500</v>
      </c>
      <c r="F15" s="706">
        <v>120274.87</v>
      </c>
      <c r="G15" s="714">
        <f t="shared" si="6"/>
        <v>120274.87</v>
      </c>
      <c r="H15" s="707">
        <f t="shared" si="4"/>
        <v>119225.13</v>
      </c>
      <c r="I15" s="679">
        <f t="shared" si="2"/>
        <v>0.50219152400835076</v>
      </c>
    </row>
    <row r="16" spans="1:11" s="36" customFormat="1" ht="17.25" customHeight="1">
      <c r="A16" s="715">
        <v>11310</v>
      </c>
      <c r="B16" s="712" t="s">
        <v>649</v>
      </c>
      <c r="C16" s="706">
        <v>160000</v>
      </c>
      <c r="D16" s="706">
        <v>0</v>
      </c>
      <c r="E16" s="706">
        <f t="shared" si="5"/>
        <v>160000</v>
      </c>
      <c r="F16" s="706">
        <v>80183.100000000006</v>
      </c>
      <c r="G16" s="714">
        <f t="shared" si="6"/>
        <v>80183.100000000006</v>
      </c>
      <c r="H16" s="707">
        <f t="shared" si="4"/>
        <v>79816.899999999994</v>
      </c>
      <c r="I16" s="679">
        <f t="shared" si="2"/>
        <v>0.50114437500000009</v>
      </c>
    </row>
    <row r="17" spans="1:9" s="36" customFormat="1" ht="17.25" customHeight="1">
      <c r="A17" s="715">
        <v>1300</v>
      </c>
      <c r="B17" s="712" t="s">
        <v>650</v>
      </c>
      <c r="C17" s="705">
        <f>C18+C20</f>
        <v>129000</v>
      </c>
      <c r="D17" s="705">
        <f t="shared" ref="D17:H18" si="7">D18</f>
        <v>0</v>
      </c>
      <c r="E17" s="705">
        <f>E18+E20</f>
        <v>129000</v>
      </c>
      <c r="F17" s="705">
        <f t="shared" ref="F17:H17" si="8">F18+F20</f>
        <v>45786.84</v>
      </c>
      <c r="G17" s="705">
        <f t="shared" si="8"/>
        <v>45786.84</v>
      </c>
      <c r="H17" s="705">
        <f t="shared" si="8"/>
        <v>83213.16</v>
      </c>
      <c r="I17" s="679">
        <f t="shared" si="2"/>
        <v>0.35493674418604648</v>
      </c>
    </row>
    <row r="18" spans="1:9" s="36" customFormat="1" ht="17.25" customHeight="1">
      <c r="A18" s="711">
        <v>131</v>
      </c>
      <c r="B18" s="712" t="s">
        <v>651</v>
      </c>
      <c r="C18" s="706">
        <f>C19</f>
        <v>93000</v>
      </c>
      <c r="D18" s="706">
        <f t="shared" si="7"/>
        <v>0</v>
      </c>
      <c r="E18" s="706">
        <f t="shared" si="7"/>
        <v>93000</v>
      </c>
      <c r="F18" s="706">
        <f t="shared" si="7"/>
        <v>44786.84</v>
      </c>
      <c r="G18" s="714">
        <f t="shared" si="7"/>
        <v>44786.84</v>
      </c>
      <c r="H18" s="706">
        <f t="shared" si="7"/>
        <v>48213.16</v>
      </c>
      <c r="I18" s="679">
        <f t="shared" si="2"/>
        <v>0.48157892473118274</v>
      </c>
    </row>
    <row r="19" spans="1:9" s="36" customFormat="1" ht="17.25" customHeight="1">
      <c r="A19" s="715">
        <v>13101</v>
      </c>
      <c r="B19" s="712" t="s">
        <v>651</v>
      </c>
      <c r="C19" s="706">
        <v>93000</v>
      </c>
      <c r="D19" s="706">
        <v>0</v>
      </c>
      <c r="E19" s="706">
        <f t="shared" ref="E19:E22" si="9">C19+D19</f>
        <v>93000</v>
      </c>
      <c r="F19" s="706">
        <v>44786.84</v>
      </c>
      <c r="G19" s="714">
        <f>+F19</f>
        <v>44786.84</v>
      </c>
      <c r="H19" s="707">
        <f t="shared" si="4"/>
        <v>48213.16</v>
      </c>
      <c r="I19" s="679">
        <f t="shared" si="2"/>
        <v>0.48157892473118274</v>
      </c>
    </row>
    <row r="20" spans="1:9" s="36" customFormat="1" ht="17.25" customHeight="1">
      <c r="A20" s="711">
        <v>132</v>
      </c>
      <c r="B20" s="712" t="s">
        <v>652</v>
      </c>
      <c r="C20" s="706">
        <f>C21+C22</f>
        <v>36000</v>
      </c>
      <c r="D20" s="706">
        <f t="shared" ref="D20:H20" si="10">D21+D22</f>
        <v>0</v>
      </c>
      <c r="E20" s="706">
        <f t="shared" si="10"/>
        <v>36000</v>
      </c>
      <c r="F20" s="706">
        <f t="shared" si="10"/>
        <v>1000</v>
      </c>
      <c r="G20" s="714">
        <f t="shared" si="10"/>
        <v>1000</v>
      </c>
      <c r="H20" s="706">
        <f t="shared" si="10"/>
        <v>35000</v>
      </c>
      <c r="I20" s="679">
        <f t="shared" si="2"/>
        <v>2.7777777777777776E-2</v>
      </c>
    </row>
    <row r="21" spans="1:9" s="36" customFormat="1" ht="17.25" customHeight="1">
      <c r="A21" s="715">
        <v>13201</v>
      </c>
      <c r="B21" s="712" t="s">
        <v>653</v>
      </c>
      <c r="C21" s="706">
        <v>12000</v>
      </c>
      <c r="D21" s="706">
        <v>0</v>
      </c>
      <c r="E21" s="706">
        <f t="shared" si="9"/>
        <v>12000</v>
      </c>
      <c r="F21" s="706">
        <v>1000</v>
      </c>
      <c r="G21" s="714">
        <f>+F21</f>
        <v>1000</v>
      </c>
      <c r="H21" s="707">
        <f t="shared" si="4"/>
        <v>11000</v>
      </c>
      <c r="I21" s="679">
        <f t="shared" si="2"/>
        <v>8.3333333333333329E-2</v>
      </c>
    </row>
    <row r="22" spans="1:9" s="36" customFormat="1" ht="17.25" customHeight="1">
      <c r="A22" s="715">
        <v>13202</v>
      </c>
      <c r="B22" s="712" t="s">
        <v>654</v>
      </c>
      <c r="C22" s="706">
        <v>24000</v>
      </c>
      <c r="D22" s="706">
        <v>0</v>
      </c>
      <c r="E22" s="706">
        <f t="shared" si="9"/>
        <v>24000</v>
      </c>
      <c r="F22" s="706">
        <v>0</v>
      </c>
      <c r="G22" s="714">
        <v>0</v>
      </c>
      <c r="H22" s="707">
        <f t="shared" si="4"/>
        <v>24000</v>
      </c>
      <c r="I22" s="679">
        <f t="shared" si="2"/>
        <v>0</v>
      </c>
    </row>
    <row r="23" spans="1:9" s="36" customFormat="1" ht="17.25" customHeight="1">
      <c r="A23" s="711">
        <v>1400</v>
      </c>
      <c r="B23" s="712" t="s">
        <v>655</v>
      </c>
      <c r="C23" s="706">
        <f>C24+C31+C33+C35</f>
        <v>1406104</v>
      </c>
      <c r="D23" s="706">
        <f t="shared" ref="D23:H23" si="11">D24+D31+D33+D35</f>
        <v>148000</v>
      </c>
      <c r="E23" s="706">
        <f t="shared" si="11"/>
        <v>1554104</v>
      </c>
      <c r="F23" s="706">
        <f t="shared" si="11"/>
        <v>483281.08000000007</v>
      </c>
      <c r="G23" s="714">
        <f t="shared" si="11"/>
        <v>370837.93999999994</v>
      </c>
      <c r="H23" s="706">
        <f t="shared" si="11"/>
        <v>1070822.92</v>
      </c>
      <c r="I23" s="679">
        <f t="shared" si="2"/>
        <v>0.31097087453606714</v>
      </c>
    </row>
    <row r="24" spans="1:9" s="36" customFormat="1" ht="29.25" customHeight="1">
      <c r="A24" s="711">
        <v>141</v>
      </c>
      <c r="B24" s="712" t="s">
        <v>656</v>
      </c>
      <c r="C24" s="706">
        <f>SUM(C25:C30)</f>
        <v>311104</v>
      </c>
      <c r="D24" s="706">
        <f t="shared" ref="D24:H24" si="12">SUM(D25:D30)</f>
        <v>0</v>
      </c>
      <c r="E24" s="706">
        <f>SUM(E25:E30)</f>
        <v>311104</v>
      </c>
      <c r="F24" s="706">
        <f t="shared" si="12"/>
        <v>142919.20000000001</v>
      </c>
      <c r="G24" s="714">
        <f t="shared" si="12"/>
        <v>70863.819999999992</v>
      </c>
      <c r="H24" s="706">
        <f t="shared" si="12"/>
        <v>168184.8</v>
      </c>
      <c r="I24" s="679">
        <f t="shared" si="2"/>
        <v>0.45939364328327509</v>
      </c>
    </row>
    <row r="25" spans="1:9" s="36" customFormat="1" ht="25.5" customHeight="1">
      <c r="A25" s="715">
        <v>14101</v>
      </c>
      <c r="B25" s="712" t="s">
        <v>657</v>
      </c>
      <c r="C25" s="706">
        <v>253575</v>
      </c>
      <c r="D25" s="706">
        <v>0</v>
      </c>
      <c r="E25" s="706">
        <f t="shared" ref="E25:E37" si="13">C25+D25</f>
        <v>253575</v>
      </c>
      <c r="F25" s="706">
        <v>101066.92</v>
      </c>
      <c r="G25" s="714">
        <v>57909.11</v>
      </c>
      <c r="H25" s="707">
        <f t="shared" si="4"/>
        <v>152508.08000000002</v>
      </c>
      <c r="I25" s="679">
        <f t="shared" si="2"/>
        <v>0.39856815537809326</v>
      </c>
    </row>
    <row r="26" spans="1:9" s="36" customFormat="1" ht="17.25" customHeight="1">
      <c r="A26" s="715">
        <v>14102</v>
      </c>
      <c r="B26" s="712" t="s">
        <v>658</v>
      </c>
      <c r="C26" s="706">
        <v>77</v>
      </c>
      <c r="D26" s="706">
        <v>0</v>
      </c>
      <c r="E26" s="706">
        <f t="shared" si="13"/>
        <v>77</v>
      </c>
      <c r="F26" s="706">
        <v>11.1</v>
      </c>
      <c r="G26" s="714">
        <v>4</v>
      </c>
      <c r="H26" s="707">
        <f t="shared" si="4"/>
        <v>65.900000000000006</v>
      </c>
      <c r="I26" s="679">
        <f t="shared" si="2"/>
        <v>0.14415584415584415</v>
      </c>
    </row>
    <row r="27" spans="1:9" s="36" customFormat="1" ht="17.25" customHeight="1">
      <c r="A27" s="715">
        <v>14103</v>
      </c>
      <c r="B27" s="712" t="s">
        <v>659</v>
      </c>
      <c r="C27" s="706">
        <v>414</v>
      </c>
      <c r="D27" s="706">
        <v>0</v>
      </c>
      <c r="E27" s="706">
        <f t="shared" si="13"/>
        <v>414</v>
      </c>
      <c r="F27" s="706">
        <v>131.16</v>
      </c>
      <c r="G27" s="714">
        <v>66.8</v>
      </c>
      <c r="H27" s="707">
        <f t="shared" si="4"/>
        <v>282.84000000000003</v>
      </c>
      <c r="I27" s="679">
        <f t="shared" si="2"/>
        <v>0.31681159420289856</v>
      </c>
    </row>
    <row r="28" spans="1:9" s="36" customFormat="1" ht="17.25" customHeight="1">
      <c r="A28" s="715">
        <v>14104</v>
      </c>
      <c r="B28" s="712" t="s">
        <v>660</v>
      </c>
      <c r="C28" s="706">
        <v>11019</v>
      </c>
      <c r="D28" s="706">
        <v>0</v>
      </c>
      <c r="E28" s="706">
        <f t="shared" si="13"/>
        <v>11019</v>
      </c>
      <c r="F28" s="706">
        <v>3574.67</v>
      </c>
      <c r="G28" s="714">
        <v>1649.88</v>
      </c>
      <c r="H28" s="707">
        <f t="shared" si="4"/>
        <v>7444.33</v>
      </c>
      <c r="I28" s="679">
        <f t="shared" si="2"/>
        <v>0.32440965604864325</v>
      </c>
    </row>
    <row r="29" spans="1:9" s="36" customFormat="1" ht="17.25" customHeight="1">
      <c r="A29" s="715">
        <v>14105</v>
      </c>
      <c r="B29" s="712" t="s">
        <v>661</v>
      </c>
      <c r="C29" s="706">
        <v>11019</v>
      </c>
      <c r="D29" s="706">
        <v>0</v>
      </c>
      <c r="E29" s="706">
        <f t="shared" si="13"/>
        <v>11019</v>
      </c>
      <c r="F29" s="706">
        <v>6874.67</v>
      </c>
      <c r="G29" s="714">
        <v>1649.88</v>
      </c>
      <c r="H29" s="707">
        <f t="shared" si="4"/>
        <v>4144.33</v>
      </c>
      <c r="I29" s="679">
        <f t="shared" si="2"/>
        <v>0.62389236772846901</v>
      </c>
    </row>
    <row r="30" spans="1:9" s="36" customFormat="1" ht="17.25" customHeight="1">
      <c r="A30" s="715">
        <v>14106</v>
      </c>
      <c r="B30" s="712" t="s">
        <v>662</v>
      </c>
      <c r="C30" s="706">
        <v>35000</v>
      </c>
      <c r="D30" s="706">
        <v>0</v>
      </c>
      <c r="E30" s="706">
        <f t="shared" si="13"/>
        <v>35000</v>
      </c>
      <c r="F30" s="706">
        <v>31260.68</v>
      </c>
      <c r="G30" s="714">
        <v>9584.15</v>
      </c>
      <c r="H30" s="707">
        <f t="shared" si="4"/>
        <v>3739.3199999999997</v>
      </c>
      <c r="I30" s="679">
        <f t="shared" si="2"/>
        <v>0.89316228571428569</v>
      </c>
    </row>
    <row r="31" spans="1:9" s="36" customFormat="1" ht="17.25" customHeight="1">
      <c r="A31" s="711">
        <v>142</v>
      </c>
      <c r="B31" s="712" t="s">
        <v>663</v>
      </c>
      <c r="C31" s="706">
        <f>C32</f>
        <v>95000</v>
      </c>
      <c r="D31" s="706">
        <f t="shared" ref="D31:H31" si="14">D32</f>
        <v>0</v>
      </c>
      <c r="E31" s="706">
        <f t="shared" si="14"/>
        <v>95000</v>
      </c>
      <c r="F31" s="706">
        <f t="shared" si="14"/>
        <v>26410.03</v>
      </c>
      <c r="G31" s="714">
        <f t="shared" si="14"/>
        <v>15957.76</v>
      </c>
      <c r="H31" s="706">
        <f t="shared" si="14"/>
        <v>68589.97</v>
      </c>
      <c r="I31" s="679">
        <f t="shared" si="2"/>
        <v>0.27800031578947365</v>
      </c>
    </row>
    <row r="32" spans="1:9" s="36" customFormat="1" ht="17.25" customHeight="1">
      <c r="A32" s="715">
        <v>14201</v>
      </c>
      <c r="B32" s="712" t="s">
        <v>664</v>
      </c>
      <c r="C32" s="706">
        <v>95000</v>
      </c>
      <c r="D32" s="706">
        <v>0</v>
      </c>
      <c r="E32" s="706">
        <f t="shared" si="13"/>
        <v>95000</v>
      </c>
      <c r="F32" s="706">
        <v>26410.03</v>
      </c>
      <c r="G32" s="714">
        <v>15957.76</v>
      </c>
      <c r="H32" s="707">
        <f t="shared" si="4"/>
        <v>68589.97</v>
      </c>
      <c r="I32" s="679">
        <f t="shared" si="2"/>
        <v>0.27800031578947365</v>
      </c>
    </row>
    <row r="33" spans="1:9" s="36" customFormat="1" ht="17.25" customHeight="1">
      <c r="A33" s="711">
        <v>143</v>
      </c>
      <c r="B33" s="712" t="s">
        <v>665</v>
      </c>
      <c r="C33" s="706">
        <f>C34</f>
        <v>420000</v>
      </c>
      <c r="D33" s="706">
        <f t="shared" ref="D33:H33" si="15">D34</f>
        <v>0</v>
      </c>
      <c r="E33" s="706">
        <f t="shared" si="15"/>
        <v>420000</v>
      </c>
      <c r="F33" s="706">
        <f t="shared" si="15"/>
        <v>95701.19</v>
      </c>
      <c r="G33" s="714">
        <f t="shared" si="15"/>
        <v>65765.7</v>
      </c>
      <c r="H33" s="706">
        <f t="shared" si="15"/>
        <v>324298.81</v>
      </c>
      <c r="I33" s="679">
        <f t="shared" si="2"/>
        <v>0.22785997619047618</v>
      </c>
    </row>
    <row r="34" spans="1:9" s="36" customFormat="1" ht="17.25" customHeight="1">
      <c r="A34" s="715">
        <v>14301</v>
      </c>
      <c r="B34" s="712" t="s">
        <v>666</v>
      </c>
      <c r="C34" s="706">
        <v>420000</v>
      </c>
      <c r="D34" s="706">
        <v>0</v>
      </c>
      <c r="E34" s="706">
        <f t="shared" si="13"/>
        <v>420000</v>
      </c>
      <c r="F34" s="706">
        <v>95701.19</v>
      </c>
      <c r="G34" s="714">
        <v>65765.7</v>
      </c>
      <c r="H34" s="707">
        <f t="shared" si="4"/>
        <v>324298.81</v>
      </c>
      <c r="I34" s="679">
        <f t="shared" si="2"/>
        <v>0.22785997619047618</v>
      </c>
    </row>
    <row r="35" spans="1:9" s="36" customFormat="1" ht="17.25" customHeight="1">
      <c r="A35" s="711">
        <v>144</v>
      </c>
      <c r="B35" s="712" t="s">
        <v>665</v>
      </c>
      <c r="C35" s="706">
        <f>C36+C37</f>
        <v>580000</v>
      </c>
      <c r="D35" s="706">
        <f t="shared" ref="D35:H35" si="16">D36+D37</f>
        <v>148000</v>
      </c>
      <c r="E35" s="706">
        <f t="shared" si="16"/>
        <v>728000</v>
      </c>
      <c r="F35" s="706">
        <f t="shared" si="16"/>
        <v>218250.66</v>
      </c>
      <c r="G35" s="714">
        <f t="shared" si="16"/>
        <v>218250.66</v>
      </c>
      <c r="H35" s="706">
        <f t="shared" si="16"/>
        <v>509749.33999999997</v>
      </c>
      <c r="I35" s="679">
        <f t="shared" si="2"/>
        <v>0.29979486263736266</v>
      </c>
    </row>
    <row r="36" spans="1:9" s="36" customFormat="1" ht="17.25" customHeight="1">
      <c r="A36" s="715">
        <v>14403</v>
      </c>
      <c r="B36" s="712" t="s">
        <v>667</v>
      </c>
      <c r="C36" s="706">
        <v>560000</v>
      </c>
      <c r="D36" s="706">
        <v>0</v>
      </c>
      <c r="E36" s="706">
        <f t="shared" si="13"/>
        <v>560000</v>
      </c>
      <c r="F36" s="706">
        <v>218250.66</v>
      </c>
      <c r="G36" s="714">
        <f>+F36</f>
        <v>218250.66</v>
      </c>
      <c r="H36" s="707">
        <f t="shared" si="4"/>
        <v>341749.33999999997</v>
      </c>
      <c r="I36" s="679">
        <f t="shared" si="2"/>
        <v>0.38973332142857142</v>
      </c>
    </row>
    <row r="37" spans="1:9" s="36" customFormat="1" ht="17.25" customHeight="1">
      <c r="A37" s="715">
        <v>14404</v>
      </c>
      <c r="B37" s="712" t="s">
        <v>668</v>
      </c>
      <c r="C37" s="706">
        <v>20000</v>
      </c>
      <c r="D37" s="706">
        <v>148000</v>
      </c>
      <c r="E37" s="706">
        <f t="shared" si="13"/>
        <v>168000</v>
      </c>
      <c r="F37" s="706">
        <v>0</v>
      </c>
      <c r="G37" s="714">
        <v>0</v>
      </c>
      <c r="H37" s="707">
        <f t="shared" si="4"/>
        <v>168000</v>
      </c>
      <c r="I37" s="679">
        <f t="shared" si="2"/>
        <v>0</v>
      </c>
    </row>
    <row r="38" spans="1:9" s="36" customFormat="1" ht="17.25" customHeight="1">
      <c r="A38" s="715"/>
      <c r="B38" s="712"/>
      <c r="C38" s="706"/>
      <c r="D38" s="706"/>
      <c r="E38" s="706"/>
      <c r="F38" s="706"/>
      <c r="G38" s="714"/>
      <c r="H38" s="707"/>
      <c r="I38" s="679"/>
    </row>
    <row r="39" spans="1:9" s="36" customFormat="1" ht="17.25" customHeight="1">
      <c r="A39" s="709">
        <v>2000</v>
      </c>
      <c r="B39" s="710" t="s">
        <v>669</v>
      </c>
      <c r="C39" s="704">
        <f>C40+C51+C57+C62+C67+C71+C76</f>
        <v>287950</v>
      </c>
      <c r="D39" s="704">
        <f t="shared" ref="D39:H39" si="17">D40+D51+D57+D62+D67+D71+D76</f>
        <v>215275.6</v>
      </c>
      <c r="E39" s="704">
        <f>E40+E51+E57+E62+E67+E71+E76</f>
        <v>503225.59999999998</v>
      </c>
      <c r="F39" s="704">
        <f t="shared" si="17"/>
        <v>257275.34000000003</v>
      </c>
      <c r="G39" s="704">
        <f t="shared" si="17"/>
        <v>257275.34000000003</v>
      </c>
      <c r="H39" s="704">
        <f t="shared" si="17"/>
        <v>245950.26</v>
      </c>
      <c r="I39" s="679">
        <f t="shared" si="2"/>
        <v>0.51125248794973877</v>
      </c>
    </row>
    <row r="40" spans="1:9" s="36" customFormat="1" ht="17.25" customHeight="1">
      <c r="A40" s="711">
        <v>2100</v>
      </c>
      <c r="B40" s="712" t="s">
        <v>670</v>
      </c>
      <c r="C40" s="706">
        <f>C41+C43+C45+C47+C49</f>
        <v>64450</v>
      </c>
      <c r="D40" s="706">
        <f>D41+D43+D45+D47+D49</f>
        <v>-6000</v>
      </c>
      <c r="E40" s="706">
        <f>E41+E43+E45+E47+E49</f>
        <v>58450</v>
      </c>
      <c r="F40" s="706">
        <f t="shared" ref="F40:H40" si="18">F41+F43+F45+F47+F49</f>
        <v>38489.909999999989</v>
      </c>
      <c r="G40" s="706">
        <f t="shared" si="18"/>
        <v>38489.909999999989</v>
      </c>
      <c r="H40" s="706">
        <f t="shared" si="18"/>
        <v>19960.09</v>
      </c>
      <c r="I40" s="679">
        <f t="shared" si="2"/>
        <v>0.65851000855431974</v>
      </c>
    </row>
    <row r="41" spans="1:9" s="36" customFormat="1" ht="17.25" customHeight="1">
      <c r="A41" s="711">
        <v>211</v>
      </c>
      <c r="B41" s="712" t="s">
        <v>671</v>
      </c>
      <c r="C41" s="706">
        <f>C42</f>
        <v>15000</v>
      </c>
      <c r="D41" s="706">
        <f t="shared" ref="D41:H41" si="19">D42</f>
        <v>5000</v>
      </c>
      <c r="E41" s="706">
        <f t="shared" si="19"/>
        <v>20000</v>
      </c>
      <c r="F41" s="706">
        <f t="shared" si="19"/>
        <v>15032.73</v>
      </c>
      <c r="G41" s="714">
        <f t="shared" si="19"/>
        <v>15032.73</v>
      </c>
      <c r="H41" s="706">
        <f t="shared" si="19"/>
        <v>4967.2700000000004</v>
      </c>
      <c r="I41" s="679">
        <f t="shared" si="2"/>
        <v>0.75163649999999993</v>
      </c>
    </row>
    <row r="42" spans="1:9" s="36" customFormat="1" ht="17.25" customHeight="1">
      <c r="A42" s="715">
        <v>21101</v>
      </c>
      <c r="B42" s="712" t="s">
        <v>671</v>
      </c>
      <c r="C42" s="706">
        <v>15000</v>
      </c>
      <c r="D42" s="706">
        <v>5000</v>
      </c>
      <c r="E42" s="706">
        <f t="shared" ref="E42:E50" si="20">C42+D42</f>
        <v>20000</v>
      </c>
      <c r="F42" s="706">
        <v>15032.73</v>
      </c>
      <c r="G42" s="714">
        <f>+F42</f>
        <v>15032.73</v>
      </c>
      <c r="H42" s="707">
        <f t="shared" si="4"/>
        <v>4967.2700000000004</v>
      </c>
      <c r="I42" s="679">
        <f t="shared" si="2"/>
        <v>0.75163649999999993</v>
      </c>
    </row>
    <row r="43" spans="1:9" s="36" customFormat="1" ht="17.25" customHeight="1">
      <c r="A43" s="711">
        <v>212</v>
      </c>
      <c r="B43" s="712" t="s">
        <v>672</v>
      </c>
      <c r="C43" s="706">
        <f>C44</f>
        <v>28000</v>
      </c>
      <c r="D43" s="706">
        <f t="shared" ref="D43:H43" si="21">D44</f>
        <v>0</v>
      </c>
      <c r="E43" s="706">
        <f t="shared" si="21"/>
        <v>28000</v>
      </c>
      <c r="F43" s="706">
        <f t="shared" si="21"/>
        <v>18623.64</v>
      </c>
      <c r="G43" s="714">
        <f t="shared" si="21"/>
        <v>18623.64</v>
      </c>
      <c r="H43" s="706">
        <f t="shared" si="21"/>
        <v>9376.36</v>
      </c>
      <c r="I43" s="679">
        <f t="shared" si="2"/>
        <v>0.66513</v>
      </c>
    </row>
    <row r="44" spans="1:9" s="36" customFormat="1" ht="17.25" customHeight="1">
      <c r="A44" s="715">
        <v>21201</v>
      </c>
      <c r="B44" s="712" t="s">
        <v>672</v>
      </c>
      <c r="C44" s="706">
        <v>28000</v>
      </c>
      <c r="D44" s="706">
        <v>0</v>
      </c>
      <c r="E44" s="706">
        <f t="shared" si="20"/>
        <v>28000</v>
      </c>
      <c r="F44" s="706">
        <v>18623.64</v>
      </c>
      <c r="G44" s="714">
        <f>+F44</f>
        <v>18623.64</v>
      </c>
      <c r="H44" s="707">
        <f t="shared" si="4"/>
        <v>9376.36</v>
      </c>
      <c r="I44" s="679">
        <f t="shared" si="2"/>
        <v>0.66513</v>
      </c>
    </row>
    <row r="45" spans="1:9" s="36" customFormat="1" ht="17.25" customHeight="1">
      <c r="A45" s="711">
        <v>215</v>
      </c>
      <c r="B45" s="712" t="s">
        <v>673</v>
      </c>
      <c r="C45" s="706">
        <f>C46</f>
        <v>1500</v>
      </c>
      <c r="D45" s="706">
        <f t="shared" ref="D45:H45" si="22">D46</f>
        <v>0</v>
      </c>
      <c r="E45" s="706">
        <f t="shared" si="22"/>
        <v>1500</v>
      </c>
      <c r="F45" s="706">
        <f t="shared" si="22"/>
        <v>344.84</v>
      </c>
      <c r="G45" s="714">
        <f t="shared" si="22"/>
        <v>344.84</v>
      </c>
      <c r="H45" s="706">
        <f t="shared" si="22"/>
        <v>1155.1600000000001</v>
      </c>
      <c r="I45" s="679">
        <f t="shared" si="2"/>
        <v>0.22989333333333331</v>
      </c>
    </row>
    <row r="46" spans="1:9" s="36" customFormat="1" ht="17.25" customHeight="1">
      <c r="A46" s="715">
        <v>21501</v>
      </c>
      <c r="B46" s="712" t="s">
        <v>674</v>
      </c>
      <c r="C46" s="706">
        <v>1500</v>
      </c>
      <c r="D46" s="706">
        <v>0</v>
      </c>
      <c r="E46" s="706">
        <f t="shared" si="20"/>
        <v>1500</v>
      </c>
      <c r="F46" s="706">
        <v>344.84</v>
      </c>
      <c r="G46" s="714">
        <f>+F46</f>
        <v>344.84</v>
      </c>
      <c r="H46" s="707">
        <f t="shared" si="4"/>
        <v>1155.1600000000001</v>
      </c>
      <c r="I46" s="679">
        <f t="shared" si="2"/>
        <v>0.22989333333333331</v>
      </c>
    </row>
    <row r="47" spans="1:9" s="36" customFormat="1" ht="17.25" customHeight="1">
      <c r="A47" s="711">
        <v>216</v>
      </c>
      <c r="B47" s="712" t="s">
        <v>675</v>
      </c>
      <c r="C47" s="706">
        <f>C48</f>
        <v>5000</v>
      </c>
      <c r="D47" s="706">
        <f t="shared" ref="D47:H47" si="23">D48</f>
        <v>0</v>
      </c>
      <c r="E47" s="706">
        <f t="shared" si="23"/>
        <v>5000</v>
      </c>
      <c r="F47" s="706">
        <f t="shared" si="23"/>
        <v>1182.7</v>
      </c>
      <c r="G47" s="714">
        <f t="shared" si="23"/>
        <v>1182.7</v>
      </c>
      <c r="H47" s="706">
        <f t="shared" si="23"/>
        <v>3817.3</v>
      </c>
      <c r="I47" s="679">
        <f t="shared" si="2"/>
        <v>0.23654</v>
      </c>
    </row>
    <row r="48" spans="1:9" s="36" customFormat="1" ht="17.25" customHeight="1">
      <c r="A48" s="715">
        <v>21601</v>
      </c>
      <c r="B48" s="712" t="s">
        <v>675</v>
      </c>
      <c r="C48" s="706">
        <v>5000</v>
      </c>
      <c r="D48" s="706">
        <v>0</v>
      </c>
      <c r="E48" s="706">
        <f t="shared" si="20"/>
        <v>5000</v>
      </c>
      <c r="F48" s="706">
        <v>1182.7</v>
      </c>
      <c r="G48" s="714">
        <f>+F48</f>
        <v>1182.7</v>
      </c>
      <c r="H48" s="707">
        <f t="shared" si="4"/>
        <v>3817.3</v>
      </c>
      <c r="I48" s="679">
        <f t="shared" si="2"/>
        <v>0.23654</v>
      </c>
    </row>
    <row r="49" spans="1:9" s="36" customFormat="1" ht="17.25" customHeight="1">
      <c r="A49" s="711">
        <v>218</v>
      </c>
      <c r="B49" s="712" t="s">
        <v>776</v>
      </c>
      <c r="C49" s="706">
        <f>C50</f>
        <v>14950</v>
      </c>
      <c r="D49" s="706">
        <f t="shared" ref="D49:H49" si="24">D50</f>
        <v>-11000</v>
      </c>
      <c r="E49" s="706">
        <f t="shared" si="24"/>
        <v>3950</v>
      </c>
      <c r="F49" s="706">
        <f t="shared" si="24"/>
        <v>3306</v>
      </c>
      <c r="G49" s="714">
        <f t="shared" si="24"/>
        <v>3306</v>
      </c>
      <c r="H49" s="706">
        <f t="shared" si="24"/>
        <v>644</v>
      </c>
      <c r="I49" s="679">
        <f t="shared" si="2"/>
        <v>0.83696202531645569</v>
      </c>
    </row>
    <row r="50" spans="1:9" s="36" customFormat="1" ht="17.25" customHeight="1">
      <c r="A50" s="715">
        <v>21801</v>
      </c>
      <c r="B50" s="712" t="s">
        <v>676</v>
      </c>
      <c r="C50" s="706">
        <v>14950</v>
      </c>
      <c r="D50" s="706">
        <v>-11000</v>
      </c>
      <c r="E50" s="706">
        <f t="shared" si="20"/>
        <v>3950</v>
      </c>
      <c r="F50" s="706">
        <v>3306</v>
      </c>
      <c r="G50" s="714">
        <f>+F50</f>
        <v>3306</v>
      </c>
      <c r="H50" s="707">
        <f t="shared" si="4"/>
        <v>644</v>
      </c>
      <c r="I50" s="679">
        <f t="shared" si="2"/>
        <v>0.83696202531645569</v>
      </c>
    </row>
    <row r="51" spans="1:9" s="36" customFormat="1" ht="17.25" customHeight="1">
      <c r="A51" s="711">
        <v>2200</v>
      </c>
      <c r="B51" s="712" t="s">
        <v>677</v>
      </c>
      <c r="C51" s="707">
        <f>C52+C55</f>
        <v>17000</v>
      </c>
      <c r="D51" s="707">
        <f t="shared" ref="D51:H51" si="25">D52+D55</f>
        <v>0</v>
      </c>
      <c r="E51" s="707">
        <f>E52+E55</f>
        <v>17000</v>
      </c>
      <c r="F51" s="707">
        <f t="shared" si="25"/>
        <v>3918.0699999999997</v>
      </c>
      <c r="G51" s="716">
        <f t="shared" si="25"/>
        <v>3918.0699999999997</v>
      </c>
      <c r="H51" s="707">
        <f t="shared" si="25"/>
        <v>13081.93</v>
      </c>
      <c r="I51" s="679">
        <f t="shared" si="2"/>
        <v>0.23047470588235291</v>
      </c>
    </row>
    <row r="52" spans="1:9" s="36" customFormat="1" ht="17.25" customHeight="1">
      <c r="A52" s="711">
        <v>221</v>
      </c>
      <c r="B52" s="712" t="s">
        <v>678</v>
      </c>
      <c r="C52" s="706">
        <f>SUM(C53:C54)</f>
        <v>15500</v>
      </c>
      <c r="D52" s="706">
        <f t="shared" ref="D52:H52" si="26">SUM(D53:D54)</f>
        <v>-2000</v>
      </c>
      <c r="E52" s="706">
        <f>E53+E54</f>
        <v>13500</v>
      </c>
      <c r="F52" s="706">
        <f t="shared" si="26"/>
        <v>3405.85</v>
      </c>
      <c r="G52" s="714">
        <f t="shared" si="26"/>
        <v>3405.85</v>
      </c>
      <c r="H52" s="706">
        <f t="shared" si="26"/>
        <v>10094.15</v>
      </c>
      <c r="I52" s="679">
        <f t="shared" si="2"/>
        <v>0.25228518518518517</v>
      </c>
    </row>
    <row r="53" spans="1:9" s="36" customFormat="1" ht="17.25" customHeight="1">
      <c r="A53" s="715">
        <v>22101</v>
      </c>
      <c r="B53" s="712" t="s">
        <v>679</v>
      </c>
      <c r="C53" s="706">
        <v>6000</v>
      </c>
      <c r="D53" s="706">
        <v>0</v>
      </c>
      <c r="E53" s="706">
        <f t="shared" ref="E53:E56" si="27">C53+D53</f>
        <v>6000</v>
      </c>
      <c r="F53" s="706">
        <v>2445.85</v>
      </c>
      <c r="G53" s="714">
        <f>+F53</f>
        <v>2445.85</v>
      </c>
      <c r="H53" s="707">
        <f t="shared" si="4"/>
        <v>3554.15</v>
      </c>
      <c r="I53" s="679">
        <f t="shared" si="2"/>
        <v>0.40764166666666662</v>
      </c>
    </row>
    <row r="54" spans="1:9" s="36" customFormat="1" ht="17.25" customHeight="1">
      <c r="A54" s="715">
        <v>22106</v>
      </c>
      <c r="B54" s="712" t="s">
        <v>680</v>
      </c>
      <c r="C54" s="706">
        <v>9500</v>
      </c>
      <c r="D54" s="706">
        <v>-2000</v>
      </c>
      <c r="E54" s="706">
        <f t="shared" si="27"/>
        <v>7500</v>
      </c>
      <c r="F54" s="706">
        <v>960</v>
      </c>
      <c r="G54" s="714">
        <f>+F54</f>
        <v>960</v>
      </c>
      <c r="H54" s="707">
        <f t="shared" si="4"/>
        <v>6540</v>
      </c>
      <c r="I54" s="679">
        <f t="shared" si="2"/>
        <v>0.128</v>
      </c>
    </row>
    <row r="55" spans="1:9" s="36" customFormat="1" ht="17.25" customHeight="1">
      <c r="A55" s="711">
        <v>223</v>
      </c>
      <c r="B55" s="712" t="s">
        <v>681</v>
      </c>
      <c r="C55" s="706">
        <f>C56</f>
        <v>1500</v>
      </c>
      <c r="D55" s="706">
        <f>D56</f>
        <v>2000</v>
      </c>
      <c r="E55" s="706">
        <f>E56</f>
        <v>3500</v>
      </c>
      <c r="F55" s="706">
        <f t="shared" ref="F55:H55" si="28">F56</f>
        <v>512.22</v>
      </c>
      <c r="G55" s="714">
        <f t="shared" si="28"/>
        <v>512.22</v>
      </c>
      <c r="H55" s="706">
        <f t="shared" si="28"/>
        <v>2987.7799999999997</v>
      </c>
      <c r="I55" s="679">
        <f t="shared" si="2"/>
        <v>0.14634857142857144</v>
      </c>
    </row>
    <row r="56" spans="1:9" s="36" customFormat="1" ht="17.25" customHeight="1">
      <c r="A56" s="715">
        <v>22301</v>
      </c>
      <c r="B56" s="712" t="s">
        <v>681</v>
      </c>
      <c r="C56" s="706">
        <v>1500</v>
      </c>
      <c r="D56" s="706">
        <v>2000</v>
      </c>
      <c r="E56" s="706">
        <f t="shared" si="27"/>
        <v>3500</v>
      </c>
      <c r="F56" s="706">
        <v>512.22</v>
      </c>
      <c r="G56" s="714">
        <f>+F56</f>
        <v>512.22</v>
      </c>
      <c r="H56" s="707">
        <f t="shared" si="4"/>
        <v>2987.7799999999997</v>
      </c>
      <c r="I56" s="679">
        <f t="shared" si="2"/>
        <v>0.14634857142857144</v>
      </c>
    </row>
    <row r="57" spans="1:9" s="36" customFormat="1" ht="17.25" customHeight="1">
      <c r="A57" s="711">
        <v>2400</v>
      </c>
      <c r="B57" s="712" t="s">
        <v>682</v>
      </c>
      <c r="C57" s="706">
        <f>C58+C60</f>
        <v>12000</v>
      </c>
      <c r="D57" s="706">
        <f t="shared" ref="D57:H57" si="29">D58+D60</f>
        <v>55275.600000000006</v>
      </c>
      <c r="E57" s="706">
        <f t="shared" si="29"/>
        <v>67275.600000000006</v>
      </c>
      <c r="F57" s="706">
        <f t="shared" si="29"/>
        <v>17212.18</v>
      </c>
      <c r="G57" s="714">
        <f t="shared" si="29"/>
        <v>17212.18</v>
      </c>
      <c r="H57" s="706">
        <f t="shared" si="29"/>
        <v>50063.420000000006</v>
      </c>
      <c r="I57" s="679">
        <f t="shared" si="2"/>
        <v>0.25584580442240573</v>
      </c>
    </row>
    <row r="58" spans="1:9" s="36" customFormat="1" ht="17.25" customHeight="1">
      <c r="A58" s="711">
        <v>246</v>
      </c>
      <c r="B58" s="712" t="s">
        <v>683</v>
      </c>
      <c r="C58" s="706">
        <f>C59</f>
        <v>7200</v>
      </c>
      <c r="D58" s="706">
        <f t="shared" ref="D58:H58" si="30">D59</f>
        <v>55275.600000000006</v>
      </c>
      <c r="E58" s="706">
        <f t="shared" si="30"/>
        <v>62475.600000000006</v>
      </c>
      <c r="F58" s="706">
        <f t="shared" si="30"/>
        <v>16877.439999999999</v>
      </c>
      <c r="G58" s="714">
        <f t="shared" si="30"/>
        <v>16877.439999999999</v>
      </c>
      <c r="H58" s="706">
        <f t="shared" si="30"/>
        <v>45598.16</v>
      </c>
      <c r="I58" s="679">
        <f t="shared" si="2"/>
        <v>0.27014450441452337</v>
      </c>
    </row>
    <row r="59" spans="1:9" s="36" customFormat="1" ht="17.25" customHeight="1">
      <c r="A59" s="715">
        <v>24601</v>
      </c>
      <c r="B59" s="712" t="s">
        <v>683</v>
      </c>
      <c r="C59" s="706">
        <v>7200</v>
      </c>
      <c r="D59" s="706">
        <f>115275.6-60000</f>
        <v>55275.600000000006</v>
      </c>
      <c r="E59" s="706">
        <f t="shared" ref="E59:E61" si="31">C59+D59</f>
        <v>62475.600000000006</v>
      </c>
      <c r="F59" s="706">
        <v>16877.439999999999</v>
      </c>
      <c r="G59" s="714">
        <f>+F59</f>
        <v>16877.439999999999</v>
      </c>
      <c r="H59" s="707">
        <f t="shared" si="4"/>
        <v>45598.16</v>
      </c>
      <c r="I59" s="679">
        <f t="shared" si="2"/>
        <v>0.27014450441452337</v>
      </c>
    </row>
    <row r="60" spans="1:9" s="36" customFormat="1" ht="17.25" customHeight="1">
      <c r="A60" s="711">
        <v>248</v>
      </c>
      <c r="B60" s="712" t="s">
        <v>684</v>
      </c>
      <c r="C60" s="706">
        <f>C61</f>
        <v>4800</v>
      </c>
      <c r="D60" s="706">
        <f t="shared" ref="D60:H60" si="32">D61</f>
        <v>0</v>
      </c>
      <c r="E60" s="706">
        <f t="shared" si="32"/>
        <v>4800</v>
      </c>
      <c r="F60" s="706">
        <f t="shared" si="32"/>
        <v>334.74</v>
      </c>
      <c r="G60" s="714">
        <f t="shared" si="32"/>
        <v>334.74</v>
      </c>
      <c r="H60" s="706">
        <f t="shared" si="32"/>
        <v>4465.26</v>
      </c>
      <c r="I60" s="679">
        <f t="shared" si="2"/>
        <v>6.9737500000000008E-2</v>
      </c>
    </row>
    <row r="61" spans="1:9" s="36" customFormat="1" ht="17.25" customHeight="1">
      <c r="A61" s="715">
        <v>24801</v>
      </c>
      <c r="B61" s="712" t="s">
        <v>684</v>
      </c>
      <c r="C61" s="706">
        <v>4800</v>
      </c>
      <c r="D61" s="706">
        <v>0</v>
      </c>
      <c r="E61" s="706">
        <f t="shared" si="31"/>
        <v>4800</v>
      </c>
      <c r="F61" s="706">
        <v>334.74</v>
      </c>
      <c r="G61" s="714">
        <f>+F61</f>
        <v>334.74</v>
      </c>
      <c r="H61" s="707">
        <f t="shared" si="4"/>
        <v>4465.26</v>
      </c>
      <c r="I61" s="679">
        <f t="shared" si="2"/>
        <v>6.9737500000000008E-2</v>
      </c>
    </row>
    <row r="62" spans="1:9" s="36" customFormat="1" ht="17.25" customHeight="1">
      <c r="A62" s="711">
        <v>2500</v>
      </c>
      <c r="B62" s="712" t="s">
        <v>685</v>
      </c>
      <c r="C62" s="706">
        <f>C63+C65</f>
        <v>7000</v>
      </c>
      <c r="D62" s="706">
        <f t="shared" ref="D62:H62" si="33">D63+D65</f>
        <v>-1000</v>
      </c>
      <c r="E62" s="706">
        <f t="shared" si="33"/>
        <v>6000</v>
      </c>
      <c r="F62" s="706">
        <f t="shared" si="33"/>
        <v>1953.84</v>
      </c>
      <c r="G62" s="706">
        <f t="shared" si="33"/>
        <v>1953.84</v>
      </c>
      <c r="H62" s="706">
        <f t="shared" si="33"/>
        <v>4046.16</v>
      </c>
      <c r="I62" s="679">
        <f t="shared" si="2"/>
        <v>0.32563999999999999</v>
      </c>
    </row>
    <row r="63" spans="1:9" s="36" customFormat="1" ht="17.25" customHeight="1">
      <c r="A63" s="711">
        <v>252</v>
      </c>
      <c r="B63" s="712" t="s">
        <v>686</v>
      </c>
      <c r="C63" s="706">
        <f>C64</f>
        <v>2000</v>
      </c>
      <c r="D63" s="706">
        <f>D64</f>
        <v>-1000</v>
      </c>
      <c r="E63" s="706">
        <f t="shared" ref="E63:H63" si="34">E64</f>
        <v>1000</v>
      </c>
      <c r="F63" s="706">
        <f t="shared" si="34"/>
        <v>0</v>
      </c>
      <c r="G63" s="714">
        <f t="shared" si="34"/>
        <v>0</v>
      </c>
      <c r="H63" s="706">
        <f t="shared" si="34"/>
        <v>1000</v>
      </c>
      <c r="I63" s="679">
        <f t="shared" si="2"/>
        <v>0</v>
      </c>
    </row>
    <row r="64" spans="1:9" s="36" customFormat="1" ht="17.25" customHeight="1">
      <c r="A64" s="715">
        <v>25201</v>
      </c>
      <c r="B64" s="712" t="s">
        <v>686</v>
      </c>
      <c r="C64" s="706">
        <v>2000</v>
      </c>
      <c r="D64" s="706">
        <v>-1000</v>
      </c>
      <c r="E64" s="706">
        <f t="shared" ref="E64:E70" si="35">C64+D64</f>
        <v>1000</v>
      </c>
      <c r="F64" s="706">
        <v>0</v>
      </c>
      <c r="G64" s="714">
        <v>0</v>
      </c>
      <c r="H64" s="707">
        <f t="shared" si="4"/>
        <v>1000</v>
      </c>
      <c r="I64" s="679">
        <f t="shared" si="2"/>
        <v>0</v>
      </c>
    </row>
    <row r="65" spans="1:11" s="36" customFormat="1" ht="17.25" customHeight="1">
      <c r="A65" s="711">
        <v>253</v>
      </c>
      <c r="B65" s="712" t="s">
        <v>687</v>
      </c>
      <c r="C65" s="706">
        <f>C66</f>
        <v>5000</v>
      </c>
      <c r="D65" s="706">
        <f t="shared" ref="D65:H65" si="36">D66</f>
        <v>0</v>
      </c>
      <c r="E65" s="706">
        <f t="shared" si="36"/>
        <v>5000</v>
      </c>
      <c r="F65" s="706">
        <f t="shared" si="36"/>
        <v>1953.84</v>
      </c>
      <c r="G65" s="714">
        <f t="shared" si="36"/>
        <v>1953.84</v>
      </c>
      <c r="H65" s="706">
        <f t="shared" si="36"/>
        <v>3046.16</v>
      </c>
      <c r="I65" s="679">
        <f t="shared" si="2"/>
        <v>0.390768</v>
      </c>
    </row>
    <row r="66" spans="1:11" s="36" customFormat="1" ht="17.25" customHeight="1">
      <c r="A66" s="715">
        <v>25301</v>
      </c>
      <c r="B66" s="712" t="s">
        <v>687</v>
      </c>
      <c r="C66" s="706">
        <v>5000</v>
      </c>
      <c r="D66" s="706">
        <v>0</v>
      </c>
      <c r="E66" s="706">
        <f t="shared" si="35"/>
        <v>5000</v>
      </c>
      <c r="F66" s="706">
        <v>1953.84</v>
      </c>
      <c r="G66" s="714">
        <f>+F66</f>
        <v>1953.84</v>
      </c>
      <c r="H66" s="707">
        <f t="shared" si="4"/>
        <v>3046.16</v>
      </c>
      <c r="I66" s="679">
        <f t="shared" si="2"/>
        <v>0.390768</v>
      </c>
    </row>
    <row r="67" spans="1:11" s="36" customFormat="1" ht="17.25" customHeight="1">
      <c r="A67" s="715">
        <v>2600</v>
      </c>
      <c r="B67" s="712" t="s">
        <v>688</v>
      </c>
      <c r="C67" s="706">
        <f>C68</f>
        <v>120500</v>
      </c>
      <c r="D67" s="706">
        <f t="shared" ref="D67:H67" si="37">SUM(D69:D70)</f>
        <v>1000</v>
      </c>
      <c r="E67" s="706">
        <f>E68</f>
        <v>121500</v>
      </c>
      <c r="F67" s="706">
        <f t="shared" si="37"/>
        <v>76445.69</v>
      </c>
      <c r="G67" s="714">
        <f t="shared" si="37"/>
        <v>76445.69</v>
      </c>
      <c r="H67" s="706">
        <f t="shared" si="37"/>
        <v>45054.31</v>
      </c>
      <c r="I67" s="679">
        <f t="shared" si="2"/>
        <v>0.62918263374485595</v>
      </c>
    </row>
    <row r="68" spans="1:11" s="36" customFormat="1" ht="17.25" customHeight="1">
      <c r="A68" s="711">
        <v>261</v>
      </c>
      <c r="B68" s="712" t="s">
        <v>688</v>
      </c>
      <c r="C68" s="706">
        <f>C69+C70</f>
        <v>120500</v>
      </c>
      <c r="D68" s="706">
        <f t="shared" ref="D68:H68" si="38">D69+D70</f>
        <v>1000</v>
      </c>
      <c r="E68" s="706">
        <f t="shared" si="38"/>
        <v>121500</v>
      </c>
      <c r="F68" s="706">
        <f t="shared" si="38"/>
        <v>76445.69</v>
      </c>
      <c r="G68" s="714">
        <f t="shared" si="38"/>
        <v>76445.69</v>
      </c>
      <c r="H68" s="706">
        <f t="shared" si="38"/>
        <v>45054.31</v>
      </c>
      <c r="I68" s="679">
        <f t="shared" si="2"/>
        <v>0.62918263374485595</v>
      </c>
    </row>
    <row r="69" spans="1:11" s="36" customFormat="1" ht="17.25" customHeight="1">
      <c r="A69" s="715">
        <v>26101</v>
      </c>
      <c r="B69" s="712" t="s">
        <v>689</v>
      </c>
      <c r="C69" s="706">
        <v>120000</v>
      </c>
      <c r="D69" s="706">
        <v>0</v>
      </c>
      <c r="E69" s="706">
        <f t="shared" si="35"/>
        <v>120000</v>
      </c>
      <c r="F69" s="706">
        <v>75814.850000000006</v>
      </c>
      <c r="G69" s="714">
        <f>+F69</f>
        <v>75814.850000000006</v>
      </c>
      <c r="H69" s="707">
        <f t="shared" si="4"/>
        <v>44185.149999999994</v>
      </c>
      <c r="I69" s="679">
        <f t="shared" si="2"/>
        <v>0.63179041666666669</v>
      </c>
    </row>
    <row r="70" spans="1:11" s="36" customFormat="1" ht="17.25" customHeight="1">
      <c r="A70" s="715">
        <v>26102</v>
      </c>
      <c r="B70" s="712" t="s">
        <v>690</v>
      </c>
      <c r="C70" s="706">
        <v>500</v>
      </c>
      <c r="D70" s="706">
        <v>1000</v>
      </c>
      <c r="E70" s="706">
        <f t="shared" si="35"/>
        <v>1500</v>
      </c>
      <c r="F70" s="706">
        <v>630.84</v>
      </c>
      <c r="G70" s="714">
        <f>+F70</f>
        <v>630.84</v>
      </c>
      <c r="H70" s="707">
        <f t="shared" si="4"/>
        <v>869.16</v>
      </c>
      <c r="I70" s="679">
        <f t="shared" si="2"/>
        <v>0.42056000000000004</v>
      </c>
    </row>
    <row r="71" spans="1:11" s="36" customFormat="1" ht="17.25" customHeight="1">
      <c r="A71" s="711">
        <v>2700</v>
      </c>
      <c r="B71" s="712" t="s">
        <v>691</v>
      </c>
      <c r="C71" s="706">
        <f>C72+C74</f>
        <v>20000</v>
      </c>
      <c r="D71" s="706">
        <f t="shared" ref="D71:H71" si="39">D72+D74</f>
        <v>0</v>
      </c>
      <c r="E71" s="706">
        <f t="shared" si="39"/>
        <v>20000</v>
      </c>
      <c r="F71" s="706">
        <f t="shared" si="39"/>
        <v>34.39</v>
      </c>
      <c r="G71" s="706">
        <f t="shared" si="39"/>
        <v>34.39</v>
      </c>
      <c r="H71" s="706">
        <f t="shared" si="39"/>
        <v>19965.61</v>
      </c>
      <c r="I71" s="679">
        <f t="shared" si="2"/>
        <v>1.7195000000000001E-3</v>
      </c>
    </row>
    <row r="72" spans="1:11" s="36" customFormat="1" ht="17.25" customHeight="1">
      <c r="A72" s="711">
        <v>271</v>
      </c>
      <c r="B72" s="712" t="s">
        <v>692</v>
      </c>
      <c r="C72" s="706">
        <f>C73</f>
        <v>8000</v>
      </c>
      <c r="D72" s="706">
        <f t="shared" ref="D72:H72" si="40">D73</f>
        <v>0</v>
      </c>
      <c r="E72" s="706">
        <f t="shared" si="40"/>
        <v>8000</v>
      </c>
      <c r="F72" s="706">
        <f t="shared" si="40"/>
        <v>0</v>
      </c>
      <c r="G72" s="714">
        <f t="shared" si="40"/>
        <v>0</v>
      </c>
      <c r="H72" s="706">
        <f t="shared" si="40"/>
        <v>8000</v>
      </c>
      <c r="I72" s="679">
        <f t="shared" si="2"/>
        <v>0</v>
      </c>
    </row>
    <row r="73" spans="1:11" s="36" customFormat="1" ht="17.25" customHeight="1">
      <c r="A73" s="715">
        <v>27101</v>
      </c>
      <c r="B73" s="712" t="s">
        <v>692</v>
      </c>
      <c r="C73" s="706">
        <v>8000</v>
      </c>
      <c r="D73" s="706">
        <v>0</v>
      </c>
      <c r="E73" s="706">
        <f t="shared" ref="E73:E75" si="41">C73+D73</f>
        <v>8000</v>
      </c>
      <c r="F73" s="706">
        <v>0</v>
      </c>
      <c r="G73" s="714">
        <v>0</v>
      </c>
      <c r="H73" s="707">
        <f t="shared" si="4"/>
        <v>8000</v>
      </c>
      <c r="I73" s="679">
        <f t="shared" si="2"/>
        <v>0</v>
      </c>
    </row>
    <row r="74" spans="1:11" s="36" customFormat="1" ht="17.25" customHeight="1">
      <c r="A74" s="711">
        <v>272</v>
      </c>
      <c r="B74" s="712" t="s">
        <v>693</v>
      </c>
      <c r="C74" s="706">
        <f>C75</f>
        <v>12000</v>
      </c>
      <c r="D74" s="706">
        <f t="shared" ref="D74:H74" si="42">D75</f>
        <v>0</v>
      </c>
      <c r="E74" s="706">
        <f t="shared" si="42"/>
        <v>12000</v>
      </c>
      <c r="F74" s="706">
        <f t="shared" si="42"/>
        <v>34.39</v>
      </c>
      <c r="G74" s="714">
        <f t="shared" si="42"/>
        <v>34.39</v>
      </c>
      <c r="H74" s="706">
        <f t="shared" si="42"/>
        <v>11965.61</v>
      </c>
      <c r="I74" s="679">
        <f t="shared" si="2"/>
        <v>2.8658333333333335E-3</v>
      </c>
    </row>
    <row r="75" spans="1:11" s="36" customFormat="1" ht="17.25" customHeight="1">
      <c r="A75" s="715">
        <v>27201</v>
      </c>
      <c r="B75" s="712" t="s">
        <v>693</v>
      </c>
      <c r="C75" s="706">
        <v>12000</v>
      </c>
      <c r="D75" s="706">
        <v>0</v>
      </c>
      <c r="E75" s="706">
        <f t="shared" si="41"/>
        <v>12000</v>
      </c>
      <c r="F75" s="706">
        <v>34.39</v>
      </c>
      <c r="G75" s="714">
        <v>34.39</v>
      </c>
      <c r="H75" s="707">
        <f t="shared" si="4"/>
        <v>11965.61</v>
      </c>
      <c r="I75" s="679">
        <f t="shared" ref="I75:I138" si="43">F75/E75</f>
        <v>2.8658333333333335E-3</v>
      </c>
    </row>
    <row r="76" spans="1:11" s="36" customFormat="1" ht="17.25" customHeight="1">
      <c r="A76" s="711">
        <v>2900</v>
      </c>
      <c r="B76" s="712" t="s">
        <v>694</v>
      </c>
      <c r="C76" s="706">
        <f>C77+C79+C81+C83+C85+C87</f>
        <v>47000</v>
      </c>
      <c r="D76" s="706">
        <f t="shared" ref="D76:H76" si="44">D77+D79+D81+D83+D85+D87</f>
        <v>166000</v>
      </c>
      <c r="E76" s="706">
        <f t="shared" si="44"/>
        <v>213000</v>
      </c>
      <c r="F76" s="706">
        <f t="shared" si="44"/>
        <v>119221.26000000001</v>
      </c>
      <c r="G76" s="706">
        <f t="shared" si="44"/>
        <v>119221.26000000001</v>
      </c>
      <c r="H76" s="706">
        <f t="shared" si="44"/>
        <v>93778.739999999991</v>
      </c>
      <c r="I76" s="679">
        <f t="shared" si="43"/>
        <v>0.55972422535211275</v>
      </c>
      <c r="K76" s="724">
        <f>+F76-119221.26</f>
        <v>0</v>
      </c>
    </row>
    <row r="77" spans="1:11" s="36" customFormat="1" ht="17.25" customHeight="1">
      <c r="A77" s="711">
        <v>291</v>
      </c>
      <c r="B77" s="712" t="s">
        <v>695</v>
      </c>
      <c r="C77" s="706">
        <f>C78</f>
        <v>10000</v>
      </c>
      <c r="D77" s="706">
        <f t="shared" ref="D77:H77" si="45">D78</f>
        <v>0</v>
      </c>
      <c r="E77" s="706">
        <f t="shared" si="45"/>
        <v>10000</v>
      </c>
      <c r="F77" s="706">
        <f t="shared" si="45"/>
        <v>9807.2800000000007</v>
      </c>
      <c r="G77" s="714">
        <f t="shared" si="45"/>
        <v>9807.2800000000007</v>
      </c>
      <c r="H77" s="706">
        <f t="shared" si="45"/>
        <v>192.71999999999935</v>
      </c>
      <c r="I77" s="679">
        <f t="shared" si="43"/>
        <v>0.98072800000000004</v>
      </c>
    </row>
    <row r="78" spans="1:11" s="36" customFormat="1" ht="17.25" customHeight="1">
      <c r="A78" s="715">
        <v>29101</v>
      </c>
      <c r="B78" s="712" t="s">
        <v>695</v>
      </c>
      <c r="C78" s="706">
        <v>10000</v>
      </c>
      <c r="D78" s="706">
        <v>0</v>
      </c>
      <c r="E78" s="706">
        <f t="shared" ref="E78:E88" si="46">C78+D78</f>
        <v>10000</v>
      </c>
      <c r="F78" s="706">
        <v>9807.2800000000007</v>
      </c>
      <c r="G78" s="714">
        <f>+F78</f>
        <v>9807.2800000000007</v>
      </c>
      <c r="H78" s="707">
        <f t="shared" si="4"/>
        <v>192.71999999999935</v>
      </c>
      <c r="I78" s="679">
        <f t="shared" si="43"/>
        <v>0.98072800000000004</v>
      </c>
    </row>
    <row r="79" spans="1:11" s="36" customFormat="1" ht="17.25" customHeight="1">
      <c r="A79" s="711">
        <v>293</v>
      </c>
      <c r="B79" s="712" t="s">
        <v>696</v>
      </c>
      <c r="C79" s="706">
        <f>C80</f>
        <v>1000</v>
      </c>
      <c r="D79" s="706">
        <f t="shared" ref="D79:H79" si="47">D80</f>
        <v>0</v>
      </c>
      <c r="E79" s="706">
        <f t="shared" si="47"/>
        <v>1000</v>
      </c>
      <c r="F79" s="706">
        <f t="shared" si="47"/>
        <v>39.950000000000003</v>
      </c>
      <c r="G79" s="714">
        <f t="shared" si="47"/>
        <v>39.950000000000003</v>
      </c>
      <c r="H79" s="706">
        <f t="shared" si="47"/>
        <v>960.05</v>
      </c>
      <c r="I79" s="679">
        <f t="shared" si="43"/>
        <v>3.9949999999999999E-2</v>
      </c>
    </row>
    <row r="80" spans="1:11" s="36" customFormat="1" ht="17.25" customHeight="1">
      <c r="A80" s="715">
        <v>29301</v>
      </c>
      <c r="B80" s="712" t="s">
        <v>696</v>
      </c>
      <c r="C80" s="706">
        <v>1000</v>
      </c>
      <c r="D80" s="706">
        <v>0</v>
      </c>
      <c r="E80" s="706">
        <f t="shared" si="46"/>
        <v>1000</v>
      </c>
      <c r="F80" s="706">
        <v>39.950000000000003</v>
      </c>
      <c r="G80" s="714">
        <f>+F80</f>
        <v>39.950000000000003</v>
      </c>
      <c r="H80" s="707">
        <f t="shared" si="4"/>
        <v>960.05</v>
      </c>
      <c r="I80" s="679">
        <f t="shared" si="43"/>
        <v>3.9949999999999999E-2</v>
      </c>
    </row>
    <row r="81" spans="1:9" s="36" customFormat="1" ht="17.25" customHeight="1">
      <c r="A81" s="711">
        <v>294</v>
      </c>
      <c r="B81" s="712" t="s">
        <v>697</v>
      </c>
      <c r="C81" s="706">
        <f>C82</f>
        <v>2500</v>
      </c>
      <c r="D81" s="706">
        <f t="shared" ref="D81:H81" si="48">D82</f>
        <v>0</v>
      </c>
      <c r="E81" s="706">
        <f t="shared" si="48"/>
        <v>2500</v>
      </c>
      <c r="F81" s="706">
        <f t="shared" si="48"/>
        <v>1851.76</v>
      </c>
      <c r="G81" s="714">
        <f t="shared" si="48"/>
        <v>1851.76</v>
      </c>
      <c r="H81" s="706">
        <f t="shared" si="48"/>
        <v>648.24</v>
      </c>
      <c r="I81" s="679">
        <f t="shared" si="43"/>
        <v>0.74070400000000003</v>
      </c>
    </row>
    <row r="82" spans="1:9" s="36" customFormat="1" ht="17.25" customHeight="1">
      <c r="A82" s="715">
        <v>29401</v>
      </c>
      <c r="B82" s="712" t="s">
        <v>698</v>
      </c>
      <c r="C82" s="706">
        <v>2500</v>
      </c>
      <c r="D82" s="706">
        <v>0</v>
      </c>
      <c r="E82" s="706">
        <f t="shared" si="46"/>
        <v>2500</v>
      </c>
      <c r="F82" s="706">
        <v>1851.76</v>
      </c>
      <c r="G82" s="714">
        <f>+F82</f>
        <v>1851.76</v>
      </c>
      <c r="H82" s="707">
        <f t="shared" si="4"/>
        <v>648.24</v>
      </c>
      <c r="I82" s="679">
        <f t="shared" si="43"/>
        <v>0.74070400000000003</v>
      </c>
    </row>
    <row r="83" spans="1:9" s="36" customFormat="1" ht="17.25" customHeight="1">
      <c r="A83" s="711">
        <v>296</v>
      </c>
      <c r="B83" s="712" t="s">
        <v>699</v>
      </c>
      <c r="C83" s="706">
        <f>C84</f>
        <v>15500</v>
      </c>
      <c r="D83" s="706">
        <f t="shared" ref="D83:H83" si="49">D84</f>
        <v>0</v>
      </c>
      <c r="E83" s="706">
        <f t="shared" si="49"/>
        <v>15500</v>
      </c>
      <c r="F83" s="706">
        <f t="shared" si="49"/>
        <v>3276.28</v>
      </c>
      <c r="G83" s="714">
        <f t="shared" si="49"/>
        <v>3276.28</v>
      </c>
      <c r="H83" s="706">
        <f t="shared" si="49"/>
        <v>12223.72</v>
      </c>
      <c r="I83" s="679">
        <f t="shared" si="43"/>
        <v>0.21137290322580646</v>
      </c>
    </row>
    <row r="84" spans="1:9" s="36" customFormat="1" ht="17.25" customHeight="1">
      <c r="A84" s="715">
        <v>29601</v>
      </c>
      <c r="B84" s="712" t="s">
        <v>699</v>
      </c>
      <c r="C84" s="706">
        <v>15500</v>
      </c>
      <c r="D84" s="706">
        <v>0</v>
      </c>
      <c r="E84" s="706">
        <f t="shared" si="46"/>
        <v>15500</v>
      </c>
      <c r="F84" s="706">
        <v>3276.28</v>
      </c>
      <c r="G84" s="714">
        <f>+F84</f>
        <v>3276.28</v>
      </c>
      <c r="H84" s="707">
        <f t="shared" si="4"/>
        <v>12223.72</v>
      </c>
      <c r="I84" s="679">
        <f t="shared" si="43"/>
        <v>0.21137290322580646</v>
      </c>
    </row>
    <row r="85" spans="1:9" s="36" customFormat="1" ht="17.25" customHeight="1">
      <c r="A85" s="711">
        <v>298</v>
      </c>
      <c r="B85" s="712" t="s">
        <v>700</v>
      </c>
      <c r="C85" s="706">
        <f>C86</f>
        <v>16000</v>
      </c>
      <c r="D85" s="706">
        <f t="shared" ref="D85:H85" si="50">D86</f>
        <v>166000</v>
      </c>
      <c r="E85" s="706">
        <f t="shared" si="50"/>
        <v>182000</v>
      </c>
      <c r="F85" s="706">
        <f t="shared" si="50"/>
        <v>104201.17</v>
      </c>
      <c r="G85" s="714">
        <f t="shared" si="50"/>
        <v>104201.17</v>
      </c>
      <c r="H85" s="706">
        <f t="shared" si="50"/>
        <v>77798.83</v>
      </c>
      <c r="I85" s="679">
        <f t="shared" si="43"/>
        <v>0.57253390109890112</v>
      </c>
    </row>
    <row r="86" spans="1:9" s="36" customFormat="1" ht="17.25" customHeight="1">
      <c r="A86" s="715">
        <v>29801</v>
      </c>
      <c r="B86" s="712" t="s">
        <v>700</v>
      </c>
      <c r="C86" s="706">
        <v>16000</v>
      </c>
      <c r="D86" s="706">
        <v>166000</v>
      </c>
      <c r="E86" s="706">
        <f t="shared" si="46"/>
        <v>182000</v>
      </c>
      <c r="F86" s="706">
        <v>104201.17</v>
      </c>
      <c r="G86" s="714">
        <f>+F86</f>
        <v>104201.17</v>
      </c>
      <c r="H86" s="707">
        <f t="shared" si="4"/>
        <v>77798.83</v>
      </c>
      <c r="I86" s="679">
        <f t="shared" si="43"/>
        <v>0.57253390109890112</v>
      </c>
    </row>
    <row r="87" spans="1:9" s="36" customFormat="1" ht="17.25" customHeight="1">
      <c r="A87" s="711">
        <v>299</v>
      </c>
      <c r="B87" s="712" t="s">
        <v>701</v>
      </c>
      <c r="C87" s="706">
        <f>C88</f>
        <v>2000</v>
      </c>
      <c r="D87" s="706">
        <f t="shared" ref="D87:H87" si="51">D88</f>
        <v>0</v>
      </c>
      <c r="E87" s="706">
        <f t="shared" si="51"/>
        <v>2000</v>
      </c>
      <c r="F87" s="706">
        <f t="shared" si="51"/>
        <v>44.82</v>
      </c>
      <c r="G87" s="714">
        <f t="shared" si="51"/>
        <v>44.82</v>
      </c>
      <c r="H87" s="706">
        <f t="shared" si="51"/>
        <v>1955.18</v>
      </c>
      <c r="I87" s="679">
        <f t="shared" si="43"/>
        <v>2.2409999999999999E-2</v>
      </c>
    </row>
    <row r="88" spans="1:9" s="36" customFormat="1" ht="17.25" customHeight="1">
      <c r="A88" s="715">
        <v>29901</v>
      </c>
      <c r="B88" s="712" t="s">
        <v>701</v>
      </c>
      <c r="C88" s="706">
        <v>2000</v>
      </c>
      <c r="D88" s="706">
        <v>0</v>
      </c>
      <c r="E88" s="706">
        <f t="shared" si="46"/>
        <v>2000</v>
      </c>
      <c r="F88" s="706">
        <v>44.82</v>
      </c>
      <c r="G88" s="714">
        <f>+F88</f>
        <v>44.82</v>
      </c>
      <c r="H88" s="707">
        <f t="shared" si="4"/>
        <v>1955.18</v>
      </c>
      <c r="I88" s="679">
        <f t="shared" si="43"/>
        <v>2.2409999999999999E-2</v>
      </c>
    </row>
    <row r="89" spans="1:9" s="36" customFormat="1" ht="17.25" customHeight="1">
      <c r="A89" s="715"/>
      <c r="B89" s="708"/>
      <c r="C89" s="708"/>
      <c r="D89" s="706"/>
      <c r="E89" s="708"/>
      <c r="F89" s="708"/>
      <c r="G89" s="717"/>
      <c r="H89" s="707"/>
      <c r="I89" s="679"/>
    </row>
    <row r="90" spans="1:9" s="36" customFormat="1" ht="17.25" customHeight="1">
      <c r="A90" s="709">
        <v>3000</v>
      </c>
      <c r="B90" s="710" t="s">
        <v>702</v>
      </c>
      <c r="C90" s="704">
        <f>C91+C103+C110+C121+C128+C142+C152+C155</f>
        <v>1093318</v>
      </c>
      <c r="D90" s="704">
        <f>D91+D103+D110+D121+D128+D142+D152+D155</f>
        <v>69600</v>
      </c>
      <c r="E90" s="704">
        <f>E91+E103+E110+E121+E128+E142+E152+E155</f>
        <v>1162918</v>
      </c>
      <c r="F90" s="704">
        <f t="shared" ref="F90:H90" si="52">F91+F103+F110+F121+F128+F142+F152+F155</f>
        <v>563861.05999999994</v>
      </c>
      <c r="G90" s="704">
        <f t="shared" si="52"/>
        <v>563861.05999999994</v>
      </c>
      <c r="H90" s="704">
        <f t="shared" si="52"/>
        <v>599056.93999999994</v>
      </c>
      <c r="I90" s="679">
        <f t="shared" si="43"/>
        <v>0.48486742831394813</v>
      </c>
    </row>
    <row r="91" spans="1:9" s="36" customFormat="1" ht="17.25" customHeight="1">
      <c r="A91" s="711">
        <v>3100</v>
      </c>
      <c r="B91" s="712" t="s">
        <v>703</v>
      </c>
      <c r="C91" s="706">
        <f>C92+C94+C96+C98+C100</f>
        <v>393700</v>
      </c>
      <c r="D91" s="706">
        <f t="shared" ref="D91:H91" si="53">D92+D94+D96+D98+D100</f>
        <v>0</v>
      </c>
      <c r="E91" s="706">
        <f t="shared" si="53"/>
        <v>393700</v>
      </c>
      <c r="F91" s="706">
        <f t="shared" si="53"/>
        <v>162313.27000000002</v>
      </c>
      <c r="G91" s="706">
        <f t="shared" si="53"/>
        <v>162313.27000000002</v>
      </c>
      <c r="H91" s="706">
        <f t="shared" si="53"/>
        <v>231386.72999999998</v>
      </c>
      <c r="I91" s="679">
        <f t="shared" si="43"/>
        <v>0.41227653035306078</v>
      </c>
    </row>
    <row r="92" spans="1:9" s="36" customFormat="1" ht="17.25" customHeight="1">
      <c r="A92" s="711">
        <v>311</v>
      </c>
      <c r="B92" s="712" t="s">
        <v>704</v>
      </c>
      <c r="C92" s="706">
        <f>C93</f>
        <v>92000</v>
      </c>
      <c r="D92" s="706">
        <f t="shared" ref="D92:H92" si="54">D93</f>
        <v>0</v>
      </c>
      <c r="E92" s="706">
        <f t="shared" si="54"/>
        <v>92000</v>
      </c>
      <c r="F92" s="706">
        <f t="shared" si="54"/>
        <v>22932.1</v>
      </c>
      <c r="G92" s="714">
        <f t="shared" si="54"/>
        <v>22932.1</v>
      </c>
      <c r="H92" s="706">
        <f t="shared" si="54"/>
        <v>69067.899999999994</v>
      </c>
      <c r="I92" s="679">
        <f t="shared" si="43"/>
        <v>0.2492619565217391</v>
      </c>
    </row>
    <row r="93" spans="1:9" s="36" customFormat="1" ht="17.25" customHeight="1">
      <c r="A93" s="715">
        <v>31101</v>
      </c>
      <c r="B93" s="712" t="s">
        <v>704</v>
      </c>
      <c r="C93" s="706">
        <v>92000</v>
      </c>
      <c r="D93" s="706">
        <v>0</v>
      </c>
      <c r="E93" s="706">
        <f t="shared" ref="E93:E102" si="55">C93+D93</f>
        <v>92000</v>
      </c>
      <c r="F93" s="706">
        <v>22932.1</v>
      </c>
      <c r="G93" s="714">
        <f>+F93</f>
        <v>22932.1</v>
      </c>
      <c r="H93" s="707">
        <f t="shared" si="4"/>
        <v>69067.899999999994</v>
      </c>
      <c r="I93" s="679">
        <f t="shared" si="43"/>
        <v>0.2492619565217391</v>
      </c>
    </row>
    <row r="94" spans="1:9" s="36" customFormat="1" ht="17.25" customHeight="1">
      <c r="A94" s="711">
        <v>313</v>
      </c>
      <c r="B94" s="712" t="s">
        <v>705</v>
      </c>
      <c r="C94" s="706">
        <f>C95</f>
        <v>10000</v>
      </c>
      <c r="D94" s="706">
        <f t="shared" ref="D94:H94" si="56">D95</f>
        <v>0</v>
      </c>
      <c r="E94" s="706">
        <f t="shared" si="56"/>
        <v>10000</v>
      </c>
      <c r="F94" s="706">
        <f t="shared" si="56"/>
        <v>2810</v>
      </c>
      <c r="G94" s="714">
        <f t="shared" si="56"/>
        <v>2810</v>
      </c>
      <c r="H94" s="706">
        <f t="shared" si="56"/>
        <v>7190</v>
      </c>
      <c r="I94" s="679">
        <f t="shared" si="43"/>
        <v>0.28100000000000003</v>
      </c>
    </row>
    <row r="95" spans="1:9" s="36" customFormat="1" ht="17.25" customHeight="1">
      <c r="A95" s="715">
        <v>31301</v>
      </c>
      <c r="B95" s="712" t="s">
        <v>706</v>
      </c>
      <c r="C95" s="706">
        <v>10000</v>
      </c>
      <c r="D95" s="706">
        <v>0</v>
      </c>
      <c r="E95" s="706">
        <f t="shared" si="55"/>
        <v>10000</v>
      </c>
      <c r="F95" s="706">
        <v>2810</v>
      </c>
      <c r="G95" s="714">
        <f>+F95</f>
        <v>2810</v>
      </c>
      <c r="H95" s="707">
        <f t="shared" si="4"/>
        <v>7190</v>
      </c>
      <c r="I95" s="679">
        <f t="shared" si="43"/>
        <v>0.28100000000000003</v>
      </c>
    </row>
    <row r="96" spans="1:9" s="36" customFormat="1" ht="17.25" customHeight="1">
      <c r="A96" s="711">
        <v>314</v>
      </c>
      <c r="B96" s="712" t="s">
        <v>707</v>
      </c>
      <c r="C96" s="706">
        <f>C97</f>
        <v>192000</v>
      </c>
      <c r="D96" s="706">
        <f t="shared" ref="D96:H96" si="57">D97</f>
        <v>0</v>
      </c>
      <c r="E96" s="706">
        <f t="shared" si="57"/>
        <v>192000</v>
      </c>
      <c r="F96" s="706">
        <f t="shared" si="57"/>
        <v>94019.34</v>
      </c>
      <c r="G96" s="714">
        <f t="shared" si="57"/>
        <v>94019.34</v>
      </c>
      <c r="H96" s="706">
        <f t="shared" si="57"/>
        <v>97980.66</v>
      </c>
      <c r="I96" s="679">
        <f t="shared" si="43"/>
        <v>0.48968406249999996</v>
      </c>
    </row>
    <row r="97" spans="1:9" s="36" customFormat="1" ht="17.25" customHeight="1">
      <c r="A97" s="715">
        <v>31401</v>
      </c>
      <c r="B97" s="712" t="s">
        <v>707</v>
      </c>
      <c r="C97" s="706">
        <v>192000</v>
      </c>
      <c r="D97" s="706">
        <v>0</v>
      </c>
      <c r="E97" s="706">
        <f t="shared" si="55"/>
        <v>192000</v>
      </c>
      <c r="F97" s="706">
        <v>94019.34</v>
      </c>
      <c r="G97" s="714">
        <f>+F97</f>
        <v>94019.34</v>
      </c>
      <c r="H97" s="707">
        <f t="shared" si="4"/>
        <v>97980.66</v>
      </c>
      <c r="I97" s="679">
        <f t="shared" si="43"/>
        <v>0.48968406249999996</v>
      </c>
    </row>
    <row r="98" spans="1:9" s="36" customFormat="1" ht="17.25" customHeight="1">
      <c r="A98" s="711">
        <v>317</v>
      </c>
      <c r="B98" s="712" t="s">
        <v>708</v>
      </c>
      <c r="C98" s="706">
        <f>C99</f>
        <v>87700</v>
      </c>
      <c r="D98" s="706">
        <f t="shared" ref="D98:H98" si="58">D99</f>
        <v>0</v>
      </c>
      <c r="E98" s="706">
        <f t="shared" si="58"/>
        <v>87700</v>
      </c>
      <c r="F98" s="706">
        <f t="shared" si="58"/>
        <v>42004.41</v>
      </c>
      <c r="G98" s="714">
        <f t="shared" si="58"/>
        <v>42004.41</v>
      </c>
      <c r="H98" s="706">
        <f t="shared" si="58"/>
        <v>45695.59</v>
      </c>
      <c r="I98" s="679">
        <f t="shared" si="43"/>
        <v>0.4789556442417332</v>
      </c>
    </row>
    <row r="99" spans="1:9" s="36" customFormat="1" ht="17.25" customHeight="1">
      <c r="A99" s="715">
        <v>31701</v>
      </c>
      <c r="B99" s="712" t="s">
        <v>708</v>
      </c>
      <c r="C99" s="706">
        <v>87700</v>
      </c>
      <c r="D99" s="706">
        <v>0</v>
      </c>
      <c r="E99" s="706">
        <f t="shared" si="55"/>
        <v>87700</v>
      </c>
      <c r="F99" s="706">
        <v>42004.41</v>
      </c>
      <c r="G99" s="714">
        <f>+F99</f>
        <v>42004.41</v>
      </c>
      <c r="H99" s="707">
        <f t="shared" si="4"/>
        <v>45695.59</v>
      </c>
      <c r="I99" s="679">
        <f t="shared" si="43"/>
        <v>0.4789556442417332</v>
      </c>
    </row>
    <row r="100" spans="1:9" s="36" customFormat="1" ht="17.25" customHeight="1">
      <c r="A100" s="711">
        <v>318</v>
      </c>
      <c r="B100" s="712" t="s">
        <v>709</v>
      </c>
      <c r="C100" s="706">
        <f>C101+C102</f>
        <v>12000</v>
      </c>
      <c r="D100" s="706">
        <f t="shared" ref="D100:H100" si="59">D101+D102</f>
        <v>0</v>
      </c>
      <c r="E100" s="706">
        <f t="shared" si="59"/>
        <v>12000</v>
      </c>
      <c r="F100" s="706">
        <f t="shared" si="59"/>
        <v>547.41999999999996</v>
      </c>
      <c r="G100" s="714">
        <f t="shared" si="59"/>
        <v>547.41999999999996</v>
      </c>
      <c r="H100" s="706">
        <f t="shared" si="59"/>
        <v>11452.58</v>
      </c>
      <c r="I100" s="679">
        <f t="shared" si="43"/>
        <v>4.561833333333333E-2</v>
      </c>
    </row>
    <row r="101" spans="1:9" s="36" customFormat="1" ht="17.25" customHeight="1">
      <c r="A101" s="715">
        <v>31801</v>
      </c>
      <c r="B101" s="712" t="s">
        <v>710</v>
      </c>
      <c r="C101" s="706">
        <v>6000</v>
      </c>
      <c r="D101" s="706">
        <v>0</v>
      </c>
      <c r="E101" s="706">
        <f t="shared" si="55"/>
        <v>6000</v>
      </c>
      <c r="F101" s="706">
        <v>547.41999999999996</v>
      </c>
      <c r="G101" s="714">
        <v>547.41999999999996</v>
      </c>
      <c r="H101" s="707">
        <f t="shared" si="4"/>
        <v>5452.58</v>
      </c>
      <c r="I101" s="679">
        <f t="shared" si="43"/>
        <v>9.123666666666666E-2</v>
      </c>
    </row>
    <row r="102" spans="1:9" s="36" customFormat="1" ht="17.25" customHeight="1">
      <c r="A102" s="715">
        <v>31802</v>
      </c>
      <c r="B102" s="712" t="s">
        <v>711</v>
      </c>
      <c r="C102" s="706">
        <v>6000</v>
      </c>
      <c r="D102" s="706">
        <v>0</v>
      </c>
      <c r="E102" s="706">
        <f t="shared" si="55"/>
        <v>6000</v>
      </c>
      <c r="F102" s="706">
        <v>0</v>
      </c>
      <c r="G102" s="714">
        <v>0</v>
      </c>
      <c r="H102" s="707">
        <f t="shared" si="4"/>
        <v>6000</v>
      </c>
      <c r="I102" s="679">
        <f t="shared" si="43"/>
        <v>0</v>
      </c>
    </row>
    <row r="103" spans="1:9" s="36" customFormat="1" ht="17.25" customHeight="1">
      <c r="A103" s="711">
        <v>3200</v>
      </c>
      <c r="B103" s="712" t="s">
        <v>712</v>
      </c>
      <c r="C103" s="706">
        <f>C104+C106+C108</f>
        <v>84000</v>
      </c>
      <c r="D103" s="706">
        <f t="shared" ref="D103:H103" si="60">D104+D106+D108</f>
        <v>0</v>
      </c>
      <c r="E103" s="706">
        <f t="shared" si="60"/>
        <v>84000</v>
      </c>
      <c r="F103" s="706">
        <f t="shared" si="60"/>
        <v>37573.479999999996</v>
      </c>
      <c r="G103" s="714">
        <f t="shared" si="60"/>
        <v>37573.479999999996</v>
      </c>
      <c r="H103" s="706">
        <f t="shared" si="60"/>
        <v>46426.520000000004</v>
      </c>
      <c r="I103" s="679">
        <f t="shared" si="43"/>
        <v>0.44730333333333328</v>
      </c>
    </row>
    <row r="104" spans="1:9" s="36" customFormat="1" ht="17.25" customHeight="1">
      <c r="A104" s="711">
        <v>321</v>
      </c>
      <c r="B104" s="712" t="s">
        <v>713</v>
      </c>
      <c r="C104" s="706">
        <f>C105</f>
        <v>42000</v>
      </c>
      <c r="D104" s="706">
        <f t="shared" ref="D104:H104" si="61">D105</f>
        <v>0</v>
      </c>
      <c r="E104" s="706">
        <f t="shared" si="61"/>
        <v>42000</v>
      </c>
      <c r="F104" s="706">
        <f t="shared" si="61"/>
        <v>17500</v>
      </c>
      <c r="G104" s="714">
        <f t="shared" si="61"/>
        <v>17500</v>
      </c>
      <c r="H104" s="706">
        <f t="shared" si="61"/>
        <v>24500</v>
      </c>
      <c r="I104" s="679">
        <f t="shared" si="43"/>
        <v>0.41666666666666669</v>
      </c>
    </row>
    <row r="105" spans="1:9" s="36" customFormat="1" ht="17.25" customHeight="1">
      <c r="A105" s="715">
        <v>32101</v>
      </c>
      <c r="B105" s="712" t="s">
        <v>713</v>
      </c>
      <c r="C105" s="706">
        <v>42000</v>
      </c>
      <c r="D105" s="706">
        <v>0</v>
      </c>
      <c r="E105" s="706">
        <f t="shared" ref="E105:E109" si="62">C105+D105</f>
        <v>42000</v>
      </c>
      <c r="F105" s="706">
        <v>17500</v>
      </c>
      <c r="G105" s="714">
        <f>+F105</f>
        <v>17500</v>
      </c>
      <c r="H105" s="707">
        <f t="shared" si="4"/>
        <v>24500</v>
      </c>
      <c r="I105" s="679">
        <f t="shared" si="43"/>
        <v>0.41666666666666669</v>
      </c>
    </row>
    <row r="106" spans="1:9" s="36" customFormat="1" ht="17.25" customHeight="1">
      <c r="A106" s="711">
        <v>322</v>
      </c>
      <c r="B106" s="712" t="s">
        <v>714</v>
      </c>
      <c r="C106" s="706">
        <f>C107</f>
        <v>31200</v>
      </c>
      <c r="D106" s="706">
        <f t="shared" ref="D106:H106" si="63">D107</f>
        <v>0</v>
      </c>
      <c r="E106" s="706">
        <f t="shared" si="63"/>
        <v>31200</v>
      </c>
      <c r="F106" s="706">
        <f t="shared" si="63"/>
        <v>13760</v>
      </c>
      <c r="G106" s="714">
        <f t="shared" si="63"/>
        <v>13760</v>
      </c>
      <c r="H106" s="706">
        <f t="shared" si="63"/>
        <v>17440</v>
      </c>
      <c r="I106" s="679">
        <f t="shared" si="43"/>
        <v>0.44102564102564101</v>
      </c>
    </row>
    <row r="107" spans="1:9" s="36" customFormat="1" ht="17.25" customHeight="1">
      <c r="A107" s="715">
        <v>32201</v>
      </c>
      <c r="B107" s="712" t="s">
        <v>714</v>
      </c>
      <c r="C107" s="706">
        <v>31200</v>
      </c>
      <c r="D107" s="706">
        <v>0</v>
      </c>
      <c r="E107" s="706">
        <f t="shared" si="62"/>
        <v>31200</v>
      </c>
      <c r="F107" s="706">
        <v>13760</v>
      </c>
      <c r="G107" s="714">
        <f>+F107</f>
        <v>13760</v>
      </c>
      <c r="H107" s="707">
        <f t="shared" si="4"/>
        <v>17440</v>
      </c>
      <c r="I107" s="679">
        <f t="shared" si="43"/>
        <v>0.44102564102564101</v>
      </c>
    </row>
    <row r="108" spans="1:9" s="36" customFormat="1" ht="17.25" customHeight="1">
      <c r="A108" s="711">
        <v>323</v>
      </c>
      <c r="B108" s="712" t="s">
        <v>715</v>
      </c>
      <c r="C108" s="706">
        <f>C109</f>
        <v>10800</v>
      </c>
      <c r="D108" s="706">
        <f t="shared" ref="D108:H108" si="64">D109</f>
        <v>0</v>
      </c>
      <c r="E108" s="706">
        <f t="shared" si="64"/>
        <v>10800</v>
      </c>
      <c r="F108" s="706">
        <f t="shared" si="64"/>
        <v>6313.48</v>
      </c>
      <c r="G108" s="714">
        <f t="shared" si="64"/>
        <v>6313.48</v>
      </c>
      <c r="H108" s="706">
        <f t="shared" si="64"/>
        <v>4486.5200000000004</v>
      </c>
      <c r="I108" s="679">
        <f t="shared" si="43"/>
        <v>0.58458148148148148</v>
      </c>
    </row>
    <row r="109" spans="1:9" s="36" customFormat="1" ht="17.25" customHeight="1">
      <c r="A109" s="715">
        <v>32301</v>
      </c>
      <c r="B109" s="712" t="s">
        <v>715</v>
      </c>
      <c r="C109" s="706">
        <v>10800</v>
      </c>
      <c r="D109" s="706">
        <v>0</v>
      </c>
      <c r="E109" s="706">
        <f t="shared" si="62"/>
        <v>10800</v>
      </c>
      <c r="F109" s="706">
        <v>6313.48</v>
      </c>
      <c r="G109" s="714">
        <f>+F109</f>
        <v>6313.48</v>
      </c>
      <c r="H109" s="707">
        <f t="shared" si="4"/>
        <v>4486.5200000000004</v>
      </c>
      <c r="I109" s="679">
        <f t="shared" si="43"/>
        <v>0.58458148148148148</v>
      </c>
    </row>
    <row r="110" spans="1:9" s="36" customFormat="1" ht="17.25" customHeight="1">
      <c r="A110" s="715">
        <v>3300</v>
      </c>
      <c r="B110" s="712" t="s">
        <v>716</v>
      </c>
      <c r="C110" s="706">
        <f>C111+C113+C115+C117+C119</f>
        <v>201480</v>
      </c>
      <c r="D110" s="706">
        <f t="shared" ref="D110:H110" si="65">D111+D113+D115+D117+D119</f>
        <v>8100</v>
      </c>
      <c r="E110" s="706">
        <f t="shared" si="65"/>
        <v>209580</v>
      </c>
      <c r="F110" s="706">
        <f t="shared" si="65"/>
        <v>99022.17</v>
      </c>
      <c r="G110" s="714">
        <f t="shared" si="65"/>
        <v>99022.17</v>
      </c>
      <c r="H110" s="706">
        <f t="shared" si="65"/>
        <v>110557.82999999999</v>
      </c>
      <c r="I110" s="679">
        <f t="shared" si="43"/>
        <v>0.47247910105926139</v>
      </c>
    </row>
    <row r="111" spans="1:9" s="36" customFormat="1" ht="17.25" customHeight="1">
      <c r="A111" s="711">
        <v>331</v>
      </c>
      <c r="B111" s="712" t="s">
        <v>717</v>
      </c>
      <c r="C111" s="706">
        <f>C112</f>
        <v>160000</v>
      </c>
      <c r="D111" s="706">
        <f t="shared" ref="D111:H111" si="66">D112</f>
        <v>3100</v>
      </c>
      <c r="E111" s="706">
        <f t="shared" si="66"/>
        <v>163100</v>
      </c>
      <c r="F111" s="706">
        <f t="shared" si="66"/>
        <v>73901.990000000005</v>
      </c>
      <c r="G111" s="714">
        <f t="shared" si="66"/>
        <v>73901.990000000005</v>
      </c>
      <c r="H111" s="706">
        <f t="shared" si="66"/>
        <v>89198.01</v>
      </c>
      <c r="I111" s="679">
        <f t="shared" si="43"/>
        <v>0.45310846106683017</v>
      </c>
    </row>
    <row r="112" spans="1:9" s="36" customFormat="1" ht="17.25" customHeight="1">
      <c r="A112" s="715">
        <v>33101</v>
      </c>
      <c r="B112" s="712" t="s">
        <v>717</v>
      </c>
      <c r="C112" s="706">
        <v>160000</v>
      </c>
      <c r="D112" s="706">
        <f>69600-66500</f>
        <v>3100</v>
      </c>
      <c r="E112" s="706">
        <f t="shared" ref="E112:E127" si="67">C112+D112</f>
        <v>163100</v>
      </c>
      <c r="F112" s="706">
        <v>73901.990000000005</v>
      </c>
      <c r="G112" s="714">
        <f>+F112</f>
        <v>73901.990000000005</v>
      </c>
      <c r="H112" s="707">
        <f t="shared" ref="H112:H170" si="68">E112-F112</f>
        <v>89198.01</v>
      </c>
      <c r="I112" s="679">
        <f t="shared" si="43"/>
        <v>0.45310846106683017</v>
      </c>
    </row>
    <row r="113" spans="1:9" s="36" customFormat="1" ht="17.25" customHeight="1">
      <c r="A113" s="711">
        <v>333</v>
      </c>
      <c r="B113" s="712" t="s">
        <v>718</v>
      </c>
      <c r="C113" s="706">
        <f>C114</f>
        <v>20000</v>
      </c>
      <c r="D113" s="706">
        <f t="shared" ref="D113:H113" si="69">D114</f>
        <v>6500</v>
      </c>
      <c r="E113" s="706">
        <f t="shared" si="69"/>
        <v>26500</v>
      </c>
      <c r="F113" s="706">
        <f t="shared" si="69"/>
        <v>22000</v>
      </c>
      <c r="G113" s="714">
        <f t="shared" si="69"/>
        <v>22000</v>
      </c>
      <c r="H113" s="706">
        <f t="shared" si="69"/>
        <v>4500</v>
      </c>
      <c r="I113" s="679">
        <f t="shared" si="43"/>
        <v>0.83018867924528306</v>
      </c>
    </row>
    <row r="114" spans="1:9" s="36" customFormat="1" ht="17.25" customHeight="1">
      <c r="A114" s="715">
        <v>33301</v>
      </c>
      <c r="B114" s="712" t="s">
        <v>718</v>
      </c>
      <c r="C114" s="706">
        <v>20000</v>
      </c>
      <c r="D114" s="706">
        <v>6500</v>
      </c>
      <c r="E114" s="706">
        <f t="shared" si="67"/>
        <v>26500</v>
      </c>
      <c r="F114" s="706">
        <v>22000</v>
      </c>
      <c r="G114" s="714">
        <f>+F114</f>
        <v>22000</v>
      </c>
      <c r="H114" s="707">
        <f t="shared" si="68"/>
        <v>4500</v>
      </c>
      <c r="I114" s="679">
        <f t="shared" si="43"/>
        <v>0.83018867924528306</v>
      </c>
    </row>
    <row r="115" spans="1:9" s="36" customFormat="1" ht="17.25" customHeight="1">
      <c r="A115" s="711">
        <v>336</v>
      </c>
      <c r="B115" s="712" t="s">
        <v>719</v>
      </c>
      <c r="C115" s="706">
        <f>C116</f>
        <v>4000</v>
      </c>
      <c r="D115" s="706">
        <f t="shared" ref="D115:H115" si="70">D116</f>
        <v>-1500</v>
      </c>
      <c r="E115" s="706">
        <f t="shared" si="70"/>
        <v>2500</v>
      </c>
      <c r="F115" s="706">
        <f t="shared" si="70"/>
        <v>0</v>
      </c>
      <c r="G115" s="714">
        <f t="shared" si="70"/>
        <v>0</v>
      </c>
      <c r="H115" s="706">
        <f t="shared" si="70"/>
        <v>2500</v>
      </c>
      <c r="I115" s="679">
        <f t="shared" si="43"/>
        <v>0</v>
      </c>
    </row>
    <row r="116" spans="1:9" s="36" customFormat="1" ht="17.25" customHeight="1">
      <c r="A116" s="715">
        <v>33603</v>
      </c>
      <c r="B116" s="712" t="s">
        <v>719</v>
      </c>
      <c r="C116" s="706">
        <v>4000</v>
      </c>
      <c r="D116" s="706">
        <v>-1500</v>
      </c>
      <c r="E116" s="706">
        <f t="shared" si="67"/>
        <v>2500</v>
      </c>
      <c r="F116" s="706">
        <v>0</v>
      </c>
      <c r="G116" s="714">
        <v>0</v>
      </c>
      <c r="H116" s="707">
        <f t="shared" si="68"/>
        <v>2500</v>
      </c>
      <c r="I116" s="679">
        <f t="shared" si="43"/>
        <v>0</v>
      </c>
    </row>
    <row r="117" spans="1:9" s="36" customFormat="1" ht="17.25" customHeight="1">
      <c r="A117" s="711">
        <v>338</v>
      </c>
      <c r="B117" s="712" t="s">
        <v>720</v>
      </c>
      <c r="C117" s="706">
        <f>C118</f>
        <v>3480</v>
      </c>
      <c r="D117" s="706">
        <f t="shared" ref="D117:H117" si="71">D118</f>
        <v>0</v>
      </c>
      <c r="E117" s="706">
        <f t="shared" si="71"/>
        <v>3480</v>
      </c>
      <c r="F117" s="706">
        <f t="shared" si="71"/>
        <v>1560</v>
      </c>
      <c r="G117" s="714">
        <f t="shared" si="71"/>
        <v>1560</v>
      </c>
      <c r="H117" s="706">
        <f t="shared" si="71"/>
        <v>1920</v>
      </c>
      <c r="I117" s="679">
        <f t="shared" si="43"/>
        <v>0.44827586206896552</v>
      </c>
    </row>
    <row r="118" spans="1:9" s="36" customFormat="1" ht="17.25" customHeight="1">
      <c r="A118" s="715">
        <v>33801</v>
      </c>
      <c r="B118" s="712" t="s">
        <v>720</v>
      </c>
      <c r="C118" s="706">
        <v>3480</v>
      </c>
      <c r="D118" s="706">
        <v>0</v>
      </c>
      <c r="E118" s="706">
        <f t="shared" si="67"/>
        <v>3480</v>
      </c>
      <c r="F118" s="706">
        <v>1560</v>
      </c>
      <c r="G118" s="714">
        <f>+F118</f>
        <v>1560</v>
      </c>
      <c r="H118" s="707">
        <f t="shared" si="68"/>
        <v>1920</v>
      </c>
      <c r="I118" s="679">
        <f t="shared" si="43"/>
        <v>0.44827586206896552</v>
      </c>
    </row>
    <row r="119" spans="1:9" s="36" customFormat="1" ht="17.25" customHeight="1">
      <c r="A119" s="711">
        <v>339</v>
      </c>
      <c r="B119" s="712" t="s">
        <v>721</v>
      </c>
      <c r="C119" s="706">
        <f>C120</f>
        <v>14000</v>
      </c>
      <c r="D119" s="706">
        <f t="shared" ref="D119:H119" si="72">D120</f>
        <v>0</v>
      </c>
      <c r="E119" s="706">
        <f t="shared" si="72"/>
        <v>14000</v>
      </c>
      <c r="F119" s="706">
        <f t="shared" si="72"/>
        <v>1560.18</v>
      </c>
      <c r="G119" s="714">
        <f t="shared" si="72"/>
        <v>1560.18</v>
      </c>
      <c r="H119" s="706">
        <f t="shared" si="72"/>
        <v>12439.82</v>
      </c>
      <c r="I119" s="679">
        <f t="shared" si="43"/>
        <v>0.11144142857142858</v>
      </c>
    </row>
    <row r="120" spans="1:9" s="36" customFormat="1" ht="17.25" customHeight="1">
      <c r="A120" s="715">
        <v>33902</v>
      </c>
      <c r="B120" s="712" t="s">
        <v>721</v>
      </c>
      <c r="C120" s="706">
        <v>14000</v>
      </c>
      <c r="D120" s="706">
        <v>0</v>
      </c>
      <c r="E120" s="706">
        <f t="shared" si="67"/>
        <v>14000</v>
      </c>
      <c r="F120" s="706">
        <v>1560.18</v>
      </c>
      <c r="G120" s="714">
        <f>+F120</f>
        <v>1560.18</v>
      </c>
      <c r="H120" s="707">
        <f t="shared" si="68"/>
        <v>12439.82</v>
      </c>
      <c r="I120" s="679">
        <f t="shared" si="43"/>
        <v>0.11144142857142858</v>
      </c>
    </row>
    <row r="121" spans="1:9" s="36" customFormat="1" ht="17.25" customHeight="1">
      <c r="A121" s="715">
        <v>3400</v>
      </c>
      <c r="B121" s="712" t="s">
        <v>722</v>
      </c>
      <c r="C121" s="706">
        <f>C122+C124+C126</f>
        <v>55520</v>
      </c>
      <c r="D121" s="706">
        <f t="shared" ref="D121:H121" si="73">D122+D124+D126</f>
        <v>1500</v>
      </c>
      <c r="E121" s="706">
        <f t="shared" si="73"/>
        <v>57020</v>
      </c>
      <c r="F121" s="706">
        <f t="shared" si="73"/>
        <v>6146.49</v>
      </c>
      <c r="G121" s="714">
        <f t="shared" si="73"/>
        <v>6146.49</v>
      </c>
      <c r="H121" s="706">
        <f t="shared" si="73"/>
        <v>50873.51</v>
      </c>
      <c r="I121" s="679">
        <f t="shared" si="43"/>
        <v>0.1077953349701859</v>
      </c>
    </row>
    <row r="122" spans="1:9" s="36" customFormat="1" ht="17.25" customHeight="1">
      <c r="A122" s="711">
        <v>341</v>
      </c>
      <c r="B122" s="712" t="s">
        <v>723</v>
      </c>
      <c r="C122" s="706">
        <f>C123</f>
        <v>14520</v>
      </c>
      <c r="D122" s="706">
        <f t="shared" ref="D122:H122" si="74">D123</f>
        <v>0</v>
      </c>
      <c r="E122" s="706">
        <f t="shared" si="74"/>
        <v>14520</v>
      </c>
      <c r="F122" s="706">
        <f t="shared" si="74"/>
        <v>4892.3999999999996</v>
      </c>
      <c r="G122" s="714">
        <f t="shared" si="74"/>
        <v>4892.3999999999996</v>
      </c>
      <c r="H122" s="706">
        <f t="shared" si="74"/>
        <v>9627.6</v>
      </c>
      <c r="I122" s="679">
        <f t="shared" si="43"/>
        <v>0.33694214876033057</v>
      </c>
    </row>
    <row r="123" spans="1:9" s="36" customFormat="1" ht="17.25" customHeight="1">
      <c r="A123" s="715">
        <v>34101</v>
      </c>
      <c r="B123" s="712" t="s">
        <v>723</v>
      </c>
      <c r="C123" s="706">
        <v>14520</v>
      </c>
      <c r="D123" s="706">
        <v>0</v>
      </c>
      <c r="E123" s="706">
        <f t="shared" si="67"/>
        <v>14520</v>
      </c>
      <c r="F123" s="706">
        <v>4892.3999999999996</v>
      </c>
      <c r="G123" s="714">
        <f>+F123</f>
        <v>4892.3999999999996</v>
      </c>
      <c r="H123" s="707">
        <f t="shared" si="68"/>
        <v>9627.6</v>
      </c>
      <c r="I123" s="679">
        <f t="shared" si="43"/>
        <v>0.33694214876033057</v>
      </c>
    </row>
    <row r="124" spans="1:9" s="36" customFormat="1" ht="17.25" customHeight="1">
      <c r="A124" s="711">
        <v>344</v>
      </c>
      <c r="B124" s="712" t="s">
        <v>724</v>
      </c>
      <c r="C124" s="706">
        <f>C125</f>
        <v>40000</v>
      </c>
      <c r="D124" s="706">
        <f t="shared" ref="D124:H124" si="75">D125</f>
        <v>0</v>
      </c>
      <c r="E124" s="706">
        <f t="shared" si="75"/>
        <v>40000</v>
      </c>
      <c r="F124" s="706">
        <f t="shared" si="75"/>
        <v>209.09</v>
      </c>
      <c r="G124" s="714">
        <f t="shared" si="75"/>
        <v>209.09</v>
      </c>
      <c r="H124" s="706">
        <f t="shared" si="75"/>
        <v>39790.910000000003</v>
      </c>
      <c r="I124" s="679">
        <f t="shared" si="43"/>
        <v>5.2272500000000001E-3</v>
      </c>
    </row>
    <row r="125" spans="1:9" s="36" customFormat="1" ht="17.25" customHeight="1">
      <c r="A125" s="715">
        <v>34401</v>
      </c>
      <c r="B125" s="712" t="s">
        <v>724</v>
      </c>
      <c r="C125" s="706">
        <v>40000</v>
      </c>
      <c r="D125" s="706">
        <v>0</v>
      </c>
      <c r="E125" s="706">
        <f t="shared" si="67"/>
        <v>40000</v>
      </c>
      <c r="F125" s="706">
        <v>209.09</v>
      </c>
      <c r="G125" s="714">
        <f>+F125</f>
        <v>209.09</v>
      </c>
      <c r="H125" s="707">
        <f t="shared" si="68"/>
        <v>39790.910000000003</v>
      </c>
      <c r="I125" s="679">
        <f t="shared" si="43"/>
        <v>5.2272500000000001E-3</v>
      </c>
    </row>
    <row r="126" spans="1:9" s="36" customFormat="1" ht="17.25" customHeight="1">
      <c r="A126" s="711">
        <v>347</v>
      </c>
      <c r="B126" s="712" t="s">
        <v>725</v>
      </c>
      <c r="C126" s="706">
        <f>C127</f>
        <v>1000</v>
      </c>
      <c r="D126" s="706">
        <f>D127</f>
        <v>1500</v>
      </c>
      <c r="E126" s="706">
        <f>+C126+D126</f>
        <v>2500</v>
      </c>
      <c r="F126" s="706">
        <f t="shared" ref="F126:H126" si="76">F127</f>
        <v>1045</v>
      </c>
      <c r="G126" s="714">
        <f t="shared" si="76"/>
        <v>1045</v>
      </c>
      <c r="H126" s="706">
        <f t="shared" si="76"/>
        <v>1455</v>
      </c>
      <c r="I126" s="679">
        <f t="shared" si="43"/>
        <v>0.41799999999999998</v>
      </c>
    </row>
    <row r="127" spans="1:9" s="36" customFormat="1" ht="17.25" customHeight="1">
      <c r="A127" s="715">
        <v>34701</v>
      </c>
      <c r="B127" s="712" t="s">
        <v>725</v>
      </c>
      <c r="C127" s="706">
        <v>1000</v>
      </c>
      <c r="D127" s="706">
        <v>1500</v>
      </c>
      <c r="E127" s="706">
        <f t="shared" si="67"/>
        <v>2500</v>
      </c>
      <c r="F127" s="706">
        <v>1045</v>
      </c>
      <c r="G127" s="714">
        <f>+F127</f>
        <v>1045</v>
      </c>
      <c r="H127" s="707">
        <f t="shared" si="68"/>
        <v>1455</v>
      </c>
      <c r="I127" s="679">
        <f t="shared" si="43"/>
        <v>0.41799999999999998</v>
      </c>
    </row>
    <row r="128" spans="1:9" s="36" customFormat="1" ht="17.25" customHeight="1">
      <c r="A128" s="711">
        <v>3500</v>
      </c>
      <c r="B128" s="712" t="s">
        <v>726</v>
      </c>
      <c r="C128" s="706">
        <f>C129+C131+C133+C136+C138+C140</f>
        <v>201600</v>
      </c>
      <c r="D128" s="706">
        <f t="shared" ref="D128:H128" si="77">D129+D131+D133+D136+D138+D140</f>
        <v>0</v>
      </c>
      <c r="E128" s="706">
        <f t="shared" si="77"/>
        <v>201600</v>
      </c>
      <c r="F128" s="706">
        <f t="shared" si="77"/>
        <v>117216.45</v>
      </c>
      <c r="G128" s="714">
        <f t="shared" si="77"/>
        <v>117216.45</v>
      </c>
      <c r="H128" s="706">
        <f t="shared" si="77"/>
        <v>84383.55</v>
      </c>
      <c r="I128" s="679">
        <f t="shared" si="43"/>
        <v>0.58143080357142851</v>
      </c>
    </row>
    <row r="129" spans="1:9" s="36" customFormat="1" ht="17.25" customHeight="1">
      <c r="A129" s="711">
        <v>351</v>
      </c>
      <c r="B129" s="712" t="s">
        <v>727</v>
      </c>
      <c r="C129" s="706">
        <f>C130</f>
        <v>9500</v>
      </c>
      <c r="D129" s="706">
        <f t="shared" ref="D129:H129" si="78">D130</f>
        <v>0</v>
      </c>
      <c r="E129" s="706">
        <f t="shared" si="78"/>
        <v>9500</v>
      </c>
      <c r="F129" s="706">
        <f t="shared" si="78"/>
        <v>25</v>
      </c>
      <c r="G129" s="714">
        <f t="shared" si="78"/>
        <v>25</v>
      </c>
      <c r="H129" s="706">
        <f t="shared" si="78"/>
        <v>9475</v>
      </c>
      <c r="I129" s="679">
        <f t="shared" si="43"/>
        <v>2.631578947368421E-3</v>
      </c>
    </row>
    <row r="130" spans="1:9" s="36" customFormat="1" ht="17.25" customHeight="1">
      <c r="A130" s="715">
        <v>35101</v>
      </c>
      <c r="B130" s="712" t="s">
        <v>727</v>
      </c>
      <c r="C130" s="706">
        <v>9500</v>
      </c>
      <c r="D130" s="706">
        <v>0</v>
      </c>
      <c r="E130" s="706">
        <f t="shared" ref="E130:E141" si="79">C130+D130</f>
        <v>9500</v>
      </c>
      <c r="F130" s="706">
        <v>25</v>
      </c>
      <c r="G130" s="714">
        <v>25</v>
      </c>
      <c r="H130" s="707">
        <f t="shared" si="68"/>
        <v>9475</v>
      </c>
      <c r="I130" s="679">
        <f t="shared" si="43"/>
        <v>2.631578947368421E-3</v>
      </c>
    </row>
    <row r="131" spans="1:9" s="36" customFormat="1" ht="17.25" customHeight="1">
      <c r="A131" s="711">
        <v>352</v>
      </c>
      <c r="B131" s="712" t="s">
        <v>728</v>
      </c>
      <c r="C131" s="706">
        <f>C132</f>
        <v>1100</v>
      </c>
      <c r="D131" s="706">
        <f t="shared" ref="D131:H131" si="80">D132</f>
        <v>0</v>
      </c>
      <c r="E131" s="706">
        <f t="shared" si="80"/>
        <v>1100</v>
      </c>
      <c r="F131" s="706">
        <f t="shared" si="80"/>
        <v>0</v>
      </c>
      <c r="G131" s="714">
        <f t="shared" si="80"/>
        <v>0</v>
      </c>
      <c r="H131" s="706">
        <f t="shared" si="80"/>
        <v>1100</v>
      </c>
      <c r="I131" s="679">
        <f t="shared" si="43"/>
        <v>0</v>
      </c>
    </row>
    <row r="132" spans="1:9" s="36" customFormat="1" ht="17.25" customHeight="1">
      <c r="A132" s="718">
        <v>35201</v>
      </c>
      <c r="B132" s="712" t="s">
        <v>728</v>
      </c>
      <c r="C132" s="706">
        <v>1100</v>
      </c>
      <c r="D132" s="706">
        <v>0</v>
      </c>
      <c r="E132" s="706">
        <f t="shared" si="79"/>
        <v>1100</v>
      </c>
      <c r="F132" s="706">
        <v>0</v>
      </c>
      <c r="G132" s="714">
        <v>0</v>
      </c>
      <c r="H132" s="707">
        <f t="shared" si="68"/>
        <v>1100</v>
      </c>
      <c r="I132" s="679">
        <f t="shared" si="43"/>
        <v>0</v>
      </c>
    </row>
    <row r="133" spans="1:9" s="36" customFormat="1" ht="17.25" customHeight="1">
      <c r="A133" s="711">
        <v>353</v>
      </c>
      <c r="B133" s="712" t="s">
        <v>729</v>
      </c>
      <c r="C133" s="706">
        <f>C134+C135</f>
        <v>22000</v>
      </c>
      <c r="D133" s="706">
        <f t="shared" ref="D133:H133" si="81">D134+D135</f>
        <v>0</v>
      </c>
      <c r="E133" s="706">
        <f t="shared" si="81"/>
        <v>22000</v>
      </c>
      <c r="F133" s="706">
        <f t="shared" si="81"/>
        <v>3328</v>
      </c>
      <c r="G133" s="714">
        <f t="shared" si="81"/>
        <v>3328</v>
      </c>
      <c r="H133" s="706">
        <f t="shared" si="81"/>
        <v>18672</v>
      </c>
      <c r="I133" s="679">
        <f t="shared" si="43"/>
        <v>0.15127272727272728</v>
      </c>
    </row>
    <row r="134" spans="1:9" s="36" customFormat="1" ht="17.25" customHeight="1">
      <c r="A134" s="715">
        <v>35301</v>
      </c>
      <c r="B134" s="712" t="s">
        <v>730</v>
      </c>
      <c r="C134" s="706">
        <v>16000</v>
      </c>
      <c r="D134" s="706">
        <v>0</v>
      </c>
      <c r="E134" s="706">
        <f t="shared" si="79"/>
        <v>16000</v>
      </c>
      <c r="F134" s="706">
        <v>0</v>
      </c>
      <c r="G134" s="714">
        <v>0</v>
      </c>
      <c r="H134" s="707">
        <f t="shared" si="68"/>
        <v>16000</v>
      </c>
      <c r="I134" s="679">
        <f t="shared" si="43"/>
        <v>0</v>
      </c>
    </row>
    <row r="135" spans="1:9" s="36" customFormat="1" ht="17.25" customHeight="1">
      <c r="A135" s="715">
        <v>35302</v>
      </c>
      <c r="B135" s="712" t="s">
        <v>731</v>
      </c>
      <c r="C135" s="706">
        <v>6000</v>
      </c>
      <c r="D135" s="706">
        <v>0</v>
      </c>
      <c r="E135" s="706">
        <f t="shared" si="79"/>
        <v>6000</v>
      </c>
      <c r="F135" s="706">
        <v>3328</v>
      </c>
      <c r="G135" s="714">
        <f>+F135</f>
        <v>3328</v>
      </c>
      <c r="H135" s="707">
        <f t="shared" si="68"/>
        <v>2672</v>
      </c>
      <c r="I135" s="679">
        <f t="shared" si="43"/>
        <v>0.55466666666666664</v>
      </c>
    </row>
    <row r="136" spans="1:9" s="36" customFormat="1" ht="17.25" customHeight="1">
      <c r="A136" s="711">
        <v>355</v>
      </c>
      <c r="B136" s="712" t="s">
        <v>732</v>
      </c>
      <c r="C136" s="706">
        <f>C137</f>
        <v>65000</v>
      </c>
      <c r="D136" s="706">
        <f t="shared" ref="D136:H136" si="82">D137</f>
        <v>0</v>
      </c>
      <c r="E136" s="706">
        <f t="shared" si="82"/>
        <v>65000</v>
      </c>
      <c r="F136" s="706">
        <f t="shared" si="82"/>
        <v>37455.85</v>
      </c>
      <c r="G136" s="714">
        <f t="shared" si="82"/>
        <v>37455.85</v>
      </c>
      <c r="H136" s="706">
        <f t="shared" si="82"/>
        <v>27544.15</v>
      </c>
      <c r="I136" s="679">
        <f t="shared" si="43"/>
        <v>0.57624384615384616</v>
      </c>
    </row>
    <row r="137" spans="1:9" s="36" customFormat="1" ht="17.25" customHeight="1">
      <c r="A137" s="715">
        <v>35501</v>
      </c>
      <c r="B137" s="712" t="s">
        <v>732</v>
      </c>
      <c r="C137" s="706">
        <v>65000</v>
      </c>
      <c r="D137" s="706">
        <v>0</v>
      </c>
      <c r="E137" s="706">
        <f t="shared" si="79"/>
        <v>65000</v>
      </c>
      <c r="F137" s="706">
        <v>37455.85</v>
      </c>
      <c r="G137" s="714">
        <f>+F137</f>
        <v>37455.85</v>
      </c>
      <c r="H137" s="707">
        <f t="shared" si="68"/>
        <v>27544.15</v>
      </c>
      <c r="I137" s="679">
        <f t="shared" si="43"/>
        <v>0.57624384615384616</v>
      </c>
    </row>
    <row r="138" spans="1:9" s="36" customFormat="1" ht="17.25" customHeight="1">
      <c r="A138" s="711">
        <v>357</v>
      </c>
      <c r="B138" s="712" t="s">
        <v>733</v>
      </c>
      <c r="C138" s="706">
        <f>C139</f>
        <v>50000</v>
      </c>
      <c r="D138" s="706">
        <f t="shared" ref="D138:H138" si="83">D139</f>
        <v>0</v>
      </c>
      <c r="E138" s="706">
        <f t="shared" si="83"/>
        <v>50000</v>
      </c>
      <c r="F138" s="706">
        <f t="shared" si="83"/>
        <v>47063.6</v>
      </c>
      <c r="G138" s="714">
        <f t="shared" si="83"/>
        <v>47063.6</v>
      </c>
      <c r="H138" s="706">
        <f t="shared" si="83"/>
        <v>2936.4000000000015</v>
      </c>
      <c r="I138" s="679">
        <f t="shared" si="43"/>
        <v>0.941272</v>
      </c>
    </row>
    <row r="139" spans="1:9" s="36" customFormat="1" ht="17.25" customHeight="1">
      <c r="A139" s="715">
        <v>35701</v>
      </c>
      <c r="B139" s="712" t="s">
        <v>734</v>
      </c>
      <c r="C139" s="706">
        <v>50000</v>
      </c>
      <c r="D139" s="706">
        <v>0</v>
      </c>
      <c r="E139" s="706">
        <f t="shared" si="79"/>
        <v>50000</v>
      </c>
      <c r="F139" s="706">
        <v>47063.6</v>
      </c>
      <c r="G139" s="714">
        <f>+F139</f>
        <v>47063.6</v>
      </c>
      <c r="H139" s="707">
        <f t="shared" si="68"/>
        <v>2936.4000000000015</v>
      </c>
      <c r="I139" s="679">
        <f t="shared" ref="I139:I170" si="84">F139/E139</f>
        <v>0.941272</v>
      </c>
    </row>
    <row r="140" spans="1:9" s="36" customFormat="1" ht="17.25" customHeight="1">
      <c r="A140" s="711">
        <v>358</v>
      </c>
      <c r="B140" s="712" t="s">
        <v>735</v>
      </c>
      <c r="C140" s="706">
        <f>C141</f>
        <v>54000</v>
      </c>
      <c r="D140" s="706">
        <f t="shared" ref="D140:H140" si="85">D141</f>
        <v>0</v>
      </c>
      <c r="E140" s="706">
        <f t="shared" si="85"/>
        <v>54000</v>
      </c>
      <c r="F140" s="706">
        <f t="shared" si="85"/>
        <v>29344</v>
      </c>
      <c r="G140" s="714">
        <f t="shared" si="85"/>
        <v>29344</v>
      </c>
      <c r="H140" s="706">
        <f t="shared" si="85"/>
        <v>24656</v>
      </c>
      <c r="I140" s="679">
        <f t="shared" si="84"/>
        <v>0.54340740740740745</v>
      </c>
    </row>
    <row r="141" spans="1:9" s="36" customFormat="1" ht="17.25" customHeight="1">
      <c r="A141" s="715">
        <v>35801</v>
      </c>
      <c r="B141" s="712" t="s">
        <v>735</v>
      </c>
      <c r="C141" s="706">
        <v>54000</v>
      </c>
      <c r="D141" s="706">
        <v>0</v>
      </c>
      <c r="E141" s="706">
        <f t="shared" si="79"/>
        <v>54000</v>
      </c>
      <c r="F141" s="706">
        <v>29344</v>
      </c>
      <c r="G141" s="714">
        <f>+F141</f>
        <v>29344</v>
      </c>
      <c r="H141" s="707">
        <f t="shared" si="68"/>
        <v>24656</v>
      </c>
      <c r="I141" s="679">
        <f t="shared" si="84"/>
        <v>0.54340740740740745</v>
      </c>
    </row>
    <row r="142" spans="1:9" s="36" customFormat="1" ht="17.25" customHeight="1">
      <c r="A142" s="711">
        <v>3700</v>
      </c>
      <c r="B142" s="712" t="s">
        <v>736</v>
      </c>
      <c r="C142" s="706">
        <f>C143+C145+C147+C150</f>
        <v>154418</v>
      </c>
      <c r="D142" s="706">
        <f t="shared" ref="D142:H142" si="86">D143+D145+D147+D150</f>
        <v>60000</v>
      </c>
      <c r="E142" s="706">
        <f t="shared" si="86"/>
        <v>214418</v>
      </c>
      <c r="F142" s="706">
        <f t="shared" si="86"/>
        <v>141580.85999999999</v>
      </c>
      <c r="G142" s="714">
        <f t="shared" si="86"/>
        <v>141580.85999999999</v>
      </c>
      <c r="H142" s="706">
        <f t="shared" si="86"/>
        <v>72837.14</v>
      </c>
      <c r="I142" s="679">
        <f t="shared" si="84"/>
        <v>0.66030305291533353</v>
      </c>
    </row>
    <row r="143" spans="1:9" s="36" customFormat="1" ht="17.25" customHeight="1">
      <c r="A143" s="711">
        <v>371</v>
      </c>
      <c r="B143" s="712" t="s">
        <v>737</v>
      </c>
      <c r="C143" s="706">
        <f>C144</f>
        <v>17000</v>
      </c>
      <c r="D143" s="706">
        <f t="shared" ref="D143:H143" si="87">D144</f>
        <v>-17000</v>
      </c>
      <c r="E143" s="706">
        <f t="shared" si="87"/>
        <v>0</v>
      </c>
      <c r="F143" s="706">
        <f t="shared" si="87"/>
        <v>0</v>
      </c>
      <c r="G143" s="714">
        <f t="shared" si="87"/>
        <v>0</v>
      </c>
      <c r="H143" s="706">
        <f t="shared" si="87"/>
        <v>0</v>
      </c>
      <c r="I143" s="679" t="e">
        <f t="shared" si="84"/>
        <v>#DIV/0!</v>
      </c>
    </row>
    <row r="144" spans="1:9" s="36" customFormat="1" ht="17.25" customHeight="1">
      <c r="A144" s="715">
        <v>37101</v>
      </c>
      <c r="B144" s="712" t="s">
        <v>737</v>
      </c>
      <c r="C144" s="706">
        <v>17000</v>
      </c>
      <c r="D144" s="706">
        <v>-17000</v>
      </c>
      <c r="E144" s="706">
        <f t="shared" ref="E144:E151" si="88">C144+D144</f>
        <v>0</v>
      </c>
      <c r="F144" s="706">
        <v>0</v>
      </c>
      <c r="G144" s="714">
        <v>0</v>
      </c>
      <c r="H144" s="707">
        <f t="shared" si="68"/>
        <v>0</v>
      </c>
      <c r="I144" s="679" t="e">
        <f t="shared" si="84"/>
        <v>#DIV/0!</v>
      </c>
    </row>
    <row r="145" spans="1:9" s="36" customFormat="1" ht="17.25" customHeight="1">
      <c r="A145" s="711">
        <v>372</v>
      </c>
      <c r="B145" s="712" t="s">
        <v>738</v>
      </c>
      <c r="C145" s="706">
        <f>C146</f>
        <v>5500</v>
      </c>
      <c r="D145" s="706">
        <f t="shared" ref="D145:H145" si="89">D146</f>
        <v>0</v>
      </c>
      <c r="E145" s="706">
        <f t="shared" si="89"/>
        <v>5500</v>
      </c>
      <c r="F145" s="706">
        <f t="shared" si="89"/>
        <v>0</v>
      </c>
      <c r="G145" s="714">
        <f t="shared" si="89"/>
        <v>0</v>
      </c>
      <c r="H145" s="706">
        <f t="shared" si="89"/>
        <v>5500</v>
      </c>
      <c r="I145" s="679">
        <f t="shared" si="84"/>
        <v>0</v>
      </c>
    </row>
    <row r="146" spans="1:9" s="36" customFormat="1" ht="17.25" customHeight="1">
      <c r="A146" s="715">
        <v>37201</v>
      </c>
      <c r="B146" s="712" t="s">
        <v>738</v>
      </c>
      <c r="C146" s="706">
        <v>5500</v>
      </c>
      <c r="D146" s="706">
        <v>0</v>
      </c>
      <c r="E146" s="706">
        <f t="shared" si="88"/>
        <v>5500</v>
      </c>
      <c r="F146" s="706">
        <v>0</v>
      </c>
      <c r="G146" s="714">
        <v>0</v>
      </c>
      <c r="H146" s="707">
        <f t="shared" si="68"/>
        <v>5500</v>
      </c>
      <c r="I146" s="679">
        <f t="shared" si="84"/>
        <v>0</v>
      </c>
    </row>
    <row r="147" spans="1:9" s="36" customFormat="1" ht="17.25" customHeight="1">
      <c r="A147" s="711">
        <v>375</v>
      </c>
      <c r="B147" s="712" t="s">
        <v>739</v>
      </c>
      <c r="C147" s="706">
        <f>C148+C149</f>
        <v>123400</v>
      </c>
      <c r="D147" s="706">
        <f t="shared" ref="D147:H147" si="90">D148+D149</f>
        <v>77000</v>
      </c>
      <c r="E147" s="706">
        <f t="shared" si="90"/>
        <v>200400</v>
      </c>
      <c r="F147" s="706">
        <f t="shared" si="90"/>
        <v>139400</v>
      </c>
      <c r="G147" s="714">
        <f t="shared" si="90"/>
        <v>139400</v>
      </c>
      <c r="H147" s="706">
        <f t="shared" si="90"/>
        <v>61000</v>
      </c>
      <c r="I147" s="679">
        <f t="shared" si="84"/>
        <v>0.69560878243512969</v>
      </c>
    </row>
    <row r="148" spans="1:9" s="36" customFormat="1" ht="17.25" customHeight="1">
      <c r="A148" s="715">
        <v>37501</v>
      </c>
      <c r="B148" s="712" t="s">
        <v>739</v>
      </c>
      <c r="C148" s="706">
        <v>117000</v>
      </c>
      <c r="D148" s="706">
        <v>77000</v>
      </c>
      <c r="E148" s="706">
        <f t="shared" si="88"/>
        <v>194000</v>
      </c>
      <c r="F148" s="706">
        <v>139400</v>
      </c>
      <c r="G148" s="714">
        <f>+F148</f>
        <v>139400</v>
      </c>
      <c r="H148" s="707">
        <f t="shared" si="68"/>
        <v>54600</v>
      </c>
      <c r="I148" s="679">
        <f t="shared" si="84"/>
        <v>0.71855670103092784</v>
      </c>
    </row>
    <row r="149" spans="1:9" s="36" customFormat="1" ht="17.25" customHeight="1">
      <c r="A149" s="715">
        <v>37502</v>
      </c>
      <c r="B149" s="712" t="s">
        <v>740</v>
      </c>
      <c r="C149" s="706">
        <v>6400</v>
      </c>
      <c r="D149" s="706">
        <v>0</v>
      </c>
      <c r="E149" s="706">
        <f t="shared" si="88"/>
        <v>6400</v>
      </c>
      <c r="F149" s="706">
        <v>0</v>
      </c>
      <c r="G149" s="714">
        <v>0</v>
      </c>
      <c r="H149" s="707">
        <f t="shared" si="68"/>
        <v>6400</v>
      </c>
      <c r="I149" s="679">
        <f t="shared" si="84"/>
        <v>0</v>
      </c>
    </row>
    <row r="150" spans="1:9" s="36" customFormat="1" ht="17.25" customHeight="1">
      <c r="A150" s="711">
        <v>379</v>
      </c>
      <c r="B150" s="712" t="s">
        <v>741</v>
      </c>
      <c r="C150" s="706">
        <f>C151</f>
        <v>8518</v>
      </c>
      <c r="D150" s="706">
        <f t="shared" ref="D150:H150" si="91">D151</f>
        <v>0</v>
      </c>
      <c r="E150" s="706">
        <f t="shared" si="91"/>
        <v>8518</v>
      </c>
      <c r="F150" s="706">
        <f t="shared" si="91"/>
        <v>2180.86</v>
      </c>
      <c r="G150" s="714">
        <f t="shared" si="91"/>
        <v>2180.86</v>
      </c>
      <c r="H150" s="706">
        <f t="shared" si="91"/>
        <v>6337.1399999999994</v>
      </c>
      <c r="I150" s="679">
        <f t="shared" si="84"/>
        <v>0.25602958440948581</v>
      </c>
    </row>
    <row r="151" spans="1:9" s="36" customFormat="1" ht="17.25" customHeight="1">
      <c r="A151" s="715">
        <v>37901</v>
      </c>
      <c r="B151" s="712" t="s">
        <v>742</v>
      </c>
      <c r="C151" s="706">
        <v>8518</v>
      </c>
      <c r="D151" s="706">
        <v>0</v>
      </c>
      <c r="E151" s="706">
        <f t="shared" si="88"/>
        <v>8518</v>
      </c>
      <c r="F151" s="706">
        <v>2180.86</v>
      </c>
      <c r="G151" s="714">
        <f>+F151</f>
        <v>2180.86</v>
      </c>
      <c r="H151" s="707">
        <f t="shared" si="68"/>
        <v>6337.1399999999994</v>
      </c>
      <c r="I151" s="679">
        <f t="shared" si="84"/>
        <v>0.25602958440948581</v>
      </c>
    </row>
    <row r="152" spans="1:9" s="36" customFormat="1" ht="17.25" customHeight="1">
      <c r="A152" s="719">
        <v>3800</v>
      </c>
      <c r="B152" s="712" t="s">
        <v>743</v>
      </c>
      <c r="C152" s="706">
        <f>C153</f>
        <v>2000</v>
      </c>
      <c r="D152" s="706">
        <f t="shared" ref="D152:H152" si="92">SUM(D154)</f>
        <v>0</v>
      </c>
      <c r="E152" s="706">
        <f t="shared" si="92"/>
        <v>2000</v>
      </c>
      <c r="F152" s="706">
        <f t="shared" si="92"/>
        <v>0</v>
      </c>
      <c r="G152" s="714">
        <f t="shared" si="92"/>
        <v>0</v>
      </c>
      <c r="H152" s="706">
        <f t="shared" si="92"/>
        <v>2000</v>
      </c>
      <c r="I152" s="679">
        <f t="shared" si="84"/>
        <v>0</v>
      </c>
    </row>
    <row r="153" spans="1:9" s="36" customFormat="1" ht="17.25" customHeight="1">
      <c r="A153" s="719">
        <v>381</v>
      </c>
      <c r="B153" s="712" t="s">
        <v>744</v>
      </c>
      <c r="C153" s="706">
        <f>C154</f>
        <v>2000</v>
      </c>
      <c r="D153" s="706">
        <f t="shared" ref="D153:H153" si="93">D154</f>
        <v>0</v>
      </c>
      <c r="E153" s="706">
        <f t="shared" si="93"/>
        <v>2000</v>
      </c>
      <c r="F153" s="706">
        <f t="shared" si="93"/>
        <v>0</v>
      </c>
      <c r="G153" s="714">
        <f t="shared" si="93"/>
        <v>0</v>
      </c>
      <c r="H153" s="706">
        <f t="shared" si="93"/>
        <v>2000</v>
      </c>
      <c r="I153" s="679">
        <f t="shared" si="84"/>
        <v>0</v>
      </c>
    </row>
    <row r="154" spans="1:9" s="36" customFormat="1" ht="17.25" customHeight="1">
      <c r="A154" s="715">
        <v>38101</v>
      </c>
      <c r="B154" s="712" t="s">
        <v>744</v>
      </c>
      <c r="C154" s="706">
        <v>2000</v>
      </c>
      <c r="D154" s="706">
        <v>0</v>
      </c>
      <c r="E154" s="706">
        <f t="shared" ref="E154" si="94">C154+D154</f>
        <v>2000</v>
      </c>
      <c r="F154" s="706">
        <v>0</v>
      </c>
      <c r="G154" s="714">
        <v>0</v>
      </c>
      <c r="H154" s="707">
        <f t="shared" si="68"/>
        <v>2000</v>
      </c>
      <c r="I154" s="679">
        <f t="shared" si="84"/>
        <v>0</v>
      </c>
    </row>
    <row r="155" spans="1:9" s="36" customFormat="1" ht="17.25" customHeight="1">
      <c r="A155" s="719">
        <v>3900</v>
      </c>
      <c r="B155" s="712" t="s">
        <v>745</v>
      </c>
      <c r="C155" s="706">
        <f>C156</f>
        <v>600</v>
      </c>
      <c r="D155" s="706">
        <f t="shared" ref="D155:H155" si="95">D157</f>
        <v>0</v>
      </c>
      <c r="E155" s="706">
        <f t="shared" si="95"/>
        <v>600</v>
      </c>
      <c r="F155" s="706">
        <f t="shared" si="95"/>
        <v>8.34</v>
      </c>
      <c r="G155" s="714">
        <f t="shared" si="95"/>
        <v>8.34</v>
      </c>
      <c r="H155" s="706">
        <f t="shared" si="95"/>
        <v>591.66</v>
      </c>
      <c r="I155" s="679">
        <f t="shared" si="84"/>
        <v>1.3899999999999999E-2</v>
      </c>
    </row>
    <row r="156" spans="1:9" s="36" customFormat="1" ht="17.25" customHeight="1">
      <c r="A156" s="719">
        <v>392</v>
      </c>
      <c r="B156" s="712" t="s">
        <v>746</v>
      </c>
      <c r="C156" s="706">
        <f>C157</f>
        <v>600</v>
      </c>
      <c r="D156" s="706">
        <f t="shared" ref="D156:H156" si="96">D157</f>
        <v>0</v>
      </c>
      <c r="E156" s="706">
        <f t="shared" si="96"/>
        <v>600</v>
      </c>
      <c r="F156" s="706">
        <f t="shared" si="96"/>
        <v>8.34</v>
      </c>
      <c r="G156" s="714">
        <f t="shared" si="96"/>
        <v>8.34</v>
      </c>
      <c r="H156" s="706">
        <f t="shared" si="96"/>
        <v>591.66</v>
      </c>
      <c r="I156" s="679">
        <f t="shared" si="84"/>
        <v>1.3899999999999999E-2</v>
      </c>
    </row>
    <row r="157" spans="1:9" s="36" customFormat="1" ht="17.25" customHeight="1">
      <c r="A157" s="715">
        <v>39201</v>
      </c>
      <c r="B157" s="712" t="s">
        <v>746</v>
      </c>
      <c r="C157" s="706">
        <v>600</v>
      </c>
      <c r="D157" s="706">
        <v>0</v>
      </c>
      <c r="E157" s="706">
        <f t="shared" ref="E157" si="97">C157+D157</f>
        <v>600</v>
      </c>
      <c r="F157" s="706">
        <v>8.34</v>
      </c>
      <c r="G157" s="714">
        <f>+F157</f>
        <v>8.34</v>
      </c>
      <c r="H157" s="707">
        <f t="shared" si="68"/>
        <v>591.66</v>
      </c>
      <c r="I157" s="679">
        <f t="shared" si="84"/>
        <v>1.3899999999999999E-2</v>
      </c>
    </row>
    <row r="158" spans="1:9" s="36" customFormat="1" ht="17.25" customHeight="1">
      <c r="A158" s="715"/>
      <c r="B158" s="712"/>
      <c r="C158" s="706"/>
      <c r="D158" s="706"/>
      <c r="E158" s="706"/>
      <c r="F158" s="706"/>
      <c r="G158" s="714"/>
      <c r="H158" s="707"/>
      <c r="I158" s="679"/>
    </row>
    <row r="159" spans="1:9" s="36" customFormat="1" ht="17.25" customHeight="1">
      <c r="A159" s="709">
        <v>5000</v>
      </c>
      <c r="B159" s="710" t="s">
        <v>747</v>
      </c>
      <c r="C159" s="704">
        <f>C160+C163+C166</f>
        <v>85000</v>
      </c>
      <c r="D159" s="704">
        <f t="shared" ref="D159:H159" si="98">D160+D163+D166</f>
        <v>263477.63999999996</v>
      </c>
      <c r="E159" s="704">
        <f t="shared" si="98"/>
        <v>348477.63999999996</v>
      </c>
      <c r="F159" s="704">
        <f t="shared" si="98"/>
        <v>257398.13</v>
      </c>
      <c r="G159" s="704">
        <f t="shared" si="98"/>
        <v>257398.13</v>
      </c>
      <c r="H159" s="704">
        <f t="shared" si="98"/>
        <v>91079.50999999998</v>
      </c>
      <c r="I159" s="679">
        <f t="shared" si="84"/>
        <v>0.73863599971579252</v>
      </c>
    </row>
    <row r="160" spans="1:9" s="36" customFormat="1" ht="17.25" customHeight="1">
      <c r="A160" s="719">
        <v>5100</v>
      </c>
      <c r="B160" s="712" t="s">
        <v>748</v>
      </c>
      <c r="C160" s="706">
        <f>C161</f>
        <v>40000</v>
      </c>
      <c r="D160" s="706">
        <f t="shared" ref="D160:H161" si="99">D161</f>
        <v>0</v>
      </c>
      <c r="E160" s="706">
        <f t="shared" si="99"/>
        <v>40000</v>
      </c>
      <c r="F160" s="706">
        <f t="shared" si="99"/>
        <v>35277.5</v>
      </c>
      <c r="G160" s="714">
        <f t="shared" si="99"/>
        <v>35277.5</v>
      </c>
      <c r="H160" s="706">
        <f t="shared" si="99"/>
        <v>4722.5</v>
      </c>
      <c r="I160" s="679">
        <f t="shared" si="84"/>
        <v>0.88193750000000004</v>
      </c>
    </row>
    <row r="161" spans="1:9" s="36" customFormat="1" ht="17.25" customHeight="1">
      <c r="A161" s="719">
        <v>515</v>
      </c>
      <c r="B161" s="712" t="s">
        <v>749</v>
      </c>
      <c r="C161" s="706">
        <f>C162</f>
        <v>40000</v>
      </c>
      <c r="D161" s="706">
        <f t="shared" si="99"/>
        <v>0</v>
      </c>
      <c r="E161" s="706">
        <f t="shared" si="99"/>
        <v>40000</v>
      </c>
      <c r="F161" s="706">
        <f t="shared" si="99"/>
        <v>35277.5</v>
      </c>
      <c r="G161" s="714">
        <f t="shared" si="99"/>
        <v>35277.5</v>
      </c>
      <c r="H161" s="706">
        <f t="shared" si="99"/>
        <v>4722.5</v>
      </c>
      <c r="I161" s="679">
        <f t="shared" si="84"/>
        <v>0.88193750000000004</v>
      </c>
    </row>
    <row r="162" spans="1:9" s="36" customFormat="1" ht="17.25" customHeight="1">
      <c r="A162" s="715">
        <v>51501</v>
      </c>
      <c r="B162" s="712" t="s">
        <v>749</v>
      </c>
      <c r="C162" s="706">
        <v>40000</v>
      </c>
      <c r="D162" s="706">
        <v>0</v>
      </c>
      <c r="E162" s="706">
        <f t="shared" ref="E162" si="100">C162+D162</f>
        <v>40000</v>
      </c>
      <c r="F162" s="706">
        <v>35277.5</v>
      </c>
      <c r="G162" s="714">
        <v>35277.5</v>
      </c>
      <c r="H162" s="707">
        <f t="shared" si="68"/>
        <v>4722.5</v>
      </c>
      <c r="I162" s="679">
        <f t="shared" si="84"/>
        <v>0.88193750000000004</v>
      </c>
    </row>
    <row r="163" spans="1:9" s="36" customFormat="1" ht="17.25" customHeight="1">
      <c r="A163" s="719">
        <v>5600</v>
      </c>
      <c r="B163" s="712" t="s">
        <v>750</v>
      </c>
      <c r="C163" s="706">
        <f>C164</f>
        <v>10000</v>
      </c>
      <c r="D163" s="706">
        <f t="shared" ref="D163:H164" si="101">D164</f>
        <v>297629.09999999998</v>
      </c>
      <c r="E163" s="706">
        <f t="shared" si="101"/>
        <v>307629.09999999998</v>
      </c>
      <c r="F163" s="706">
        <f t="shared" si="101"/>
        <v>222120.63</v>
      </c>
      <c r="G163" s="714">
        <f t="shared" si="101"/>
        <v>222120.63</v>
      </c>
      <c r="H163" s="706">
        <f t="shared" si="101"/>
        <v>85508.469999999972</v>
      </c>
      <c r="I163" s="679">
        <f t="shared" si="84"/>
        <v>0.72204037264355037</v>
      </c>
    </row>
    <row r="164" spans="1:9" s="36" customFormat="1" ht="17.25" customHeight="1">
      <c r="A164" s="719">
        <v>565</v>
      </c>
      <c r="B164" s="712" t="s">
        <v>751</v>
      </c>
      <c r="C164" s="706">
        <f>C165</f>
        <v>10000</v>
      </c>
      <c r="D164" s="706">
        <f t="shared" si="101"/>
        <v>297629.09999999998</v>
      </c>
      <c r="E164" s="706">
        <f t="shared" si="101"/>
        <v>307629.09999999998</v>
      </c>
      <c r="F164" s="706">
        <f t="shared" si="101"/>
        <v>222120.63</v>
      </c>
      <c r="G164" s="714">
        <f t="shared" si="101"/>
        <v>222120.63</v>
      </c>
      <c r="H164" s="706">
        <f t="shared" si="101"/>
        <v>85508.469999999972</v>
      </c>
      <c r="I164" s="679">
        <f t="shared" si="84"/>
        <v>0.72204037264355037</v>
      </c>
    </row>
    <row r="165" spans="1:9" s="36" customFormat="1" ht="17.25" customHeight="1">
      <c r="A165" s="715">
        <v>56501</v>
      </c>
      <c r="B165" s="712" t="s">
        <v>751</v>
      </c>
      <c r="C165" s="706">
        <v>10000</v>
      </c>
      <c r="D165" s="706">
        <f>397629.1-100000</f>
        <v>297629.09999999998</v>
      </c>
      <c r="E165" s="706">
        <f t="shared" ref="E165" si="102">C165+D165</f>
        <v>307629.09999999998</v>
      </c>
      <c r="F165" s="706">
        <v>222120.63</v>
      </c>
      <c r="G165" s="714">
        <v>222120.63</v>
      </c>
      <c r="H165" s="707">
        <f t="shared" si="68"/>
        <v>85508.469999999972</v>
      </c>
      <c r="I165" s="679">
        <f t="shared" si="84"/>
        <v>0.72204037264355037</v>
      </c>
    </row>
    <row r="166" spans="1:9" s="36" customFormat="1" ht="17.25" customHeight="1">
      <c r="A166" s="719">
        <v>5900</v>
      </c>
      <c r="B166" s="712" t="s">
        <v>752</v>
      </c>
      <c r="C166" s="706">
        <f>C167</f>
        <v>35000</v>
      </c>
      <c r="D166" s="706">
        <f t="shared" ref="D166:H167" si="103">D167</f>
        <v>-34151.46</v>
      </c>
      <c r="E166" s="706">
        <f t="shared" si="103"/>
        <v>848.54000000000087</v>
      </c>
      <c r="F166" s="706">
        <f t="shared" si="103"/>
        <v>0</v>
      </c>
      <c r="G166" s="714">
        <f t="shared" si="103"/>
        <v>0</v>
      </c>
      <c r="H166" s="706">
        <f t="shared" si="103"/>
        <v>848.54000000000087</v>
      </c>
      <c r="I166" s="679">
        <f t="shared" si="84"/>
        <v>0</v>
      </c>
    </row>
    <row r="167" spans="1:9" s="36" customFormat="1" ht="17.25" customHeight="1">
      <c r="A167" s="719">
        <v>591</v>
      </c>
      <c r="B167" s="712" t="s">
        <v>753</v>
      </c>
      <c r="C167" s="706">
        <f>C168</f>
        <v>35000</v>
      </c>
      <c r="D167" s="706">
        <f t="shared" si="103"/>
        <v>-34151.46</v>
      </c>
      <c r="E167" s="706">
        <f t="shared" si="103"/>
        <v>848.54000000000087</v>
      </c>
      <c r="F167" s="706">
        <f t="shared" si="103"/>
        <v>0</v>
      </c>
      <c r="G167" s="714">
        <f t="shared" si="103"/>
        <v>0</v>
      </c>
      <c r="H167" s="706">
        <f t="shared" si="103"/>
        <v>848.54000000000087</v>
      </c>
      <c r="I167" s="679">
        <f t="shared" si="84"/>
        <v>0</v>
      </c>
    </row>
    <row r="168" spans="1:9" s="36" customFormat="1" ht="17.25" customHeight="1">
      <c r="A168" s="715">
        <v>59101</v>
      </c>
      <c r="B168" s="712" t="s">
        <v>753</v>
      </c>
      <c r="C168" s="706">
        <v>35000</v>
      </c>
      <c r="D168" s="706">
        <v>-34151.46</v>
      </c>
      <c r="E168" s="706">
        <f t="shared" ref="E168" si="104">C168+D168</f>
        <v>848.54000000000087</v>
      </c>
      <c r="F168" s="706">
        <v>0</v>
      </c>
      <c r="G168" s="714">
        <v>0</v>
      </c>
      <c r="H168" s="707">
        <f t="shared" si="68"/>
        <v>848.54000000000087</v>
      </c>
      <c r="I168" s="679">
        <f t="shared" si="84"/>
        <v>0</v>
      </c>
    </row>
    <row r="169" spans="1:9" s="36" customFormat="1" ht="17.25" customHeight="1">
      <c r="A169" s="715"/>
      <c r="B169" s="712"/>
      <c r="C169" s="706"/>
      <c r="D169" s="706"/>
      <c r="E169" s="706"/>
      <c r="F169" s="706"/>
      <c r="G169" s="714"/>
      <c r="H169" s="707"/>
      <c r="I169" s="679"/>
    </row>
    <row r="170" spans="1:9" s="36" customFormat="1" ht="17.25" customHeight="1" thickBot="1">
      <c r="A170" s="291"/>
      <c r="B170" s="720" t="s">
        <v>754</v>
      </c>
      <c r="C170" s="721">
        <f>C159+C90+C39+C10</f>
        <v>5752135.71</v>
      </c>
      <c r="D170" s="721">
        <f>+D10+D39+D90+D159</f>
        <v>846680.24</v>
      </c>
      <c r="E170" s="721">
        <f>E159+E90+E39+E10</f>
        <v>6598815.9499999993</v>
      </c>
      <c r="F170" s="721">
        <f>+F159+F90+F39+F10</f>
        <v>2867460.2800000003</v>
      </c>
      <c r="G170" s="721">
        <f>+G159+G90+G39+G10</f>
        <v>2755017.14</v>
      </c>
      <c r="H170" s="721">
        <f t="shared" si="68"/>
        <v>3731355.669999999</v>
      </c>
      <c r="I170" s="722">
        <f t="shared" si="84"/>
        <v>0.43454163621581243</v>
      </c>
    </row>
    <row r="171" spans="1:9" s="36" customFormat="1" ht="17.25" customHeight="1">
      <c r="A171" s="839"/>
      <c r="B171" s="839"/>
      <c r="C171" s="839"/>
      <c r="D171" s="839"/>
      <c r="E171" s="839"/>
      <c r="F171" s="839"/>
      <c r="G171" s="839"/>
      <c r="H171" s="839"/>
      <c r="I171" s="839"/>
    </row>
    <row r="172" spans="1:9" s="36" customFormat="1" ht="17.25" customHeight="1">
      <c r="A172" s="839"/>
      <c r="B172" s="839"/>
      <c r="C172" s="839"/>
      <c r="D172" s="839"/>
      <c r="E172" s="839"/>
      <c r="F172" s="839"/>
      <c r="G172" s="839"/>
      <c r="H172" s="839"/>
      <c r="I172" s="839"/>
    </row>
    <row r="173" spans="1:9" s="36" customFormat="1" ht="17.25" customHeight="1">
      <c r="A173" s="836" t="s">
        <v>774</v>
      </c>
      <c r="B173" s="839"/>
      <c r="C173" s="839"/>
      <c r="D173" s="839"/>
      <c r="E173" s="839"/>
      <c r="F173" s="839"/>
      <c r="G173" s="829"/>
      <c r="H173" s="839"/>
      <c r="I173" s="829" t="s">
        <v>773</v>
      </c>
    </row>
    <row r="174" spans="1:9" s="36" customFormat="1" ht="17.25" customHeight="1">
      <c r="A174" s="837" t="s">
        <v>769</v>
      </c>
      <c r="B174" s="839"/>
      <c r="C174" s="839"/>
      <c r="D174" s="839"/>
      <c r="E174" s="839"/>
      <c r="F174" s="839"/>
      <c r="G174" s="832"/>
      <c r="H174" s="839"/>
      <c r="I174" s="832" t="s">
        <v>771</v>
      </c>
    </row>
    <row r="175" spans="1:9" s="36" customFormat="1" ht="17.25" customHeight="1">
      <c r="A175" s="838" t="s">
        <v>770</v>
      </c>
      <c r="B175" s="839"/>
      <c r="C175" s="839"/>
      <c r="D175" s="839"/>
      <c r="E175" s="839"/>
      <c r="F175" s="839"/>
      <c r="G175" s="835"/>
      <c r="H175" s="839"/>
      <c r="I175" s="835" t="s">
        <v>2106</v>
      </c>
    </row>
    <row r="176" spans="1:9" s="36" customFormat="1" ht="17.25" customHeight="1">
      <c r="A176" s="839"/>
      <c r="B176" s="839"/>
      <c r="C176" s="839"/>
      <c r="D176" s="839"/>
      <c r="E176" s="839"/>
      <c r="F176" s="839"/>
      <c r="G176" s="839"/>
      <c r="H176" s="839"/>
      <c r="I176" s="839"/>
    </row>
    <row r="177" spans="1:9" s="36" customFormat="1" ht="17.25" customHeight="1">
      <c r="A177" s="839"/>
      <c r="B177" s="839"/>
      <c r="C177" s="839"/>
      <c r="D177" s="839"/>
      <c r="E177" s="839"/>
      <c r="F177" s="839"/>
      <c r="G177" s="839"/>
      <c r="H177" s="839"/>
      <c r="I177" s="839"/>
    </row>
    <row r="178" spans="1:9" s="36" customFormat="1" ht="17.25" customHeight="1">
      <c r="A178" s="434"/>
      <c r="B178" s="433"/>
      <c r="C178" s="706"/>
      <c r="D178" s="706"/>
      <c r="E178" s="706"/>
      <c r="F178" s="290"/>
      <c r="G178" s="290"/>
      <c r="H178" s="585"/>
      <c r="I178" s="679"/>
    </row>
    <row r="179" spans="1:9" s="36" customFormat="1" ht="17.25" customHeight="1">
      <c r="A179" s="434"/>
      <c r="B179" s="433"/>
      <c r="C179" s="706"/>
      <c r="D179" s="706"/>
      <c r="E179" s="706"/>
      <c r="F179" s="290"/>
      <c r="G179" s="290"/>
      <c r="H179" s="585"/>
      <c r="I179" s="679"/>
    </row>
    <row r="180" spans="1:9" s="36" customFormat="1" ht="17.25" customHeight="1">
      <c r="A180" s="434"/>
      <c r="B180" s="433"/>
      <c r="C180" s="704"/>
      <c r="D180" s="704"/>
      <c r="E180" s="704"/>
      <c r="F180" s="290"/>
      <c r="G180" s="290"/>
      <c r="H180" s="585"/>
      <c r="I180" s="679"/>
    </row>
    <row r="181" spans="1:9" s="36" customFormat="1" ht="17.25" customHeight="1">
      <c r="A181" s="434"/>
      <c r="B181" s="433"/>
      <c r="C181" s="706"/>
      <c r="D181" s="706"/>
      <c r="E181" s="706"/>
      <c r="F181" s="290"/>
      <c r="G181" s="290"/>
      <c r="H181" s="585"/>
      <c r="I181" s="679"/>
    </row>
    <row r="182" spans="1:9" s="36" customFormat="1" ht="17.25" customHeight="1">
      <c r="A182" s="434"/>
      <c r="B182" s="433"/>
      <c r="C182" s="706"/>
      <c r="D182" s="706"/>
      <c r="E182" s="706"/>
      <c r="F182" s="290"/>
      <c r="G182" s="290"/>
      <c r="H182" s="585"/>
      <c r="I182" s="679"/>
    </row>
    <row r="183" spans="1:9" s="36" customFormat="1" ht="17.25" customHeight="1" thickBot="1">
      <c r="A183" s="435"/>
      <c r="B183" s="436"/>
      <c r="C183" s="706"/>
      <c r="D183" s="706"/>
      <c r="E183" s="706"/>
      <c r="F183" s="292"/>
      <c r="G183" s="292"/>
      <c r="H183" s="592"/>
      <c r="I183" s="680"/>
    </row>
    <row r="184" spans="1:9" s="6" customFormat="1" ht="20.25" customHeight="1" thickBot="1">
      <c r="A184" s="291"/>
      <c r="B184" s="292"/>
      <c r="C184" s="706"/>
      <c r="D184" s="706"/>
      <c r="E184" s="706"/>
      <c r="F184" s="437"/>
      <c r="G184" s="437"/>
      <c r="H184" s="437"/>
      <c r="I184" s="438"/>
    </row>
  </sheetData>
  <mergeCells count="8">
    <mergeCell ref="A7:B8"/>
    <mergeCell ref="A1:I1"/>
    <mergeCell ref="A2:I2"/>
    <mergeCell ref="A3:I3"/>
    <mergeCell ref="A4:I4"/>
    <mergeCell ref="A5:I5"/>
    <mergeCell ref="C6:E6"/>
    <mergeCell ref="H6:I6"/>
  </mergeCells>
  <pageMargins left="0.39370078740157483" right="0.27" top="0.67" bottom="0.42" header="0.31496062992125984" footer="0.15748031496062992"/>
  <pageSetup scale="81" fitToHeight="6" orientation="landscape" r:id="rId1"/>
  <headerFooter>
    <oddHeader>&amp;RETCA -II-11-E   .</oddHeader>
    <oddFooter>&amp;R&amp;P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>
    <tabColor theme="6" tint="0.79998168889431442"/>
  </sheetPr>
  <dimension ref="A1:J38"/>
  <sheetViews>
    <sheetView view="pageLayout" topLeftCell="A31" zoomScaleSheetLayoutView="100" workbookViewId="0">
      <selection activeCell="A36" sqref="A36:I38"/>
    </sheetView>
  </sheetViews>
  <sheetFormatPr baseColWidth="10" defaultColWidth="11.42578125" defaultRowHeight="16.5"/>
  <cols>
    <col min="1" max="1" width="4.28515625" style="174" customWidth="1"/>
    <col min="2" max="2" width="41.5703125" style="143" customWidth="1"/>
    <col min="3" max="5" width="16.7109375" style="143" customWidth="1"/>
    <col min="6" max="16384" width="11.42578125" style="143"/>
  </cols>
  <sheetData>
    <row r="1" spans="1:7">
      <c r="A1" s="924" t="s">
        <v>76</v>
      </c>
      <c r="B1" s="924"/>
      <c r="C1" s="924"/>
      <c r="D1" s="924"/>
      <c r="E1" s="924"/>
    </row>
    <row r="2" spans="1:7">
      <c r="A2" s="928" t="s">
        <v>51</v>
      </c>
      <c r="B2" s="928"/>
      <c r="C2" s="928"/>
      <c r="D2" s="928"/>
      <c r="E2" s="928"/>
    </row>
    <row r="3" spans="1:7">
      <c r="A3" s="848" t="s">
        <v>636</v>
      </c>
      <c r="B3" s="848"/>
      <c r="C3" s="848"/>
      <c r="D3" s="848"/>
      <c r="E3" s="848"/>
      <c r="G3" s="441"/>
    </row>
    <row r="4" spans="1:7">
      <c r="A4" s="848" t="s">
        <v>755</v>
      </c>
      <c r="B4" s="848"/>
      <c r="C4" s="848"/>
      <c r="D4" s="848"/>
      <c r="E4" s="848"/>
    </row>
    <row r="5" spans="1:7" ht="17.25" thickBot="1">
      <c r="A5" s="442"/>
      <c r="B5" s="928" t="s">
        <v>511</v>
      </c>
      <c r="C5" s="928"/>
      <c r="D5" s="85" t="s">
        <v>79</v>
      </c>
      <c r="E5" s="442" t="s">
        <v>639</v>
      </c>
    </row>
    <row r="6" spans="1:7" s="296" customFormat="1" ht="30" customHeight="1">
      <c r="A6" s="929" t="s">
        <v>512</v>
      </c>
      <c r="B6" s="930"/>
      <c r="C6" s="443" t="s">
        <v>513</v>
      </c>
      <c r="D6" s="444" t="s">
        <v>514</v>
      </c>
      <c r="E6" s="445" t="s">
        <v>51</v>
      </c>
    </row>
    <row r="7" spans="1:7" s="296" customFormat="1" ht="30" customHeight="1" thickBot="1">
      <c r="A7" s="931"/>
      <c r="B7" s="932"/>
      <c r="C7" s="446" t="s">
        <v>515</v>
      </c>
      <c r="D7" s="446" t="s">
        <v>516</v>
      </c>
      <c r="E7" s="447" t="s">
        <v>517</v>
      </c>
    </row>
    <row r="8" spans="1:7" s="296" customFormat="1" ht="21" customHeight="1">
      <c r="A8" s="933" t="s">
        <v>518</v>
      </c>
      <c r="B8" s="934"/>
      <c r="C8" s="934"/>
      <c r="D8" s="934"/>
      <c r="E8" s="935"/>
    </row>
    <row r="9" spans="1:7" s="296" customFormat="1" ht="20.25" customHeight="1">
      <c r="A9" s="448">
        <v>1</v>
      </c>
      <c r="B9" s="449"/>
      <c r="C9" s="450"/>
      <c r="D9" s="451"/>
      <c r="E9" s="461" t="str">
        <f>IF(B9="","",C9-D9)</f>
        <v/>
      </c>
    </row>
    <row r="10" spans="1:7" s="296" customFormat="1" ht="20.25" customHeight="1">
      <c r="A10" s="448">
        <v>2</v>
      </c>
      <c r="B10" s="449"/>
      <c r="C10" s="450"/>
      <c r="D10" s="451"/>
      <c r="E10" s="461" t="str">
        <f t="shared" ref="E10:E18" si="0">IF(B10="","",C10-D10)</f>
        <v/>
      </c>
    </row>
    <row r="11" spans="1:7" s="296" customFormat="1" ht="20.25" customHeight="1">
      <c r="A11" s="448">
        <v>3</v>
      </c>
      <c r="B11" s="449" t="s">
        <v>762</v>
      </c>
      <c r="C11" s="450"/>
      <c r="D11" s="451"/>
      <c r="E11" s="461">
        <f t="shared" si="0"/>
        <v>0</v>
      </c>
    </row>
    <row r="12" spans="1:7" s="296" customFormat="1" ht="20.25" customHeight="1">
      <c r="A12" s="448">
        <v>4</v>
      </c>
      <c r="B12" s="449"/>
      <c r="C12" s="450"/>
      <c r="D12" s="451"/>
      <c r="E12" s="461" t="str">
        <f t="shared" si="0"/>
        <v/>
      </c>
    </row>
    <row r="13" spans="1:7" s="296" customFormat="1" ht="20.25" customHeight="1">
      <c r="A13" s="448">
        <v>5</v>
      </c>
      <c r="B13" s="449"/>
      <c r="C13" s="450"/>
      <c r="D13" s="451"/>
      <c r="E13" s="461" t="str">
        <f t="shared" si="0"/>
        <v/>
      </c>
    </row>
    <row r="14" spans="1:7" s="296" customFormat="1" ht="20.25" customHeight="1">
      <c r="A14" s="448">
        <v>6</v>
      </c>
      <c r="B14" s="449"/>
      <c r="C14" s="450"/>
      <c r="D14" s="451"/>
      <c r="E14" s="461" t="str">
        <f t="shared" si="0"/>
        <v/>
      </c>
    </row>
    <row r="15" spans="1:7" s="296" customFormat="1" ht="20.25" customHeight="1">
      <c r="A15" s="448">
        <v>7</v>
      </c>
      <c r="B15" s="449"/>
      <c r="C15" s="450"/>
      <c r="D15" s="451"/>
      <c r="E15" s="461" t="str">
        <f t="shared" si="0"/>
        <v/>
      </c>
    </row>
    <row r="16" spans="1:7" s="296" customFormat="1" ht="20.25" customHeight="1">
      <c r="A16" s="448">
        <v>8</v>
      </c>
      <c r="B16" s="449"/>
      <c r="C16" s="450"/>
      <c r="D16" s="451"/>
      <c r="E16" s="461" t="str">
        <f t="shared" si="0"/>
        <v/>
      </c>
    </row>
    <row r="17" spans="1:5" s="296" customFormat="1" ht="20.25" customHeight="1">
      <c r="A17" s="448">
        <v>9</v>
      </c>
      <c r="B17" s="449"/>
      <c r="C17" s="450"/>
      <c r="D17" s="451"/>
      <c r="E17" s="461" t="str">
        <f t="shared" si="0"/>
        <v/>
      </c>
    </row>
    <row r="18" spans="1:5" s="296" customFormat="1" ht="20.25" customHeight="1">
      <c r="A18" s="448">
        <v>10</v>
      </c>
      <c r="B18" s="449"/>
      <c r="C18" s="450"/>
      <c r="D18" s="451"/>
      <c r="E18" s="461" t="str">
        <f t="shared" si="0"/>
        <v/>
      </c>
    </row>
    <row r="19" spans="1:5" s="296" customFormat="1" ht="20.25" customHeight="1">
      <c r="A19" s="448"/>
      <c r="B19" s="453" t="s">
        <v>519</v>
      </c>
      <c r="C19" s="459">
        <f>SUM(C9:C18)</f>
        <v>0</v>
      </c>
      <c r="D19" s="460">
        <f>SUM(D9:D18)</f>
        <v>0</v>
      </c>
      <c r="E19" s="461">
        <f>SUM(E9:E18)</f>
        <v>0</v>
      </c>
    </row>
    <row r="20" spans="1:5" s="296" customFormat="1" ht="21" customHeight="1">
      <c r="A20" s="925" t="s">
        <v>520</v>
      </c>
      <c r="B20" s="926"/>
      <c r="C20" s="926"/>
      <c r="D20" s="926"/>
      <c r="E20" s="927"/>
    </row>
    <row r="21" spans="1:5" s="296" customFormat="1" ht="20.25" customHeight="1">
      <c r="A21" s="448">
        <v>1</v>
      </c>
      <c r="B21" s="449"/>
      <c r="C21" s="450"/>
      <c r="D21" s="451"/>
      <c r="E21" s="461" t="str">
        <f>IF(B21="","",C21-D21)</f>
        <v/>
      </c>
    </row>
    <row r="22" spans="1:5" s="296" customFormat="1" ht="20.25" customHeight="1">
      <c r="A22" s="448">
        <v>2</v>
      </c>
      <c r="B22" s="449"/>
      <c r="C22" s="450"/>
      <c r="D22" s="451"/>
      <c r="E22" s="461" t="str">
        <f t="shared" ref="E22:E30" si="1">IF(B22="","",C22-D22)</f>
        <v/>
      </c>
    </row>
    <row r="23" spans="1:5" s="296" customFormat="1" ht="20.25" customHeight="1">
      <c r="A23" s="448">
        <v>3</v>
      </c>
      <c r="B23" s="449"/>
      <c r="C23" s="450"/>
      <c r="D23" s="451"/>
      <c r="E23" s="461" t="str">
        <f t="shared" si="1"/>
        <v/>
      </c>
    </row>
    <row r="24" spans="1:5" s="296" customFormat="1" ht="20.25" customHeight="1">
      <c r="A24" s="448">
        <v>4</v>
      </c>
      <c r="B24" s="449"/>
      <c r="C24" s="450"/>
      <c r="D24" s="451"/>
      <c r="E24" s="461" t="str">
        <f t="shared" si="1"/>
        <v/>
      </c>
    </row>
    <row r="25" spans="1:5" s="296" customFormat="1" ht="20.25" customHeight="1">
      <c r="A25" s="448">
        <v>5</v>
      </c>
      <c r="B25" s="449"/>
      <c r="C25" s="450"/>
      <c r="D25" s="451"/>
      <c r="E25" s="461" t="str">
        <f t="shared" si="1"/>
        <v/>
      </c>
    </row>
    <row r="26" spans="1:5" s="296" customFormat="1" ht="20.25" customHeight="1">
      <c r="A26" s="448">
        <v>6</v>
      </c>
      <c r="B26" s="449"/>
      <c r="C26" s="450"/>
      <c r="D26" s="451"/>
      <c r="E26" s="461" t="str">
        <f t="shared" si="1"/>
        <v/>
      </c>
    </row>
    <row r="27" spans="1:5" s="296" customFormat="1" ht="20.25" customHeight="1">
      <c r="A27" s="448">
        <v>7</v>
      </c>
      <c r="B27" s="449"/>
      <c r="C27" s="450"/>
      <c r="D27" s="451"/>
      <c r="E27" s="461" t="str">
        <f t="shared" si="1"/>
        <v/>
      </c>
    </row>
    <row r="28" spans="1:5" s="296" customFormat="1" ht="20.25" customHeight="1">
      <c r="A28" s="448">
        <v>8</v>
      </c>
      <c r="B28" s="449"/>
      <c r="C28" s="450"/>
      <c r="D28" s="451"/>
      <c r="E28" s="461" t="str">
        <f>IF(B28="","",C28-D29)</f>
        <v/>
      </c>
    </row>
    <row r="29" spans="1:5" s="296" customFormat="1" ht="20.25" customHeight="1">
      <c r="A29" s="448">
        <v>9</v>
      </c>
      <c r="B29" s="449"/>
      <c r="C29" s="450"/>
      <c r="D29" s="451"/>
      <c r="E29" s="461" t="str">
        <f>IF(B29="","",C29-#REF!)</f>
        <v/>
      </c>
    </row>
    <row r="30" spans="1:5" s="296" customFormat="1" ht="20.25" customHeight="1">
      <c r="A30" s="448">
        <v>10</v>
      </c>
      <c r="B30" s="449"/>
      <c r="C30" s="450"/>
      <c r="D30" s="451"/>
      <c r="E30" s="461" t="str">
        <f t="shared" si="1"/>
        <v/>
      </c>
    </row>
    <row r="31" spans="1:5" s="455" customFormat="1" ht="39.950000000000003" customHeight="1" thickBot="1">
      <c r="A31" s="448"/>
      <c r="B31" s="454" t="s">
        <v>521</v>
      </c>
      <c r="C31" s="459">
        <f>SUM(C21:C30)</f>
        <v>0</v>
      </c>
      <c r="D31" s="460">
        <f>SUM(D21:D30)</f>
        <v>0</v>
      </c>
      <c r="E31" s="461">
        <f>SUM(E21:E30)</f>
        <v>0</v>
      </c>
    </row>
    <row r="32" spans="1:5" ht="30" customHeight="1" thickBot="1">
      <c r="A32" s="456"/>
      <c r="B32" s="457" t="s">
        <v>522</v>
      </c>
      <c r="C32" s="462">
        <f>SUM(C19,C31)</f>
        <v>0</v>
      </c>
      <c r="D32" s="462">
        <f t="shared" ref="D32:E32" si="2">SUM(D19,D31)</f>
        <v>0</v>
      </c>
      <c r="E32" s="463">
        <f t="shared" si="2"/>
        <v>0</v>
      </c>
    </row>
    <row r="33" spans="1:10" ht="17.100000000000001" customHeight="1">
      <c r="A33" s="574" t="s">
        <v>138</v>
      </c>
    </row>
    <row r="34" spans="1:10" ht="17.100000000000001" customHeight="1">
      <c r="A34" s="649"/>
      <c r="B34" s="650"/>
      <c r="C34" s="651"/>
      <c r="D34" s="651"/>
      <c r="E34" s="651"/>
    </row>
    <row r="35" spans="1:10" ht="17.100000000000001" customHeight="1">
      <c r="A35" s="649"/>
      <c r="B35" s="650"/>
      <c r="C35" s="651"/>
      <c r="D35" s="651"/>
      <c r="E35" s="651"/>
    </row>
    <row r="36" spans="1:10" ht="17.100000000000001" customHeight="1">
      <c r="A36" s="649"/>
      <c r="B36" s="650"/>
      <c r="C36" s="651"/>
      <c r="D36" s="651"/>
      <c r="E36" s="651"/>
    </row>
    <row r="37" spans="1:10" ht="17.100000000000001" customHeight="1">
      <c r="A37" s="649"/>
      <c r="B37" s="650"/>
      <c r="C37" s="651"/>
      <c r="D37" s="651"/>
      <c r="E37" s="651"/>
    </row>
    <row r="38" spans="1:10" ht="17.100000000000001" customHeight="1">
      <c r="A38" s="83" t="s">
        <v>144</v>
      </c>
      <c r="J38" s="458"/>
    </row>
  </sheetData>
  <sheetProtection sheet="1" objects="1" scenarios="1" insertHyperlinks="0" selectLockedCells="1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headerFooter>
    <oddHeader>&amp;RETCA-II-12           .</oddHeader>
    <oddFooter>&amp;L________________________
C.P. JOSE FRANCISCO ORTEGA MOLINA
DIRECTOR GENERAL&amp;R_________________________-
C.P. REFUGIO CARMELO ARRIQUIVES
ENC. DE LA SUBDIR. ADMINISTRATIVA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>
    <tabColor theme="6" tint="0.79998168889431442"/>
  </sheetPr>
  <dimension ref="A1:I38"/>
  <sheetViews>
    <sheetView view="pageLayout" topLeftCell="A19" zoomScaleSheetLayoutView="90" workbookViewId="0">
      <selection activeCell="A36" sqref="A36:I38"/>
    </sheetView>
  </sheetViews>
  <sheetFormatPr baseColWidth="10" defaultColWidth="11.42578125" defaultRowHeight="16.5"/>
  <cols>
    <col min="1" max="1" width="4.85546875" style="174" customWidth="1"/>
    <col min="2" max="2" width="41" style="143" customWidth="1"/>
    <col min="3" max="4" width="25.7109375" style="143" customWidth="1"/>
    <col min="5" max="16384" width="11.42578125" style="143"/>
  </cols>
  <sheetData>
    <row r="1" spans="1:6">
      <c r="A1" s="464"/>
      <c r="B1" s="924" t="s">
        <v>76</v>
      </c>
      <c r="C1" s="924"/>
      <c r="D1" s="924"/>
    </row>
    <row r="2" spans="1:6">
      <c r="A2" s="143"/>
      <c r="B2" s="928" t="s">
        <v>523</v>
      </c>
      <c r="C2" s="928"/>
      <c r="D2" s="928"/>
      <c r="F2" s="441"/>
    </row>
    <row r="3" spans="1:6">
      <c r="B3" s="848" t="s">
        <v>636</v>
      </c>
      <c r="C3" s="848"/>
      <c r="D3" s="848"/>
    </row>
    <row r="4" spans="1:6">
      <c r="B4" s="848" t="s">
        <v>755</v>
      </c>
      <c r="C4" s="848"/>
      <c r="D4" s="848"/>
    </row>
    <row r="5" spans="1:6">
      <c r="A5" s="691"/>
      <c r="B5" s="928" t="s">
        <v>524</v>
      </c>
      <c r="C5" s="928"/>
      <c r="D5" s="345" t="s">
        <v>777</v>
      </c>
    </row>
    <row r="6" spans="1:6" ht="6.75" customHeight="1" thickBot="1"/>
    <row r="7" spans="1:6" s="296" customFormat="1" ht="27.95" customHeight="1">
      <c r="A7" s="929" t="s">
        <v>512</v>
      </c>
      <c r="B7" s="930"/>
      <c r="C7" s="936" t="s">
        <v>525</v>
      </c>
      <c r="D7" s="938" t="s">
        <v>526</v>
      </c>
    </row>
    <row r="8" spans="1:6" s="296" customFormat="1" ht="4.5" customHeight="1" thickBot="1">
      <c r="A8" s="931"/>
      <c r="B8" s="932"/>
      <c r="C8" s="937"/>
      <c r="D8" s="939"/>
    </row>
    <row r="9" spans="1:6" s="296" customFormat="1" ht="21" customHeight="1">
      <c r="A9" s="933" t="s">
        <v>518</v>
      </c>
      <c r="B9" s="934"/>
      <c r="C9" s="934"/>
      <c r="D9" s="935"/>
    </row>
    <row r="10" spans="1:6" s="296" customFormat="1" ht="18" customHeight="1">
      <c r="A10" s="448">
        <v>1</v>
      </c>
      <c r="B10" s="449"/>
      <c r="C10" s="465">
        <v>0</v>
      </c>
      <c r="D10" s="466">
        <v>0</v>
      </c>
    </row>
    <row r="11" spans="1:6" s="296" customFormat="1" ht="18" customHeight="1">
      <c r="A11" s="448">
        <v>2</v>
      </c>
      <c r="B11" s="449"/>
      <c r="C11" s="465"/>
      <c r="D11" s="466"/>
    </row>
    <row r="12" spans="1:6" s="296" customFormat="1" ht="18" customHeight="1">
      <c r="A12" s="448">
        <v>3</v>
      </c>
      <c r="B12" s="449" t="s">
        <v>762</v>
      </c>
      <c r="C12" s="465"/>
      <c r="D12" s="466"/>
    </row>
    <row r="13" spans="1:6" s="296" customFormat="1" ht="18" customHeight="1">
      <c r="A13" s="448">
        <v>4</v>
      </c>
      <c r="B13" s="449"/>
      <c r="C13" s="465"/>
      <c r="D13" s="466"/>
    </row>
    <row r="14" spans="1:6" s="296" customFormat="1" ht="18" customHeight="1">
      <c r="A14" s="448">
        <v>5</v>
      </c>
      <c r="B14" s="449"/>
      <c r="C14" s="465"/>
      <c r="D14" s="466"/>
    </row>
    <row r="15" spans="1:6" s="296" customFormat="1" ht="18" customHeight="1">
      <c r="A15" s="448">
        <v>6</v>
      </c>
      <c r="B15" s="449"/>
      <c r="C15" s="465"/>
      <c r="D15" s="466"/>
    </row>
    <row r="16" spans="1:6" s="296" customFormat="1" ht="18" customHeight="1">
      <c r="A16" s="448">
        <v>7</v>
      </c>
      <c r="B16" s="449"/>
      <c r="C16" s="465"/>
      <c r="D16" s="466"/>
    </row>
    <row r="17" spans="1:4" s="296" customFormat="1" ht="18" customHeight="1">
      <c r="A17" s="448">
        <v>8</v>
      </c>
      <c r="B17" s="449"/>
      <c r="C17" s="465"/>
      <c r="D17" s="466"/>
    </row>
    <row r="18" spans="1:4" s="296" customFormat="1" ht="18" customHeight="1">
      <c r="A18" s="448">
        <v>9</v>
      </c>
      <c r="B18" s="449"/>
      <c r="C18" s="465"/>
      <c r="D18" s="466"/>
    </row>
    <row r="19" spans="1:4" s="296" customFormat="1" ht="18" customHeight="1">
      <c r="A19" s="448">
        <v>10</v>
      </c>
      <c r="B19" s="449"/>
      <c r="C19" s="465"/>
      <c r="D19" s="466"/>
    </row>
    <row r="20" spans="1:4" s="296" customFormat="1" ht="18" customHeight="1">
      <c r="A20" s="448"/>
      <c r="B20" s="453" t="s">
        <v>527</v>
      </c>
      <c r="C20" s="459">
        <f>SUM(C10:C19)</f>
        <v>0</v>
      </c>
      <c r="D20" s="461">
        <f>SUM(D10:D19)</f>
        <v>0</v>
      </c>
    </row>
    <row r="21" spans="1:4" s="296" customFormat="1" ht="21" customHeight="1">
      <c r="A21" s="925" t="s">
        <v>520</v>
      </c>
      <c r="B21" s="926"/>
      <c r="C21" s="926"/>
      <c r="D21" s="927"/>
    </row>
    <row r="22" spans="1:4" s="296" customFormat="1" ht="18" customHeight="1">
      <c r="A22" s="448">
        <v>1</v>
      </c>
      <c r="B22" s="449"/>
      <c r="C22" s="465"/>
      <c r="D22" s="466"/>
    </row>
    <row r="23" spans="1:4" s="296" customFormat="1" ht="18" customHeight="1">
      <c r="A23" s="448">
        <v>2</v>
      </c>
      <c r="B23" s="449"/>
      <c r="C23" s="465"/>
      <c r="D23" s="466"/>
    </row>
    <row r="24" spans="1:4" s="296" customFormat="1" ht="18" customHeight="1">
      <c r="A24" s="448">
        <v>3</v>
      </c>
      <c r="B24" s="449"/>
      <c r="C24" s="465"/>
      <c r="D24" s="466"/>
    </row>
    <row r="25" spans="1:4" s="296" customFormat="1" ht="18" customHeight="1">
      <c r="A25" s="448">
        <v>4</v>
      </c>
      <c r="B25" s="449"/>
      <c r="C25" s="465"/>
      <c r="D25" s="466"/>
    </row>
    <row r="26" spans="1:4" s="296" customFormat="1" ht="18" customHeight="1">
      <c r="A26" s="448">
        <v>5</v>
      </c>
      <c r="B26" s="449"/>
      <c r="C26" s="465"/>
      <c r="D26" s="466"/>
    </row>
    <row r="27" spans="1:4" s="296" customFormat="1" ht="18" customHeight="1">
      <c r="A27" s="448">
        <v>6</v>
      </c>
      <c r="B27" s="449"/>
      <c r="C27" s="465"/>
      <c r="D27" s="466"/>
    </row>
    <row r="28" spans="1:4" s="296" customFormat="1" ht="18" customHeight="1">
      <c r="A28" s="448">
        <v>7</v>
      </c>
      <c r="B28" s="449"/>
      <c r="C28" s="465"/>
      <c r="D28" s="466"/>
    </row>
    <row r="29" spans="1:4" s="296" customFormat="1" ht="18" customHeight="1">
      <c r="A29" s="448">
        <v>8</v>
      </c>
      <c r="B29" s="449"/>
      <c r="C29" s="465"/>
      <c r="D29" s="466"/>
    </row>
    <row r="30" spans="1:4" s="296" customFormat="1" ht="18" customHeight="1">
      <c r="A30" s="448">
        <v>9</v>
      </c>
      <c r="B30" s="449"/>
      <c r="C30" s="465"/>
      <c r="D30" s="466"/>
    </row>
    <row r="31" spans="1:4" s="296" customFormat="1" ht="18" customHeight="1">
      <c r="A31" s="448">
        <v>10</v>
      </c>
      <c r="B31" s="449"/>
      <c r="C31" s="465" t="s">
        <v>144</v>
      </c>
      <c r="D31" s="466"/>
    </row>
    <row r="32" spans="1:4" s="455" customFormat="1" ht="18" customHeight="1" thickBot="1">
      <c r="A32" s="448"/>
      <c r="B32" s="454" t="s">
        <v>528</v>
      </c>
      <c r="C32" s="459">
        <f>SUM(C22:C31)</f>
        <v>0</v>
      </c>
      <c r="D32" s="461">
        <f>SUM(D22:D31)</f>
        <v>0</v>
      </c>
    </row>
    <row r="33" spans="1:9" ht="27.95" customHeight="1" thickBot="1">
      <c r="A33" s="456"/>
      <c r="B33" s="457" t="s">
        <v>522</v>
      </c>
      <c r="C33" s="462">
        <f>SUM(C32,C20)</f>
        <v>0</v>
      </c>
      <c r="D33" s="467">
        <f>SUM(D32,D20)</f>
        <v>0</v>
      </c>
    </row>
    <row r="34" spans="1:9" s="652" customFormat="1" ht="18" customHeight="1">
      <c r="A34" s="574" t="s">
        <v>138</v>
      </c>
      <c r="B34" s="143"/>
      <c r="C34" s="143"/>
      <c r="D34" s="143"/>
      <c r="E34" s="143"/>
    </row>
    <row r="35" spans="1:9" s="652" customFormat="1" ht="18" customHeight="1">
      <c r="A35" s="83"/>
      <c r="B35" s="143"/>
      <c r="C35" s="143"/>
      <c r="D35" s="143"/>
      <c r="E35" s="143"/>
    </row>
    <row r="36" spans="1:9" s="652" customFormat="1" ht="18" customHeight="1">
      <c r="A36" s="83"/>
      <c r="B36" s="143"/>
      <c r="C36" s="143"/>
      <c r="D36" s="143"/>
      <c r="E36" s="143"/>
    </row>
    <row r="37" spans="1:9" s="653" customFormat="1" ht="17.100000000000001" customHeight="1">
      <c r="A37" s="649"/>
      <c r="B37" s="650"/>
      <c r="C37" s="651"/>
      <c r="D37" s="651"/>
    </row>
    <row r="38" spans="1:9" ht="17.100000000000001" customHeight="1">
      <c r="A38" s="83"/>
      <c r="I38" s="458"/>
    </row>
  </sheetData>
  <sheetProtection sheet="1" objects="1" scenarios="1" insertHyperlinks="0" selectLockedCells="1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headerFooter>
    <oddHeader>&amp;RETCA-II-13</oddHeader>
    <oddFooter>&amp;L_________________________
C.P. JOSE FRANCISCO ORTEGA MOLINA
DIRECTOR GENERAL&amp;R__________________________
C.P. REFUGIO CARMELO ARRIQUIVES
ENC. DE LA SUBD. ADMINISTRATIVA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H45"/>
  <sheetViews>
    <sheetView view="pageLayout" topLeftCell="A25" zoomScaleSheetLayoutView="100" workbookViewId="0">
      <selection activeCell="G40" sqref="A1:G40"/>
    </sheetView>
  </sheetViews>
  <sheetFormatPr baseColWidth="10" defaultColWidth="11.42578125" defaultRowHeight="15"/>
  <cols>
    <col min="1" max="1" width="47.5703125" style="478" bestFit="1" customWidth="1"/>
    <col min="2" max="2" width="11.42578125" style="468"/>
    <col min="3" max="3" width="12.28515625" style="468" customWidth="1"/>
    <col min="4" max="16384" width="11.42578125" style="468"/>
  </cols>
  <sheetData>
    <row r="1" spans="1:7" ht="16.5" customHeight="1">
      <c r="A1" s="940" t="s">
        <v>76</v>
      </c>
      <c r="B1" s="940"/>
      <c r="C1" s="940"/>
      <c r="D1" s="940"/>
      <c r="E1" s="940"/>
      <c r="F1" s="940"/>
      <c r="G1" s="940"/>
    </row>
    <row r="2" spans="1:7" ht="16.5" customHeight="1">
      <c r="A2" s="940" t="s">
        <v>529</v>
      </c>
      <c r="B2" s="940"/>
      <c r="C2" s="940"/>
      <c r="D2" s="940"/>
      <c r="E2" s="940"/>
      <c r="F2" s="940"/>
      <c r="G2" s="940"/>
    </row>
    <row r="3" spans="1:7" ht="16.5">
      <c r="A3" s="941" t="s">
        <v>636</v>
      </c>
      <c r="B3" s="941"/>
      <c r="C3" s="941"/>
      <c r="D3" s="941"/>
      <c r="E3" s="941"/>
      <c r="F3" s="941"/>
      <c r="G3" s="941"/>
    </row>
    <row r="4" spans="1:7" ht="16.5">
      <c r="A4" s="941" t="s">
        <v>1998</v>
      </c>
      <c r="B4" s="941"/>
      <c r="C4" s="941"/>
      <c r="D4" s="941"/>
      <c r="E4" s="941"/>
      <c r="F4" s="941"/>
      <c r="G4" s="941"/>
    </row>
    <row r="5" spans="1:7" ht="17.25" thickBot="1">
      <c r="A5" s="469"/>
      <c r="B5" s="863" t="s">
        <v>78</v>
      </c>
      <c r="C5" s="863"/>
      <c r="D5" s="863"/>
      <c r="E5" s="236"/>
      <c r="F5" s="85" t="s">
        <v>79</v>
      </c>
      <c r="G5" s="657" t="s">
        <v>639</v>
      </c>
    </row>
    <row r="6" spans="1:7" ht="38.25">
      <c r="A6" s="909" t="s">
        <v>198</v>
      </c>
      <c r="B6" s="293" t="s">
        <v>360</v>
      </c>
      <c r="C6" s="293" t="s">
        <v>361</v>
      </c>
      <c r="D6" s="293" t="s">
        <v>362</v>
      </c>
      <c r="E6" s="294" t="s">
        <v>530</v>
      </c>
      <c r="F6" s="294" t="s">
        <v>531</v>
      </c>
      <c r="G6" s="293" t="s">
        <v>365</v>
      </c>
    </row>
    <row r="7" spans="1:7" ht="15.75" thickBot="1">
      <c r="A7" s="910"/>
      <c r="B7" s="400" t="s">
        <v>312</v>
      </c>
      <c r="C7" s="400" t="s">
        <v>313</v>
      </c>
      <c r="D7" s="400" t="s">
        <v>366</v>
      </c>
      <c r="E7" s="470" t="s">
        <v>315</v>
      </c>
      <c r="F7" s="470" t="s">
        <v>316</v>
      </c>
      <c r="G7" s="400" t="s">
        <v>367</v>
      </c>
    </row>
    <row r="8" spans="1:7" ht="16.5">
      <c r="A8" s="479"/>
      <c r="B8" s="471"/>
      <c r="C8" s="471"/>
      <c r="D8" s="471"/>
      <c r="E8" s="471"/>
      <c r="F8" s="471"/>
      <c r="G8" s="471"/>
    </row>
    <row r="9" spans="1:7" s="474" customFormat="1">
      <c r="A9" s="472" t="s">
        <v>532</v>
      </c>
      <c r="B9" s="473"/>
      <c r="C9" s="473"/>
      <c r="D9" s="473"/>
      <c r="E9" s="473"/>
      <c r="F9" s="473"/>
      <c r="G9" s="473"/>
    </row>
    <row r="10" spans="1:7" s="476" customFormat="1">
      <c r="A10" s="475" t="s">
        <v>533</v>
      </c>
      <c r="B10" s="576">
        <f>B11+B12+B13</f>
        <v>0</v>
      </c>
      <c r="C10" s="576">
        <f>C11+C12+C13</f>
        <v>0</v>
      </c>
      <c r="D10" s="576">
        <f>SUM(D11:D13)</f>
        <v>0</v>
      </c>
      <c r="E10" s="576">
        <f>E11+E12+E13</f>
        <v>0</v>
      </c>
      <c r="F10" s="576">
        <f>F11+F12+F13</f>
        <v>0</v>
      </c>
      <c r="G10" s="576">
        <f>SUM(G11:G13)</f>
        <v>0</v>
      </c>
    </row>
    <row r="11" spans="1:7" s="477" customFormat="1">
      <c r="A11" s="480" t="s">
        <v>534</v>
      </c>
      <c r="B11" s="577"/>
      <c r="C11" s="577"/>
      <c r="D11" s="578">
        <f t="shared" ref="D11:D13" si="0">B11+C11</f>
        <v>0</v>
      </c>
      <c r="E11" s="577"/>
      <c r="F11" s="577"/>
      <c r="G11" s="578">
        <f>D11-E11</f>
        <v>0</v>
      </c>
    </row>
    <row r="12" spans="1:7" s="477" customFormat="1">
      <c r="A12" s="480" t="s">
        <v>535</v>
      </c>
      <c r="B12" s="577"/>
      <c r="C12" s="577"/>
      <c r="D12" s="578">
        <f t="shared" si="0"/>
        <v>0</v>
      </c>
      <c r="E12" s="577"/>
      <c r="F12" s="577"/>
      <c r="G12" s="578">
        <f t="shared" ref="G12:G13" si="1">D12-E12</f>
        <v>0</v>
      </c>
    </row>
    <row r="13" spans="1:7" s="477" customFormat="1">
      <c r="A13" s="480" t="s">
        <v>536</v>
      </c>
      <c r="B13" s="577"/>
      <c r="C13" s="577"/>
      <c r="D13" s="578">
        <f t="shared" si="0"/>
        <v>0</v>
      </c>
      <c r="E13" s="577"/>
      <c r="F13" s="577"/>
      <c r="G13" s="578">
        <f t="shared" si="1"/>
        <v>0</v>
      </c>
    </row>
    <row r="14" spans="1:7" s="476" customFormat="1">
      <c r="A14" s="475" t="s">
        <v>537</v>
      </c>
      <c r="B14" s="576">
        <f t="shared" ref="B14:G14" si="2">SUM(B15:B22)</f>
        <v>5752135.71</v>
      </c>
      <c r="C14" s="576">
        <f t="shared" si="2"/>
        <v>846680.24</v>
      </c>
      <c r="D14" s="576">
        <f t="shared" si="2"/>
        <v>6598815.9500000002</v>
      </c>
      <c r="E14" s="576">
        <f t="shared" si="2"/>
        <v>2867460.2800000003</v>
      </c>
      <c r="F14" s="576">
        <f t="shared" si="2"/>
        <v>2755017.14</v>
      </c>
      <c r="G14" s="576">
        <f t="shared" si="2"/>
        <v>3731355.67</v>
      </c>
    </row>
    <row r="15" spans="1:7" s="477" customFormat="1">
      <c r="A15" s="480" t="s">
        <v>538</v>
      </c>
      <c r="B15" s="577">
        <f>+'ETCA-II-11-B1'!B32</f>
        <v>5752135.71</v>
      </c>
      <c r="C15" s="577">
        <f>'ETCA-II-11-E'!D170</f>
        <v>846680.24</v>
      </c>
      <c r="D15" s="578">
        <f t="shared" ref="D15:D22" si="3">B15+C15</f>
        <v>6598815.9500000002</v>
      </c>
      <c r="E15" s="577">
        <f>'ETCA-II-11-E'!F170</f>
        <v>2867460.2800000003</v>
      </c>
      <c r="F15" s="577">
        <f>'ETCA-II-11-E'!G170</f>
        <v>2755017.14</v>
      </c>
      <c r="G15" s="578">
        <f>D15-E15</f>
        <v>3731355.67</v>
      </c>
    </row>
    <row r="16" spans="1:7" s="477" customFormat="1">
      <c r="A16" s="480" t="s">
        <v>539</v>
      </c>
      <c r="B16" s="577"/>
      <c r="C16" s="577"/>
      <c r="D16" s="578">
        <f t="shared" si="3"/>
        <v>0</v>
      </c>
      <c r="E16" s="577"/>
      <c r="F16" s="577"/>
      <c r="G16" s="578">
        <f t="shared" ref="G16:G39" si="4">D16-E16</f>
        <v>0</v>
      </c>
    </row>
    <row r="17" spans="1:7" s="477" customFormat="1">
      <c r="A17" s="480" t="s">
        <v>540</v>
      </c>
      <c r="B17" s="577"/>
      <c r="C17" s="577"/>
      <c r="D17" s="578">
        <f t="shared" si="3"/>
        <v>0</v>
      </c>
      <c r="E17" s="577"/>
      <c r="F17" s="577"/>
      <c r="G17" s="578">
        <f t="shared" si="4"/>
        <v>0</v>
      </c>
    </row>
    <row r="18" spans="1:7" s="477" customFormat="1">
      <c r="A18" s="480" t="s">
        <v>541</v>
      </c>
      <c r="B18" s="577"/>
      <c r="C18" s="577"/>
      <c r="D18" s="578">
        <f t="shared" si="3"/>
        <v>0</v>
      </c>
      <c r="E18" s="577"/>
      <c r="F18" s="577"/>
      <c r="G18" s="578">
        <f t="shared" si="4"/>
        <v>0</v>
      </c>
    </row>
    <row r="19" spans="1:7" s="477" customFormat="1">
      <c r="A19" s="480" t="s">
        <v>542</v>
      </c>
      <c r="B19" s="577"/>
      <c r="C19" s="577"/>
      <c r="D19" s="578">
        <f t="shared" si="3"/>
        <v>0</v>
      </c>
      <c r="E19" s="577"/>
      <c r="F19" s="577"/>
      <c r="G19" s="578">
        <f t="shared" si="4"/>
        <v>0</v>
      </c>
    </row>
    <row r="20" spans="1:7" s="477" customFormat="1" ht="27">
      <c r="A20" s="480" t="s">
        <v>543</v>
      </c>
      <c r="B20" s="577"/>
      <c r="C20" s="577"/>
      <c r="D20" s="578">
        <f t="shared" si="3"/>
        <v>0</v>
      </c>
      <c r="E20" s="577"/>
      <c r="F20" s="577"/>
      <c r="G20" s="578">
        <f t="shared" si="4"/>
        <v>0</v>
      </c>
    </row>
    <row r="21" spans="1:7" s="477" customFormat="1">
      <c r="A21" s="480" t="s">
        <v>544</v>
      </c>
      <c r="B21" s="577"/>
      <c r="C21" s="577"/>
      <c r="D21" s="578">
        <f t="shared" si="3"/>
        <v>0</v>
      </c>
      <c r="E21" s="577"/>
      <c r="F21" s="577"/>
      <c r="G21" s="578">
        <f t="shared" si="4"/>
        <v>0</v>
      </c>
    </row>
    <row r="22" spans="1:7" s="477" customFormat="1">
      <c r="A22" s="480" t="s">
        <v>545</v>
      </c>
      <c r="B22" s="577"/>
      <c r="C22" s="577"/>
      <c r="D22" s="578">
        <f t="shared" si="3"/>
        <v>0</v>
      </c>
      <c r="E22" s="577"/>
      <c r="F22" s="577"/>
      <c r="G22" s="578">
        <f t="shared" si="4"/>
        <v>0</v>
      </c>
    </row>
    <row r="23" spans="1:7" s="476" customFormat="1">
      <c r="A23" s="475" t="s">
        <v>546</v>
      </c>
      <c r="B23" s="576">
        <f t="shared" ref="B23:G23" si="5">SUM(B24:B26)</f>
        <v>0</v>
      </c>
      <c r="C23" s="576">
        <f t="shared" si="5"/>
        <v>0</v>
      </c>
      <c r="D23" s="576">
        <f t="shared" si="5"/>
        <v>0</v>
      </c>
      <c r="E23" s="576">
        <f t="shared" si="5"/>
        <v>0</v>
      </c>
      <c r="F23" s="576">
        <f t="shared" si="5"/>
        <v>0</v>
      </c>
      <c r="G23" s="576">
        <f t="shared" si="5"/>
        <v>0</v>
      </c>
    </row>
    <row r="24" spans="1:7" s="477" customFormat="1" ht="27">
      <c r="A24" s="480" t="s">
        <v>547</v>
      </c>
      <c r="B24" s="577"/>
      <c r="C24" s="577"/>
      <c r="D24" s="578">
        <f t="shared" ref="D24:D26" si="6">B24+C24</f>
        <v>0</v>
      </c>
      <c r="E24" s="577"/>
      <c r="F24" s="577"/>
      <c r="G24" s="578">
        <f t="shared" si="4"/>
        <v>0</v>
      </c>
    </row>
    <row r="25" spans="1:7" s="477" customFormat="1">
      <c r="A25" s="480" t="s">
        <v>548</v>
      </c>
      <c r="B25" s="577"/>
      <c r="C25" s="577"/>
      <c r="D25" s="578">
        <f t="shared" si="6"/>
        <v>0</v>
      </c>
      <c r="E25" s="577"/>
      <c r="F25" s="577"/>
      <c r="G25" s="578">
        <f t="shared" si="4"/>
        <v>0</v>
      </c>
    </row>
    <row r="26" spans="1:7" s="477" customFormat="1">
      <c r="A26" s="480" t="s">
        <v>549</v>
      </c>
      <c r="B26" s="577"/>
      <c r="C26" s="577"/>
      <c r="D26" s="578">
        <f t="shared" si="6"/>
        <v>0</v>
      </c>
      <c r="E26" s="577"/>
      <c r="F26" s="577"/>
      <c r="G26" s="578">
        <f t="shared" si="4"/>
        <v>0</v>
      </c>
    </row>
    <row r="27" spans="1:7" s="476" customFormat="1">
      <c r="A27" s="475" t="s">
        <v>550</v>
      </c>
      <c r="B27" s="576">
        <f>B28+B29</f>
        <v>0</v>
      </c>
      <c r="C27" s="576">
        <f>C28+C29</f>
        <v>0</v>
      </c>
      <c r="D27" s="576">
        <f>SUM(D28:D29)</f>
        <v>0</v>
      </c>
      <c r="E27" s="576">
        <f>E28+E29</f>
        <v>0</v>
      </c>
      <c r="F27" s="576">
        <f>F28+F29</f>
        <v>0</v>
      </c>
      <c r="G27" s="576">
        <f>SUM(G28:G29)</f>
        <v>0</v>
      </c>
    </row>
    <row r="28" spans="1:7" s="477" customFormat="1">
      <c r="A28" s="480" t="s">
        <v>551</v>
      </c>
      <c r="B28" s="577"/>
      <c r="C28" s="577"/>
      <c r="D28" s="578">
        <f t="shared" ref="D28:D29" si="7">B28+C28</f>
        <v>0</v>
      </c>
      <c r="E28" s="577"/>
      <c r="F28" s="577"/>
      <c r="G28" s="578">
        <f t="shared" si="4"/>
        <v>0</v>
      </c>
    </row>
    <row r="29" spans="1:7" s="477" customFormat="1">
      <c r="A29" s="480" t="s">
        <v>552</v>
      </c>
      <c r="B29" s="577"/>
      <c r="C29" s="577"/>
      <c r="D29" s="578">
        <f t="shared" si="7"/>
        <v>0</v>
      </c>
      <c r="E29" s="577"/>
      <c r="F29" s="577"/>
      <c r="G29" s="578">
        <f t="shared" si="4"/>
        <v>0</v>
      </c>
    </row>
    <row r="30" spans="1:7" s="476" customFormat="1">
      <c r="A30" s="475" t="s">
        <v>553</v>
      </c>
      <c r="B30" s="576">
        <f>B31+B32+B33+B34</f>
        <v>0</v>
      </c>
      <c r="C30" s="576">
        <f>C31+C32+C33+C34</f>
        <v>0</v>
      </c>
      <c r="D30" s="576">
        <f>SUM(D31:D34)</f>
        <v>0</v>
      </c>
      <c r="E30" s="576">
        <f>E31+E32+E33+E34</f>
        <v>0</v>
      </c>
      <c r="F30" s="576">
        <f>F31+F32+F33+F34</f>
        <v>0</v>
      </c>
      <c r="G30" s="576">
        <f>SUM(G31:G34)</f>
        <v>0</v>
      </c>
    </row>
    <row r="31" spans="1:7" s="477" customFormat="1">
      <c r="A31" s="480" t="s">
        <v>171</v>
      </c>
      <c r="B31" s="577"/>
      <c r="C31" s="577"/>
      <c r="D31" s="578">
        <f t="shared" ref="D31:D33" si="8">B31+C31</f>
        <v>0</v>
      </c>
      <c r="E31" s="577"/>
      <c r="F31" s="577"/>
      <c r="G31" s="578">
        <f t="shared" si="4"/>
        <v>0</v>
      </c>
    </row>
    <row r="32" spans="1:7" s="477" customFormat="1">
      <c r="A32" s="480" t="s">
        <v>554</v>
      </c>
      <c r="B32" s="577"/>
      <c r="C32" s="577"/>
      <c r="D32" s="578">
        <f t="shared" si="8"/>
        <v>0</v>
      </c>
      <c r="E32" s="577"/>
      <c r="F32" s="577"/>
      <c r="G32" s="578">
        <f t="shared" si="4"/>
        <v>0</v>
      </c>
    </row>
    <row r="33" spans="1:8" s="477" customFormat="1">
      <c r="A33" s="480" t="s">
        <v>555</v>
      </c>
      <c r="B33" s="577"/>
      <c r="C33" s="577"/>
      <c r="D33" s="578">
        <f t="shared" si="8"/>
        <v>0</v>
      </c>
      <c r="E33" s="577"/>
      <c r="F33" s="577"/>
      <c r="G33" s="578">
        <f t="shared" si="4"/>
        <v>0</v>
      </c>
    </row>
    <row r="34" spans="1:8" s="477" customFormat="1">
      <c r="A34" s="480" t="s">
        <v>556</v>
      </c>
      <c r="B34" s="577"/>
      <c r="C34" s="577"/>
      <c r="D34" s="578">
        <f>B34+C34</f>
        <v>0</v>
      </c>
      <c r="E34" s="577"/>
      <c r="F34" s="577"/>
      <c r="G34" s="578">
        <f t="shared" si="4"/>
        <v>0</v>
      </c>
    </row>
    <row r="35" spans="1:8" s="476" customFormat="1">
      <c r="A35" s="475" t="s">
        <v>557</v>
      </c>
      <c r="B35" s="576">
        <f t="shared" ref="B35:G35" si="9">B36</f>
        <v>0</v>
      </c>
      <c r="C35" s="576">
        <f t="shared" si="9"/>
        <v>0</v>
      </c>
      <c r="D35" s="576">
        <f t="shared" si="9"/>
        <v>0</v>
      </c>
      <c r="E35" s="576">
        <f t="shared" si="9"/>
        <v>0</v>
      </c>
      <c r="F35" s="576">
        <f t="shared" si="9"/>
        <v>0</v>
      </c>
      <c r="G35" s="576">
        <f t="shared" si="9"/>
        <v>0</v>
      </c>
    </row>
    <row r="36" spans="1:8" s="477" customFormat="1">
      <c r="A36" s="480" t="s">
        <v>558</v>
      </c>
      <c r="B36" s="577"/>
      <c r="C36" s="577"/>
      <c r="D36" s="578">
        <f>B36+C36</f>
        <v>0</v>
      </c>
      <c r="E36" s="577"/>
      <c r="F36" s="577"/>
      <c r="G36" s="578">
        <f t="shared" si="4"/>
        <v>0</v>
      </c>
    </row>
    <row r="37" spans="1:8" s="476" customFormat="1">
      <c r="A37" s="475" t="s">
        <v>559</v>
      </c>
      <c r="B37" s="579"/>
      <c r="C37" s="579"/>
      <c r="D37" s="576">
        <f>B37+C37</f>
        <v>0</v>
      </c>
      <c r="E37" s="579"/>
      <c r="F37" s="579"/>
      <c r="G37" s="576">
        <f t="shared" si="4"/>
        <v>0</v>
      </c>
    </row>
    <row r="38" spans="1:8" s="476" customFormat="1" ht="27">
      <c r="A38" s="475" t="s">
        <v>560</v>
      </c>
      <c r="B38" s="579"/>
      <c r="C38" s="579"/>
      <c r="D38" s="576">
        <f>B38+C38</f>
        <v>0</v>
      </c>
      <c r="E38" s="579"/>
      <c r="F38" s="579"/>
      <c r="G38" s="576">
        <f t="shared" si="4"/>
        <v>0</v>
      </c>
    </row>
    <row r="39" spans="1:8" s="476" customFormat="1" ht="15.75" thickBot="1">
      <c r="A39" s="475" t="s">
        <v>561</v>
      </c>
      <c r="B39" s="579"/>
      <c r="C39" s="579"/>
      <c r="D39" s="576">
        <f>B39+C39</f>
        <v>0</v>
      </c>
      <c r="E39" s="579"/>
      <c r="F39" s="579"/>
      <c r="G39" s="576">
        <f t="shared" si="4"/>
        <v>0</v>
      </c>
    </row>
    <row r="40" spans="1:8" ht="32.25" customHeight="1" thickBot="1">
      <c r="A40" s="481" t="s">
        <v>417</v>
      </c>
      <c r="B40" s="580">
        <f t="shared" ref="B40:G40" si="10">SUM(B$10,B$14,B$23,B$27,B$30,B$35,B$37,B$38,B$39)</f>
        <v>5752135.71</v>
      </c>
      <c r="C40" s="580">
        <f t="shared" si="10"/>
        <v>846680.24</v>
      </c>
      <c r="D40" s="580">
        <f t="shared" si="10"/>
        <v>6598815.9500000002</v>
      </c>
      <c r="E40" s="580">
        <f t="shared" si="10"/>
        <v>2867460.2800000003</v>
      </c>
      <c r="F40" s="580">
        <f t="shared" si="10"/>
        <v>2755017.14</v>
      </c>
      <c r="G40" s="580">
        <f t="shared" si="10"/>
        <v>3731355.67</v>
      </c>
      <c r="H40" s="655" t="str">
        <f>IF(B40&lt;&gt;'ETCA-II-11 '!B81,"ERROR!!!!! EL MONTO NO COINCIDE CON LO REPORTADO EN EL FORMATO ETCA-II-11 EN EL TOTAL APROBADO ANUAL DEL ANALÍTICO DE EGRESOS","")</f>
        <v/>
      </c>
    </row>
    <row r="41" spans="1:8" ht="18" customHeight="1">
      <c r="A41" s="654"/>
      <c r="B41" s="656"/>
      <c r="C41" s="656"/>
      <c r="D41" s="656"/>
      <c r="E41" s="656"/>
      <c r="F41" s="656"/>
      <c r="G41" s="656"/>
      <c r="H41" s="655" t="str">
        <f>IF(C40&lt;&gt;'ETCA-II-11 '!C81,"ERROR!!!!! EL MONTO NO COINCIDE CON LO REPORTADO EN EL FORMATO ETCA-II-11 EN EL TOTAL DE AMPLIACIONES/REDUCCIONES PRESENTADO EN EL ANALÍTICO DE EGRESOS","")</f>
        <v/>
      </c>
    </row>
    <row r="42" spans="1:8" ht="18" customHeight="1">
      <c r="A42" s="654"/>
      <c r="B42" s="656"/>
      <c r="C42" s="656"/>
      <c r="D42" s="656"/>
      <c r="E42" s="656"/>
      <c r="F42" s="656"/>
      <c r="G42" s="656"/>
      <c r="H42" s="655" t="str">
        <f>IF(D40&lt;&gt;'ETCA-II-11 '!D81,"ERROR!!!!! EL MONTO NO COINCIDE CON LO REPORTADO EN EL FORMATO ETCA-II-11 EN EL TOTAL MODIFICADO ANUAL PRESENTADO EN EL ANALÍTICO DE EGRESOS","")</f>
        <v/>
      </c>
    </row>
    <row r="43" spans="1:8" ht="18" customHeight="1">
      <c r="A43" s="654"/>
      <c r="B43" s="656"/>
      <c r="C43" s="656"/>
      <c r="D43" s="656"/>
      <c r="E43" s="656"/>
      <c r="F43" s="656"/>
      <c r="G43" s="656"/>
      <c r="H43" s="655" t="str">
        <f>IF(E40&lt;&gt;'ETCA-II-11 '!E40,"ERROR!!!!! EL MONTO NO COINCIDE CON LO REPORTADO EN EL FORMATO ETCA-II-11 EN EL TOTAL DEVENGADO ANUAL PRESENTADO EN EL ANALÍTICO DE EGRESOS","")</f>
        <v>ERROR!!!!! EL MONTO NO COINCIDE CON LO REPORTADO EN EL FORMATO ETCA-II-11 EN EL TOTAL DEVENGADO ANUAL PRESENTADO EN EL ANALÍTICO DE EGRESOS</v>
      </c>
    </row>
    <row r="44" spans="1:8" ht="18" customHeight="1">
      <c r="A44" s="654"/>
      <c r="B44" s="656"/>
      <c r="C44" s="656"/>
      <c r="D44" s="656"/>
      <c r="E44" s="656"/>
      <c r="F44" s="656"/>
      <c r="G44" s="656"/>
      <c r="H44" s="655" t="str">
        <f>IF(F40&lt;&gt;'ETCA-II-11 '!F81,"ERROR!!!!! EL MONTO NO COINCIDE CON LO REPORTADO EN EL FORMATO ETCA-II-11 EN EL TOTAL PAGADO ANUAL PRESENTADO EN EL ANALÍTICO DE EGRESOS","")</f>
        <v/>
      </c>
    </row>
    <row r="45" spans="1:8" ht="18" customHeight="1">
      <c r="H45" s="655" t="str">
        <f>IF(G40&lt;&gt;'ETCA-II-11 '!G81,"ERROR!!!!! EL MONTO NO COINCIDE CON LO REPORTADO EN EL FORMATO ETCA-II-11 EN EL TOTAL SUBEJERCICIO PRESENTADO EN EL ANALÍTICO DE EGRESOS","")</f>
        <v/>
      </c>
    </row>
  </sheetData>
  <sheetProtection sheet="1" objects="1" scenarios="1"/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47244094488188981" bottom="0.74803149606299213" header="0.31496062992125984" footer="0.54"/>
  <pageSetup scale="84" orientation="portrait" r:id="rId1"/>
  <headerFooter>
    <oddHeader>&amp;RETCA-III-14</oddHeader>
    <oddFooter>&amp;L________________________
C.P. JOSE FRANCISCO ORTEGA MOLINA
DIRECTOR GENERAL&amp;R_________________________
C.P. REFUGIO CARMELO ARRIQUIVES
ENC. DE LA SUBDIR. ADMINISTRATIVA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I138"/>
  <sheetViews>
    <sheetView view="pageLayout" topLeftCell="A28" workbookViewId="0">
      <selection activeCell="C39" sqref="C39:I39"/>
    </sheetView>
  </sheetViews>
  <sheetFormatPr baseColWidth="10" defaultColWidth="11.42578125" defaultRowHeight="15"/>
  <cols>
    <col min="1" max="1" width="18.7109375" customWidth="1"/>
    <col min="2" max="2" width="10.140625" customWidth="1"/>
    <col min="3" max="3" width="10.7109375" customWidth="1"/>
    <col min="4" max="4" width="15.42578125" customWidth="1"/>
    <col min="5" max="5" width="9.85546875" customWidth="1"/>
    <col min="6" max="7" width="10" customWidth="1"/>
    <col min="9" max="9" width="10.28515625" customWidth="1"/>
  </cols>
  <sheetData>
    <row r="1" spans="1:9" ht="88.5" customHeight="1" thickBot="1">
      <c r="A1" s="782"/>
      <c r="B1" s="984" t="s">
        <v>1999</v>
      </c>
      <c r="C1" s="985"/>
      <c r="D1" s="985"/>
      <c r="E1" s="985"/>
      <c r="F1" s="985"/>
      <c r="G1" s="985"/>
      <c r="H1" s="985"/>
      <c r="I1" s="986"/>
    </row>
    <row r="3" spans="1:9" ht="15.75" thickBot="1"/>
    <row r="4" spans="1:9" ht="24" customHeight="1" thickBot="1">
      <c r="A4" s="964" t="s">
        <v>2000</v>
      </c>
      <c r="B4" s="983"/>
      <c r="C4" s="944" t="s">
        <v>2001</v>
      </c>
      <c r="D4" s="945"/>
      <c r="E4" s="945"/>
      <c r="F4" s="945"/>
      <c r="G4" s="945"/>
      <c r="H4" s="945"/>
      <c r="I4" s="946"/>
    </row>
    <row r="5" spans="1:9" ht="39" customHeight="1" thickBot="1">
      <c r="A5" s="964" t="s">
        <v>2002</v>
      </c>
      <c r="B5" s="983"/>
      <c r="C5" s="944" t="s">
        <v>2003</v>
      </c>
      <c r="D5" s="945"/>
      <c r="E5" s="945"/>
      <c r="F5" s="945"/>
      <c r="G5" s="945"/>
      <c r="H5" s="945"/>
      <c r="I5" s="946"/>
    </row>
    <row r="6" spans="1:9" ht="15.75" customHeight="1" thickBot="1">
      <c r="A6" s="964" t="s">
        <v>2004</v>
      </c>
      <c r="B6" s="983"/>
      <c r="C6" s="944" t="s">
        <v>2005</v>
      </c>
      <c r="D6" s="945"/>
      <c r="E6" s="945"/>
      <c r="F6" s="945"/>
      <c r="G6" s="945"/>
      <c r="H6" s="945"/>
      <c r="I6" s="946"/>
    </row>
    <row r="7" spans="1:9" ht="36.75" thickBot="1">
      <c r="A7" s="771" t="s">
        <v>2006</v>
      </c>
      <c r="B7" s="772" t="s">
        <v>2007</v>
      </c>
      <c r="C7" s="780" t="s">
        <v>2008</v>
      </c>
      <c r="D7" s="980" t="s">
        <v>2009</v>
      </c>
      <c r="E7" s="981"/>
      <c r="F7" s="981"/>
      <c r="G7" s="981"/>
      <c r="H7" s="981"/>
      <c r="I7" s="982"/>
    </row>
    <row r="8" spans="1:9" ht="33.75" customHeight="1" thickBot="1">
      <c r="A8" s="964" t="s">
        <v>2010</v>
      </c>
      <c r="B8" s="983"/>
      <c r="C8" s="944" t="s">
        <v>2011</v>
      </c>
      <c r="D8" s="945"/>
      <c r="E8" s="945"/>
      <c r="F8" s="945"/>
      <c r="G8" s="945"/>
      <c r="H8" s="945"/>
      <c r="I8" s="946"/>
    </row>
    <row r="9" spans="1:9">
      <c r="A9" s="673"/>
      <c r="B9" s="673"/>
      <c r="C9" s="673"/>
      <c r="D9" s="673"/>
    </row>
    <row r="10" spans="1:9" ht="15.75" thickBot="1">
      <c r="A10" s="773" t="s">
        <v>2012</v>
      </c>
    </row>
    <row r="11" spans="1:9" ht="39" customHeight="1" thickBot="1">
      <c r="A11" s="964" t="s">
        <v>2013</v>
      </c>
      <c r="B11" s="983"/>
      <c r="C11" s="944" t="s">
        <v>2014</v>
      </c>
      <c r="D11" s="945"/>
      <c r="E11" s="945"/>
      <c r="F11" s="945"/>
      <c r="G11" s="945"/>
      <c r="H11" s="945"/>
      <c r="I11" s="946"/>
    </row>
    <row r="12" spans="1:9" ht="24.75" thickBot="1">
      <c r="A12" s="771" t="s">
        <v>2015</v>
      </c>
      <c r="B12" s="772" t="s">
        <v>2016</v>
      </c>
      <c r="C12" s="780" t="s">
        <v>2017</v>
      </c>
      <c r="D12" s="980" t="s">
        <v>2018</v>
      </c>
      <c r="E12" s="981"/>
      <c r="F12" s="981"/>
      <c r="G12" s="981"/>
      <c r="H12" s="981"/>
      <c r="I12" s="982"/>
    </row>
    <row r="13" spans="1:9" ht="15.75" customHeight="1" thickBot="1">
      <c r="A13" s="964" t="s">
        <v>2019</v>
      </c>
      <c r="B13" s="983"/>
      <c r="C13" s="944" t="s">
        <v>2020</v>
      </c>
      <c r="D13" s="945"/>
      <c r="E13" s="945"/>
      <c r="F13" s="945"/>
      <c r="G13" s="945"/>
      <c r="H13" s="945"/>
      <c r="I13" s="946"/>
    </row>
    <row r="14" spans="1:9" ht="15.75" thickBot="1">
      <c r="A14" s="964" t="s">
        <v>2021</v>
      </c>
      <c r="B14" s="983"/>
      <c r="C14" s="944" t="s">
        <v>2022</v>
      </c>
      <c r="D14" s="945"/>
      <c r="E14" s="945"/>
      <c r="F14" s="945"/>
      <c r="G14" s="945"/>
      <c r="H14" s="945"/>
      <c r="I14" s="946"/>
    </row>
    <row r="15" spans="1:9" ht="48" customHeight="1" thickBot="1">
      <c r="A15" s="964" t="s">
        <v>2023</v>
      </c>
      <c r="B15" s="983"/>
      <c r="C15" s="944" t="s">
        <v>2024</v>
      </c>
      <c r="D15" s="945"/>
      <c r="E15" s="945"/>
      <c r="F15" s="945"/>
      <c r="G15" s="945"/>
      <c r="H15" s="945"/>
      <c r="I15" s="946"/>
    </row>
    <row r="16" spans="1:9" ht="24.75" thickBot="1">
      <c r="A16" s="771" t="s">
        <v>2025</v>
      </c>
      <c r="B16" s="772" t="s">
        <v>2026</v>
      </c>
      <c r="C16" s="779" t="s">
        <v>2027</v>
      </c>
      <c r="D16" s="972" t="s">
        <v>2028</v>
      </c>
      <c r="E16" s="973"/>
      <c r="F16" s="973"/>
      <c r="G16" s="973"/>
      <c r="H16" s="973"/>
      <c r="I16" s="974"/>
    </row>
    <row r="17" spans="1:9" ht="36.75" thickBot="1">
      <c r="A17" s="771" t="s">
        <v>2029</v>
      </c>
      <c r="B17" s="772" t="s">
        <v>2030</v>
      </c>
      <c r="C17" s="779" t="s">
        <v>2031</v>
      </c>
      <c r="D17" s="972" t="s">
        <v>2032</v>
      </c>
      <c r="E17" s="973"/>
      <c r="F17" s="973"/>
      <c r="G17" s="973"/>
      <c r="H17" s="973"/>
      <c r="I17" s="974"/>
    </row>
    <row r="19" spans="1:9" ht="15.75" thickBot="1"/>
    <row r="20" spans="1:9" ht="15.75" thickBot="1">
      <c r="A20" s="966" t="s">
        <v>2033</v>
      </c>
      <c r="B20" s="967"/>
      <c r="C20" s="967"/>
      <c r="D20" s="968"/>
      <c r="E20" s="969" t="s">
        <v>2034</v>
      </c>
      <c r="F20" s="970"/>
      <c r="G20" s="971"/>
      <c r="H20" s="957" t="s">
        <v>2035</v>
      </c>
      <c r="I20" s="958"/>
    </row>
    <row r="21" spans="1:9" ht="17.25" customHeight="1" thickBot="1">
      <c r="A21" s="959" t="s">
        <v>2036</v>
      </c>
      <c r="B21" s="961" t="s">
        <v>2037</v>
      </c>
      <c r="C21" s="962"/>
      <c r="D21" s="963"/>
      <c r="E21" s="961" t="s">
        <v>2038</v>
      </c>
      <c r="F21" s="962"/>
      <c r="G21" s="963"/>
      <c r="H21" s="959" t="s">
        <v>2039</v>
      </c>
      <c r="I21" s="959" t="s">
        <v>2040</v>
      </c>
    </row>
    <row r="22" spans="1:9" ht="18.75" thickBot="1">
      <c r="A22" s="960"/>
      <c r="B22" s="774" t="s">
        <v>2041</v>
      </c>
      <c r="C22" s="774" t="s">
        <v>2042</v>
      </c>
      <c r="D22" s="774" t="s">
        <v>2043</v>
      </c>
      <c r="E22" s="774" t="s">
        <v>2041</v>
      </c>
      <c r="F22" s="774" t="s">
        <v>2042</v>
      </c>
      <c r="G22" s="774" t="s">
        <v>2043</v>
      </c>
      <c r="H22" s="960"/>
      <c r="I22" s="960"/>
    </row>
    <row r="23" spans="1:9" ht="15.75" thickBot="1">
      <c r="A23" s="775">
        <v>234</v>
      </c>
      <c r="B23" s="776">
        <v>234</v>
      </c>
      <c r="C23" s="776">
        <v>234</v>
      </c>
      <c r="D23" s="776">
        <v>100</v>
      </c>
      <c r="E23" s="776">
        <v>234</v>
      </c>
      <c r="F23" s="776">
        <v>234</v>
      </c>
      <c r="G23" s="776">
        <v>100</v>
      </c>
      <c r="H23" s="776">
        <v>100</v>
      </c>
      <c r="I23" s="777"/>
    </row>
    <row r="24" spans="1:9" ht="15.75" thickBot="1">
      <c r="A24" s="948" t="s">
        <v>2044</v>
      </c>
      <c r="B24" s="949"/>
      <c r="C24" s="950"/>
      <c r="D24" s="951" t="s">
        <v>2045</v>
      </c>
      <c r="E24" s="952"/>
      <c r="F24" s="952"/>
      <c r="G24" s="952"/>
      <c r="H24" s="952"/>
      <c r="I24" s="953"/>
    </row>
    <row r="25" spans="1:9" ht="15.75" thickBot="1">
      <c r="A25" s="948" t="s">
        <v>2046</v>
      </c>
      <c r="B25" s="949"/>
      <c r="C25" s="950"/>
      <c r="D25" s="951" t="s">
        <v>2047</v>
      </c>
      <c r="E25" s="952"/>
      <c r="F25" s="952"/>
      <c r="G25" s="952"/>
      <c r="H25" s="952"/>
      <c r="I25" s="953"/>
    </row>
    <row r="26" spans="1:9" ht="15.75" thickBot="1">
      <c r="A26" s="948" t="s">
        <v>2048</v>
      </c>
      <c r="B26" s="949"/>
      <c r="C26" s="950"/>
      <c r="D26" s="954"/>
      <c r="E26" s="955"/>
      <c r="F26" s="955"/>
      <c r="G26" s="955"/>
      <c r="H26" s="955"/>
      <c r="I26" s="956"/>
    </row>
    <row r="27" spans="1:9">
      <c r="A27" s="783"/>
      <c r="B27" s="783"/>
      <c r="C27" s="783"/>
      <c r="D27" s="784"/>
      <c r="E27" s="784"/>
      <c r="F27" s="784"/>
      <c r="G27" s="784"/>
      <c r="H27" s="784"/>
      <c r="I27" s="784"/>
    </row>
    <row r="28" spans="1:9" ht="15.75" thickBot="1"/>
    <row r="29" spans="1:9" ht="90" customHeight="1" thickBot="1">
      <c r="A29" s="782"/>
      <c r="B29" s="975" t="s">
        <v>1999</v>
      </c>
      <c r="C29" s="976"/>
      <c r="D29" s="976"/>
      <c r="E29" s="976"/>
      <c r="F29" s="976"/>
      <c r="G29" s="976"/>
      <c r="H29" s="976"/>
      <c r="I29" s="977"/>
    </row>
    <row r="31" spans="1:9" ht="15.75" thickBot="1"/>
    <row r="32" spans="1:9" ht="24" customHeight="1" thickBot="1">
      <c r="A32" s="964" t="s">
        <v>2000</v>
      </c>
      <c r="B32" s="983"/>
      <c r="C32" s="944" t="s">
        <v>2049</v>
      </c>
      <c r="D32" s="945"/>
      <c r="E32" s="945"/>
      <c r="F32" s="945"/>
      <c r="G32" s="945"/>
      <c r="H32" s="945"/>
      <c r="I32" s="946"/>
    </row>
    <row r="33" spans="1:9" ht="24" customHeight="1" thickBot="1">
      <c r="A33" s="964" t="s">
        <v>2002</v>
      </c>
      <c r="B33" s="965"/>
      <c r="C33" s="944" t="s">
        <v>2050</v>
      </c>
      <c r="D33" s="945"/>
      <c r="E33" s="945"/>
      <c r="F33" s="945"/>
      <c r="G33" s="945"/>
      <c r="H33" s="945"/>
      <c r="I33" s="946"/>
    </row>
    <row r="34" spans="1:9" ht="15.75" customHeight="1" thickBot="1">
      <c r="A34" s="964" t="s">
        <v>2004</v>
      </c>
      <c r="B34" s="965"/>
      <c r="C34" s="944" t="s">
        <v>2051</v>
      </c>
      <c r="D34" s="945"/>
      <c r="E34" s="945"/>
      <c r="F34" s="945"/>
      <c r="G34" s="945"/>
      <c r="H34" s="945"/>
      <c r="I34" s="946"/>
    </row>
    <row r="35" spans="1:9" ht="36.75" thickBot="1">
      <c r="A35" s="771" t="s">
        <v>2006</v>
      </c>
      <c r="B35" s="772" t="s">
        <v>2007</v>
      </c>
      <c r="C35" s="780" t="s">
        <v>2008</v>
      </c>
      <c r="D35" s="980" t="s">
        <v>2009</v>
      </c>
      <c r="E35" s="981"/>
      <c r="F35" s="981"/>
      <c r="G35" s="981"/>
      <c r="H35" s="981"/>
      <c r="I35" s="982"/>
    </row>
    <row r="36" spans="1:9" ht="36" customHeight="1" thickBot="1">
      <c r="A36" s="964" t="s">
        <v>2010</v>
      </c>
      <c r="B36" s="965"/>
      <c r="C36" s="944" t="s">
        <v>2052</v>
      </c>
      <c r="D36" s="945"/>
      <c r="E36" s="945"/>
      <c r="F36" s="945"/>
      <c r="G36" s="945"/>
      <c r="H36" s="945"/>
      <c r="I36" s="946"/>
    </row>
    <row r="37" spans="1:9">
      <c r="A37" s="673"/>
      <c r="B37" s="673"/>
      <c r="C37" s="673"/>
      <c r="D37" s="673"/>
    </row>
    <row r="38" spans="1:9" ht="15.75" thickBot="1">
      <c r="A38" s="773" t="s">
        <v>2012</v>
      </c>
    </row>
    <row r="39" spans="1:9" ht="36" customHeight="1" thickBot="1">
      <c r="A39" s="964" t="s">
        <v>2013</v>
      </c>
      <c r="B39" s="965"/>
      <c r="C39" s="972" t="s">
        <v>2053</v>
      </c>
      <c r="D39" s="973"/>
      <c r="E39" s="973"/>
      <c r="F39" s="973"/>
      <c r="G39" s="973"/>
      <c r="H39" s="973"/>
      <c r="I39" s="974"/>
    </row>
    <row r="40" spans="1:9" ht="15.75" thickBot="1">
      <c r="A40" s="771" t="s">
        <v>2015</v>
      </c>
      <c r="B40" s="772" t="s">
        <v>2054</v>
      </c>
      <c r="C40" s="780" t="s">
        <v>2017</v>
      </c>
      <c r="D40" s="980" t="s">
        <v>2055</v>
      </c>
      <c r="E40" s="981"/>
      <c r="F40" s="981"/>
      <c r="G40" s="981"/>
      <c r="H40" s="981"/>
      <c r="I40" s="982"/>
    </row>
    <row r="41" spans="1:9" ht="24" customHeight="1" thickBot="1">
      <c r="A41" s="964" t="s">
        <v>2019</v>
      </c>
      <c r="B41" s="965"/>
      <c r="C41" s="944" t="s">
        <v>2056</v>
      </c>
      <c r="D41" s="945"/>
      <c r="E41" s="945"/>
      <c r="F41" s="945"/>
      <c r="G41" s="945"/>
      <c r="H41" s="945"/>
      <c r="I41" s="946"/>
    </row>
    <row r="42" spans="1:9" ht="31.5" customHeight="1" thickBot="1">
      <c r="A42" s="964" t="s">
        <v>2021</v>
      </c>
      <c r="B42" s="965"/>
      <c r="C42" s="944" t="s">
        <v>2057</v>
      </c>
      <c r="D42" s="945"/>
      <c r="E42" s="945"/>
      <c r="F42" s="945"/>
      <c r="G42" s="945"/>
      <c r="H42" s="945"/>
      <c r="I42" s="946"/>
    </row>
    <row r="43" spans="1:9" ht="36" customHeight="1" thickBot="1">
      <c r="A43" s="964" t="s">
        <v>2023</v>
      </c>
      <c r="B43" s="965"/>
      <c r="C43" s="947" t="s">
        <v>2058</v>
      </c>
      <c r="D43" s="945"/>
      <c r="E43" s="945"/>
      <c r="F43" s="945"/>
      <c r="G43" s="945"/>
      <c r="H43" s="945"/>
      <c r="I43" s="946"/>
    </row>
    <row r="44" spans="1:9" ht="24.75" thickBot="1">
      <c r="A44" s="771" t="s">
        <v>2025</v>
      </c>
      <c r="B44" s="772" t="s">
        <v>2026</v>
      </c>
      <c r="C44" s="779" t="s">
        <v>2027</v>
      </c>
      <c r="D44" s="972" t="s">
        <v>2028</v>
      </c>
      <c r="E44" s="973"/>
      <c r="F44" s="973"/>
      <c r="G44" s="973"/>
      <c r="H44" s="973"/>
      <c r="I44" s="974"/>
    </row>
    <row r="45" spans="1:9" ht="24.75" thickBot="1">
      <c r="A45" s="771" t="s">
        <v>2029</v>
      </c>
      <c r="B45" s="772" t="s">
        <v>2059</v>
      </c>
      <c r="C45" s="779" t="s">
        <v>2031</v>
      </c>
      <c r="D45" s="972" t="s">
        <v>2032</v>
      </c>
      <c r="E45" s="973"/>
      <c r="F45" s="973"/>
      <c r="G45" s="973"/>
      <c r="H45" s="973"/>
      <c r="I45" s="974"/>
    </row>
    <row r="47" spans="1:9" ht="15.75" thickBot="1"/>
    <row r="48" spans="1:9" ht="15.75" thickBot="1">
      <c r="A48" s="966" t="s">
        <v>2033</v>
      </c>
      <c r="B48" s="967"/>
      <c r="C48" s="967"/>
      <c r="D48" s="968"/>
      <c r="E48" s="969" t="s">
        <v>2034</v>
      </c>
      <c r="F48" s="970"/>
      <c r="G48" s="971"/>
      <c r="H48" s="957" t="s">
        <v>2035</v>
      </c>
      <c r="I48" s="958"/>
    </row>
    <row r="49" spans="1:9" ht="17.25" customHeight="1" thickBot="1">
      <c r="A49" s="959" t="s">
        <v>2036</v>
      </c>
      <c r="B49" s="961" t="s">
        <v>2037</v>
      </c>
      <c r="C49" s="962"/>
      <c r="D49" s="963"/>
      <c r="E49" s="961" t="s">
        <v>2038</v>
      </c>
      <c r="F49" s="962"/>
      <c r="G49" s="963"/>
      <c r="H49" s="959" t="s">
        <v>2039</v>
      </c>
      <c r="I49" s="959" t="s">
        <v>2040</v>
      </c>
    </row>
    <row r="50" spans="1:9" ht="18.75" thickBot="1">
      <c r="A50" s="960"/>
      <c r="B50" s="774" t="s">
        <v>2041</v>
      </c>
      <c r="C50" s="774" t="s">
        <v>2042</v>
      </c>
      <c r="D50" s="774" t="s">
        <v>2043</v>
      </c>
      <c r="E50" s="774" t="s">
        <v>2041</v>
      </c>
      <c r="F50" s="774" t="s">
        <v>2042</v>
      </c>
      <c r="G50" s="774" t="s">
        <v>2043</v>
      </c>
      <c r="H50" s="960"/>
      <c r="I50" s="960"/>
    </row>
    <row r="51" spans="1:9" ht="15.75" thickBot="1">
      <c r="A51" s="775">
        <v>8</v>
      </c>
      <c r="B51" s="776">
        <v>2</v>
      </c>
      <c r="C51" s="776">
        <v>1</v>
      </c>
      <c r="D51" s="776">
        <v>50</v>
      </c>
      <c r="E51" s="776">
        <v>4</v>
      </c>
      <c r="F51" s="776">
        <v>1</v>
      </c>
      <c r="G51" s="776">
        <v>25</v>
      </c>
      <c r="H51" s="776">
        <v>12.5</v>
      </c>
      <c r="I51" s="781"/>
    </row>
    <row r="52" spans="1:9" ht="15.75" thickBot="1">
      <c r="A52" s="948" t="s">
        <v>2044</v>
      </c>
      <c r="B52" s="949"/>
      <c r="C52" s="950"/>
      <c r="D52" s="951" t="s">
        <v>2060</v>
      </c>
      <c r="E52" s="952"/>
      <c r="F52" s="952"/>
      <c r="G52" s="952"/>
      <c r="H52" s="952"/>
      <c r="I52" s="953"/>
    </row>
    <row r="53" spans="1:9" ht="15.75" thickBot="1">
      <c r="A53" s="948" t="s">
        <v>2046</v>
      </c>
      <c r="B53" s="949"/>
      <c r="C53" s="950"/>
      <c r="D53" s="951" t="s">
        <v>2061</v>
      </c>
      <c r="E53" s="952"/>
      <c r="F53" s="952"/>
      <c r="G53" s="952"/>
      <c r="H53" s="952"/>
      <c r="I53" s="953"/>
    </row>
    <row r="54" spans="1:9" ht="15.75" thickBot="1">
      <c r="A54" s="948" t="s">
        <v>2048</v>
      </c>
      <c r="B54" s="949"/>
      <c r="C54" s="950"/>
      <c r="D54" s="954"/>
      <c r="E54" s="955"/>
      <c r="F54" s="955"/>
      <c r="G54" s="955"/>
      <c r="H54" s="955"/>
      <c r="I54" s="956"/>
    </row>
    <row r="56" spans="1:9" ht="15.75" thickBot="1"/>
    <row r="57" spans="1:9" ht="81.75" customHeight="1" thickBot="1">
      <c r="A57" s="770"/>
      <c r="B57" s="978" t="s">
        <v>1999</v>
      </c>
      <c r="C57" s="976"/>
      <c r="D57" s="976"/>
      <c r="E57" s="976"/>
      <c r="F57" s="976"/>
      <c r="G57" s="976"/>
      <c r="H57" s="976"/>
      <c r="I57" s="977"/>
    </row>
    <row r="59" spans="1:9" ht="15.75" thickBot="1"/>
    <row r="60" spans="1:9" ht="24" customHeight="1" thickBot="1">
      <c r="A60" s="964" t="s">
        <v>2000</v>
      </c>
      <c r="B60" s="965"/>
      <c r="C60" s="947" t="s">
        <v>2049</v>
      </c>
      <c r="D60" s="945"/>
      <c r="E60" s="945"/>
      <c r="F60" s="945"/>
      <c r="G60" s="945"/>
      <c r="H60" s="945"/>
      <c r="I60" s="946"/>
    </row>
    <row r="61" spans="1:9" ht="24" customHeight="1" thickBot="1">
      <c r="A61" s="964" t="s">
        <v>2002</v>
      </c>
      <c r="B61" s="965"/>
      <c r="C61" s="947" t="s">
        <v>2050</v>
      </c>
      <c r="D61" s="945"/>
      <c r="E61" s="945"/>
      <c r="F61" s="945"/>
      <c r="G61" s="945"/>
      <c r="H61" s="945"/>
      <c r="I61" s="946"/>
    </row>
    <row r="62" spans="1:9" ht="15.75" customHeight="1" thickBot="1">
      <c r="A62" s="964" t="s">
        <v>2004</v>
      </c>
      <c r="B62" s="965"/>
      <c r="C62" s="947" t="s">
        <v>2051</v>
      </c>
      <c r="D62" s="945"/>
      <c r="E62" s="945"/>
      <c r="F62" s="945"/>
      <c r="G62" s="945"/>
      <c r="H62" s="945"/>
      <c r="I62" s="946"/>
    </row>
    <row r="63" spans="1:9" ht="36.75" thickBot="1">
      <c r="A63" s="771" t="s">
        <v>2006</v>
      </c>
      <c r="B63" s="772" t="s">
        <v>2007</v>
      </c>
      <c r="C63" s="780" t="s">
        <v>2008</v>
      </c>
      <c r="D63" s="944" t="s">
        <v>2009</v>
      </c>
      <c r="E63" s="945"/>
      <c r="F63" s="945"/>
      <c r="G63" s="945"/>
      <c r="H63" s="945"/>
      <c r="I63" s="946"/>
    </row>
    <row r="64" spans="1:9" ht="29.25" customHeight="1" thickBot="1">
      <c r="A64" s="964" t="s">
        <v>2010</v>
      </c>
      <c r="B64" s="965"/>
      <c r="C64" s="947" t="s">
        <v>2052</v>
      </c>
      <c r="D64" s="945"/>
      <c r="E64" s="945"/>
      <c r="F64" s="945"/>
      <c r="G64" s="945"/>
      <c r="H64" s="945"/>
      <c r="I64" s="946"/>
    </row>
    <row r="65" spans="1:9">
      <c r="A65" s="673"/>
      <c r="B65" s="673"/>
      <c r="C65" s="673"/>
      <c r="D65" s="673"/>
    </row>
    <row r="66" spans="1:9" ht="15.75" thickBot="1">
      <c r="A66" s="773" t="s">
        <v>2012</v>
      </c>
    </row>
    <row r="67" spans="1:9" ht="36" customHeight="1" thickBot="1">
      <c r="A67" s="964" t="s">
        <v>2013</v>
      </c>
      <c r="B67" s="965"/>
      <c r="C67" s="979" t="s">
        <v>2062</v>
      </c>
      <c r="D67" s="973"/>
      <c r="E67" s="973"/>
      <c r="F67" s="973"/>
      <c r="G67" s="973"/>
      <c r="H67" s="973"/>
      <c r="I67" s="974"/>
    </row>
    <row r="68" spans="1:9" ht="15.75" thickBot="1">
      <c r="A68" s="771" t="s">
        <v>2015</v>
      </c>
      <c r="B68" s="772" t="s">
        <v>2063</v>
      </c>
      <c r="C68" s="780" t="s">
        <v>2017</v>
      </c>
      <c r="D68" s="944" t="s">
        <v>2018</v>
      </c>
      <c r="E68" s="945"/>
      <c r="F68" s="945"/>
      <c r="G68" s="945"/>
      <c r="H68" s="945"/>
      <c r="I68" s="946"/>
    </row>
    <row r="69" spans="1:9" ht="24" customHeight="1" thickBot="1">
      <c r="A69" s="964" t="s">
        <v>2019</v>
      </c>
      <c r="B69" s="965"/>
      <c r="C69" s="947" t="s">
        <v>2056</v>
      </c>
      <c r="D69" s="945"/>
      <c r="E69" s="945"/>
      <c r="F69" s="945"/>
      <c r="G69" s="945"/>
      <c r="H69" s="945"/>
      <c r="I69" s="946"/>
    </row>
    <row r="70" spans="1:9" ht="39" customHeight="1" thickBot="1">
      <c r="A70" s="964" t="s">
        <v>2021</v>
      </c>
      <c r="B70" s="965"/>
      <c r="C70" s="947" t="s">
        <v>2064</v>
      </c>
      <c r="D70" s="945"/>
      <c r="E70" s="945"/>
      <c r="F70" s="945"/>
      <c r="G70" s="945"/>
      <c r="H70" s="945"/>
      <c r="I70" s="946"/>
    </row>
    <row r="71" spans="1:9" ht="27" customHeight="1" thickBot="1">
      <c r="A71" s="964" t="s">
        <v>2023</v>
      </c>
      <c r="B71" s="965"/>
      <c r="C71" s="947" t="s">
        <v>2058</v>
      </c>
      <c r="D71" s="945"/>
      <c r="E71" s="945"/>
      <c r="F71" s="945"/>
      <c r="G71" s="945"/>
      <c r="H71" s="945"/>
      <c r="I71" s="946"/>
    </row>
    <row r="72" spans="1:9" ht="24.75" thickBot="1">
      <c r="A72" s="771" t="s">
        <v>2025</v>
      </c>
      <c r="B72" s="772" t="s">
        <v>2026</v>
      </c>
      <c r="C72" s="779" t="s">
        <v>2027</v>
      </c>
      <c r="D72" s="972" t="s">
        <v>2028</v>
      </c>
      <c r="E72" s="973"/>
      <c r="F72" s="973"/>
      <c r="G72" s="973"/>
      <c r="H72" s="973"/>
      <c r="I72" s="974"/>
    </row>
    <row r="73" spans="1:9" ht="24.75" thickBot="1">
      <c r="A73" s="771" t="s">
        <v>2029</v>
      </c>
      <c r="B73" s="772" t="s">
        <v>2059</v>
      </c>
      <c r="C73" s="779" t="s">
        <v>2031</v>
      </c>
      <c r="D73" s="972" t="s">
        <v>2032</v>
      </c>
      <c r="E73" s="973"/>
      <c r="F73" s="973"/>
      <c r="G73" s="973"/>
      <c r="H73" s="973"/>
      <c r="I73" s="974"/>
    </row>
    <row r="75" spans="1:9" ht="15.75" thickBot="1"/>
    <row r="76" spans="1:9" ht="15.75" thickBot="1">
      <c r="A76" s="966" t="s">
        <v>2033</v>
      </c>
      <c r="B76" s="967"/>
      <c r="C76" s="967"/>
      <c r="D76" s="968"/>
      <c r="E76" s="969" t="s">
        <v>2034</v>
      </c>
      <c r="F76" s="970"/>
      <c r="G76" s="971"/>
      <c r="H76" s="957" t="s">
        <v>2035</v>
      </c>
      <c r="I76" s="958"/>
    </row>
    <row r="77" spans="1:9" ht="17.25" customHeight="1" thickBot="1">
      <c r="A77" s="959" t="s">
        <v>2036</v>
      </c>
      <c r="B77" s="961" t="s">
        <v>2037</v>
      </c>
      <c r="C77" s="962"/>
      <c r="D77" s="963"/>
      <c r="E77" s="961" t="s">
        <v>2038</v>
      </c>
      <c r="F77" s="962"/>
      <c r="G77" s="963"/>
      <c r="H77" s="959" t="s">
        <v>2039</v>
      </c>
      <c r="I77" s="959" t="s">
        <v>2040</v>
      </c>
    </row>
    <row r="78" spans="1:9" ht="18.75" thickBot="1">
      <c r="A78" s="960"/>
      <c r="B78" s="774" t="s">
        <v>2041</v>
      </c>
      <c r="C78" s="774" t="s">
        <v>2042</v>
      </c>
      <c r="D78" s="774" t="s">
        <v>2043</v>
      </c>
      <c r="E78" s="774" t="s">
        <v>2041</v>
      </c>
      <c r="F78" s="774" t="s">
        <v>2042</v>
      </c>
      <c r="G78" s="774" t="s">
        <v>2043</v>
      </c>
      <c r="H78" s="960"/>
      <c r="I78" s="960"/>
    </row>
    <row r="79" spans="1:9" ht="15.75" thickBot="1">
      <c r="A79" s="775">
        <v>59</v>
      </c>
      <c r="B79" s="776">
        <v>10</v>
      </c>
      <c r="C79" s="776">
        <v>22</v>
      </c>
      <c r="D79" s="776">
        <v>220</v>
      </c>
      <c r="E79" s="776">
        <v>21</v>
      </c>
      <c r="F79" s="776">
        <v>38</v>
      </c>
      <c r="G79" s="776">
        <v>180.95</v>
      </c>
      <c r="H79" s="776">
        <v>64.400000000000006</v>
      </c>
      <c r="I79" s="777"/>
    </row>
    <row r="80" spans="1:9" ht="24" customHeight="1" thickBot="1">
      <c r="A80" s="948" t="s">
        <v>2044</v>
      </c>
      <c r="B80" s="949"/>
      <c r="C80" s="950"/>
      <c r="D80" s="951" t="s">
        <v>2065</v>
      </c>
      <c r="E80" s="952"/>
      <c r="F80" s="952"/>
      <c r="G80" s="952"/>
      <c r="H80" s="952"/>
      <c r="I80" s="953"/>
    </row>
    <row r="81" spans="1:9" ht="15.75" thickBot="1">
      <c r="A81" s="948" t="s">
        <v>2046</v>
      </c>
      <c r="B81" s="949"/>
      <c r="C81" s="950"/>
      <c r="D81" s="951" t="s">
        <v>2066</v>
      </c>
      <c r="E81" s="952"/>
      <c r="F81" s="952"/>
      <c r="G81" s="952"/>
      <c r="H81" s="952"/>
      <c r="I81" s="953"/>
    </row>
    <row r="82" spans="1:9" ht="15.75" thickBot="1">
      <c r="A82" s="948" t="s">
        <v>2048</v>
      </c>
      <c r="B82" s="949"/>
      <c r="C82" s="950"/>
      <c r="D82" s="954"/>
      <c r="E82" s="955"/>
      <c r="F82" s="955"/>
      <c r="G82" s="955"/>
      <c r="H82" s="955"/>
      <c r="I82" s="956"/>
    </row>
    <row r="84" spans="1:9" ht="15.75" thickBot="1"/>
    <row r="85" spans="1:9" ht="90" customHeight="1" thickBot="1">
      <c r="A85" s="782"/>
      <c r="B85" s="975" t="s">
        <v>1999</v>
      </c>
      <c r="C85" s="976"/>
      <c r="D85" s="976"/>
      <c r="E85" s="976"/>
      <c r="F85" s="976"/>
      <c r="G85" s="976"/>
      <c r="H85" s="976"/>
      <c r="I85" s="977"/>
    </row>
    <row r="87" spans="1:9" ht="15.75" thickBot="1"/>
    <row r="88" spans="1:9" ht="24" customHeight="1" thickBot="1">
      <c r="A88" s="964" t="s">
        <v>2000</v>
      </c>
      <c r="B88" s="965"/>
      <c r="C88" s="947" t="s">
        <v>2001</v>
      </c>
      <c r="D88" s="945"/>
      <c r="E88" s="945"/>
      <c r="F88" s="945"/>
      <c r="G88" s="945"/>
      <c r="H88" s="945"/>
      <c r="I88" s="946"/>
    </row>
    <row r="89" spans="1:9" ht="48" customHeight="1" thickBot="1">
      <c r="A89" s="964" t="s">
        <v>2002</v>
      </c>
      <c r="B89" s="965"/>
      <c r="C89" s="947" t="s">
        <v>2003</v>
      </c>
      <c r="D89" s="945"/>
      <c r="E89" s="945"/>
      <c r="F89" s="945"/>
      <c r="G89" s="945"/>
      <c r="H89" s="945"/>
      <c r="I89" s="946"/>
    </row>
    <row r="90" spans="1:9" ht="15.75" customHeight="1" thickBot="1">
      <c r="A90" s="964" t="s">
        <v>2004</v>
      </c>
      <c r="B90" s="965"/>
      <c r="C90" s="947" t="s">
        <v>2005</v>
      </c>
      <c r="D90" s="945"/>
      <c r="E90" s="945"/>
      <c r="F90" s="945"/>
      <c r="G90" s="945"/>
      <c r="H90" s="945"/>
      <c r="I90" s="946"/>
    </row>
    <row r="91" spans="1:9" ht="36.75" thickBot="1">
      <c r="A91" s="771" t="s">
        <v>2006</v>
      </c>
      <c r="B91" s="772" t="s">
        <v>2007</v>
      </c>
      <c r="C91" s="780" t="s">
        <v>2008</v>
      </c>
      <c r="D91" s="944" t="s">
        <v>2009</v>
      </c>
      <c r="E91" s="945"/>
      <c r="F91" s="945"/>
      <c r="G91" s="945"/>
      <c r="H91" s="945"/>
      <c r="I91" s="946"/>
    </row>
    <row r="92" spans="1:9" ht="39.75" customHeight="1" thickBot="1">
      <c r="A92" s="964" t="s">
        <v>2010</v>
      </c>
      <c r="B92" s="965"/>
      <c r="C92" s="947" t="s">
        <v>2011</v>
      </c>
      <c r="D92" s="945"/>
      <c r="E92" s="945"/>
      <c r="F92" s="945"/>
      <c r="G92" s="945"/>
      <c r="H92" s="945"/>
      <c r="I92" s="946"/>
    </row>
    <row r="93" spans="1:9">
      <c r="A93" s="673"/>
      <c r="B93" s="673"/>
      <c r="C93" s="673"/>
      <c r="D93" s="673"/>
    </row>
    <row r="94" spans="1:9" ht="15.75" thickBot="1">
      <c r="A94" s="773" t="s">
        <v>2012</v>
      </c>
    </row>
    <row r="95" spans="1:9" ht="36.75" customHeight="1" thickBot="1">
      <c r="A95" s="964" t="s">
        <v>2013</v>
      </c>
      <c r="B95" s="965"/>
      <c r="C95" s="947" t="s">
        <v>2067</v>
      </c>
      <c r="D95" s="945"/>
      <c r="E95" s="945"/>
      <c r="F95" s="945"/>
      <c r="G95" s="945"/>
      <c r="H95" s="945"/>
      <c r="I95" s="946"/>
    </row>
    <row r="96" spans="1:9" ht="24.75" thickBot="1">
      <c r="A96" s="771" t="s">
        <v>2015</v>
      </c>
      <c r="B96" s="772" t="s">
        <v>2068</v>
      </c>
      <c r="C96" s="780" t="s">
        <v>2017</v>
      </c>
      <c r="D96" s="944" t="s">
        <v>2018</v>
      </c>
      <c r="E96" s="945"/>
      <c r="F96" s="945"/>
      <c r="G96" s="945"/>
      <c r="H96" s="945"/>
      <c r="I96" s="946"/>
    </row>
    <row r="97" spans="1:9" ht="24" customHeight="1" thickBot="1">
      <c r="A97" s="964" t="s">
        <v>2019</v>
      </c>
      <c r="B97" s="965"/>
      <c r="C97" s="947" t="s">
        <v>2069</v>
      </c>
      <c r="D97" s="945"/>
      <c r="E97" s="945"/>
      <c r="F97" s="945"/>
      <c r="G97" s="945"/>
      <c r="H97" s="945"/>
      <c r="I97" s="946"/>
    </row>
    <row r="98" spans="1:9" ht="39.75" customHeight="1" thickBot="1">
      <c r="A98" s="964" t="s">
        <v>2021</v>
      </c>
      <c r="B98" s="965"/>
      <c r="C98" s="947" t="s">
        <v>2070</v>
      </c>
      <c r="D98" s="945"/>
      <c r="E98" s="945"/>
      <c r="F98" s="945"/>
      <c r="G98" s="945"/>
      <c r="H98" s="945"/>
      <c r="I98" s="946"/>
    </row>
    <row r="99" spans="1:9" ht="31.5" customHeight="1" thickBot="1">
      <c r="A99" s="964" t="s">
        <v>2023</v>
      </c>
      <c r="B99" s="965"/>
      <c r="C99" s="947" t="s">
        <v>2071</v>
      </c>
      <c r="D99" s="945"/>
      <c r="E99" s="945"/>
      <c r="F99" s="945"/>
      <c r="G99" s="945"/>
      <c r="H99" s="945"/>
      <c r="I99" s="946"/>
    </row>
    <row r="100" spans="1:9" ht="24.75" thickBot="1">
      <c r="A100" s="771" t="s">
        <v>2025</v>
      </c>
      <c r="B100" s="772" t="s">
        <v>2026</v>
      </c>
      <c r="C100" s="779" t="s">
        <v>2027</v>
      </c>
      <c r="D100" s="972" t="s">
        <v>2028</v>
      </c>
      <c r="E100" s="973"/>
      <c r="F100" s="973"/>
      <c r="G100" s="973"/>
      <c r="H100" s="973"/>
      <c r="I100" s="974"/>
    </row>
    <row r="101" spans="1:9" ht="36.75" thickBot="1">
      <c r="A101" s="771" t="s">
        <v>2029</v>
      </c>
      <c r="B101" s="772" t="s">
        <v>2030</v>
      </c>
      <c r="C101" s="779" t="s">
        <v>2031</v>
      </c>
      <c r="D101" s="972" t="s">
        <v>2032</v>
      </c>
      <c r="E101" s="973"/>
      <c r="F101" s="973"/>
      <c r="G101" s="973"/>
      <c r="H101" s="973"/>
      <c r="I101" s="974"/>
    </row>
    <row r="103" spans="1:9" ht="15.75" thickBot="1"/>
    <row r="104" spans="1:9" ht="15.75" thickBot="1">
      <c r="A104" s="966" t="s">
        <v>2033</v>
      </c>
      <c r="B104" s="967"/>
      <c r="C104" s="967"/>
      <c r="D104" s="968"/>
      <c r="E104" s="969" t="s">
        <v>2034</v>
      </c>
      <c r="F104" s="970"/>
      <c r="G104" s="971"/>
      <c r="H104" s="957" t="s">
        <v>2035</v>
      </c>
      <c r="I104" s="958"/>
    </row>
    <row r="105" spans="1:9" ht="17.25" customHeight="1" thickBot="1">
      <c r="A105" s="959" t="s">
        <v>2036</v>
      </c>
      <c r="B105" s="961" t="s">
        <v>2037</v>
      </c>
      <c r="C105" s="962"/>
      <c r="D105" s="963"/>
      <c r="E105" s="961" t="s">
        <v>2038</v>
      </c>
      <c r="F105" s="962"/>
      <c r="G105" s="963"/>
      <c r="H105" s="959" t="s">
        <v>2039</v>
      </c>
      <c r="I105" s="959" t="s">
        <v>2040</v>
      </c>
    </row>
    <row r="106" spans="1:9" ht="18.75" thickBot="1">
      <c r="A106" s="960"/>
      <c r="B106" s="774" t="s">
        <v>2041</v>
      </c>
      <c r="C106" s="774" t="s">
        <v>2042</v>
      </c>
      <c r="D106" s="774" t="s">
        <v>2043</v>
      </c>
      <c r="E106" s="774" t="s">
        <v>2041</v>
      </c>
      <c r="F106" s="774" t="s">
        <v>2042</v>
      </c>
      <c r="G106" s="774" t="s">
        <v>2043</v>
      </c>
      <c r="H106" s="960"/>
      <c r="I106" s="960"/>
    </row>
    <row r="107" spans="1:9" ht="15.75" thickBot="1">
      <c r="A107" s="775">
        <v>16</v>
      </c>
      <c r="B107" s="776">
        <v>16</v>
      </c>
      <c r="C107" s="776">
        <v>16</v>
      </c>
      <c r="D107" s="776">
        <v>100</v>
      </c>
      <c r="E107" s="776">
        <v>16</v>
      </c>
      <c r="F107" s="776">
        <v>16</v>
      </c>
      <c r="G107" s="776">
        <v>100</v>
      </c>
      <c r="H107" s="776">
        <v>100</v>
      </c>
      <c r="I107" s="777"/>
    </row>
    <row r="108" spans="1:9" ht="15.75" thickBot="1">
      <c r="A108" s="948" t="s">
        <v>2044</v>
      </c>
      <c r="B108" s="949"/>
      <c r="C108" s="950"/>
      <c r="D108" s="951" t="s">
        <v>2045</v>
      </c>
      <c r="E108" s="952"/>
      <c r="F108" s="952"/>
      <c r="G108" s="952"/>
      <c r="H108" s="952"/>
      <c r="I108" s="953"/>
    </row>
    <row r="109" spans="1:9" ht="15.75" thickBot="1">
      <c r="A109" s="948" t="s">
        <v>2046</v>
      </c>
      <c r="B109" s="949"/>
      <c r="C109" s="950"/>
      <c r="D109" s="951" t="s">
        <v>2072</v>
      </c>
      <c r="E109" s="952"/>
      <c r="F109" s="952"/>
      <c r="G109" s="952"/>
      <c r="H109" s="952"/>
      <c r="I109" s="953"/>
    </row>
    <row r="110" spans="1:9" ht="15.75" thickBot="1">
      <c r="A110" s="948" t="s">
        <v>2048</v>
      </c>
      <c r="B110" s="949"/>
      <c r="C110" s="950"/>
      <c r="D110" s="954"/>
      <c r="E110" s="955"/>
      <c r="F110" s="955"/>
      <c r="G110" s="955"/>
      <c r="H110" s="955"/>
      <c r="I110" s="956"/>
    </row>
    <row r="112" spans="1:9" ht="15.75" thickBot="1"/>
    <row r="113" spans="1:9" ht="98.25" customHeight="1" thickBot="1">
      <c r="A113" s="770"/>
      <c r="B113" s="942" t="s">
        <v>1999</v>
      </c>
      <c r="C113" s="943"/>
      <c r="D113" s="943"/>
      <c r="E113" s="943"/>
      <c r="F113" s="943"/>
      <c r="G113" s="943"/>
      <c r="H113" s="943"/>
      <c r="I113" s="943"/>
    </row>
    <row r="115" spans="1:9" ht="15.75" thickBot="1"/>
    <row r="116" spans="1:9" ht="24" customHeight="1" thickBot="1">
      <c r="A116" s="964" t="s">
        <v>2000</v>
      </c>
      <c r="B116" s="965"/>
      <c r="C116" s="947" t="s">
        <v>2001</v>
      </c>
      <c r="D116" s="945"/>
      <c r="E116" s="945"/>
      <c r="F116" s="945"/>
      <c r="G116" s="945"/>
      <c r="H116" s="945"/>
      <c r="I116" s="946"/>
    </row>
    <row r="117" spans="1:9" ht="29.25" customHeight="1" thickBot="1">
      <c r="A117" s="964" t="s">
        <v>2002</v>
      </c>
      <c r="B117" s="965"/>
      <c r="C117" s="947" t="s">
        <v>2003</v>
      </c>
      <c r="D117" s="945"/>
      <c r="E117" s="945"/>
      <c r="F117" s="945"/>
      <c r="G117" s="945"/>
      <c r="H117" s="945"/>
      <c r="I117" s="946"/>
    </row>
    <row r="118" spans="1:9" ht="15.75" customHeight="1" thickBot="1">
      <c r="A118" s="964" t="s">
        <v>2004</v>
      </c>
      <c r="B118" s="965"/>
      <c r="C118" s="947" t="s">
        <v>2005</v>
      </c>
      <c r="D118" s="945"/>
      <c r="E118" s="945"/>
      <c r="F118" s="945"/>
      <c r="G118" s="945"/>
      <c r="H118" s="945"/>
      <c r="I118" s="946"/>
    </row>
    <row r="119" spans="1:9" ht="36.75" thickBot="1">
      <c r="A119" s="771" t="s">
        <v>2006</v>
      </c>
      <c r="B119" s="772" t="s">
        <v>2007</v>
      </c>
      <c r="C119" s="780" t="s">
        <v>2008</v>
      </c>
      <c r="D119" s="944" t="s">
        <v>2009</v>
      </c>
      <c r="E119" s="945"/>
      <c r="F119" s="945"/>
      <c r="G119" s="945"/>
      <c r="H119" s="945"/>
      <c r="I119" s="946"/>
    </row>
    <row r="120" spans="1:9" ht="34.5" customHeight="1" thickBot="1">
      <c r="A120" s="964" t="s">
        <v>2010</v>
      </c>
      <c r="B120" s="965"/>
      <c r="C120" s="947" t="s">
        <v>2011</v>
      </c>
      <c r="D120" s="945"/>
      <c r="E120" s="945"/>
      <c r="F120" s="945"/>
      <c r="G120" s="945"/>
      <c r="H120" s="945"/>
      <c r="I120" s="946"/>
    </row>
    <row r="121" spans="1:9">
      <c r="A121" s="673"/>
      <c r="B121" s="673"/>
      <c r="C121" s="673"/>
      <c r="D121" s="673"/>
    </row>
    <row r="122" spans="1:9" ht="15.75" thickBot="1">
      <c r="A122" s="773" t="s">
        <v>2012</v>
      </c>
    </row>
    <row r="123" spans="1:9" ht="31.5" customHeight="1" thickBot="1">
      <c r="A123" s="964" t="s">
        <v>2013</v>
      </c>
      <c r="B123" s="965"/>
      <c r="C123" s="947" t="s">
        <v>2073</v>
      </c>
      <c r="D123" s="945"/>
      <c r="E123" s="945"/>
      <c r="F123" s="945"/>
      <c r="G123" s="945"/>
      <c r="H123" s="945"/>
      <c r="I123" s="946"/>
    </row>
    <row r="124" spans="1:9" ht="24.75" thickBot="1">
      <c r="A124" s="771" t="s">
        <v>2015</v>
      </c>
      <c r="B124" s="772" t="s">
        <v>2068</v>
      </c>
      <c r="C124" s="780" t="s">
        <v>2017</v>
      </c>
      <c r="D124" s="944" t="s">
        <v>2018</v>
      </c>
      <c r="E124" s="945"/>
      <c r="F124" s="945"/>
      <c r="G124" s="945"/>
      <c r="H124" s="945"/>
      <c r="I124" s="946"/>
    </row>
    <row r="125" spans="1:9" ht="24" customHeight="1" thickBot="1">
      <c r="A125" s="964" t="s">
        <v>2019</v>
      </c>
      <c r="B125" s="965"/>
      <c r="C125" s="947" t="s">
        <v>2074</v>
      </c>
      <c r="D125" s="945"/>
      <c r="E125" s="945"/>
      <c r="F125" s="945"/>
      <c r="G125" s="945"/>
      <c r="H125" s="945"/>
      <c r="I125" s="946"/>
    </row>
    <row r="126" spans="1:9" ht="27.75" customHeight="1" thickBot="1">
      <c r="A126" s="964" t="s">
        <v>2021</v>
      </c>
      <c r="B126" s="965"/>
      <c r="C126" s="947" t="s">
        <v>2075</v>
      </c>
      <c r="D126" s="945"/>
      <c r="E126" s="945"/>
      <c r="F126" s="945"/>
      <c r="G126" s="945"/>
      <c r="H126" s="945"/>
      <c r="I126" s="946"/>
    </row>
    <row r="127" spans="1:9" ht="32.25" customHeight="1" thickBot="1">
      <c r="A127" s="964" t="s">
        <v>2023</v>
      </c>
      <c r="B127" s="965"/>
      <c r="C127" s="947" t="s">
        <v>2076</v>
      </c>
      <c r="D127" s="945"/>
      <c r="E127" s="945"/>
      <c r="F127" s="945"/>
      <c r="G127" s="945"/>
      <c r="H127" s="945"/>
      <c r="I127" s="946"/>
    </row>
    <row r="128" spans="1:9" ht="24.75" thickBot="1">
      <c r="A128" s="771" t="s">
        <v>2025</v>
      </c>
      <c r="B128" s="772" t="s">
        <v>2026</v>
      </c>
      <c r="C128" s="779" t="s">
        <v>2027</v>
      </c>
      <c r="D128" s="972" t="s">
        <v>2028</v>
      </c>
      <c r="E128" s="973"/>
      <c r="F128" s="973"/>
      <c r="G128" s="973"/>
      <c r="H128" s="973"/>
      <c r="I128" s="974"/>
    </row>
    <row r="129" spans="1:9" ht="36.75" thickBot="1">
      <c r="A129" s="771" t="s">
        <v>2029</v>
      </c>
      <c r="B129" s="772" t="s">
        <v>2030</v>
      </c>
      <c r="C129" s="779" t="s">
        <v>2031</v>
      </c>
      <c r="D129" s="972" t="s">
        <v>2032</v>
      </c>
      <c r="E129" s="973"/>
      <c r="F129" s="973"/>
      <c r="G129" s="973"/>
      <c r="H129" s="973"/>
      <c r="I129" s="974"/>
    </row>
    <row r="131" spans="1:9" ht="15.75" thickBot="1"/>
    <row r="132" spans="1:9" ht="15.75" thickBot="1">
      <c r="A132" s="966" t="s">
        <v>2033</v>
      </c>
      <c r="B132" s="967"/>
      <c r="C132" s="967"/>
      <c r="D132" s="968"/>
      <c r="E132" s="969" t="s">
        <v>2034</v>
      </c>
      <c r="F132" s="970"/>
      <c r="G132" s="971"/>
      <c r="H132" s="957" t="s">
        <v>2035</v>
      </c>
      <c r="I132" s="958"/>
    </row>
    <row r="133" spans="1:9" ht="17.25" customHeight="1" thickBot="1">
      <c r="A133" s="959" t="s">
        <v>2036</v>
      </c>
      <c r="B133" s="961" t="s">
        <v>2037</v>
      </c>
      <c r="C133" s="962"/>
      <c r="D133" s="963"/>
      <c r="E133" s="961" t="s">
        <v>2038</v>
      </c>
      <c r="F133" s="962"/>
      <c r="G133" s="963"/>
      <c r="H133" s="959" t="s">
        <v>2039</v>
      </c>
      <c r="I133" s="959" t="s">
        <v>2040</v>
      </c>
    </row>
    <row r="134" spans="1:9" ht="18.75" thickBot="1">
      <c r="A134" s="960"/>
      <c r="B134" s="774" t="s">
        <v>2041</v>
      </c>
      <c r="C134" s="774" t="s">
        <v>2042</v>
      </c>
      <c r="D134" s="774" t="s">
        <v>2043</v>
      </c>
      <c r="E134" s="774" t="s">
        <v>2041</v>
      </c>
      <c r="F134" s="774" t="s">
        <v>2042</v>
      </c>
      <c r="G134" s="774" t="s">
        <v>2043</v>
      </c>
      <c r="H134" s="960"/>
      <c r="I134" s="960"/>
    </row>
    <row r="135" spans="1:9" ht="15.75" thickBot="1">
      <c r="A135" s="775">
        <v>144</v>
      </c>
      <c r="B135" s="776">
        <v>144</v>
      </c>
      <c r="C135" s="776">
        <v>116</v>
      </c>
      <c r="D135" s="776">
        <v>80.55</v>
      </c>
      <c r="E135" s="776">
        <v>144</v>
      </c>
      <c r="F135" s="776">
        <v>116</v>
      </c>
      <c r="G135" s="776">
        <v>80.55</v>
      </c>
      <c r="H135" s="776">
        <v>80.55</v>
      </c>
      <c r="I135" s="777"/>
    </row>
    <row r="136" spans="1:9" ht="24" customHeight="1" thickBot="1">
      <c r="A136" s="948" t="s">
        <v>2044</v>
      </c>
      <c r="B136" s="949"/>
      <c r="C136" s="950"/>
      <c r="D136" s="951" t="s">
        <v>2077</v>
      </c>
      <c r="E136" s="952"/>
      <c r="F136" s="952"/>
      <c r="G136" s="952"/>
      <c r="H136" s="952"/>
      <c r="I136" s="953"/>
    </row>
    <row r="137" spans="1:9" ht="15.75" thickBot="1">
      <c r="A137" s="948" t="s">
        <v>2046</v>
      </c>
      <c r="B137" s="949"/>
      <c r="C137" s="950"/>
      <c r="D137" s="951" t="s">
        <v>2078</v>
      </c>
      <c r="E137" s="952"/>
      <c r="F137" s="952"/>
      <c r="G137" s="952"/>
      <c r="H137" s="952"/>
      <c r="I137" s="953"/>
    </row>
    <row r="138" spans="1:9" ht="15.75" thickBot="1">
      <c r="A138" s="948" t="s">
        <v>2048</v>
      </c>
      <c r="B138" s="949"/>
      <c r="C138" s="950"/>
      <c r="D138" s="954"/>
      <c r="E138" s="955"/>
      <c r="F138" s="955"/>
      <c r="G138" s="955"/>
      <c r="H138" s="955"/>
      <c r="I138" s="956"/>
    </row>
  </sheetData>
  <mergeCells count="175">
    <mergeCell ref="A4:B4"/>
    <mergeCell ref="A5:B5"/>
    <mergeCell ref="A6:B6"/>
    <mergeCell ref="A15:B15"/>
    <mergeCell ref="A20:D20"/>
    <mergeCell ref="E20:G20"/>
    <mergeCell ref="C15:I15"/>
    <mergeCell ref="D16:I16"/>
    <mergeCell ref="D17:I17"/>
    <mergeCell ref="A8:B8"/>
    <mergeCell ref="A11:B11"/>
    <mergeCell ref="A13:B13"/>
    <mergeCell ref="A32:B32"/>
    <mergeCell ref="A33:B33"/>
    <mergeCell ref="A34:B34"/>
    <mergeCell ref="B1:I1"/>
    <mergeCell ref="C11:I11"/>
    <mergeCell ref="D12:I12"/>
    <mergeCell ref="C13:I13"/>
    <mergeCell ref="C14:I14"/>
    <mergeCell ref="C4:I4"/>
    <mergeCell ref="C5:I5"/>
    <mergeCell ref="C6:I6"/>
    <mergeCell ref="A24:C24"/>
    <mergeCell ref="D24:I24"/>
    <mergeCell ref="A25:C25"/>
    <mergeCell ref="D25:I25"/>
    <mergeCell ref="A26:C26"/>
    <mergeCell ref="D26:I26"/>
    <mergeCell ref="H20:I20"/>
    <mergeCell ref="A21:A22"/>
    <mergeCell ref="B21:D21"/>
    <mergeCell ref="E21:G21"/>
    <mergeCell ref="H21:H22"/>
    <mergeCell ref="I21:I22"/>
    <mergeCell ref="A14:B14"/>
    <mergeCell ref="D7:I7"/>
    <mergeCell ref="C8:I8"/>
    <mergeCell ref="B29:I29"/>
    <mergeCell ref="C32:I32"/>
    <mergeCell ref="C33:I33"/>
    <mergeCell ref="C34:I34"/>
    <mergeCell ref="A52:C52"/>
    <mergeCell ref="D52:I52"/>
    <mergeCell ref="A53:C53"/>
    <mergeCell ref="D53:I53"/>
    <mergeCell ref="H48:I48"/>
    <mergeCell ref="A49:A50"/>
    <mergeCell ref="B49:D49"/>
    <mergeCell ref="E49:G49"/>
    <mergeCell ref="H49:H50"/>
    <mergeCell ref="I49:I50"/>
    <mergeCell ref="A42:B42"/>
    <mergeCell ref="A43:B43"/>
    <mergeCell ref="A48:D48"/>
    <mergeCell ref="E48:G48"/>
    <mergeCell ref="C43:I43"/>
    <mergeCell ref="D44:I44"/>
    <mergeCell ref="D45:I45"/>
    <mergeCell ref="A36:B36"/>
    <mergeCell ref="A60:B60"/>
    <mergeCell ref="A61:B61"/>
    <mergeCell ref="A62:B62"/>
    <mergeCell ref="C60:I60"/>
    <mergeCell ref="C61:I61"/>
    <mergeCell ref="C62:I62"/>
    <mergeCell ref="D35:I35"/>
    <mergeCell ref="C36:I36"/>
    <mergeCell ref="C39:I39"/>
    <mergeCell ref="D40:I40"/>
    <mergeCell ref="C41:I41"/>
    <mergeCell ref="C42:I42"/>
    <mergeCell ref="A54:C54"/>
    <mergeCell ref="D54:I54"/>
    <mergeCell ref="A39:B39"/>
    <mergeCell ref="A41:B41"/>
    <mergeCell ref="I77:I78"/>
    <mergeCell ref="A70:B70"/>
    <mergeCell ref="A71:B71"/>
    <mergeCell ref="A76:D76"/>
    <mergeCell ref="E76:G76"/>
    <mergeCell ref="C71:I71"/>
    <mergeCell ref="D72:I72"/>
    <mergeCell ref="D73:I73"/>
    <mergeCell ref="A64:B64"/>
    <mergeCell ref="A67:B67"/>
    <mergeCell ref="A69:B69"/>
    <mergeCell ref="B57:I57"/>
    <mergeCell ref="A88:B88"/>
    <mergeCell ref="A89:B89"/>
    <mergeCell ref="A90:B90"/>
    <mergeCell ref="C88:I88"/>
    <mergeCell ref="C89:I89"/>
    <mergeCell ref="C90:I90"/>
    <mergeCell ref="D63:I63"/>
    <mergeCell ref="C64:I64"/>
    <mergeCell ref="C67:I67"/>
    <mergeCell ref="D68:I68"/>
    <mergeCell ref="C69:I69"/>
    <mergeCell ref="C70:I70"/>
    <mergeCell ref="A80:C80"/>
    <mergeCell ref="D80:I80"/>
    <mergeCell ref="A81:C81"/>
    <mergeCell ref="D81:I81"/>
    <mergeCell ref="A82:C82"/>
    <mergeCell ref="D82:I82"/>
    <mergeCell ref="H76:I76"/>
    <mergeCell ref="A77:A78"/>
    <mergeCell ref="B77:D77"/>
    <mergeCell ref="E77:G77"/>
    <mergeCell ref="H77:H78"/>
    <mergeCell ref="I105:I106"/>
    <mergeCell ref="A98:B98"/>
    <mergeCell ref="A99:B99"/>
    <mergeCell ref="A104:D104"/>
    <mergeCell ref="E104:G104"/>
    <mergeCell ref="C99:I99"/>
    <mergeCell ref="D100:I100"/>
    <mergeCell ref="D101:I101"/>
    <mergeCell ref="A92:B92"/>
    <mergeCell ref="A95:B95"/>
    <mergeCell ref="A97:B97"/>
    <mergeCell ref="B85:I85"/>
    <mergeCell ref="A116:B116"/>
    <mergeCell ref="A117:B117"/>
    <mergeCell ref="A118:B118"/>
    <mergeCell ref="C116:I116"/>
    <mergeCell ref="C117:I117"/>
    <mergeCell ref="C118:I118"/>
    <mergeCell ref="D91:I91"/>
    <mergeCell ref="C92:I92"/>
    <mergeCell ref="C95:I95"/>
    <mergeCell ref="D96:I96"/>
    <mergeCell ref="C97:I97"/>
    <mergeCell ref="C98:I98"/>
    <mergeCell ref="A108:C108"/>
    <mergeCell ref="D108:I108"/>
    <mergeCell ref="A109:C109"/>
    <mergeCell ref="D109:I109"/>
    <mergeCell ref="A110:C110"/>
    <mergeCell ref="D110:I110"/>
    <mergeCell ref="H104:I104"/>
    <mergeCell ref="A105:A106"/>
    <mergeCell ref="B105:D105"/>
    <mergeCell ref="E105:G105"/>
    <mergeCell ref="H105:H106"/>
    <mergeCell ref="A137:C137"/>
    <mergeCell ref="D137:I137"/>
    <mergeCell ref="A138:C138"/>
    <mergeCell ref="D138:I138"/>
    <mergeCell ref="H132:I132"/>
    <mergeCell ref="A133:A134"/>
    <mergeCell ref="B133:D133"/>
    <mergeCell ref="E133:G133"/>
    <mergeCell ref="H133:H134"/>
    <mergeCell ref="I133:I134"/>
    <mergeCell ref="A132:D132"/>
    <mergeCell ref="E132:G132"/>
    <mergeCell ref="B113:I113"/>
    <mergeCell ref="D119:I119"/>
    <mergeCell ref="C120:I120"/>
    <mergeCell ref="C123:I123"/>
    <mergeCell ref="D124:I124"/>
    <mergeCell ref="C125:I125"/>
    <mergeCell ref="C126:I126"/>
    <mergeCell ref="A136:C136"/>
    <mergeCell ref="D136:I136"/>
    <mergeCell ref="A126:B126"/>
    <mergeCell ref="A127:B127"/>
    <mergeCell ref="C127:I127"/>
    <mergeCell ref="D128:I128"/>
    <mergeCell ref="D129:I129"/>
    <mergeCell ref="A120:B120"/>
    <mergeCell ref="A123:B123"/>
    <mergeCell ref="A125:B125"/>
  </mergeCells>
  <pageMargins left="0.24" right="0.23622047244094491" top="0.60364583333333333" bottom="0.31" header="0.21" footer="0.17"/>
  <pageSetup scale="95" orientation="portrait" r:id="rId1"/>
  <headerFooter>
    <oddHeader>&amp;RETCA-III-15
TRIMESTRE: SEGUNDO</oddHeader>
  </headerFooter>
  <rowBreaks count="4" manualBreakCount="4">
    <brk id="27" max="16383" man="1"/>
    <brk id="55" max="16383" man="1"/>
    <brk id="83" max="8" man="1"/>
    <brk id="111" max="8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Y43"/>
  <sheetViews>
    <sheetView showRuler="0" topLeftCell="A37" zoomScale="120" zoomScaleNormal="120" zoomScalePageLayoutView="120" workbookViewId="0">
      <selection activeCell="J52" sqref="J52"/>
    </sheetView>
  </sheetViews>
  <sheetFormatPr baseColWidth="10" defaultColWidth="11.42578125" defaultRowHeight="15"/>
  <cols>
    <col min="1" max="1" width="3.7109375" style="669" customWidth="1"/>
    <col min="2" max="7" width="2.85546875" style="669" customWidth="1"/>
    <col min="8" max="8" width="20.7109375" style="673" customWidth="1"/>
    <col min="9" max="9" width="7.42578125" customWidth="1"/>
    <col min="10" max="10" width="7.5703125" customWidth="1"/>
    <col min="11" max="11" width="6.42578125" customWidth="1"/>
    <col min="12" max="23" width="5.85546875" customWidth="1"/>
    <col min="24" max="24" width="6.7109375" customWidth="1"/>
    <col min="25" max="25" width="6.5703125" customWidth="1"/>
  </cols>
  <sheetData>
    <row r="1" spans="1:25" ht="24" customHeight="1">
      <c r="A1" s="995"/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6"/>
    </row>
    <row r="2" spans="1:25" ht="15.75" thickBot="1"/>
    <row r="3" spans="1:25" ht="16.5" customHeight="1" thickBot="1">
      <c r="A3" s="661" t="s">
        <v>562</v>
      </c>
      <c r="B3" s="662"/>
      <c r="C3" s="663"/>
      <c r="D3" s="664"/>
      <c r="E3" s="665"/>
      <c r="F3" s="665"/>
      <c r="G3" s="666"/>
      <c r="H3" s="785" t="s">
        <v>786</v>
      </c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668" t="s">
        <v>563</v>
      </c>
      <c r="X3" s="668"/>
      <c r="Y3" s="667" t="s">
        <v>2079</v>
      </c>
    </row>
    <row r="4" spans="1:25" s="671" customFormat="1" ht="36" customHeight="1">
      <c r="A4" s="669" t="s">
        <v>564</v>
      </c>
      <c r="B4" s="670"/>
      <c r="C4" s="670"/>
      <c r="D4" s="670"/>
      <c r="E4" s="670"/>
      <c r="F4" s="670"/>
      <c r="G4" s="670"/>
      <c r="H4" s="670"/>
      <c r="I4"/>
      <c r="J4"/>
      <c r="O4"/>
      <c r="P4"/>
      <c r="Q4"/>
      <c r="R4"/>
      <c r="S4"/>
      <c r="X4" s="672"/>
      <c r="Y4" s="672"/>
    </row>
    <row r="5" spans="1:25" s="669" customFormat="1">
      <c r="A5" s="988" t="s">
        <v>565</v>
      </c>
      <c r="B5" s="988" t="s">
        <v>566</v>
      </c>
      <c r="C5" s="994" t="s">
        <v>567</v>
      </c>
      <c r="D5" s="994" t="s">
        <v>568</v>
      </c>
      <c r="E5" s="988" t="s">
        <v>569</v>
      </c>
      <c r="F5" s="994" t="s">
        <v>570</v>
      </c>
      <c r="G5" s="994" t="s">
        <v>571</v>
      </c>
      <c r="H5" s="997" t="s">
        <v>9</v>
      </c>
      <c r="I5" s="988" t="s">
        <v>572</v>
      </c>
      <c r="J5" s="988" t="s">
        <v>573</v>
      </c>
      <c r="K5" s="987" t="s">
        <v>574</v>
      </c>
      <c r="L5" s="987"/>
      <c r="M5" s="987"/>
      <c r="N5" s="987"/>
      <c r="O5" s="987"/>
      <c r="P5" s="998" t="s">
        <v>575</v>
      </c>
      <c r="Q5" s="999"/>
      <c r="R5" s="999"/>
      <c r="S5" s="1000"/>
      <c r="T5" s="987" t="s">
        <v>576</v>
      </c>
      <c r="U5" s="987"/>
      <c r="V5" s="987"/>
      <c r="W5" s="987"/>
      <c r="X5" s="988" t="s">
        <v>2080</v>
      </c>
      <c r="Y5" s="988" t="s">
        <v>509</v>
      </c>
    </row>
    <row r="6" spans="1:25" s="669" customFormat="1" ht="18">
      <c r="A6" s="988"/>
      <c r="B6" s="988"/>
      <c r="C6" s="994"/>
      <c r="D6" s="994"/>
      <c r="E6" s="988"/>
      <c r="F6" s="994"/>
      <c r="G6" s="994"/>
      <c r="H6" s="997"/>
      <c r="I6" s="988"/>
      <c r="J6" s="988"/>
      <c r="K6" s="740" t="s">
        <v>577</v>
      </c>
      <c r="L6" s="739" t="s">
        <v>578</v>
      </c>
      <c r="M6" s="739" t="s">
        <v>579</v>
      </c>
      <c r="N6" s="739" t="s">
        <v>580</v>
      </c>
      <c r="O6" s="739" t="s">
        <v>581</v>
      </c>
      <c r="P6" s="739" t="s">
        <v>578</v>
      </c>
      <c r="Q6" s="739" t="s">
        <v>579</v>
      </c>
      <c r="R6" s="739" t="s">
        <v>580</v>
      </c>
      <c r="S6" s="739" t="s">
        <v>581</v>
      </c>
      <c r="T6" s="739" t="s">
        <v>578</v>
      </c>
      <c r="U6" s="739" t="s">
        <v>579</v>
      </c>
      <c r="V6" s="739" t="s">
        <v>580</v>
      </c>
      <c r="W6" s="739" t="s">
        <v>581</v>
      </c>
      <c r="X6" s="989"/>
      <c r="Y6" s="989"/>
    </row>
    <row r="7" spans="1:25" s="669" customFormat="1">
      <c r="A7" s="786" t="s">
        <v>2081</v>
      </c>
      <c r="B7" s="786"/>
      <c r="C7" s="786"/>
      <c r="D7" s="786"/>
      <c r="E7" s="786"/>
      <c r="F7" s="786"/>
      <c r="G7" s="786"/>
      <c r="H7" s="787" t="s">
        <v>642</v>
      </c>
      <c r="I7" s="788"/>
      <c r="J7" s="788"/>
      <c r="K7" s="789"/>
      <c r="L7" s="789"/>
      <c r="M7" s="789"/>
      <c r="N7" s="789"/>
      <c r="O7" s="789"/>
      <c r="P7" s="789"/>
      <c r="Q7" s="789"/>
      <c r="R7" s="789"/>
      <c r="S7" s="789"/>
      <c r="T7" s="789"/>
      <c r="U7" s="789"/>
      <c r="V7" s="789"/>
      <c r="W7" s="790"/>
      <c r="X7" s="791" t="str">
        <f t="shared" ref="X7:X16" si="0">IF(L7=0,"",((T7+U7+V7+W7)/L7))</f>
        <v/>
      </c>
      <c r="Y7" s="791" t="str">
        <f t="shared" ref="Y7:Y16" si="1">IF(K7=0,"",(T7+U7+V7+W7)/K7)</f>
        <v/>
      </c>
    </row>
    <row r="8" spans="1:25" s="669" customFormat="1" ht="22.5">
      <c r="A8" s="792"/>
      <c r="B8" s="792">
        <v>2</v>
      </c>
      <c r="C8" s="792"/>
      <c r="D8" s="792"/>
      <c r="E8" s="792"/>
      <c r="F8" s="792"/>
      <c r="G8" s="792"/>
      <c r="H8" s="793" t="s">
        <v>2082</v>
      </c>
      <c r="I8" s="794"/>
      <c r="J8" s="794"/>
      <c r="K8" s="795"/>
      <c r="L8" s="795"/>
      <c r="M8" s="795"/>
      <c r="N8" s="795"/>
      <c r="O8" s="795"/>
      <c r="P8" s="795"/>
      <c r="Q8" s="795"/>
      <c r="R8" s="795"/>
      <c r="S8" s="795"/>
      <c r="T8" s="795"/>
      <c r="U8" s="795"/>
      <c r="V8" s="795"/>
      <c r="W8" s="796"/>
      <c r="X8" s="797" t="str">
        <f t="shared" si="0"/>
        <v/>
      </c>
      <c r="Y8" s="797" t="str">
        <f t="shared" si="1"/>
        <v/>
      </c>
    </row>
    <row r="9" spans="1:25" s="669" customFormat="1" ht="67.5">
      <c r="A9" s="792"/>
      <c r="B9" s="792"/>
      <c r="C9" s="792">
        <v>2</v>
      </c>
      <c r="D9" s="792"/>
      <c r="E9" s="792"/>
      <c r="F9" s="792"/>
      <c r="G9" s="792"/>
      <c r="H9" s="793" t="s">
        <v>2083</v>
      </c>
      <c r="I9" s="794"/>
      <c r="J9" s="794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6"/>
      <c r="X9" s="797" t="str">
        <f t="shared" si="0"/>
        <v/>
      </c>
      <c r="Y9" s="797" t="str">
        <f t="shared" si="1"/>
        <v/>
      </c>
    </row>
    <row r="10" spans="1:25" s="669" customFormat="1" ht="56.25">
      <c r="A10" s="792"/>
      <c r="B10" s="792"/>
      <c r="C10" s="792"/>
      <c r="D10" s="792" t="s">
        <v>2084</v>
      </c>
      <c r="E10" s="798"/>
      <c r="F10" s="792"/>
      <c r="G10" s="792"/>
      <c r="H10" s="793" t="s">
        <v>2085</v>
      </c>
      <c r="I10" s="799"/>
      <c r="J10" s="799"/>
      <c r="K10" s="795"/>
      <c r="L10" s="799"/>
      <c r="M10" s="799"/>
      <c r="N10" s="799"/>
      <c r="O10" s="799"/>
      <c r="P10" s="799"/>
      <c r="Q10" s="799"/>
      <c r="R10" s="799"/>
      <c r="S10" s="799"/>
      <c r="T10" s="799"/>
      <c r="U10" s="799"/>
      <c r="V10" s="799"/>
      <c r="W10" s="800"/>
      <c r="X10" s="797" t="str">
        <f t="shared" si="0"/>
        <v/>
      </c>
      <c r="Y10" s="797" t="str">
        <f t="shared" si="1"/>
        <v/>
      </c>
    </row>
    <row r="11" spans="1:25" s="669" customFormat="1" ht="22.5">
      <c r="A11" s="792"/>
      <c r="B11" s="792"/>
      <c r="C11" s="792"/>
      <c r="D11" s="792"/>
      <c r="E11" s="792">
        <v>30</v>
      </c>
      <c r="F11" s="792"/>
      <c r="G11" s="792"/>
      <c r="H11" s="793" t="s">
        <v>2086</v>
      </c>
      <c r="I11" s="799"/>
      <c r="J11" s="799"/>
      <c r="K11" s="795"/>
      <c r="L11" s="799"/>
      <c r="M11" s="799"/>
      <c r="N11" s="799"/>
      <c r="O11" s="799"/>
      <c r="P11" s="799"/>
      <c r="Q11" s="799"/>
      <c r="R11" s="799"/>
      <c r="S11" s="799"/>
      <c r="T11" s="799"/>
      <c r="U11" s="799"/>
      <c r="V11" s="799"/>
      <c r="W11" s="800"/>
      <c r="X11" s="797" t="str">
        <f t="shared" si="0"/>
        <v/>
      </c>
      <c r="Y11" s="797" t="str">
        <f t="shared" si="1"/>
        <v/>
      </c>
    </row>
    <row r="12" spans="1:25" s="669" customFormat="1" ht="22.5">
      <c r="A12" s="792"/>
      <c r="B12" s="792"/>
      <c r="C12" s="792"/>
      <c r="D12" s="792"/>
      <c r="E12" s="792"/>
      <c r="F12" s="792" t="s">
        <v>2087</v>
      </c>
      <c r="G12" s="792"/>
      <c r="H12" s="793" t="s">
        <v>2088</v>
      </c>
      <c r="I12" s="801"/>
      <c r="J12" s="801"/>
      <c r="K12" s="795"/>
      <c r="L12" s="801"/>
      <c r="M12" s="801"/>
      <c r="N12" s="801"/>
      <c r="O12" s="801"/>
      <c r="P12" s="801"/>
      <c r="Q12" s="801"/>
      <c r="R12" s="801"/>
      <c r="S12" s="801"/>
      <c r="T12" s="801"/>
      <c r="U12" s="801"/>
      <c r="V12" s="801"/>
      <c r="W12" s="802"/>
      <c r="X12" s="797" t="str">
        <f t="shared" si="0"/>
        <v/>
      </c>
      <c r="Y12" s="797" t="str">
        <f t="shared" si="1"/>
        <v/>
      </c>
    </row>
    <row r="13" spans="1:25" s="669" customFormat="1" ht="33.75">
      <c r="A13" s="792"/>
      <c r="B13" s="792"/>
      <c r="C13" s="792"/>
      <c r="D13" s="792"/>
      <c r="E13" s="792"/>
      <c r="F13" s="792"/>
      <c r="G13" s="792">
        <v>470</v>
      </c>
      <c r="H13" s="793" t="s">
        <v>2089</v>
      </c>
      <c r="I13" s="792" t="s">
        <v>2090</v>
      </c>
      <c r="J13" s="792" t="s">
        <v>2091</v>
      </c>
      <c r="K13" s="803">
        <v>59</v>
      </c>
      <c r="L13" s="803">
        <v>11</v>
      </c>
      <c r="M13" s="803">
        <v>10</v>
      </c>
      <c r="N13" s="803">
        <v>21</v>
      </c>
      <c r="O13" s="803">
        <v>17</v>
      </c>
      <c r="P13" s="803"/>
      <c r="Q13" s="803"/>
      <c r="R13" s="803"/>
      <c r="S13" s="803"/>
      <c r="T13" s="804">
        <v>16</v>
      </c>
      <c r="U13" s="803">
        <v>22</v>
      </c>
      <c r="V13" s="803"/>
      <c r="W13" s="805"/>
      <c r="X13" s="806">
        <v>1.8</v>
      </c>
      <c r="Y13" s="806">
        <f t="shared" si="1"/>
        <v>0.64406779661016944</v>
      </c>
    </row>
    <row r="14" spans="1:25" s="669" customFormat="1" ht="11.25">
      <c r="A14" s="792"/>
      <c r="B14" s="792"/>
      <c r="C14" s="792"/>
      <c r="D14" s="792"/>
      <c r="E14" s="792"/>
      <c r="F14" s="792"/>
      <c r="G14" s="792"/>
      <c r="H14" s="807"/>
      <c r="I14" s="792"/>
      <c r="J14" s="792"/>
      <c r="K14" s="792"/>
      <c r="L14" s="792"/>
      <c r="M14" s="792"/>
      <c r="N14" s="792"/>
      <c r="O14" s="792"/>
      <c r="P14" s="792"/>
      <c r="Q14" s="792"/>
      <c r="R14" s="792"/>
      <c r="S14" s="792"/>
      <c r="T14" s="792"/>
      <c r="U14" s="792"/>
      <c r="V14" s="792"/>
      <c r="W14" s="808"/>
      <c r="X14" s="809" t="str">
        <f t="shared" si="0"/>
        <v/>
      </c>
      <c r="Y14" s="809" t="str">
        <f t="shared" si="1"/>
        <v/>
      </c>
    </row>
    <row r="15" spans="1:25" s="669" customFormat="1" ht="33.75">
      <c r="A15" s="792"/>
      <c r="B15" s="810"/>
      <c r="C15" s="810"/>
      <c r="D15" s="810"/>
      <c r="E15" s="810"/>
      <c r="F15" s="810"/>
      <c r="G15" s="810">
        <v>474</v>
      </c>
      <c r="H15" s="811" t="s">
        <v>2092</v>
      </c>
      <c r="I15" s="792" t="s">
        <v>2093</v>
      </c>
      <c r="J15" s="792" t="s">
        <v>2091</v>
      </c>
      <c r="K15" s="803">
        <v>8</v>
      </c>
      <c r="L15" s="803">
        <v>2</v>
      </c>
      <c r="M15" s="803">
        <v>2</v>
      </c>
      <c r="N15" s="803">
        <v>2</v>
      </c>
      <c r="O15" s="803">
        <v>2</v>
      </c>
      <c r="P15" s="803"/>
      <c r="Q15" s="803"/>
      <c r="R15" s="803"/>
      <c r="S15" s="803"/>
      <c r="T15" s="803">
        <v>0</v>
      </c>
      <c r="U15" s="803">
        <v>1</v>
      </c>
      <c r="V15" s="803"/>
      <c r="W15" s="805"/>
      <c r="X15" s="806">
        <v>0.25</v>
      </c>
      <c r="Y15" s="806">
        <f t="shared" si="1"/>
        <v>0.125</v>
      </c>
    </row>
    <row r="16" spans="1:25" s="669" customFormat="1" ht="11.25">
      <c r="A16" s="792"/>
      <c r="B16" s="810"/>
      <c r="C16" s="810"/>
      <c r="D16" s="810"/>
      <c r="E16" s="810"/>
      <c r="F16" s="810"/>
      <c r="G16" s="810"/>
      <c r="H16" s="811"/>
      <c r="I16" s="792"/>
      <c r="J16" s="792"/>
      <c r="K16" s="792"/>
      <c r="L16" s="792"/>
      <c r="M16" s="792"/>
      <c r="N16" s="792"/>
      <c r="O16" s="792"/>
      <c r="P16" s="792"/>
      <c r="Q16" s="792"/>
      <c r="R16" s="792"/>
      <c r="S16" s="792"/>
      <c r="T16" s="792"/>
      <c r="U16" s="792"/>
      <c r="V16" s="792"/>
      <c r="W16" s="808"/>
      <c r="X16" s="809" t="str">
        <f t="shared" si="0"/>
        <v/>
      </c>
      <c r="Y16" s="809" t="str">
        <f t="shared" si="1"/>
        <v/>
      </c>
    </row>
    <row r="17" spans="1:25" s="669" customFormat="1" ht="11.25">
      <c r="A17" s="792"/>
      <c r="B17" s="810"/>
      <c r="C17" s="810"/>
      <c r="D17" s="810"/>
      <c r="E17" s="810"/>
      <c r="F17" s="810"/>
      <c r="G17" s="810"/>
      <c r="H17" s="811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808"/>
      <c r="X17" s="809"/>
      <c r="Y17" s="809"/>
    </row>
    <row r="18" spans="1:25" s="669" customFormat="1" ht="11.25">
      <c r="A18" s="792"/>
      <c r="B18" s="810"/>
      <c r="C18" s="810"/>
      <c r="D18" s="810"/>
      <c r="E18" s="810"/>
      <c r="F18" s="810"/>
      <c r="G18" s="810"/>
      <c r="H18" s="811"/>
      <c r="I18" s="792"/>
      <c r="J18" s="792"/>
      <c r="K18" s="792"/>
      <c r="L18" s="792"/>
      <c r="M18" s="792"/>
      <c r="N18" s="792"/>
      <c r="O18" s="792"/>
      <c r="P18" s="792"/>
      <c r="Q18" s="792"/>
      <c r="R18" s="792"/>
      <c r="S18" s="792"/>
      <c r="T18" s="792"/>
      <c r="U18" s="792"/>
      <c r="V18" s="792"/>
      <c r="W18" s="808"/>
      <c r="X18" s="809"/>
      <c r="Y18" s="809"/>
    </row>
    <row r="19" spans="1:25" s="669" customFormat="1" ht="11.25">
      <c r="A19" s="792"/>
      <c r="B19" s="810"/>
      <c r="C19" s="810"/>
      <c r="D19" s="810"/>
      <c r="E19" s="810"/>
      <c r="F19" s="810"/>
      <c r="G19" s="810"/>
      <c r="H19" s="811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808"/>
      <c r="X19" s="809"/>
      <c r="Y19" s="809"/>
    </row>
    <row r="20" spans="1:25" s="669" customFormat="1" ht="11.25">
      <c r="A20" s="792"/>
      <c r="B20" s="810"/>
      <c r="C20" s="810"/>
      <c r="D20" s="810"/>
      <c r="E20" s="810"/>
      <c r="F20" s="810"/>
      <c r="G20" s="810"/>
      <c r="H20" s="811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808"/>
      <c r="X20" s="809"/>
      <c r="Y20" s="809"/>
    </row>
    <row r="21" spans="1:25" s="669" customFormat="1" ht="11.25">
      <c r="A21" s="792"/>
      <c r="B21" s="810"/>
      <c r="C21" s="810"/>
      <c r="D21" s="810"/>
      <c r="E21" s="810"/>
      <c r="F21" s="810"/>
      <c r="G21" s="810"/>
      <c r="H21" s="811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808"/>
      <c r="X21" s="809"/>
      <c r="Y21" s="809"/>
    </row>
    <row r="22" spans="1:25" s="669" customFormat="1" ht="11.25">
      <c r="A22" s="792"/>
      <c r="B22" s="810"/>
      <c r="C22" s="810"/>
      <c r="D22" s="810"/>
      <c r="E22" s="810"/>
      <c r="F22" s="810"/>
      <c r="G22" s="810"/>
      <c r="H22" s="811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808"/>
      <c r="X22" s="809"/>
      <c r="Y22" s="809"/>
    </row>
    <row r="23" spans="1:25" s="669" customFormat="1" ht="11.25">
      <c r="A23" s="792"/>
      <c r="B23" s="810"/>
      <c r="C23" s="810"/>
      <c r="D23" s="810"/>
      <c r="E23" s="810"/>
      <c r="F23" s="810"/>
      <c r="G23" s="810"/>
      <c r="H23" s="811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808"/>
      <c r="X23" s="809"/>
      <c r="Y23" s="809"/>
    </row>
    <row r="24" spans="1:25" s="669" customFormat="1" ht="11.25">
      <c r="A24" s="792"/>
      <c r="B24" s="792"/>
      <c r="C24" s="792"/>
      <c r="D24" s="792"/>
      <c r="E24" s="792"/>
      <c r="F24" s="792"/>
      <c r="G24" s="792"/>
      <c r="H24" s="812"/>
      <c r="I24" s="799"/>
      <c r="J24" s="799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9"/>
      <c r="V24" s="799"/>
      <c r="W24" s="800"/>
      <c r="X24" s="797" t="str">
        <f t="shared" ref="X24:X32" si="2">IF(L24=0,"",((T24+U24+V24+W24)/L24))</f>
        <v/>
      </c>
      <c r="Y24" s="797" t="str">
        <f t="shared" ref="Y24:Y30" si="3">IF(K24=0,"",(T24+U24+V24+W24)/K24)</f>
        <v/>
      </c>
    </row>
    <row r="25" spans="1:25" s="669" customFormat="1">
      <c r="A25" s="792" t="s">
        <v>2081</v>
      </c>
      <c r="B25" s="792"/>
      <c r="C25" s="792"/>
      <c r="D25" s="792"/>
      <c r="E25" s="792"/>
      <c r="F25" s="792"/>
      <c r="G25" s="792"/>
      <c r="H25" s="787" t="s">
        <v>642</v>
      </c>
      <c r="I25" s="799"/>
      <c r="J25" s="799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9"/>
      <c r="V25" s="799"/>
      <c r="W25" s="800"/>
      <c r="X25" s="797" t="str">
        <f t="shared" si="2"/>
        <v/>
      </c>
      <c r="Y25" s="797" t="str">
        <f t="shared" si="3"/>
        <v/>
      </c>
    </row>
    <row r="26" spans="1:25" s="669" customFormat="1" ht="22.5">
      <c r="A26" s="792"/>
      <c r="B26" s="792">
        <v>2</v>
      </c>
      <c r="C26" s="792"/>
      <c r="D26" s="792"/>
      <c r="E26" s="792"/>
      <c r="F26" s="792"/>
      <c r="G26" s="792"/>
      <c r="H26" s="793" t="s">
        <v>2082</v>
      </c>
      <c r="I26" s="799"/>
      <c r="J26" s="799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9"/>
      <c r="V26" s="799"/>
      <c r="W26" s="800"/>
      <c r="X26" s="797" t="str">
        <f t="shared" si="2"/>
        <v/>
      </c>
      <c r="Y26" s="797" t="str">
        <f t="shared" si="3"/>
        <v/>
      </c>
    </row>
    <row r="27" spans="1:25" s="669" customFormat="1" ht="67.5">
      <c r="A27" s="792"/>
      <c r="B27" s="792"/>
      <c r="C27" s="792">
        <v>2</v>
      </c>
      <c r="D27" s="792"/>
      <c r="E27" s="792"/>
      <c r="F27" s="792"/>
      <c r="G27" s="792"/>
      <c r="H27" s="793" t="s">
        <v>2083</v>
      </c>
      <c r="I27" s="799"/>
      <c r="J27" s="799"/>
      <c r="K27" s="795"/>
      <c r="L27" s="795"/>
      <c r="M27" s="795"/>
      <c r="N27" s="795"/>
      <c r="O27" s="795"/>
      <c r="P27" s="795"/>
      <c r="Q27" s="795"/>
      <c r="R27" s="795"/>
      <c r="S27" s="795"/>
      <c r="T27" s="795"/>
      <c r="U27" s="799"/>
      <c r="V27" s="799"/>
      <c r="W27" s="800"/>
      <c r="X27" s="797" t="str">
        <f t="shared" si="2"/>
        <v/>
      </c>
      <c r="Y27" s="797" t="str">
        <f t="shared" si="3"/>
        <v/>
      </c>
    </row>
    <row r="28" spans="1:25" s="669" customFormat="1" ht="56.25">
      <c r="A28" s="792"/>
      <c r="B28" s="792"/>
      <c r="C28" s="792"/>
      <c r="D28" s="792" t="s">
        <v>2084</v>
      </c>
      <c r="E28" s="798"/>
      <c r="F28" s="792"/>
      <c r="G28" s="792"/>
      <c r="H28" s="793" t="s">
        <v>2085</v>
      </c>
      <c r="I28" s="799"/>
      <c r="J28" s="799"/>
      <c r="K28" s="795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800"/>
      <c r="X28" s="797" t="str">
        <f t="shared" si="2"/>
        <v/>
      </c>
      <c r="Y28" s="797" t="str">
        <f t="shared" si="3"/>
        <v/>
      </c>
    </row>
    <row r="29" spans="1:25" s="669" customFormat="1" ht="22.5">
      <c r="A29" s="792"/>
      <c r="B29" s="792"/>
      <c r="C29" s="792"/>
      <c r="D29" s="792"/>
      <c r="E29" s="792">
        <v>62</v>
      </c>
      <c r="F29" s="792"/>
      <c r="G29" s="792"/>
      <c r="H29" s="793" t="s">
        <v>2094</v>
      </c>
      <c r="I29" s="799"/>
      <c r="J29" s="799"/>
      <c r="K29" s="795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800"/>
      <c r="X29" s="797" t="str">
        <f t="shared" si="2"/>
        <v/>
      </c>
      <c r="Y29" s="797" t="str">
        <f t="shared" si="3"/>
        <v/>
      </c>
    </row>
    <row r="30" spans="1:25" s="669" customFormat="1" ht="45">
      <c r="A30" s="792"/>
      <c r="B30" s="792"/>
      <c r="C30" s="792"/>
      <c r="D30" s="792"/>
      <c r="E30" s="792"/>
      <c r="F30" s="792" t="s">
        <v>2095</v>
      </c>
      <c r="G30" s="792"/>
      <c r="H30" s="793" t="s">
        <v>2096</v>
      </c>
      <c r="I30" s="799"/>
      <c r="J30" s="799"/>
      <c r="K30" s="795"/>
      <c r="L30" s="799"/>
      <c r="M30" s="799"/>
      <c r="N30" s="799"/>
      <c r="O30" s="799"/>
      <c r="P30" s="799"/>
      <c r="Q30" s="799"/>
      <c r="R30" s="799"/>
      <c r="S30" s="799"/>
      <c r="T30" s="799"/>
      <c r="U30" s="799"/>
      <c r="V30" s="799"/>
      <c r="W30" s="800"/>
      <c r="X30" s="797" t="str">
        <f t="shared" si="2"/>
        <v/>
      </c>
      <c r="Y30" s="797" t="str">
        <f t="shared" si="3"/>
        <v/>
      </c>
    </row>
    <row r="31" spans="1:25" s="669" customFormat="1" ht="45">
      <c r="A31" s="792"/>
      <c r="B31" s="792"/>
      <c r="C31" s="792"/>
      <c r="D31" s="792"/>
      <c r="E31" s="792"/>
      <c r="F31" s="792"/>
      <c r="G31" s="792">
        <v>911</v>
      </c>
      <c r="H31" s="793" t="s">
        <v>2097</v>
      </c>
      <c r="I31" s="792" t="s">
        <v>2098</v>
      </c>
      <c r="J31" s="792" t="s">
        <v>2091</v>
      </c>
      <c r="K31" s="803">
        <v>16</v>
      </c>
      <c r="L31" s="803">
        <v>16</v>
      </c>
      <c r="M31" s="803">
        <v>16</v>
      </c>
      <c r="N31" s="803">
        <v>16</v>
      </c>
      <c r="O31" s="803">
        <v>16</v>
      </c>
      <c r="P31" s="803"/>
      <c r="Q31" s="803"/>
      <c r="R31" s="803"/>
      <c r="S31" s="803"/>
      <c r="T31" s="803">
        <v>16</v>
      </c>
      <c r="U31" s="803">
        <v>16</v>
      </c>
      <c r="V31" s="803"/>
      <c r="W31" s="805"/>
      <c r="X31" s="806">
        <v>1</v>
      </c>
      <c r="Y31" s="806">
        <v>0.5</v>
      </c>
    </row>
    <row r="32" spans="1:25" s="669" customFormat="1" ht="11.25">
      <c r="A32" s="792"/>
      <c r="B32" s="792"/>
      <c r="C32" s="792"/>
      <c r="D32" s="792"/>
      <c r="E32" s="792"/>
      <c r="F32" s="792"/>
      <c r="G32" s="792"/>
      <c r="H32" s="793"/>
      <c r="I32" s="792"/>
      <c r="J32" s="792"/>
      <c r="K32" s="803"/>
      <c r="L32" s="803"/>
      <c r="M32" s="803"/>
      <c r="N32" s="803"/>
      <c r="O32" s="803"/>
      <c r="P32" s="803"/>
      <c r="Q32" s="803"/>
      <c r="R32" s="803"/>
      <c r="S32" s="803"/>
      <c r="T32" s="803"/>
      <c r="U32" s="803"/>
      <c r="V32" s="803"/>
      <c r="W32" s="805"/>
      <c r="X32" s="806" t="str">
        <f t="shared" si="2"/>
        <v/>
      </c>
      <c r="Y32" s="806" t="str">
        <f>IF(K32=0,"",(T32+U32+V32+W32)/K32)</f>
        <v/>
      </c>
    </row>
    <row r="33" spans="1:25" s="669" customFormat="1" ht="56.25">
      <c r="A33" s="792"/>
      <c r="B33" s="792"/>
      <c r="C33" s="792"/>
      <c r="D33" s="792"/>
      <c r="E33" s="792"/>
      <c r="F33" s="792"/>
      <c r="G33" s="792">
        <v>912</v>
      </c>
      <c r="H33" s="793" t="s">
        <v>2099</v>
      </c>
      <c r="I33" s="792" t="s">
        <v>2098</v>
      </c>
      <c r="J33" s="792" t="s">
        <v>2091</v>
      </c>
      <c r="K33" s="803">
        <v>144</v>
      </c>
      <c r="L33" s="803">
        <v>116</v>
      </c>
      <c r="M33" s="803">
        <v>144</v>
      </c>
      <c r="N33" s="803">
        <v>144</v>
      </c>
      <c r="O33" s="803">
        <v>144</v>
      </c>
      <c r="P33" s="803"/>
      <c r="Q33" s="803"/>
      <c r="R33" s="803"/>
      <c r="S33" s="803"/>
      <c r="T33" s="804">
        <v>116</v>
      </c>
      <c r="U33" s="803">
        <v>116</v>
      </c>
      <c r="V33" s="803"/>
      <c r="W33" s="805"/>
      <c r="X33" s="806">
        <v>0.89</v>
      </c>
      <c r="Y33" s="806">
        <v>0.42320000000000002</v>
      </c>
    </row>
    <row r="34" spans="1:25" s="669" customFormat="1" ht="11.25">
      <c r="A34" s="792"/>
      <c r="B34" s="792"/>
      <c r="C34" s="792"/>
      <c r="D34" s="792"/>
      <c r="E34" s="792"/>
      <c r="F34" s="792"/>
      <c r="G34" s="792"/>
      <c r="H34" s="793"/>
      <c r="I34" s="792"/>
      <c r="J34" s="792"/>
      <c r="K34" s="803"/>
      <c r="L34" s="803"/>
      <c r="M34" s="803"/>
      <c r="N34" s="803"/>
      <c r="O34" s="803"/>
      <c r="P34" s="803"/>
      <c r="Q34" s="803"/>
      <c r="R34" s="803"/>
      <c r="S34" s="803"/>
      <c r="T34" s="804"/>
      <c r="U34" s="803"/>
      <c r="V34" s="803"/>
      <c r="W34" s="805"/>
      <c r="X34" s="806"/>
      <c r="Y34" s="806"/>
    </row>
    <row r="35" spans="1:25" ht="15" customHeight="1">
      <c r="A35" s="792"/>
      <c r="B35" s="792"/>
      <c r="C35" s="792"/>
      <c r="D35" s="792"/>
      <c r="E35" s="792"/>
      <c r="F35" s="792"/>
      <c r="G35" s="792">
        <v>913</v>
      </c>
      <c r="H35" s="793" t="s">
        <v>2100</v>
      </c>
      <c r="I35" s="793" t="s">
        <v>2101</v>
      </c>
      <c r="J35" s="792" t="s">
        <v>2091</v>
      </c>
      <c r="K35" s="803">
        <v>234</v>
      </c>
      <c r="L35" s="803">
        <v>234</v>
      </c>
      <c r="M35" s="803">
        <v>234</v>
      </c>
      <c r="N35" s="803">
        <v>234</v>
      </c>
      <c r="O35" s="803">
        <v>234</v>
      </c>
      <c r="P35" s="803"/>
      <c r="Q35" s="803"/>
      <c r="R35" s="803"/>
      <c r="S35" s="803"/>
      <c r="T35" s="804">
        <v>234</v>
      </c>
      <c r="U35" s="803">
        <v>234</v>
      </c>
      <c r="V35" s="803"/>
      <c r="W35" s="805"/>
      <c r="X35" s="806">
        <v>1</v>
      </c>
      <c r="Y35" s="806">
        <v>0.5</v>
      </c>
    </row>
    <row r="36" spans="1:25" ht="15.75" thickBot="1">
      <c r="A36" s="813"/>
      <c r="B36" s="813"/>
      <c r="C36" s="813"/>
      <c r="D36" s="813"/>
      <c r="E36" s="813"/>
      <c r="F36" s="813"/>
      <c r="G36" s="814"/>
      <c r="H36" s="815"/>
      <c r="I36" s="816"/>
      <c r="J36" s="816"/>
      <c r="K36" s="817"/>
      <c r="L36" s="817"/>
      <c r="M36" s="817"/>
      <c r="N36" s="817"/>
      <c r="O36" s="817"/>
      <c r="P36" s="817"/>
      <c r="Q36" s="817"/>
      <c r="R36" s="817"/>
      <c r="S36" s="817"/>
      <c r="T36" s="817"/>
      <c r="U36" s="817"/>
      <c r="V36" s="817"/>
      <c r="W36" s="818"/>
      <c r="X36" s="819" t="str">
        <f>IF(L36=0,"",((T36+U36+V36+W36)/L36))</f>
        <v/>
      </c>
      <c r="Y36" s="819" t="str">
        <f>IF(K36=0,"",(T36+U36+V36+W36)/K36)</f>
        <v/>
      </c>
    </row>
    <row r="37" spans="1:25">
      <c r="D37" s="990" t="s">
        <v>582</v>
      </c>
      <c r="E37" s="990"/>
      <c r="F37" s="991"/>
      <c r="G37" s="992">
        <v>5</v>
      </c>
      <c r="H37" s="820"/>
    </row>
    <row r="38" spans="1:25" ht="15.75" thickBot="1">
      <c r="D38" s="990"/>
      <c r="E38" s="990"/>
      <c r="F38" s="991"/>
      <c r="G38" s="993"/>
      <c r="H38" s="821"/>
    </row>
    <row r="39" spans="1:25">
      <c r="D39" s="822"/>
      <c r="E39" s="822"/>
      <c r="F39" s="822"/>
      <c r="G39" s="823"/>
      <c r="H39" s="821"/>
    </row>
    <row r="40" spans="1:25">
      <c r="D40" s="822"/>
      <c r="E40" s="822"/>
      <c r="F40" s="822"/>
      <c r="G40" s="823"/>
      <c r="H40" s="821"/>
    </row>
    <row r="42" spans="1:25">
      <c r="B42" s="824" t="s">
        <v>2102</v>
      </c>
      <c r="C42" s="824"/>
      <c r="D42" s="824"/>
      <c r="E42" s="824"/>
      <c r="F42" s="824"/>
      <c r="G42" s="824"/>
      <c r="H42" s="825"/>
      <c r="U42" t="s">
        <v>2103</v>
      </c>
    </row>
    <row r="43" spans="1:25">
      <c r="D43" s="824" t="s">
        <v>2104</v>
      </c>
      <c r="E43" s="824"/>
      <c r="F43" s="824"/>
      <c r="G43" s="824"/>
      <c r="H43" s="825"/>
      <c r="U43" t="s">
        <v>2105</v>
      </c>
    </row>
  </sheetData>
  <sheetProtection selectLockedCells="1"/>
  <mergeCells count="18">
    <mergeCell ref="A1:Y1"/>
    <mergeCell ref="F5:F6"/>
    <mergeCell ref="G5:G6"/>
    <mergeCell ref="H5:H6"/>
    <mergeCell ref="I5:I6"/>
    <mergeCell ref="J5:J6"/>
    <mergeCell ref="K5:O5"/>
    <mergeCell ref="P5:S5"/>
    <mergeCell ref="A5:A6"/>
    <mergeCell ref="B5:B6"/>
    <mergeCell ref="C5:C6"/>
    <mergeCell ref="D5:D6"/>
    <mergeCell ref="E5:E6"/>
    <mergeCell ref="T5:W5"/>
    <mergeCell ref="X5:X6"/>
    <mergeCell ref="Y5:Y6"/>
    <mergeCell ref="D37:F38"/>
    <mergeCell ref="G37:G38"/>
  </mergeCells>
  <pageMargins left="3.937007874015748E-2" right="0.23622047244094491" top="0.74803149606299213" bottom="0.74803149606299213" header="0.31496062992125984" footer="0.31496062992125984"/>
  <pageSetup scale="92" fitToHeight="10" orientation="landscape" r:id="rId1"/>
  <headerFooter scaleWithDoc="0" alignWithMargins="0">
    <oddHeader>&amp;C&amp;"-,Negrita"&amp;13SISTEMA ESTATAL DE EVALUACIÓN&amp;12PROGRAMA OPERATIVO ANUAL 2016&amp;R&amp;"-,Negrita"ETCA III-15-APOA - 2016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G46"/>
  <sheetViews>
    <sheetView view="pageLayout" zoomScaleSheetLayoutView="90" workbookViewId="0">
      <selection activeCell="D11" sqref="D11"/>
    </sheetView>
  </sheetViews>
  <sheetFormatPr baseColWidth="10" defaultColWidth="11.42578125" defaultRowHeight="16.5"/>
  <cols>
    <col min="1" max="1" width="1.85546875" style="484" customWidth="1"/>
    <col min="2" max="2" width="34.7109375" style="58" customWidth="1"/>
    <col min="3" max="3" width="20.85546875" style="58" customWidth="1"/>
    <col min="4" max="4" width="25.5703125" style="58" customWidth="1"/>
    <col min="5" max="5" width="19.85546875" style="58" customWidth="1"/>
    <col min="6" max="16384" width="11.42578125" style="58"/>
  </cols>
  <sheetData>
    <row r="1" spans="1:7" ht="16.5" customHeight="1">
      <c r="A1" s="1001" t="s">
        <v>583</v>
      </c>
      <c r="B1" s="1001"/>
      <c r="C1" s="1001"/>
      <c r="D1" s="1001"/>
      <c r="E1" s="1001"/>
    </row>
    <row r="2" spans="1:7">
      <c r="A2" s="1002" t="s">
        <v>584</v>
      </c>
      <c r="B2" s="1002"/>
      <c r="C2" s="1002"/>
      <c r="D2" s="1002"/>
      <c r="E2" s="1002"/>
    </row>
    <row r="3" spans="1:7">
      <c r="A3" s="878" t="s">
        <v>636</v>
      </c>
      <c r="B3" s="878"/>
      <c r="C3" s="878"/>
      <c r="D3" s="878"/>
      <c r="E3" s="878"/>
      <c r="G3" s="482"/>
    </row>
    <row r="4" spans="1:7">
      <c r="A4" s="1002" t="s">
        <v>755</v>
      </c>
      <c r="B4" s="1002"/>
      <c r="C4" s="1002"/>
      <c r="D4" s="1002"/>
      <c r="E4" s="1002"/>
    </row>
    <row r="5" spans="1:7">
      <c r="A5" s="697"/>
      <c r="B5" s="697"/>
      <c r="C5" s="697" t="s">
        <v>585</v>
      </c>
      <c r="D5" s="4" t="s">
        <v>79</v>
      </c>
      <c r="E5" s="483" t="s">
        <v>639</v>
      </c>
    </row>
    <row r="6" spans="1:7" ht="6.75" customHeight="1" thickBot="1"/>
    <row r="7" spans="1:7" s="485" customFormat="1" ht="17.25" customHeight="1">
      <c r="A7" s="1003"/>
      <c r="B7" s="1004"/>
      <c r="C7" s="741"/>
      <c r="D7" s="741"/>
      <c r="E7" s="499"/>
    </row>
    <row r="8" spans="1:7" s="485" customFormat="1" ht="20.25" customHeight="1">
      <c r="A8" s="487"/>
      <c r="B8" s="486"/>
      <c r="C8" s="486"/>
      <c r="D8" s="486"/>
      <c r="E8" s="488"/>
      <c r="F8" s="489"/>
    </row>
    <row r="9" spans="1:7" s="485" customFormat="1" ht="20.25" customHeight="1">
      <c r="A9" s="490"/>
      <c r="B9" s="498" t="s">
        <v>586</v>
      </c>
      <c r="C9" s="486"/>
      <c r="D9" s="486"/>
      <c r="E9" s="488"/>
      <c r="F9" s="489"/>
    </row>
    <row r="10" spans="1:7" s="485" customFormat="1" ht="20.25" customHeight="1">
      <c r="A10" s="490"/>
      <c r="B10" s="498" t="s">
        <v>587</v>
      </c>
      <c r="C10" s="486"/>
      <c r="D10" s="486" t="s">
        <v>588</v>
      </c>
      <c r="E10" s="488" t="s">
        <v>589</v>
      </c>
      <c r="F10" s="489"/>
    </row>
    <row r="11" spans="1:7" s="485" customFormat="1" ht="20.25" customHeight="1">
      <c r="A11" s="487"/>
      <c r="B11" s="489"/>
      <c r="C11" s="489"/>
      <c r="D11" s="489"/>
      <c r="E11" s="488"/>
      <c r="F11" s="489"/>
    </row>
    <row r="12" spans="1:7" s="485" customFormat="1" ht="20.25" customHeight="1">
      <c r="A12" s="490"/>
      <c r="B12" s="489"/>
      <c r="C12" s="489"/>
      <c r="D12" s="489"/>
      <c r="E12" s="488"/>
      <c r="F12" s="489"/>
    </row>
    <row r="13" spans="1:7">
      <c r="A13" s="491"/>
      <c r="B13" s="18" t="s">
        <v>762</v>
      </c>
      <c r="C13" s="18"/>
      <c r="D13" s="18"/>
      <c r="E13" s="492"/>
      <c r="F13" s="18"/>
    </row>
    <row r="14" spans="1:7">
      <c r="A14" s="491"/>
      <c r="B14" s="18"/>
      <c r="C14" s="18"/>
      <c r="D14" s="18"/>
      <c r="E14" s="492"/>
      <c r="F14" s="18"/>
    </row>
    <row r="15" spans="1:7">
      <c r="A15" s="491"/>
      <c r="B15" s="18"/>
      <c r="C15" s="18"/>
      <c r="D15" s="18"/>
      <c r="E15" s="492"/>
      <c r="F15" s="18"/>
    </row>
    <row r="16" spans="1:7">
      <c r="A16" s="491"/>
      <c r="B16" s="18"/>
      <c r="C16" s="18"/>
      <c r="D16" s="18"/>
      <c r="E16" s="492"/>
      <c r="F16" s="18"/>
    </row>
    <row r="17" spans="1:6">
      <c r="A17" s="491"/>
      <c r="B17" s="18"/>
      <c r="C17" s="18"/>
      <c r="D17" s="18"/>
      <c r="E17" s="492"/>
      <c r="F17" s="18"/>
    </row>
    <row r="18" spans="1:6">
      <c r="A18" s="491"/>
      <c r="B18" s="18"/>
      <c r="C18" s="18"/>
      <c r="D18" s="18"/>
      <c r="E18" s="492"/>
      <c r="F18" s="18"/>
    </row>
    <row r="19" spans="1:6">
      <c r="A19" s="491"/>
      <c r="B19" s="18"/>
      <c r="C19" s="18"/>
      <c r="D19" s="18"/>
      <c r="E19" s="492"/>
      <c r="F19" s="18"/>
    </row>
    <row r="20" spans="1:6">
      <c r="A20" s="491"/>
      <c r="B20" s="18"/>
      <c r="C20" s="18"/>
      <c r="D20" s="18"/>
      <c r="E20" s="492"/>
      <c r="F20" s="18"/>
    </row>
    <row r="21" spans="1:6">
      <c r="A21" s="491"/>
      <c r="B21" s="18"/>
      <c r="C21" s="18"/>
      <c r="D21" s="18"/>
      <c r="E21" s="492"/>
      <c r="F21" s="18"/>
    </row>
    <row r="22" spans="1:6">
      <c r="A22" s="491"/>
      <c r="B22" s="18"/>
      <c r="C22" s="18"/>
      <c r="D22" s="18"/>
      <c r="E22" s="492"/>
      <c r="F22" s="18"/>
    </row>
    <row r="23" spans="1:6">
      <c r="A23" s="491"/>
      <c r="B23" s="18"/>
      <c r="C23" s="18"/>
      <c r="D23" s="18"/>
      <c r="E23" s="492"/>
      <c r="F23" s="18"/>
    </row>
    <row r="24" spans="1:6">
      <c r="A24" s="491"/>
      <c r="B24" s="18"/>
      <c r="C24" s="18"/>
      <c r="D24" s="18"/>
      <c r="E24" s="492"/>
      <c r="F24" s="18"/>
    </row>
    <row r="25" spans="1:6">
      <c r="A25" s="491"/>
      <c r="B25" s="18"/>
      <c r="C25" s="18"/>
      <c r="D25" s="18"/>
      <c r="E25" s="492"/>
      <c r="F25" s="18"/>
    </row>
    <row r="26" spans="1:6">
      <c r="A26" s="491"/>
      <c r="B26" s="18"/>
      <c r="C26" s="18"/>
      <c r="D26" s="18"/>
      <c r="E26" s="492"/>
      <c r="F26" s="18"/>
    </row>
    <row r="27" spans="1:6">
      <c r="A27" s="491"/>
      <c r="B27" s="18"/>
      <c r="C27" s="18"/>
      <c r="D27" s="18"/>
      <c r="E27" s="492"/>
      <c r="F27" s="18"/>
    </row>
    <row r="28" spans="1:6">
      <c r="A28" s="491"/>
      <c r="B28" s="18"/>
      <c r="C28" s="18"/>
      <c r="D28" s="18"/>
      <c r="E28" s="492"/>
      <c r="F28" s="18"/>
    </row>
    <row r="29" spans="1:6">
      <c r="A29" s="491"/>
      <c r="B29" s="18"/>
      <c r="C29" s="18"/>
      <c r="D29" s="18"/>
      <c r="E29" s="492"/>
      <c r="F29" s="18"/>
    </row>
    <row r="30" spans="1:6">
      <c r="A30" s="491"/>
      <c r="B30" s="18"/>
      <c r="C30" s="18"/>
      <c r="D30" s="18"/>
      <c r="E30" s="492"/>
      <c r="F30" s="18"/>
    </row>
    <row r="31" spans="1:6">
      <c r="A31" s="491"/>
      <c r="B31" s="18"/>
      <c r="C31" s="18"/>
      <c r="D31" s="18"/>
      <c r="E31" s="492"/>
      <c r="F31" s="18"/>
    </row>
    <row r="32" spans="1:6">
      <c r="A32" s="491"/>
      <c r="B32" s="18"/>
      <c r="C32" s="18"/>
      <c r="D32" s="18"/>
      <c r="E32" s="492"/>
      <c r="F32" s="18"/>
    </row>
    <row r="33" spans="1:6">
      <c r="A33" s="491"/>
      <c r="B33" s="18"/>
      <c r="C33" s="18"/>
      <c r="D33" s="18"/>
      <c r="E33" s="492"/>
      <c r="F33" s="18"/>
    </row>
    <row r="34" spans="1:6">
      <c r="A34" s="491"/>
      <c r="B34" s="18"/>
      <c r="C34" s="18"/>
      <c r="D34" s="18"/>
      <c r="E34" s="492"/>
      <c r="F34" s="18"/>
    </row>
    <row r="35" spans="1:6">
      <c r="A35" s="491"/>
      <c r="B35" s="18"/>
      <c r="C35" s="18"/>
      <c r="D35" s="18"/>
      <c r="E35" s="492"/>
      <c r="F35" s="18"/>
    </row>
    <row r="36" spans="1:6">
      <c r="A36" s="491"/>
      <c r="B36" s="18"/>
      <c r="C36" s="18"/>
      <c r="D36" s="18"/>
      <c r="E36" s="492"/>
      <c r="F36" s="18"/>
    </row>
    <row r="37" spans="1:6">
      <c r="A37" s="491"/>
      <c r="B37" s="18"/>
      <c r="C37" s="18"/>
      <c r="D37" s="18"/>
      <c r="E37" s="492"/>
      <c r="F37" s="18"/>
    </row>
    <row r="38" spans="1:6">
      <c r="A38" s="491"/>
      <c r="B38" s="497"/>
      <c r="C38" s="497"/>
      <c r="D38" s="497"/>
      <c r="E38" s="492"/>
      <c r="F38" s="18"/>
    </row>
    <row r="39" spans="1:6">
      <c r="A39" s="491"/>
      <c r="B39" s="497"/>
      <c r="C39" s="497"/>
      <c r="D39" s="497"/>
      <c r="E39" s="492"/>
    </row>
    <row r="40" spans="1:6">
      <c r="A40" s="491"/>
      <c r="B40" s="497"/>
      <c r="C40" s="497"/>
      <c r="D40" s="497"/>
      <c r="E40" s="492"/>
    </row>
    <row r="41" spans="1:6">
      <c r="A41" s="491"/>
      <c r="B41" s="18"/>
      <c r="C41" s="18"/>
      <c r="D41" s="18"/>
      <c r="E41" s="492"/>
    </row>
    <row r="42" spans="1:6" ht="17.25" thickBot="1">
      <c r="A42" s="493"/>
      <c r="B42" s="494"/>
      <c r="C42" s="494"/>
      <c r="D42" s="494"/>
      <c r="E42" s="495"/>
    </row>
    <row r="43" spans="1:6">
      <c r="A43" s="575" t="s">
        <v>138</v>
      </c>
    </row>
    <row r="45" spans="1:6" ht="25.5">
      <c r="A45" s="496" t="s">
        <v>590</v>
      </c>
      <c r="B45" s="58" t="s">
        <v>591</v>
      </c>
    </row>
    <row r="46" spans="1:6">
      <c r="B46" s="58" t="s">
        <v>592</v>
      </c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portrait" r:id="rId1"/>
  <headerFooter>
    <oddHeader>&amp;RETCA-III-16</oddHeader>
    <oddFooter>&amp;L_______________________
C.P. JOSE FRANCISCO ORTEGA MOLINA
DIRECTOR GENERAL&amp;R_________________________
C.P. REFUGIO CARMELO ARRIQUIVES
ENC. DE LA SUBD. ADMINISTRATIVA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>
    <tabColor theme="6" tint="0.79998168889431442"/>
  </sheetPr>
  <dimension ref="A1:J38"/>
  <sheetViews>
    <sheetView view="pageLayout" zoomScaleSheetLayoutView="100" workbookViewId="0">
      <selection activeCell="E19" sqref="E19"/>
    </sheetView>
  </sheetViews>
  <sheetFormatPr baseColWidth="10" defaultColWidth="11.42578125" defaultRowHeight="16.5"/>
  <cols>
    <col min="1" max="1" width="4.28515625" style="174" customWidth="1"/>
    <col min="2" max="2" width="41" style="143" customWidth="1"/>
    <col min="3" max="5" width="15.7109375" style="143" customWidth="1"/>
    <col min="6" max="16384" width="11.42578125" style="143"/>
  </cols>
  <sheetData>
    <row r="1" spans="1:7">
      <c r="B1" s="1005" t="s">
        <v>76</v>
      </c>
      <c r="C1" s="1005"/>
      <c r="D1" s="1005"/>
      <c r="E1" s="1005"/>
    </row>
    <row r="2" spans="1:7">
      <c r="A2" s="442"/>
      <c r="B2" s="928" t="s">
        <v>67</v>
      </c>
      <c r="C2" s="928"/>
      <c r="D2" s="928"/>
      <c r="E2" s="928"/>
    </row>
    <row r="3" spans="1:7">
      <c r="B3" s="848" t="s">
        <v>636</v>
      </c>
      <c r="C3" s="848"/>
      <c r="D3" s="848"/>
      <c r="E3" s="848"/>
      <c r="G3" s="500"/>
    </row>
    <row r="4" spans="1:7">
      <c r="B4" s="848" t="s">
        <v>778</v>
      </c>
      <c r="C4" s="848"/>
      <c r="D4" s="848"/>
      <c r="E4" s="848"/>
    </row>
    <row r="5" spans="1:7">
      <c r="A5" s="691"/>
      <c r="B5" s="928" t="s">
        <v>593</v>
      </c>
      <c r="C5" s="928"/>
      <c r="D5" s="85" t="s">
        <v>79</v>
      </c>
      <c r="E5" s="442"/>
    </row>
    <row r="6" spans="1:7" ht="6.75" customHeight="1" thickBot="1"/>
    <row r="7" spans="1:7" s="296" customFormat="1">
      <c r="A7" s="1007" t="s">
        <v>198</v>
      </c>
      <c r="B7" s="1008"/>
      <c r="C7" s="1011" t="s">
        <v>594</v>
      </c>
      <c r="D7" s="1011" t="s">
        <v>525</v>
      </c>
      <c r="E7" s="1015" t="s">
        <v>595</v>
      </c>
    </row>
    <row r="8" spans="1:7" s="296" customFormat="1" ht="17.25" thickBot="1">
      <c r="A8" s="1009"/>
      <c r="B8" s="1010"/>
      <c r="C8" s="1012"/>
      <c r="D8" s="1012"/>
      <c r="E8" s="1016"/>
    </row>
    <row r="9" spans="1:7" s="296" customFormat="1" ht="20.25" customHeight="1">
      <c r="A9" s="501" t="s">
        <v>596</v>
      </c>
      <c r="B9" s="449"/>
      <c r="C9" s="459">
        <f>C10+C11</f>
        <v>5752135.75</v>
      </c>
      <c r="D9" s="459">
        <f>D10+D11</f>
        <v>2517016.4300000002</v>
      </c>
      <c r="E9" s="509">
        <f>E10+E11</f>
        <v>1993321.65</v>
      </c>
      <c r="F9" s="552" t="str">
        <f>IF(C9&lt;&gt;'ETCA-II-10 '!C51,"ERROR!!!!! EL MONTO NO COINCIDE CON LO REPORTADO EN EL FORMATO ETCA-II-10 EN EL TOTAL DEVENGADO DEL ANALÍTICO DE INGRESOS","")</f>
        <v/>
      </c>
    </row>
    <row r="10" spans="1:7" s="296" customFormat="1" ht="20.25" customHeight="1">
      <c r="A10" s="448"/>
      <c r="B10" s="503" t="s">
        <v>597</v>
      </c>
      <c r="C10" s="450"/>
      <c r="D10" s="450"/>
      <c r="E10" s="502"/>
    </row>
    <row r="11" spans="1:7" s="296" customFormat="1" ht="20.25" customHeight="1">
      <c r="A11" s="448"/>
      <c r="B11" s="503" t="s">
        <v>598</v>
      </c>
      <c r="C11" s="450">
        <f>'ETCA-II-10 '!C24</f>
        <v>5752135.75</v>
      </c>
      <c r="D11" s="450">
        <f>'ETCA-II-10 '!F24</f>
        <v>2517016.4300000002</v>
      </c>
      <c r="E11" s="502">
        <f>'ETCA-II-10 '!G24</f>
        <v>1993321.65</v>
      </c>
    </row>
    <row r="12" spans="1:7" s="296" customFormat="1" ht="20.25" customHeight="1">
      <c r="A12" s="501" t="s">
        <v>599</v>
      </c>
      <c r="B12" s="503"/>
      <c r="C12" s="459">
        <f>C13+C14</f>
        <v>5752135.71</v>
      </c>
      <c r="D12" s="459">
        <f>D13+D14</f>
        <v>2867460.2800000003</v>
      </c>
      <c r="E12" s="509">
        <f>E13+E14</f>
        <v>2755017.14</v>
      </c>
      <c r="F12" s="552" t="str">
        <f>IF(C12&lt;&gt;'ETCA-II-11 '!B81,"ERROR!!!!! EL MONTO NO COINCIDE CON LO REPORTADO EN EL FORMATO ETCA-II-10 EN EL TOTAL DEVENGADO DEL ANALÍTICO DE INGRESOS","")</f>
        <v/>
      </c>
    </row>
    <row r="13" spans="1:7" s="296" customFormat="1" ht="20.25" customHeight="1">
      <c r="A13" s="448"/>
      <c r="B13" s="503" t="s">
        <v>600</v>
      </c>
      <c r="C13" s="450"/>
      <c r="D13" s="450"/>
      <c r="E13" s="502"/>
    </row>
    <row r="14" spans="1:7" s="296" customFormat="1" ht="20.25" customHeight="1">
      <c r="A14" s="448"/>
      <c r="B14" s="503" t="s">
        <v>601</v>
      </c>
      <c r="C14" s="450">
        <f>'ETCA-II-11 '!B81</f>
        <v>5752135.71</v>
      </c>
      <c r="D14" s="450">
        <f>'ETCA-II-11 '!E81</f>
        <v>2867460.2800000003</v>
      </c>
      <c r="E14" s="502">
        <f>+'[4]ETCA-II-11 '!F81</f>
        <v>2755017.14</v>
      </c>
    </row>
    <row r="15" spans="1:7" s="296" customFormat="1" ht="20.25" customHeight="1">
      <c r="A15" s="501" t="s">
        <v>602</v>
      </c>
      <c r="B15" s="503"/>
      <c r="C15" s="459">
        <f>C9-C12</f>
        <v>4.0000000037252903E-2</v>
      </c>
      <c r="D15" s="459">
        <f>D9-D12</f>
        <v>-350443.85000000009</v>
      </c>
      <c r="E15" s="509">
        <f>E9-E12</f>
        <v>-761695.49000000022</v>
      </c>
    </row>
    <row r="16" spans="1:7" s="296" customFormat="1" ht="20.25" customHeight="1" thickBot="1">
      <c r="A16" s="448"/>
      <c r="B16" s="449"/>
      <c r="C16" s="450"/>
      <c r="D16" s="450"/>
      <c r="E16" s="452"/>
    </row>
    <row r="17" spans="1:6" s="296" customFormat="1">
      <c r="A17" s="1007" t="s">
        <v>198</v>
      </c>
      <c r="B17" s="1008"/>
      <c r="C17" s="1011" t="s">
        <v>594</v>
      </c>
      <c r="D17" s="1011" t="s">
        <v>525</v>
      </c>
      <c r="E17" s="1013" t="s">
        <v>595</v>
      </c>
    </row>
    <row r="18" spans="1:6" s="296" customFormat="1" ht="12" customHeight="1" thickBot="1">
      <c r="A18" s="1009"/>
      <c r="B18" s="1010"/>
      <c r="C18" s="1012"/>
      <c r="D18" s="1012"/>
      <c r="E18" s="1014"/>
    </row>
    <row r="19" spans="1:6" s="296" customFormat="1" ht="20.25" customHeight="1">
      <c r="A19" s="501" t="s">
        <v>603</v>
      </c>
      <c r="B19" s="449"/>
      <c r="C19" s="459">
        <f>C15</f>
        <v>4.0000000037252903E-2</v>
      </c>
      <c r="D19" s="459">
        <f t="shared" ref="D19:E19" si="0">D15</f>
        <v>-350443.85000000009</v>
      </c>
      <c r="E19" s="459">
        <f t="shared" si="0"/>
        <v>-761695.49000000022</v>
      </c>
    </row>
    <row r="20" spans="1:6" s="296" customFormat="1" ht="20.25" customHeight="1">
      <c r="A20" s="501" t="s">
        <v>604</v>
      </c>
      <c r="B20" s="449"/>
      <c r="C20" s="450"/>
      <c r="D20" s="450"/>
      <c r="E20" s="452"/>
      <c r="F20" s="552" t="str">
        <f>IF(D20&lt;&gt;'ETCA-I-02'!C48,"ERROR!!!!! EL MONTO NO COINCIDE CON LO REPORTADO EN EL FORMATO ETCA-I-02 POR CONCEPTO DE INTERESES, COMISIONES Y GASTOS DE LA DEUDA","")</f>
        <v/>
      </c>
    </row>
    <row r="21" spans="1:6" s="296" customFormat="1" ht="20.25" customHeight="1">
      <c r="A21" s="501" t="s">
        <v>605</v>
      </c>
      <c r="B21" s="449"/>
      <c r="C21" s="459">
        <f>C19-C20</f>
        <v>4.0000000037252903E-2</v>
      </c>
      <c r="D21" s="459">
        <f>D19-D20</f>
        <v>-350443.85000000009</v>
      </c>
      <c r="E21" s="509">
        <f>E19-E20</f>
        <v>-761695.49000000022</v>
      </c>
    </row>
    <row r="22" spans="1:6" s="296" customFormat="1" ht="20.25" customHeight="1" thickBot="1">
      <c r="A22" s="448"/>
      <c r="B22" s="449"/>
      <c r="C22" s="465"/>
      <c r="D22" s="465"/>
      <c r="E22" s="466"/>
    </row>
    <row r="23" spans="1:6" s="296" customFormat="1" ht="28.5" customHeight="1">
      <c r="A23" s="1007" t="s">
        <v>198</v>
      </c>
      <c r="B23" s="1008"/>
      <c r="C23" s="1011" t="s">
        <v>594</v>
      </c>
      <c r="D23" s="504" t="s">
        <v>525</v>
      </c>
      <c r="E23" s="1013" t="s">
        <v>595</v>
      </c>
    </row>
    <row r="24" spans="1:6" s="296" customFormat="1" ht="0.75" customHeight="1" thickBot="1">
      <c r="A24" s="1009"/>
      <c r="B24" s="1010"/>
      <c r="C24" s="1012"/>
      <c r="D24" s="505"/>
      <c r="E24" s="1014"/>
    </row>
    <row r="25" spans="1:6" s="296" customFormat="1" ht="20.25" customHeight="1">
      <c r="A25" s="501" t="s">
        <v>606</v>
      </c>
      <c r="B25" s="449"/>
      <c r="C25" s="450"/>
      <c r="D25" s="450"/>
      <c r="E25" s="452"/>
    </row>
    <row r="26" spans="1:6" s="296" customFormat="1" ht="20.25" customHeight="1">
      <c r="A26" s="501" t="s">
        <v>607</v>
      </c>
      <c r="B26" s="449"/>
      <c r="C26" s="450"/>
      <c r="D26" s="450"/>
      <c r="E26" s="452"/>
    </row>
    <row r="27" spans="1:6" s="296" customFormat="1" ht="20.25" customHeight="1">
      <c r="A27" s="501" t="s">
        <v>608</v>
      </c>
      <c r="B27" s="449"/>
      <c r="C27" s="459">
        <f>C25-C26</f>
        <v>0</v>
      </c>
      <c r="D27" s="459">
        <f>D25-D26</f>
        <v>0</v>
      </c>
      <c r="E27" s="509">
        <f>E25-E26</f>
        <v>0</v>
      </c>
    </row>
    <row r="28" spans="1:6" s="296" customFormat="1" ht="20.25" customHeight="1" thickBot="1">
      <c r="A28" s="692"/>
      <c r="B28" s="693"/>
      <c r="C28" s="695"/>
      <c r="D28" s="695"/>
      <c r="E28" s="506"/>
    </row>
    <row r="29" spans="1:6" s="296" customFormat="1" ht="18" customHeight="1">
      <c r="A29" s="574" t="s">
        <v>138</v>
      </c>
      <c r="B29" s="508"/>
      <c r="C29" s="508"/>
      <c r="D29" s="508"/>
      <c r="E29" s="508"/>
    </row>
    <row r="30" spans="1:6" s="296" customFormat="1" ht="18" customHeight="1">
      <c r="A30" s="649"/>
      <c r="B30" s="649"/>
      <c r="C30" s="649"/>
      <c r="D30" s="649"/>
      <c r="E30" s="649"/>
    </row>
    <row r="31" spans="1:6" s="296" customFormat="1" ht="18" customHeight="1">
      <c r="A31" s="649"/>
      <c r="B31" s="649"/>
      <c r="C31" s="649"/>
      <c r="D31" s="649"/>
      <c r="E31" s="649"/>
    </row>
    <row r="32" spans="1:6" s="296" customFormat="1" ht="18" customHeight="1">
      <c r="A32" s="649"/>
      <c r="B32" s="649"/>
      <c r="C32" s="649"/>
      <c r="D32" s="649"/>
      <c r="E32" s="649"/>
    </row>
    <row r="33" spans="1:10" ht="18" customHeight="1">
      <c r="A33" s="574" t="s">
        <v>144</v>
      </c>
      <c r="B33" s="508"/>
      <c r="C33" s="508"/>
      <c r="D33" s="508"/>
      <c r="E33" s="508"/>
      <c r="J33" s="458"/>
    </row>
    <row r="34" spans="1:10" ht="49.5" customHeight="1">
      <c r="A34" s="1006" t="s">
        <v>609</v>
      </c>
      <c r="B34" s="1006"/>
      <c r="C34" s="1006"/>
      <c r="D34" s="1006"/>
      <c r="E34" s="1006"/>
    </row>
    <row r="35" spans="1:10">
      <c r="A35" s="507"/>
      <c r="B35" s="508"/>
      <c r="C35" s="508"/>
      <c r="D35" s="508"/>
      <c r="E35" s="508"/>
    </row>
    <row r="36" spans="1:10" ht="75" customHeight="1">
      <c r="A36" s="1006" t="s">
        <v>610</v>
      </c>
      <c r="B36" s="1006"/>
      <c r="C36" s="1006"/>
      <c r="D36" s="1006"/>
      <c r="E36" s="1006"/>
    </row>
    <row r="37" spans="1:10">
      <c r="A37" s="507"/>
      <c r="B37" s="508"/>
      <c r="C37" s="508"/>
      <c r="D37" s="508"/>
      <c r="E37" s="508"/>
    </row>
    <row r="38" spans="1:10" ht="44.25" customHeight="1">
      <c r="A38" s="1006" t="s">
        <v>611</v>
      </c>
      <c r="B38" s="1006"/>
      <c r="C38" s="1006"/>
      <c r="D38" s="1006"/>
      <c r="E38" s="1006"/>
    </row>
  </sheetData>
  <sheetProtection sheet="1" objects="1" scenarios="1"/>
  <mergeCells count="19">
    <mergeCell ref="A7:B8"/>
    <mergeCell ref="C7:C8"/>
    <mergeCell ref="E7:E8"/>
    <mergeCell ref="C17:C18"/>
    <mergeCell ref="E17:E18"/>
    <mergeCell ref="A17:B18"/>
    <mergeCell ref="D7:D8"/>
    <mergeCell ref="D17:D18"/>
    <mergeCell ref="A34:E34"/>
    <mergeCell ref="A36:E36"/>
    <mergeCell ref="A38:E38"/>
    <mergeCell ref="A23:B24"/>
    <mergeCell ref="C23:C24"/>
    <mergeCell ref="E23:E24"/>
    <mergeCell ref="B1:E1"/>
    <mergeCell ref="B2:E2"/>
    <mergeCell ref="B3:E3"/>
    <mergeCell ref="B4:E4"/>
    <mergeCell ref="B5:C5"/>
  </mergeCells>
  <printOptions horizontalCentered="1"/>
  <pageMargins left="0.39370078740157483" right="0.39370078740157483" top="0.74803149606299213" bottom="0.74803149606299213" header="0.31496062992125984" footer="0.4"/>
  <pageSetup orientation="portrait" r:id="rId1"/>
  <headerFooter>
    <oddHeader>&amp;RETCA-IV-17    .</oddHeader>
    <oddFooter>&amp;L________________________
C.P. JOSE FRANCISCO ORTEGA MOLINA
DIRECTOR GENERAL&amp;R_________________________
C.P. REFUGIO CARMELO ARRIQUIVES
ENC. DE LA SUBDIR. ADMINISTRATIVA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2">
    <tabColor theme="6" tint="0.79998168889431442"/>
  </sheetPr>
  <dimension ref="A1:D21"/>
  <sheetViews>
    <sheetView view="pageLayout" topLeftCell="A4" zoomScaleSheetLayoutView="90" workbookViewId="0">
      <selection activeCell="B9" sqref="B9"/>
    </sheetView>
  </sheetViews>
  <sheetFormatPr baseColWidth="10" defaultColWidth="11.42578125" defaultRowHeight="16.5"/>
  <cols>
    <col min="1" max="1" width="2.85546875" style="7" customWidth="1"/>
    <col min="2" max="2" width="40.28515625" style="3" customWidth="1"/>
    <col min="3" max="3" width="31.5703125" style="3" customWidth="1"/>
    <col min="4" max="4" width="23" style="3" customWidth="1"/>
    <col min="5" max="16384" width="11.42578125" style="3"/>
  </cols>
  <sheetData>
    <row r="1" spans="1:4">
      <c r="A1" s="842" t="s">
        <v>76</v>
      </c>
      <c r="B1" s="842"/>
      <c r="C1" s="842"/>
      <c r="D1" s="842"/>
    </row>
    <row r="2" spans="1:4">
      <c r="A2" s="1021" t="s">
        <v>69</v>
      </c>
      <c r="B2" s="1021"/>
      <c r="C2" s="1021"/>
      <c r="D2" s="1021"/>
    </row>
    <row r="3" spans="1:4">
      <c r="A3" s="843" t="s">
        <v>636</v>
      </c>
      <c r="B3" s="843"/>
      <c r="C3" s="843"/>
      <c r="D3" s="843"/>
    </row>
    <row r="4" spans="1:4">
      <c r="A4" s="1021" t="s">
        <v>755</v>
      </c>
      <c r="B4" s="1021"/>
      <c r="C4" s="1021"/>
      <c r="D4" s="1021"/>
    </row>
    <row r="5" spans="1:4">
      <c r="A5" s="42"/>
      <c r="B5" s="1021" t="s">
        <v>612</v>
      </c>
      <c r="C5" s="1021"/>
      <c r="D5" s="77" t="s">
        <v>761</v>
      </c>
    </row>
    <row r="6" spans="1:4" ht="6.75" customHeight="1" thickBot="1"/>
    <row r="7" spans="1:4" s="34" customFormat="1" ht="30" customHeight="1">
      <c r="A7" s="1024" t="s">
        <v>613</v>
      </c>
      <c r="B7" s="1025"/>
      <c r="C7" s="1022" t="s">
        <v>614</v>
      </c>
      <c r="D7" s="1023"/>
    </row>
    <row r="8" spans="1:4" s="34" customFormat="1" ht="32.25" customHeight="1" thickBot="1">
      <c r="A8" s="1026"/>
      <c r="B8" s="1027"/>
      <c r="C8" s="43" t="s">
        <v>615</v>
      </c>
      <c r="D8" s="44" t="s">
        <v>616</v>
      </c>
    </row>
    <row r="9" spans="1:4" s="34" customFormat="1" ht="25.5">
      <c r="A9" s="38">
        <v>1</v>
      </c>
      <c r="B9" s="758" t="s">
        <v>779</v>
      </c>
      <c r="C9" s="759" t="s">
        <v>780</v>
      </c>
      <c r="D9" s="760">
        <v>4100205278</v>
      </c>
    </row>
    <row r="10" spans="1:4" s="34" customFormat="1" ht="38.25">
      <c r="A10" s="38">
        <v>2</v>
      </c>
      <c r="B10" s="758" t="s">
        <v>781</v>
      </c>
      <c r="C10" s="759" t="s">
        <v>782</v>
      </c>
      <c r="D10" s="760" t="s">
        <v>783</v>
      </c>
    </row>
    <row r="11" spans="1:4" s="34" customFormat="1" ht="38.25">
      <c r="A11" s="38">
        <v>3</v>
      </c>
      <c r="B11" s="758" t="s">
        <v>784</v>
      </c>
      <c r="C11" s="759" t="s">
        <v>782</v>
      </c>
      <c r="D11" s="760" t="s">
        <v>785</v>
      </c>
    </row>
    <row r="12" spans="1:4" s="34" customFormat="1" ht="31.5" customHeight="1">
      <c r="A12" s="38">
        <v>4</v>
      </c>
      <c r="B12" s="55"/>
      <c r="C12" s="39"/>
      <c r="D12" s="40"/>
    </row>
    <row r="13" spans="1:4" s="34" customFormat="1" ht="31.5" customHeight="1">
      <c r="A13" s="38">
        <v>5</v>
      </c>
      <c r="B13" s="55"/>
      <c r="C13" s="39"/>
      <c r="D13" s="40"/>
    </row>
    <row r="14" spans="1:4" s="34" customFormat="1" ht="31.5" customHeight="1">
      <c r="A14" s="38">
        <v>6</v>
      </c>
      <c r="B14" s="55"/>
      <c r="C14" s="39"/>
      <c r="D14" s="40"/>
    </row>
    <row r="15" spans="1:4" s="34" customFormat="1" ht="31.5" customHeight="1">
      <c r="A15" s="38">
        <v>7</v>
      </c>
      <c r="B15" s="55"/>
      <c r="C15" s="39"/>
      <c r="D15" s="40"/>
    </row>
    <row r="16" spans="1:4" s="34" customFormat="1" ht="31.5" customHeight="1">
      <c r="A16" s="38">
        <v>8</v>
      </c>
      <c r="B16" s="55"/>
      <c r="C16" s="39"/>
      <c r="D16" s="40"/>
    </row>
    <row r="17" spans="1:4" s="34" customFormat="1" ht="31.5" customHeight="1">
      <c r="A17" s="38">
        <v>9</v>
      </c>
      <c r="B17" s="55"/>
      <c r="C17" s="39"/>
      <c r="D17" s="40"/>
    </row>
    <row r="18" spans="1:4" s="34" customFormat="1" ht="31.5" customHeight="1">
      <c r="A18" s="38">
        <v>10</v>
      </c>
      <c r="B18" s="55"/>
      <c r="C18" s="39"/>
      <c r="D18" s="40"/>
    </row>
    <row r="19" spans="1:4" s="34" customFormat="1" ht="31.5" customHeight="1">
      <c r="A19" s="1017"/>
      <c r="B19" s="1018"/>
      <c r="C19" s="1019"/>
      <c r="D19" s="1020"/>
    </row>
    <row r="20" spans="1:4">
      <c r="A20" s="575" t="s">
        <v>138</v>
      </c>
      <c r="B20" s="58"/>
    </row>
    <row r="21" spans="1:4" ht="18.75">
      <c r="B21" s="510" t="s">
        <v>617</v>
      </c>
    </row>
  </sheetData>
  <mergeCells count="8">
    <mergeCell ref="A19:D19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69"/>
  <pageSetup orientation="portrait" r:id="rId1"/>
  <headerFooter>
    <oddHeader>&amp;RETCA-IV-18   .</oddHeader>
    <oddFooter>&amp;L________________________
C.P. JOSE FRANCISCO ORTEGA MOLINA
DIRECTOR GENERAL&amp;R_________________________
C.P. REFUGIO CARMELO ARRIQUIVES
ENC. DE LA SUBDIR. ADMINISTRATIVA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3">
    <tabColor theme="6" tint="0.79998168889431442"/>
  </sheetPr>
  <dimension ref="A1:D2821"/>
  <sheetViews>
    <sheetView view="pageLayout" topLeftCell="A2806" zoomScaleSheetLayoutView="100" workbookViewId="0">
      <selection activeCell="D2821" sqref="A1:D2821"/>
    </sheetView>
  </sheetViews>
  <sheetFormatPr baseColWidth="10" defaultColWidth="11.42578125" defaultRowHeight="16.5"/>
  <cols>
    <col min="1" max="1" width="5.42578125" style="7" customWidth="1"/>
    <col min="2" max="2" width="37" style="3" customWidth="1"/>
    <col min="3" max="3" width="36.42578125" style="3" customWidth="1"/>
    <col min="4" max="4" width="21.42578125" style="3" customWidth="1"/>
    <col min="5" max="16384" width="11.42578125" style="3"/>
  </cols>
  <sheetData>
    <row r="1" spans="1:4">
      <c r="A1" s="842" t="s">
        <v>76</v>
      </c>
      <c r="B1" s="842"/>
      <c r="C1" s="842"/>
      <c r="D1" s="842"/>
    </row>
    <row r="2" spans="1:4">
      <c r="A2" s="1021" t="s">
        <v>618</v>
      </c>
      <c r="B2" s="1021"/>
      <c r="C2" s="1021"/>
      <c r="D2" s="1021"/>
    </row>
    <row r="3" spans="1:4">
      <c r="A3" s="843" t="s">
        <v>636</v>
      </c>
      <c r="B3" s="843"/>
      <c r="C3" s="843"/>
      <c r="D3" s="843"/>
    </row>
    <row r="4" spans="1:4">
      <c r="A4" s="1021" t="s">
        <v>757</v>
      </c>
      <c r="B4" s="1021"/>
      <c r="C4" s="1021"/>
      <c r="D4" s="1021"/>
    </row>
    <row r="5" spans="1:4">
      <c r="A5" s="42"/>
      <c r="B5" s="1021" t="s">
        <v>619</v>
      </c>
      <c r="C5" s="1021"/>
      <c r="D5" s="77" t="s">
        <v>761</v>
      </c>
    </row>
    <row r="6" spans="1:4" ht="6.75" customHeight="1"/>
    <row r="7" spans="1:4" s="34" customFormat="1">
      <c r="A7" s="1031" t="s">
        <v>620</v>
      </c>
      <c r="B7" s="1032"/>
      <c r="C7" s="1029" t="s">
        <v>621</v>
      </c>
      <c r="D7" s="1029" t="s">
        <v>622</v>
      </c>
    </row>
    <row r="8" spans="1:4" s="34" customFormat="1">
      <c r="A8" s="1033"/>
      <c r="B8" s="1034"/>
      <c r="C8" s="1030"/>
      <c r="D8" s="1030"/>
    </row>
    <row r="9" spans="1:4" s="34" customFormat="1">
      <c r="A9" s="761"/>
      <c r="B9" s="57" t="s">
        <v>623</v>
      </c>
      <c r="C9" s="46"/>
      <c r="D9" s="47"/>
    </row>
    <row r="10" spans="1:4" s="34" customFormat="1" ht="76.5">
      <c r="A10" s="762">
        <v>1</v>
      </c>
      <c r="B10" s="763" t="s">
        <v>787</v>
      </c>
      <c r="C10" s="764" t="s">
        <v>788</v>
      </c>
      <c r="D10" s="765">
        <v>350000</v>
      </c>
    </row>
    <row r="11" spans="1:4" s="34" customFormat="1" ht="102">
      <c r="A11" s="766">
        <v>2</v>
      </c>
      <c r="B11" s="763" t="s">
        <v>789</v>
      </c>
      <c r="C11" s="764" t="s">
        <v>790</v>
      </c>
      <c r="D11" s="765">
        <v>125000</v>
      </c>
    </row>
    <row r="12" spans="1:4" s="34" customFormat="1" ht="38.25">
      <c r="A12" s="766">
        <v>3</v>
      </c>
      <c r="B12" s="763" t="s">
        <v>791</v>
      </c>
      <c r="C12" s="764" t="s">
        <v>792</v>
      </c>
      <c r="D12" s="765">
        <v>0</v>
      </c>
    </row>
    <row r="13" spans="1:4" s="34" customFormat="1">
      <c r="A13" s="766">
        <v>4</v>
      </c>
      <c r="B13" s="763" t="s">
        <v>793</v>
      </c>
      <c r="C13" s="764" t="s">
        <v>794</v>
      </c>
      <c r="D13" s="765">
        <v>1185</v>
      </c>
    </row>
    <row r="14" spans="1:4" s="34" customFormat="1">
      <c r="A14" s="766">
        <v>5</v>
      </c>
      <c r="B14" s="763" t="s">
        <v>795</v>
      </c>
      <c r="C14" s="764" t="s">
        <v>796</v>
      </c>
      <c r="D14" s="765">
        <v>12540</v>
      </c>
    </row>
    <row r="15" spans="1:4" s="34" customFormat="1">
      <c r="A15" s="766">
        <v>6</v>
      </c>
      <c r="B15" s="763" t="s">
        <v>797</v>
      </c>
      <c r="C15" s="764" t="s">
        <v>798</v>
      </c>
      <c r="D15" s="765">
        <v>898</v>
      </c>
    </row>
    <row r="16" spans="1:4" s="34" customFormat="1">
      <c r="A16" s="766">
        <v>7</v>
      </c>
      <c r="B16" s="763" t="s">
        <v>799</v>
      </c>
      <c r="C16" s="764" t="s">
        <v>794</v>
      </c>
      <c r="D16" s="765">
        <v>1185</v>
      </c>
    </row>
    <row r="17" spans="1:4" s="34" customFormat="1">
      <c r="A17" s="766">
        <v>8</v>
      </c>
      <c r="B17" s="763" t="s">
        <v>800</v>
      </c>
      <c r="C17" s="764" t="s">
        <v>794</v>
      </c>
      <c r="D17" s="765">
        <v>1185</v>
      </c>
    </row>
    <row r="18" spans="1:4" s="34" customFormat="1">
      <c r="A18" s="766">
        <v>9</v>
      </c>
      <c r="B18" s="763" t="s">
        <v>801</v>
      </c>
      <c r="C18" s="764" t="s">
        <v>802</v>
      </c>
      <c r="D18" s="765">
        <v>1290</v>
      </c>
    </row>
    <row r="19" spans="1:4" s="34" customFormat="1">
      <c r="A19" s="766">
        <v>10</v>
      </c>
      <c r="B19" s="763" t="s">
        <v>803</v>
      </c>
      <c r="C19" s="764" t="s">
        <v>796</v>
      </c>
      <c r="D19" s="765">
        <v>8650</v>
      </c>
    </row>
    <row r="20" spans="1:4" s="34" customFormat="1">
      <c r="A20" s="766">
        <v>11</v>
      </c>
      <c r="B20" s="763" t="s">
        <v>804</v>
      </c>
      <c r="C20" s="764" t="s">
        <v>805</v>
      </c>
      <c r="D20" s="765">
        <v>746.96</v>
      </c>
    </row>
    <row r="21" spans="1:4" s="34" customFormat="1">
      <c r="A21" s="766">
        <v>12</v>
      </c>
      <c r="B21" s="763" t="s">
        <v>806</v>
      </c>
      <c r="C21" s="764" t="s">
        <v>794</v>
      </c>
      <c r="D21" s="765">
        <v>735</v>
      </c>
    </row>
    <row r="22" spans="1:4" s="34" customFormat="1">
      <c r="A22" s="766">
        <v>13</v>
      </c>
      <c r="B22" s="763" t="s">
        <v>807</v>
      </c>
      <c r="C22" s="764" t="s">
        <v>808</v>
      </c>
      <c r="D22" s="765">
        <v>650</v>
      </c>
    </row>
    <row r="23" spans="1:4" s="34" customFormat="1">
      <c r="A23" s="766">
        <v>14</v>
      </c>
      <c r="B23" s="763" t="s">
        <v>809</v>
      </c>
      <c r="C23" s="764" t="s">
        <v>810</v>
      </c>
      <c r="D23" s="765">
        <v>775.1</v>
      </c>
    </row>
    <row r="24" spans="1:4" s="34" customFormat="1">
      <c r="A24" s="766">
        <v>15</v>
      </c>
      <c r="B24" s="763" t="s">
        <v>811</v>
      </c>
      <c r="C24" s="764" t="s">
        <v>812</v>
      </c>
      <c r="D24" s="765">
        <v>298.66000000000003</v>
      </c>
    </row>
    <row r="25" spans="1:4" s="34" customFormat="1">
      <c r="A25" s="766">
        <v>16</v>
      </c>
      <c r="B25" s="763" t="s">
        <v>813</v>
      </c>
      <c r="C25" s="764" t="s">
        <v>814</v>
      </c>
      <c r="D25" s="765">
        <v>1590</v>
      </c>
    </row>
    <row r="26" spans="1:4" s="34" customFormat="1">
      <c r="A26" s="766">
        <v>17</v>
      </c>
      <c r="B26" s="763" t="s">
        <v>815</v>
      </c>
      <c r="C26" s="764" t="s">
        <v>794</v>
      </c>
      <c r="D26" s="765">
        <v>735</v>
      </c>
    </row>
    <row r="27" spans="1:4" s="34" customFormat="1">
      <c r="A27" s="766">
        <v>18</v>
      </c>
      <c r="B27" s="763" t="s">
        <v>816</v>
      </c>
      <c r="C27" s="764" t="s">
        <v>794</v>
      </c>
      <c r="D27" s="765">
        <v>735</v>
      </c>
    </row>
    <row r="28" spans="1:4">
      <c r="A28" s="766">
        <v>19</v>
      </c>
      <c r="B28" s="763" t="s">
        <v>817</v>
      </c>
      <c r="C28" s="764" t="s">
        <v>796</v>
      </c>
      <c r="D28" s="765">
        <v>8650</v>
      </c>
    </row>
    <row r="29" spans="1:4">
      <c r="A29" s="766">
        <v>20</v>
      </c>
      <c r="B29" s="763" t="s">
        <v>818</v>
      </c>
      <c r="C29" s="764" t="s">
        <v>798</v>
      </c>
      <c r="D29" s="765">
        <v>898</v>
      </c>
    </row>
    <row r="30" spans="1:4">
      <c r="A30" s="766">
        <v>21</v>
      </c>
      <c r="B30" s="763" t="s">
        <v>819</v>
      </c>
      <c r="C30" s="764" t="s">
        <v>820</v>
      </c>
      <c r="D30" s="765">
        <v>1477.39</v>
      </c>
    </row>
    <row r="31" spans="1:4">
      <c r="A31" s="766">
        <v>22</v>
      </c>
      <c r="B31" s="763" t="s">
        <v>821</v>
      </c>
      <c r="C31" s="764" t="s">
        <v>822</v>
      </c>
      <c r="D31" s="765">
        <v>1999.13</v>
      </c>
    </row>
    <row r="32" spans="1:4">
      <c r="A32" s="766">
        <v>23</v>
      </c>
      <c r="B32" s="763" t="s">
        <v>823</v>
      </c>
      <c r="C32" s="764" t="s">
        <v>824</v>
      </c>
      <c r="D32" s="765">
        <v>1303.48</v>
      </c>
    </row>
    <row r="33" spans="1:4">
      <c r="A33" s="766">
        <v>24</v>
      </c>
      <c r="B33" s="763" t="s">
        <v>825</v>
      </c>
      <c r="C33" s="764" t="s">
        <v>805</v>
      </c>
      <c r="D33" s="765">
        <v>746.96</v>
      </c>
    </row>
    <row r="34" spans="1:4">
      <c r="A34" s="766">
        <v>25</v>
      </c>
      <c r="B34" s="763" t="s">
        <v>826</v>
      </c>
      <c r="C34" s="764" t="s">
        <v>827</v>
      </c>
      <c r="D34" s="765">
        <v>1435</v>
      </c>
    </row>
    <row r="35" spans="1:4">
      <c r="A35" s="766">
        <v>26</v>
      </c>
      <c r="B35" s="763" t="s">
        <v>828</v>
      </c>
      <c r="C35" s="764" t="s">
        <v>829</v>
      </c>
      <c r="D35" s="765">
        <v>2873</v>
      </c>
    </row>
    <row r="36" spans="1:4">
      <c r="A36" s="766">
        <v>27</v>
      </c>
      <c r="B36" s="763" t="s">
        <v>813</v>
      </c>
      <c r="C36" s="764" t="s">
        <v>830</v>
      </c>
      <c r="D36" s="765">
        <v>956.52</v>
      </c>
    </row>
    <row r="37" spans="1:4">
      <c r="A37" s="766">
        <v>28</v>
      </c>
      <c r="B37" s="763" t="s">
        <v>831</v>
      </c>
      <c r="C37" s="764" t="s">
        <v>802</v>
      </c>
      <c r="D37" s="765">
        <v>618.17999999999995</v>
      </c>
    </row>
    <row r="38" spans="1:4">
      <c r="A38" s="766">
        <v>29</v>
      </c>
      <c r="B38" s="763" t="s">
        <v>832</v>
      </c>
      <c r="C38" s="764" t="s">
        <v>833</v>
      </c>
      <c r="D38" s="765">
        <v>2420</v>
      </c>
    </row>
    <row r="39" spans="1:4">
      <c r="A39" s="766">
        <v>30</v>
      </c>
      <c r="B39" s="763" t="s">
        <v>834</v>
      </c>
      <c r="C39" s="764" t="s">
        <v>835</v>
      </c>
      <c r="D39" s="765">
        <v>1129.55</v>
      </c>
    </row>
    <row r="40" spans="1:4">
      <c r="A40" s="766">
        <v>31</v>
      </c>
      <c r="B40" s="763" t="s">
        <v>836</v>
      </c>
      <c r="C40" s="764" t="s">
        <v>835</v>
      </c>
      <c r="D40" s="765">
        <v>1129.55</v>
      </c>
    </row>
    <row r="41" spans="1:4">
      <c r="A41" s="766">
        <v>32</v>
      </c>
      <c r="B41" s="763" t="s">
        <v>837</v>
      </c>
      <c r="C41" s="764" t="s">
        <v>838</v>
      </c>
      <c r="D41" s="765">
        <v>4000</v>
      </c>
    </row>
    <row r="42" spans="1:4">
      <c r="A42" s="766">
        <v>33</v>
      </c>
      <c r="B42" s="763" t="s">
        <v>813</v>
      </c>
      <c r="C42" s="764" t="s">
        <v>839</v>
      </c>
      <c r="D42" s="765">
        <v>570</v>
      </c>
    </row>
    <row r="43" spans="1:4">
      <c r="A43" s="766">
        <v>34</v>
      </c>
      <c r="B43" s="763" t="s">
        <v>813</v>
      </c>
      <c r="C43" s="764" t="s">
        <v>840</v>
      </c>
      <c r="D43" s="765">
        <v>564</v>
      </c>
    </row>
    <row r="44" spans="1:4">
      <c r="A44" s="766">
        <v>35</v>
      </c>
      <c r="B44" s="763" t="s">
        <v>813</v>
      </c>
      <c r="C44" s="764" t="s">
        <v>841</v>
      </c>
      <c r="D44" s="765">
        <v>180</v>
      </c>
    </row>
    <row r="45" spans="1:4">
      <c r="A45" s="766">
        <v>36</v>
      </c>
      <c r="B45" s="763" t="s">
        <v>813</v>
      </c>
      <c r="C45" s="764" t="s">
        <v>841</v>
      </c>
      <c r="D45" s="765">
        <v>390</v>
      </c>
    </row>
    <row r="46" spans="1:4">
      <c r="A46" s="766">
        <v>37</v>
      </c>
      <c r="B46" s="763" t="s">
        <v>813</v>
      </c>
      <c r="C46" s="764" t="s">
        <v>842</v>
      </c>
      <c r="D46" s="765">
        <v>476</v>
      </c>
    </row>
    <row r="47" spans="1:4">
      <c r="A47" s="766">
        <v>38</v>
      </c>
      <c r="B47" s="763" t="s">
        <v>813</v>
      </c>
      <c r="C47" s="764" t="s">
        <v>843</v>
      </c>
      <c r="D47" s="765">
        <v>2491</v>
      </c>
    </row>
    <row r="48" spans="1:4">
      <c r="A48" s="766">
        <v>39</v>
      </c>
      <c r="B48" s="763" t="s">
        <v>844</v>
      </c>
      <c r="C48" s="764" t="s">
        <v>798</v>
      </c>
      <c r="D48" s="765">
        <v>898</v>
      </c>
    </row>
    <row r="49" spans="1:4">
      <c r="A49" s="766">
        <v>40</v>
      </c>
      <c r="B49" s="763" t="s">
        <v>813</v>
      </c>
      <c r="C49" s="764" t="s">
        <v>845</v>
      </c>
      <c r="D49" s="765">
        <v>1248</v>
      </c>
    </row>
    <row r="50" spans="1:4">
      <c r="A50" s="766">
        <v>41</v>
      </c>
      <c r="B50" s="763" t="s">
        <v>813</v>
      </c>
      <c r="C50" s="764" t="s">
        <v>846</v>
      </c>
      <c r="D50" s="765">
        <v>3420</v>
      </c>
    </row>
    <row r="51" spans="1:4">
      <c r="A51" s="766">
        <v>42</v>
      </c>
      <c r="B51" s="763" t="s">
        <v>813</v>
      </c>
      <c r="C51" s="764" t="s">
        <v>839</v>
      </c>
      <c r="D51" s="765">
        <v>410</v>
      </c>
    </row>
    <row r="52" spans="1:4">
      <c r="A52" s="766">
        <v>43</v>
      </c>
      <c r="B52" s="763" t="s">
        <v>813</v>
      </c>
      <c r="C52" s="764" t="s">
        <v>847</v>
      </c>
      <c r="D52" s="765">
        <v>12090</v>
      </c>
    </row>
    <row r="53" spans="1:4">
      <c r="A53" s="766">
        <v>44</v>
      </c>
      <c r="B53" s="763" t="s">
        <v>848</v>
      </c>
      <c r="C53" s="764" t="s">
        <v>794</v>
      </c>
      <c r="D53" s="765">
        <v>735</v>
      </c>
    </row>
    <row r="54" spans="1:4">
      <c r="A54" s="766">
        <v>45</v>
      </c>
      <c r="B54" s="763" t="s">
        <v>849</v>
      </c>
      <c r="C54" s="764" t="s">
        <v>850</v>
      </c>
      <c r="D54" s="765">
        <v>1076.72</v>
      </c>
    </row>
    <row r="55" spans="1:4">
      <c r="A55" s="766">
        <v>46</v>
      </c>
      <c r="B55" s="763" t="s">
        <v>851</v>
      </c>
      <c r="C55" s="764" t="s">
        <v>798</v>
      </c>
      <c r="D55" s="765">
        <v>336.21</v>
      </c>
    </row>
    <row r="56" spans="1:4">
      <c r="A56" s="766">
        <v>47</v>
      </c>
      <c r="B56" s="763" t="s">
        <v>815</v>
      </c>
      <c r="C56" s="764" t="s">
        <v>794</v>
      </c>
      <c r="D56" s="765">
        <v>898</v>
      </c>
    </row>
    <row r="57" spans="1:4">
      <c r="A57" s="766">
        <v>48</v>
      </c>
      <c r="B57" s="763" t="s">
        <v>852</v>
      </c>
      <c r="C57" s="764" t="s">
        <v>853</v>
      </c>
      <c r="D57" s="765">
        <v>1516.55</v>
      </c>
    </row>
    <row r="58" spans="1:4">
      <c r="A58" s="766">
        <v>49</v>
      </c>
      <c r="B58" s="763" t="s">
        <v>854</v>
      </c>
      <c r="C58" s="764" t="s">
        <v>855</v>
      </c>
      <c r="D58" s="765">
        <v>2000</v>
      </c>
    </row>
    <row r="59" spans="1:4">
      <c r="A59" s="766">
        <v>50</v>
      </c>
      <c r="B59" s="763" t="s">
        <v>856</v>
      </c>
      <c r="C59" s="764" t="s">
        <v>794</v>
      </c>
      <c r="D59" s="765">
        <v>735</v>
      </c>
    </row>
    <row r="60" spans="1:4">
      <c r="A60" s="766">
        <v>51</v>
      </c>
      <c r="B60" s="763" t="s">
        <v>857</v>
      </c>
      <c r="C60" s="764" t="s">
        <v>858</v>
      </c>
      <c r="D60" s="765">
        <v>4850</v>
      </c>
    </row>
    <row r="61" spans="1:4">
      <c r="A61" s="766">
        <v>52</v>
      </c>
      <c r="B61" s="763" t="s">
        <v>859</v>
      </c>
      <c r="C61" s="764" t="s">
        <v>860</v>
      </c>
      <c r="D61" s="765">
        <v>4850</v>
      </c>
    </row>
    <row r="62" spans="1:4">
      <c r="A62" s="766">
        <v>53</v>
      </c>
      <c r="B62" s="763" t="s">
        <v>813</v>
      </c>
      <c r="C62" s="764" t="s">
        <v>861</v>
      </c>
      <c r="D62" s="765">
        <v>3260</v>
      </c>
    </row>
    <row r="63" spans="1:4">
      <c r="A63" s="766">
        <v>54</v>
      </c>
      <c r="B63" s="763" t="s">
        <v>862</v>
      </c>
      <c r="C63" s="764" t="s">
        <v>798</v>
      </c>
      <c r="D63" s="765">
        <v>898</v>
      </c>
    </row>
    <row r="64" spans="1:4">
      <c r="A64" s="766">
        <v>55</v>
      </c>
      <c r="B64" s="763" t="s">
        <v>863</v>
      </c>
      <c r="C64" s="764" t="s">
        <v>798</v>
      </c>
      <c r="D64" s="765">
        <v>898</v>
      </c>
    </row>
    <row r="65" spans="1:4">
      <c r="A65" s="766">
        <v>56</v>
      </c>
      <c r="B65" s="763" t="s">
        <v>864</v>
      </c>
      <c r="C65" s="764" t="s">
        <v>829</v>
      </c>
      <c r="D65" s="765">
        <v>3160</v>
      </c>
    </row>
    <row r="66" spans="1:4">
      <c r="A66" s="766">
        <v>57</v>
      </c>
      <c r="B66" s="763" t="s">
        <v>865</v>
      </c>
      <c r="C66" s="764" t="s">
        <v>866</v>
      </c>
      <c r="D66" s="765">
        <v>1950</v>
      </c>
    </row>
    <row r="67" spans="1:4">
      <c r="A67" s="766">
        <v>58</v>
      </c>
      <c r="B67" s="763" t="s">
        <v>867</v>
      </c>
      <c r="C67" s="764" t="s">
        <v>794</v>
      </c>
      <c r="D67" s="765">
        <v>1102</v>
      </c>
    </row>
    <row r="68" spans="1:4">
      <c r="A68" s="766">
        <v>59</v>
      </c>
      <c r="B68" s="763" t="s">
        <v>868</v>
      </c>
      <c r="C68" s="764" t="s">
        <v>794</v>
      </c>
      <c r="D68" s="765">
        <v>1102</v>
      </c>
    </row>
    <row r="69" spans="1:4">
      <c r="A69" s="766">
        <v>60</v>
      </c>
      <c r="B69" s="763" t="s">
        <v>813</v>
      </c>
      <c r="C69" s="764" t="s">
        <v>869</v>
      </c>
      <c r="D69" s="765">
        <v>9030</v>
      </c>
    </row>
    <row r="70" spans="1:4">
      <c r="A70" s="766">
        <v>61</v>
      </c>
      <c r="B70" s="763" t="s">
        <v>870</v>
      </c>
      <c r="C70" s="764" t="s">
        <v>794</v>
      </c>
      <c r="D70" s="765">
        <v>735</v>
      </c>
    </row>
    <row r="71" spans="1:4">
      <c r="A71" s="766">
        <v>62</v>
      </c>
      <c r="B71" s="763" t="s">
        <v>871</v>
      </c>
      <c r="C71" s="764" t="s">
        <v>798</v>
      </c>
      <c r="D71" s="765">
        <v>898</v>
      </c>
    </row>
    <row r="72" spans="1:4">
      <c r="A72" s="766">
        <v>63</v>
      </c>
      <c r="B72" s="763" t="s">
        <v>872</v>
      </c>
      <c r="C72" s="764" t="s">
        <v>794</v>
      </c>
      <c r="D72" s="765">
        <v>735</v>
      </c>
    </row>
    <row r="73" spans="1:4">
      <c r="A73" s="766">
        <v>64</v>
      </c>
      <c r="B73" s="763" t="s">
        <v>873</v>
      </c>
      <c r="C73" s="764" t="s">
        <v>874</v>
      </c>
      <c r="D73" s="765">
        <v>8650</v>
      </c>
    </row>
    <row r="74" spans="1:4">
      <c r="A74" s="766">
        <v>65</v>
      </c>
      <c r="B74" s="763" t="s">
        <v>875</v>
      </c>
      <c r="C74" s="764" t="s">
        <v>794</v>
      </c>
      <c r="D74" s="765">
        <v>735</v>
      </c>
    </row>
    <row r="75" spans="1:4">
      <c r="A75" s="766">
        <v>66</v>
      </c>
      <c r="B75" s="763" t="s">
        <v>876</v>
      </c>
      <c r="C75" s="764" t="s">
        <v>877</v>
      </c>
      <c r="D75" s="765">
        <v>766.38</v>
      </c>
    </row>
    <row r="76" spans="1:4">
      <c r="A76" s="766">
        <v>67</v>
      </c>
      <c r="B76" s="763" t="s">
        <v>878</v>
      </c>
      <c r="C76" s="764" t="s">
        <v>798</v>
      </c>
      <c r="D76" s="765">
        <v>898</v>
      </c>
    </row>
    <row r="77" spans="1:4">
      <c r="A77" s="766">
        <v>68</v>
      </c>
      <c r="B77" s="763" t="s">
        <v>879</v>
      </c>
      <c r="C77" s="764" t="s">
        <v>794</v>
      </c>
      <c r="D77" s="765">
        <v>735</v>
      </c>
    </row>
    <row r="78" spans="1:4" ht="25.5">
      <c r="A78" s="766">
        <v>69</v>
      </c>
      <c r="B78" s="763" t="s">
        <v>880</v>
      </c>
      <c r="C78" s="764" t="s">
        <v>881</v>
      </c>
      <c r="D78" s="765">
        <v>10690</v>
      </c>
    </row>
    <row r="79" spans="1:4">
      <c r="A79" s="766">
        <v>70</v>
      </c>
      <c r="B79" s="763" t="s">
        <v>882</v>
      </c>
      <c r="C79" s="764" t="s">
        <v>883</v>
      </c>
      <c r="D79" s="765">
        <v>0</v>
      </c>
    </row>
    <row r="80" spans="1:4">
      <c r="A80" s="766">
        <v>71</v>
      </c>
      <c r="B80" s="763" t="s">
        <v>884</v>
      </c>
      <c r="C80" s="764" t="s">
        <v>885</v>
      </c>
      <c r="D80" s="765">
        <v>1943.5</v>
      </c>
    </row>
    <row r="81" spans="1:4" ht="76.5">
      <c r="A81" s="766">
        <v>72</v>
      </c>
      <c r="B81" s="763" t="s">
        <v>886</v>
      </c>
      <c r="C81" s="764" t="s">
        <v>887</v>
      </c>
      <c r="D81" s="765">
        <v>5290</v>
      </c>
    </row>
    <row r="82" spans="1:4" ht="76.5">
      <c r="A82" s="766">
        <v>73</v>
      </c>
      <c r="B82" s="763" t="s">
        <v>888</v>
      </c>
      <c r="C82" s="764" t="s">
        <v>889</v>
      </c>
      <c r="D82" s="765">
        <v>7475</v>
      </c>
    </row>
    <row r="83" spans="1:4">
      <c r="A83" s="766">
        <v>74</v>
      </c>
      <c r="B83" s="763" t="s">
        <v>890</v>
      </c>
      <c r="C83" s="764" t="s">
        <v>891</v>
      </c>
      <c r="D83" s="765">
        <v>3849</v>
      </c>
    </row>
    <row r="84" spans="1:4">
      <c r="A84" s="766">
        <v>75</v>
      </c>
      <c r="B84" s="763" t="s">
        <v>892</v>
      </c>
      <c r="C84" s="764" t="s">
        <v>893</v>
      </c>
      <c r="D84" s="765">
        <v>3849</v>
      </c>
    </row>
    <row r="85" spans="1:4" ht="25.5">
      <c r="A85" s="766">
        <v>76</v>
      </c>
      <c r="B85" s="763" t="s">
        <v>894</v>
      </c>
      <c r="C85" s="764" t="s">
        <v>895</v>
      </c>
      <c r="D85" s="765">
        <v>21100</v>
      </c>
    </row>
    <row r="86" spans="1:4" ht="51">
      <c r="A86" s="766">
        <v>77</v>
      </c>
      <c r="B86" s="763" t="s">
        <v>896</v>
      </c>
      <c r="C86" s="764" t="s">
        <v>897</v>
      </c>
      <c r="D86" s="765">
        <v>7270</v>
      </c>
    </row>
    <row r="87" spans="1:4">
      <c r="A87" s="766">
        <v>78</v>
      </c>
      <c r="B87" s="763" t="s">
        <v>898</v>
      </c>
      <c r="C87" s="764" t="s">
        <v>899</v>
      </c>
      <c r="D87" s="765">
        <v>5807.5</v>
      </c>
    </row>
    <row r="88" spans="1:4">
      <c r="A88" s="766">
        <v>79</v>
      </c>
      <c r="B88" s="763" t="s">
        <v>900</v>
      </c>
      <c r="C88" s="764" t="s">
        <v>901</v>
      </c>
      <c r="D88" s="765">
        <v>710</v>
      </c>
    </row>
    <row r="89" spans="1:4" ht="38.25">
      <c r="A89" s="766">
        <v>80</v>
      </c>
      <c r="B89" s="763" t="s">
        <v>902</v>
      </c>
      <c r="C89" s="764" t="s">
        <v>903</v>
      </c>
      <c r="D89" s="765">
        <v>1130</v>
      </c>
    </row>
    <row r="90" spans="1:4" ht="76.5">
      <c r="A90" s="766">
        <v>81</v>
      </c>
      <c r="B90" s="763" t="s">
        <v>904</v>
      </c>
      <c r="C90" s="764" t="s">
        <v>905</v>
      </c>
      <c r="D90" s="765">
        <v>10114</v>
      </c>
    </row>
    <row r="91" spans="1:4">
      <c r="A91" s="766">
        <v>82</v>
      </c>
      <c r="B91" s="763" t="s">
        <v>906</v>
      </c>
      <c r="C91" s="764" t="s">
        <v>907</v>
      </c>
      <c r="D91" s="765">
        <v>100</v>
      </c>
    </row>
    <row r="92" spans="1:4">
      <c r="A92" s="766">
        <v>83</v>
      </c>
      <c r="B92" s="763" t="s">
        <v>908</v>
      </c>
      <c r="C92" s="764" t="s">
        <v>909</v>
      </c>
      <c r="D92" s="765">
        <v>0</v>
      </c>
    </row>
    <row r="93" spans="1:4">
      <c r="A93" s="766">
        <v>84</v>
      </c>
      <c r="B93" s="763" t="s">
        <v>910</v>
      </c>
      <c r="C93" s="764" t="s">
        <v>911</v>
      </c>
      <c r="D93" s="765">
        <v>500</v>
      </c>
    </row>
    <row r="94" spans="1:4">
      <c r="A94" s="766">
        <v>85</v>
      </c>
      <c r="B94" s="763" t="s">
        <v>912</v>
      </c>
      <c r="C94" s="764" t="s">
        <v>913</v>
      </c>
      <c r="D94" s="765">
        <v>492</v>
      </c>
    </row>
    <row r="95" spans="1:4">
      <c r="A95" s="766">
        <v>86</v>
      </c>
      <c r="B95" s="763" t="s">
        <v>813</v>
      </c>
      <c r="C95" s="764" t="s">
        <v>914</v>
      </c>
      <c r="D95" s="765">
        <v>1199</v>
      </c>
    </row>
    <row r="96" spans="1:4" ht="25.5">
      <c r="A96" s="766">
        <v>87</v>
      </c>
      <c r="B96" s="763" t="s">
        <v>915</v>
      </c>
      <c r="C96" s="764" t="s">
        <v>916</v>
      </c>
      <c r="D96" s="765">
        <v>5607.4</v>
      </c>
    </row>
    <row r="97" spans="1:4" ht="51">
      <c r="A97" s="766">
        <v>88</v>
      </c>
      <c r="B97" s="763" t="s">
        <v>917</v>
      </c>
      <c r="C97" s="764" t="s">
        <v>918</v>
      </c>
      <c r="D97" s="765">
        <v>2210</v>
      </c>
    </row>
    <row r="98" spans="1:4" ht="89.25">
      <c r="A98" s="766">
        <v>89</v>
      </c>
      <c r="B98" s="763" t="s">
        <v>919</v>
      </c>
      <c r="C98" s="764" t="s">
        <v>920</v>
      </c>
      <c r="D98" s="765">
        <v>10235</v>
      </c>
    </row>
    <row r="99" spans="1:4" ht="38.25">
      <c r="A99" s="766">
        <v>90</v>
      </c>
      <c r="B99" s="763" t="s">
        <v>921</v>
      </c>
      <c r="C99" s="764" t="s">
        <v>922</v>
      </c>
      <c r="D99" s="765">
        <v>5000</v>
      </c>
    </row>
    <row r="100" spans="1:4" ht="76.5">
      <c r="A100" s="766">
        <v>91</v>
      </c>
      <c r="B100" s="763" t="s">
        <v>923</v>
      </c>
      <c r="C100" s="764" t="s">
        <v>924</v>
      </c>
      <c r="D100" s="765">
        <v>7935</v>
      </c>
    </row>
    <row r="101" spans="1:4" ht="25.5">
      <c r="A101" s="766">
        <v>92</v>
      </c>
      <c r="B101" s="763" t="s">
        <v>925</v>
      </c>
      <c r="C101" s="764" t="s">
        <v>926</v>
      </c>
      <c r="D101" s="765">
        <v>8428.31</v>
      </c>
    </row>
    <row r="102" spans="1:4" ht="76.5">
      <c r="A102" s="766">
        <v>93</v>
      </c>
      <c r="B102" s="763" t="s">
        <v>927</v>
      </c>
      <c r="C102" s="764" t="s">
        <v>928</v>
      </c>
      <c r="D102" s="765">
        <v>21400</v>
      </c>
    </row>
    <row r="103" spans="1:4" ht="102">
      <c r="A103" s="766">
        <v>94</v>
      </c>
      <c r="B103" s="763" t="s">
        <v>929</v>
      </c>
      <c r="C103" s="764" t="s">
        <v>930</v>
      </c>
      <c r="D103" s="765">
        <v>11950</v>
      </c>
    </row>
    <row r="104" spans="1:4" ht="38.25">
      <c r="A104" s="766">
        <v>95</v>
      </c>
      <c r="B104" s="763" t="s">
        <v>931</v>
      </c>
      <c r="C104" s="764" t="s">
        <v>932</v>
      </c>
      <c r="D104" s="765">
        <v>0</v>
      </c>
    </row>
    <row r="105" spans="1:4" ht="102">
      <c r="A105" s="766">
        <v>96</v>
      </c>
      <c r="B105" s="763" t="s">
        <v>933</v>
      </c>
      <c r="C105" s="764" t="s">
        <v>934</v>
      </c>
      <c r="D105" s="765">
        <v>21325</v>
      </c>
    </row>
    <row r="106" spans="1:4">
      <c r="A106" s="766">
        <v>97</v>
      </c>
      <c r="B106" s="763" t="s">
        <v>935</v>
      </c>
      <c r="C106" s="764" t="s">
        <v>893</v>
      </c>
      <c r="D106" s="765">
        <v>3849</v>
      </c>
    </row>
    <row r="107" spans="1:4">
      <c r="A107" s="766">
        <v>98</v>
      </c>
      <c r="B107" s="763" t="s">
        <v>936</v>
      </c>
      <c r="C107" s="764" t="s">
        <v>937</v>
      </c>
      <c r="D107" s="765">
        <v>250</v>
      </c>
    </row>
    <row r="108" spans="1:4">
      <c r="A108" s="766">
        <v>99</v>
      </c>
      <c r="B108" s="763" t="s">
        <v>938</v>
      </c>
      <c r="C108" s="764" t="s">
        <v>939</v>
      </c>
      <c r="D108" s="765">
        <v>2805</v>
      </c>
    </row>
    <row r="109" spans="1:4">
      <c r="A109" s="766">
        <v>100</v>
      </c>
      <c r="B109" s="763" t="s">
        <v>940</v>
      </c>
      <c r="C109" s="764" t="s">
        <v>941</v>
      </c>
      <c r="D109" s="765">
        <v>4248.6899999999996</v>
      </c>
    </row>
    <row r="110" spans="1:4">
      <c r="A110" s="766">
        <v>101</v>
      </c>
      <c r="B110" s="763" t="s">
        <v>942</v>
      </c>
      <c r="C110" s="764" t="s">
        <v>943</v>
      </c>
      <c r="D110" s="765">
        <v>11782.92</v>
      </c>
    </row>
    <row r="111" spans="1:4">
      <c r="A111" s="766">
        <v>102</v>
      </c>
      <c r="B111" s="763" t="s">
        <v>944</v>
      </c>
      <c r="C111" s="764" t="s">
        <v>901</v>
      </c>
      <c r="D111" s="765">
        <v>1477.39</v>
      </c>
    </row>
    <row r="112" spans="1:4">
      <c r="A112" s="766">
        <v>103</v>
      </c>
      <c r="B112" s="763" t="s">
        <v>945</v>
      </c>
      <c r="C112" s="764" t="s">
        <v>941</v>
      </c>
      <c r="D112" s="765">
        <v>1550.86</v>
      </c>
    </row>
    <row r="113" spans="1:4">
      <c r="A113" s="766">
        <v>104</v>
      </c>
      <c r="B113" s="763" t="s">
        <v>946</v>
      </c>
      <c r="C113" s="764" t="s">
        <v>947</v>
      </c>
      <c r="D113" s="765">
        <v>11006.71</v>
      </c>
    </row>
    <row r="114" spans="1:4" ht="89.25">
      <c r="A114" s="766">
        <v>105</v>
      </c>
      <c r="B114" s="763" t="s">
        <v>948</v>
      </c>
      <c r="C114" s="764" t="s">
        <v>949</v>
      </c>
      <c r="D114" s="765">
        <v>6670</v>
      </c>
    </row>
    <row r="115" spans="1:4" ht="25.5">
      <c r="A115" s="766">
        <v>106</v>
      </c>
      <c r="B115" s="763" t="s">
        <v>950</v>
      </c>
      <c r="C115" s="764" t="s">
        <v>951</v>
      </c>
      <c r="D115" s="765">
        <v>1386.46</v>
      </c>
    </row>
    <row r="116" spans="1:4">
      <c r="A116" s="766">
        <v>107</v>
      </c>
      <c r="B116" s="763" t="s">
        <v>952</v>
      </c>
      <c r="C116" s="764" t="s">
        <v>953</v>
      </c>
      <c r="D116" s="765">
        <v>0</v>
      </c>
    </row>
    <row r="117" spans="1:4">
      <c r="A117" s="766">
        <v>108</v>
      </c>
      <c r="B117" s="763" t="s">
        <v>954</v>
      </c>
      <c r="C117" s="764" t="s">
        <v>955</v>
      </c>
      <c r="D117" s="765">
        <v>0</v>
      </c>
    </row>
    <row r="118" spans="1:4">
      <c r="A118" s="766">
        <v>109</v>
      </c>
      <c r="B118" s="763" t="s">
        <v>956</v>
      </c>
      <c r="C118" s="764" t="s">
        <v>953</v>
      </c>
      <c r="D118" s="765">
        <v>0</v>
      </c>
    </row>
    <row r="119" spans="1:4">
      <c r="A119" s="766">
        <v>110</v>
      </c>
      <c r="B119" s="763" t="s">
        <v>957</v>
      </c>
      <c r="C119" s="764" t="s">
        <v>955</v>
      </c>
      <c r="D119" s="765">
        <v>0</v>
      </c>
    </row>
    <row r="120" spans="1:4">
      <c r="A120" s="766">
        <v>111</v>
      </c>
      <c r="B120" s="763" t="s">
        <v>958</v>
      </c>
      <c r="C120" s="764" t="s">
        <v>953</v>
      </c>
      <c r="D120" s="765">
        <v>0</v>
      </c>
    </row>
    <row r="121" spans="1:4">
      <c r="A121" s="766">
        <v>112</v>
      </c>
      <c r="B121" s="763" t="s">
        <v>959</v>
      </c>
      <c r="C121" s="764" t="s">
        <v>955</v>
      </c>
      <c r="D121" s="765">
        <v>0</v>
      </c>
    </row>
    <row r="122" spans="1:4">
      <c r="A122" s="766">
        <v>113</v>
      </c>
      <c r="B122" s="763" t="s">
        <v>960</v>
      </c>
      <c r="C122" s="764" t="s">
        <v>953</v>
      </c>
      <c r="D122" s="765">
        <v>0</v>
      </c>
    </row>
    <row r="123" spans="1:4">
      <c r="A123" s="766">
        <v>114</v>
      </c>
      <c r="B123" s="763" t="s">
        <v>961</v>
      </c>
      <c r="C123" s="764" t="s">
        <v>955</v>
      </c>
      <c r="D123" s="765">
        <v>0</v>
      </c>
    </row>
    <row r="124" spans="1:4">
      <c r="A124" s="766">
        <v>115</v>
      </c>
      <c r="B124" s="763" t="s">
        <v>962</v>
      </c>
      <c r="C124" s="764" t="s">
        <v>955</v>
      </c>
      <c r="D124" s="765">
        <v>0</v>
      </c>
    </row>
    <row r="125" spans="1:4">
      <c r="A125" s="766">
        <v>116</v>
      </c>
      <c r="B125" s="763" t="s">
        <v>963</v>
      </c>
      <c r="C125" s="764" t="s">
        <v>953</v>
      </c>
      <c r="D125" s="765">
        <v>0</v>
      </c>
    </row>
    <row r="126" spans="1:4">
      <c r="A126" s="766">
        <v>117</v>
      </c>
      <c r="B126" s="763" t="s">
        <v>964</v>
      </c>
      <c r="C126" s="764" t="s">
        <v>955</v>
      </c>
      <c r="D126" s="765">
        <v>0</v>
      </c>
    </row>
    <row r="127" spans="1:4">
      <c r="A127" s="766">
        <v>118</v>
      </c>
      <c r="B127" s="763" t="s">
        <v>965</v>
      </c>
      <c r="C127" s="764" t="s">
        <v>953</v>
      </c>
      <c r="D127" s="765">
        <v>0</v>
      </c>
    </row>
    <row r="128" spans="1:4">
      <c r="A128" s="766">
        <v>119</v>
      </c>
      <c r="B128" s="763" t="s">
        <v>966</v>
      </c>
      <c r="C128" s="764" t="s">
        <v>955</v>
      </c>
      <c r="D128" s="765">
        <v>0</v>
      </c>
    </row>
    <row r="129" spans="1:4">
      <c r="A129" s="766">
        <v>120</v>
      </c>
      <c r="B129" s="763" t="s">
        <v>967</v>
      </c>
      <c r="C129" s="764" t="s">
        <v>953</v>
      </c>
      <c r="D129" s="765">
        <v>0</v>
      </c>
    </row>
    <row r="130" spans="1:4">
      <c r="A130" s="766">
        <v>121</v>
      </c>
      <c r="B130" s="763" t="s">
        <v>968</v>
      </c>
      <c r="C130" s="764" t="s">
        <v>955</v>
      </c>
      <c r="D130" s="765">
        <v>0</v>
      </c>
    </row>
    <row r="131" spans="1:4">
      <c r="A131" s="766">
        <v>122</v>
      </c>
      <c r="B131" s="763" t="s">
        <v>969</v>
      </c>
      <c r="C131" s="764" t="s">
        <v>953</v>
      </c>
      <c r="D131" s="765">
        <v>0</v>
      </c>
    </row>
    <row r="132" spans="1:4">
      <c r="A132" s="766">
        <v>123</v>
      </c>
      <c r="B132" s="763" t="s">
        <v>970</v>
      </c>
      <c r="C132" s="764" t="s">
        <v>971</v>
      </c>
      <c r="D132" s="765">
        <v>47730.673999999999</v>
      </c>
    </row>
    <row r="133" spans="1:4">
      <c r="A133" s="766">
        <v>124</v>
      </c>
      <c r="B133" s="763" t="s">
        <v>972</v>
      </c>
      <c r="C133" s="764" t="s">
        <v>973</v>
      </c>
      <c r="D133" s="765">
        <v>9049.4940000000006</v>
      </c>
    </row>
    <row r="134" spans="1:4">
      <c r="A134" s="766">
        <v>125</v>
      </c>
      <c r="B134" s="763" t="s">
        <v>813</v>
      </c>
      <c r="C134" s="764" t="s">
        <v>974</v>
      </c>
      <c r="D134" s="765">
        <v>883.46400000000006</v>
      </c>
    </row>
    <row r="135" spans="1:4">
      <c r="A135" s="766">
        <v>126</v>
      </c>
      <c r="B135" s="763" t="s">
        <v>975</v>
      </c>
      <c r="C135" s="764" t="s">
        <v>976</v>
      </c>
      <c r="D135" s="765">
        <v>4656.0739999999996</v>
      </c>
    </row>
    <row r="136" spans="1:4">
      <c r="A136" s="766">
        <v>127</v>
      </c>
      <c r="B136" s="763" t="s">
        <v>977</v>
      </c>
      <c r="C136" s="764" t="s">
        <v>978</v>
      </c>
      <c r="D136" s="765">
        <v>1790.79</v>
      </c>
    </row>
    <row r="137" spans="1:4" ht="25.5">
      <c r="A137" s="766">
        <v>128</v>
      </c>
      <c r="B137" s="763" t="s">
        <v>979</v>
      </c>
      <c r="C137" s="764" t="s">
        <v>980</v>
      </c>
      <c r="D137" s="765">
        <v>7139.3</v>
      </c>
    </row>
    <row r="138" spans="1:4" ht="25.5">
      <c r="A138" s="766">
        <v>129</v>
      </c>
      <c r="B138" s="763" t="s">
        <v>813</v>
      </c>
      <c r="C138" s="764" t="s">
        <v>981</v>
      </c>
      <c r="D138" s="765">
        <v>415.46</v>
      </c>
    </row>
    <row r="139" spans="1:4">
      <c r="A139" s="766">
        <v>130</v>
      </c>
      <c r="B139" s="763" t="s">
        <v>982</v>
      </c>
      <c r="C139" s="764" t="s">
        <v>983</v>
      </c>
      <c r="D139" s="765">
        <v>940.76</v>
      </c>
    </row>
    <row r="140" spans="1:4">
      <c r="A140" s="766">
        <v>131</v>
      </c>
      <c r="B140" s="763" t="s">
        <v>984</v>
      </c>
      <c r="C140" s="764" t="s">
        <v>985</v>
      </c>
      <c r="D140" s="765">
        <v>2373.4</v>
      </c>
    </row>
    <row r="141" spans="1:4">
      <c r="A141" s="766">
        <v>132</v>
      </c>
      <c r="B141" s="763" t="s">
        <v>986</v>
      </c>
      <c r="C141" s="764" t="s">
        <v>987</v>
      </c>
      <c r="D141" s="765">
        <v>358.16</v>
      </c>
    </row>
    <row r="142" spans="1:4" ht="25.5">
      <c r="A142" s="766">
        <v>133</v>
      </c>
      <c r="B142" s="763" t="s">
        <v>813</v>
      </c>
      <c r="C142" s="764" t="s">
        <v>988</v>
      </c>
      <c r="D142" s="765">
        <v>859.58</v>
      </c>
    </row>
    <row r="143" spans="1:4" ht="25.5">
      <c r="A143" s="766">
        <v>134</v>
      </c>
      <c r="B143" s="763" t="s">
        <v>813</v>
      </c>
      <c r="C143" s="764" t="s">
        <v>988</v>
      </c>
      <c r="D143" s="765">
        <v>859.58</v>
      </c>
    </row>
    <row r="144" spans="1:4" ht="25.5">
      <c r="A144" s="766">
        <v>135</v>
      </c>
      <c r="B144" s="763" t="s">
        <v>813</v>
      </c>
      <c r="C144" s="764" t="s">
        <v>989</v>
      </c>
      <c r="D144" s="765">
        <v>859.58</v>
      </c>
    </row>
    <row r="145" spans="1:4" ht="25.5">
      <c r="A145" s="766">
        <v>136</v>
      </c>
      <c r="B145" s="763" t="s">
        <v>813</v>
      </c>
      <c r="C145" s="764" t="s">
        <v>990</v>
      </c>
      <c r="D145" s="765">
        <v>859.58</v>
      </c>
    </row>
    <row r="146" spans="1:4" ht="25.5">
      <c r="A146" s="766">
        <v>137</v>
      </c>
      <c r="B146" s="763" t="s">
        <v>813</v>
      </c>
      <c r="C146" s="764" t="s">
        <v>990</v>
      </c>
      <c r="D146" s="765">
        <v>859.59</v>
      </c>
    </row>
    <row r="147" spans="1:4" ht="25.5">
      <c r="A147" s="766">
        <v>138</v>
      </c>
      <c r="B147" s="763" t="s">
        <v>991</v>
      </c>
      <c r="C147" s="764" t="s">
        <v>992</v>
      </c>
      <c r="D147" s="765">
        <v>2793.64</v>
      </c>
    </row>
    <row r="148" spans="1:4" ht="25.5">
      <c r="A148" s="766">
        <v>139</v>
      </c>
      <c r="B148" s="763" t="s">
        <v>993</v>
      </c>
      <c r="C148" s="764" t="s">
        <v>994</v>
      </c>
      <c r="D148" s="765">
        <v>2793.64</v>
      </c>
    </row>
    <row r="149" spans="1:4" ht="25.5">
      <c r="A149" s="766">
        <v>140</v>
      </c>
      <c r="B149" s="763" t="s">
        <v>813</v>
      </c>
      <c r="C149" s="764" t="s">
        <v>995</v>
      </c>
      <c r="D149" s="765">
        <v>1183.8</v>
      </c>
    </row>
    <row r="150" spans="1:4" ht="25.5">
      <c r="A150" s="766">
        <v>141</v>
      </c>
      <c r="B150" s="763" t="s">
        <v>813</v>
      </c>
      <c r="C150" s="764" t="s">
        <v>996</v>
      </c>
      <c r="D150" s="765">
        <v>4761.13</v>
      </c>
    </row>
    <row r="151" spans="1:4" ht="25.5">
      <c r="A151" s="766">
        <v>142</v>
      </c>
      <c r="B151" s="763" t="s">
        <v>813</v>
      </c>
      <c r="C151" s="764" t="s">
        <v>997</v>
      </c>
      <c r="D151" s="765">
        <v>2363.85</v>
      </c>
    </row>
    <row r="152" spans="1:4">
      <c r="A152" s="766">
        <v>143</v>
      </c>
      <c r="B152" s="763" t="s">
        <v>998</v>
      </c>
      <c r="C152" s="764" t="s">
        <v>999</v>
      </c>
      <c r="D152" s="765">
        <v>1193.8599999999999</v>
      </c>
    </row>
    <row r="153" spans="1:4" ht="25.5">
      <c r="A153" s="766">
        <v>144</v>
      </c>
      <c r="B153" s="763" t="s">
        <v>1000</v>
      </c>
      <c r="C153" s="764" t="s">
        <v>1001</v>
      </c>
      <c r="D153" s="765">
        <v>1408.75</v>
      </c>
    </row>
    <row r="154" spans="1:4" ht="25.5">
      <c r="A154" s="766">
        <v>145</v>
      </c>
      <c r="B154" s="763" t="s">
        <v>813</v>
      </c>
      <c r="C154" s="764" t="s">
        <v>1002</v>
      </c>
      <c r="D154" s="765">
        <v>23.88</v>
      </c>
    </row>
    <row r="155" spans="1:4">
      <c r="A155" s="766">
        <v>146</v>
      </c>
      <c r="B155" s="763" t="s">
        <v>1003</v>
      </c>
      <c r="C155" s="764" t="s">
        <v>1004</v>
      </c>
      <c r="D155" s="765">
        <v>1886.3</v>
      </c>
    </row>
    <row r="156" spans="1:4">
      <c r="A156" s="766">
        <v>147</v>
      </c>
      <c r="B156" s="763" t="s">
        <v>1005</v>
      </c>
      <c r="C156" s="764" t="s">
        <v>1006</v>
      </c>
      <c r="D156" s="765">
        <v>0</v>
      </c>
    </row>
    <row r="157" spans="1:4" ht="25.5">
      <c r="A157" s="766">
        <v>148</v>
      </c>
      <c r="B157" s="763" t="s">
        <v>813</v>
      </c>
      <c r="C157" s="764" t="s">
        <v>1007</v>
      </c>
      <c r="D157" s="765">
        <v>629.16999999999996</v>
      </c>
    </row>
    <row r="158" spans="1:4" ht="25.5">
      <c r="A158" s="766">
        <v>149</v>
      </c>
      <c r="B158" s="763" t="s">
        <v>813</v>
      </c>
      <c r="C158" s="764" t="s">
        <v>1007</v>
      </c>
      <c r="D158" s="765">
        <v>629.16999999999996</v>
      </c>
    </row>
    <row r="159" spans="1:4" ht="25.5">
      <c r="A159" s="766">
        <v>150</v>
      </c>
      <c r="B159" s="763" t="s">
        <v>813</v>
      </c>
      <c r="C159" s="764" t="s">
        <v>1007</v>
      </c>
      <c r="D159" s="765">
        <v>629.16999999999996</v>
      </c>
    </row>
    <row r="160" spans="1:4" ht="25.5">
      <c r="A160" s="766">
        <v>151</v>
      </c>
      <c r="B160" s="763" t="s">
        <v>813</v>
      </c>
      <c r="C160" s="764" t="s">
        <v>1007</v>
      </c>
      <c r="D160" s="765">
        <v>629.16999999999996</v>
      </c>
    </row>
    <row r="161" spans="1:4" ht="25.5">
      <c r="A161" s="766">
        <v>152</v>
      </c>
      <c r="B161" s="763" t="s">
        <v>813</v>
      </c>
      <c r="C161" s="764" t="s">
        <v>1007</v>
      </c>
      <c r="D161" s="765">
        <v>629.16999999999996</v>
      </c>
    </row>
    <row r="162" spans="1:4" ht="25.5">
      <c r="A162" s="766">
        <v>153</v>
      </c>
      <c r="B162" s="763" t="s">
        <v>813</v>
      </c>
      <c r="C162" s="764" t="s">
        <v>1007</v>
      </c>
      <c r="D162" s="765">
        <v>629.16999999999996</v>
      </c>
    </row>
    <row r="163" spans="1:4" ht="25.5">
      <c r="A163" s="766">
        <v>154</v>
      </c>
      <c r="B163" s="763" t="s">
        <v>813</v>
      </c>
      <c r="C163" s="764" t="s">
        <v>1007</v>
      </c>
      <c r="D163" s="765">
        <v>629.16999999999996</v>
      </c>
    </row>
    <row r="164" spans="1:4" ht="25.5">
      <c r="A164" s="766">
        <v>155</v>
      </c>
      <c r="B164" s="763" t="s">
        <v>813</v>
      </c>
      <c r="C164" s="764" t="s">
        <v>1007</v>
      </c>
      <c r="D164" s="765">
        <v>629.16</v>
      </c>
    </row>
    <row r="165" spans="1:4" ht="25.5">
      <c r="A165" s="766">
        <v>156</v>
      </c>
      <c r="B165" s="763" t="s">
        <v>813</v>
      </c>
      <c r="C165" s="764" t="s">
        <v>1007</v>
      </c>
      <c r="D165" s="765">
        <v>629.16</v>
      </c>
    </row>
    <row r="166" spans="1:4" ht="25.5">
      <c r="A166" s="766">
        <v>157</v>
      </c>
      <c r="B166" s="763" t="s">
        <v>813</v>
      </c>
      <c r="C166" s="764" t="s">
        <v>1007</v>
      </c>
      <c r="D166" s="765">
        <v>629.16</v>
      </c>
    </row>
    <row r="167" spans="1:4" ht="25.5">
      <c r="A167" s="766">
        <v>158</v>
      </c>
      <c r="B167" s="763" t="s">
        <v>813</v>
      </c>
      <c r="C167" s="764" t="s">
        <v>1007</v>
      </c>
      <c r="D167" s="765">
        <v>629.16</v>
      </c>
    </row>
    <row r="168" spans="1:4">
      <c r="A168" s="766">
        <v>159</v>
      </c>
      <c r="B168" s="763" t="s">
        <v>813</v>
      </c>
      <c r="C168" s="764" t="s">
        <v>1008</v>
      </c>
      <c r="D168" s="765">
        <v>1164</v>
      </c>
    </row>
    <row r="169" spans="1:4">
      <c r="A169" s="766">
        <v>160</v>
      </c>
      <c r="B169" s="763" t="s">
        <v>813</v>
      </c>
      <c r="C169" s="764" t="s">
        <v>1008</v>
      </c>
      <c r="D169" s="765">
        <v>1164</v>
      </c>
    </row>
    <row r="170" spans="1:4">
      <c r="A170" s="766">
        <v>161</v>
      </c>
      <c r="B170" s="763" t="s">
        <v>813</v>
      </c>
      <c r="C170" s="764" t="s">
        <v>1008</v>
      </c>
      <c r="D170" s="765">
        <v>1164</v>
      </c>
    </row>
    <row r="171" spans="1:4">
      <c r="A171" s="766">
        <v>162</v>
      </c>
      <c r="B171" s="763" t="s">
        <v>813</v>
      </c>
      <c r="C171" s="764" t="s">
        <v>1008</v>
      </c>
      <c r="D171" s="765">
        <v>1164</v>
      </c>
    </row>
    <row r="172" spans="1:4">
      <c r="A172" s="766">
        <v>163</v>
      </c>
      <c r="B172" s="763" t="s">
        <v>813</v>
      </c>
      <c r="C172" s="764" t="s">
        <v>1008</v>
      </c>
      <c r="D172" s="765">
        <v>1164</v>
      </c>
    </row>
    <row r="173" spans="1:4">
      <c r="A173" s="766">
        <v>164</v>
      </c>
      <c r="B173" s="763" t="s">
        <v>813</v>
      </c>
      <c r="C173" s="764" t="s">
        <v>1008</v>
      </c>
      <c r="D173" s="765">
        <v>1164</v>
      </c>
    </row>
    <row r="174" spans="1:4">
      <c r="A174" s="766">
        <v>165</v>
      </c>
      <c r="B174" s="763" t="s">
        <v>813</v>
      </c>
      <c r="C174" s="764" t="s">
        <v>1008</v>
      </c>
      <c r="D174" s="765">
        <v>1164</v>
      </c>
    </row>
    <row r="175" spans="1:4">
      <c r="A175" s="766">
        <v>166</v>
      </c>
      <c r="B175" s="763" t="s">
        <v>813</v>
      </c>
      <c r="C175" s="764" t="s">
        <v>1008</v>
      </c>
      <c r="D175" s="765">
        <v>1164</v>
      </c>
    </row>
    <row r="176" spans="1:4">
      <c r="A176" s="766">
        <v>167</v>
      </c>
      <c r="B176" s="763" t="s">
        <v>813</v>
      </c>
      <c r="C176" s="764" t="s">
        <v>1008</v>
      </c>
      <c r="D176" s="765">
        <v>1164</v>
      </c>
    </row>
    <row r="177" spans="1:4">
      <c r="A177" s="766">
        <v>168</v>
      </c>
      <c r="B177" s="763" t="s">
        <v>813</v>
      </c>
      <c r="C177" s="764" t="s">
        <v>1008</v>
      </c>
      <c r="D177" s="765">
        <v>1164</v>
      </c>
    </row>
    <row r="178" spans="1:4">
      <c r="A178" s="766">
        <v>169</v>
      </c>
      <c r="B178" s="763" t="s">
        <v>813</v>
      </c>
      <c r="C178" s="764" t="s">
        <v>1008</v>
      </c>
      <c r="D178" s="765">
        <v>1164</v>
      </c>
    </row>
    <row r="179" spans="1:4" ht="25.5">
      <c r="A179" s="766">
        <v>170</v>
      </c>
      <c r="B179" s="763" t="s">
        <v>813</v>
      </c>
      <c r="C179" s="764" t="s">
        <v>1009</v>
      </c>
      <c r="D179" s="765">
        <v>470.45</v>
      </c>
    </row>
    <row r="180" spans="1:4" ht="25.5">
      <c r="A180" s="766">
        <v>171</v>
      </c>
      <c r="B180" s="763" t="s">
        <v>813</v>
      </c>
      <c r="C180" s="764" t="s">
        <v>1009</v>
      </c>
      <c r="D180" s="765">
        <v>470.45</v>
      </c>
    </row>
    <row r="181" spans="1:4" ht="25.5">
      <c r="A181" s="766">
        <v>172</v>
      </c>
      <c r="B181" s="763" t="s">
        <v>813</v>
      </c>
      <c r="C181" s="764" t="s">
        <v>1009</v>
      </c>
      <c r="D181" s="765">
        <v>470.45</v>
      </c>
    </row>
    <row r="182" spans="1:4" ht="25.5">
      <c r="A182" s="766">
        <v>173</v>
      </c>
      <c r="B182" s="763" t="s">
        <v>813</v>
      </c>
      <c r="C182" s="764" t="s">
        <v>1009</v>
      </c>
      <c r="D182" s="765">
        <v>470.45</v>
      </c>
    </row>
    <row r="183" spans="1:4" ht="25.5">
      <c r="A183" s="766">
        <v>174</v>
      </c>
      <c r="B183" s="763" t="s">
        <v>813</v>
      </c>
      <c r="C183" s="764" t="s">
        <v>1009</v>
      </c>
      <c r="D183" s="765">
        <v>470.45</v>
      </c>
    </row>
    <row r="184" spans="1:4" ht="25.5">
      <c r="A184" s="766">
        <v>175</v>
      </c>
      <c r="B184" s="763" t="s">
        <v>813</v>
      </c>
      <c r="C184" s="764" t="s">
        <v>1009</v>
      </c>
      <c r="D184" s="765">
        <v>470.45</v>
      </c>
    </row>
    <row r="185" spans="1:4" ht="25.5">
      <c r="A185" s="766">
        <v>176</v>
      </c>
      <c r="B185" s="763" t="s">
        <v>813</v>
      </c>
      <c r="C185" s="764" t="s">
        <v>1009</v>
      </c>
      <c r="D185" s="765">
        <v>470.45</v>
      </c>
    </row>
    <row r="186" spans="1:4" ht="25.5">
      <c r="A186" s="766">
        <v>177</v>
      </c>
      <c r="B186" s="763" t="s">
        <v>813</v>
      </c>
      <c r="C186" s="764" t="s">
        <v>1009</v>
      </c>
      <c r="D186" s="765">
        <v>470.45</v>
      </c>
    </row>
    <row r="187" spans="1:4" ht="25.5">
      <c r="A187" s="766">
        <v>178</v>
      </c>
      <c r="B187" s="763" t="s">
        <v>813</v>
      </c>
      <c r="C187" s="764" t="s">
        <v>1009</v>
      </c>
      <c r="D187" s="765">
        <v>470.45</v>
      </c>
    </row>
    <row r="188" spans="1:4" ht="25.5">
      <c r="A188" s="766">
        <v>179</v>
      </c>
      <c r="B188" s="763" t="s">
        <v>813</v>
      </c>
      <c r="C188" s="764" t="s">
        <v>1009</v>
      </c>
      <c r="D188" s="765">
        <v>470.45</v>
      </c>
    </row>
    <row r="189" spans="1:4" ht="25.5">
      <c r="A189" s="766">
        <v>180</v>
      </c>
      <c r="B189" s="763" t="s">
        <v>813</v>
      </c>
      <c r="C189" s="764" t="s">
        <v>1009</v>
      </c>
      <c r="D189" s="765">
        <v>470.45</v>
      </c>
    </row>
    <row r="190" spans="1:4" ht="25.5">
      <c r="A190" s="766">
        <v>181</v>
      </c>
      <c r="B190" s="763" t="s">
        <v>813</v>
      </c>
      <c r="C190" s="764" t="s">
        <v>1010</v>
      </c>
      <c r="D190" s="765">
        <v>1450.15</v>
      </c>
    </row>
    <row r="191" spans="1:4" ht="25.5">
      <c r="A191" s="766">
        <v>182</v>
      </c>
      <c r="B191" s="763" t="s">
        <v>813</v>
      </c>
      <c r="C191" s="764" t="s">
        <v>1010</v>
      </c>
      <c r="D191" s="765">
        <v>1450.15</v>
      </c>
    </row>
    <row r="192" spans="1:4" ht="25.5">
      <c r="A192" s="766">
        <v>183</v>
      </c>
      <c r="B192" s="763" t="s">
        <v>813</v>
      </c>
      <c r="C192" s="764" t="s">
        <v>1010</v>
      </c>
      <c r="D192" s="765">
        <v>1450.15</v>
      </c>
    </row>
    <row r="193" spans="1:4" ht="25.5">
      <c r="A193" s="766">
        <v>184</v>
      </c>
      <c r="B193" s="763" t="s">
        <v>813</v>
      </c>
      <c r="C193" s="764" t="s">
        <v>1010</v>
      </c>
      <c r="D193" s="765">
        <v>1450.15</v>
      </c>
    </row>
    <row r="194" spans="1:4" ht="25.5">
      <c r="A194" s="766">
        <v>185</v>
      </c>
      <c r="B194" s="763" t="s">
        <v>813</v>
      </c>
      <c r="C194" s="764" t="s">
        <v>1010</v>
      </c>
      <c r="D194" s="765">
        <v>1450.15</v>
      </c>
    </row>
    <row r="195" spans="1:4" ht="25.5">
      <c r="A195" s="766">
        <v>186</v>
      </c>
      <c r="B195" s="763" t="s">
        <v>813</v>
      </c>
      <c r="C195" s="764" t="s">
        <v>1010</v>
      </c>
      <c r="D195" s="765">
        <v>1450.15</v>
      </c>
    </row>
    <row r="196" spans="1:4" ht="25.5">
      <c r="A196" s="766">
        <v>187</v>
      </c>
      <c r="B196" s="763" t="s">
        <v>813</v>
      </c>
      <c r="C196" s="764" t="s">
        <v>1010</v>
      </c>
      <c r="D196" s="765">
        <v>1450.15</v>
      </c>
    </row>
    <row r="197" spans="1:4" ht="25.5">
      <c r="A197" s="766">
        <v>188</v>
      </c>
      <c r="B197" s="763" t="s">
        <v>813</v>
      </c>
      <c r="C197" s="764" t="s">
        <v>1010</v>
      </c>
      <c r="D197" s="765">
        <v>1450.15</v>
      </c>
    </row>
    <row r="198" spans="1:4" ht="25.5">
      <c r="A198" s="766">
        <v>189</v>
      </c>
      <c r="B198" s="763" t="s">
        <v>813</v>
      </c>
      <c r="C198" s="764" t="s">
        <v>1010</v>
      </c>
      <c r="D198" s="765">
        <v>1450.15</v>
      </c>
    </row>
    <row r="199" spans="1:4" ht="25.5">
      <c r="A199" s="766">
        <v>190</v>
      </c>
      <c r="B199" s="763" t="s">
        <v>813</v>
      </c>
      <c r="C199" s="764" t="s">
        <v>1010</v>
      </c>
      <c r="D199" s="765">
        <v>1450.15</v>
      </c>
    </row>
    <row r="200" spans="1:4" ht="25.5">
      <c r="A200" s="766">
        <v>191</v>
      </c>
      <c r="B200" s="763" t="s">
        <v>813</v>
      </c>
      <c r="C200" s="764" t="s">
        <v>1010</v>
      </c>
      <c r="D200" s="765">
        <v>1450.15</v>
      </c>
    </row>
    <row r="201" spans="1:4">
      <c r="A201" s="766">
        <v>192</v>
      </c>
      <c r="B201" s="763" t="s">
        <v>813</v>
      </c>
      <c r="C201" s="764" t="s">
        <v>1011</v>
      </c>
      <c r="D201" s="765">
        <v>1450.15</v>
      </c>
    </row>
    <row r="202" spans="1:4">
      <c r="A202" s="766">
        <v>193</v>
      </c>
      <c r="B202" s="763" t="s">
        <v>813</v>
      </c>
      <c r="C202" s="764" t="s">
        <v>1011</v>
      </c>
      <c r="D202" s="765">
        <v>1450.15</v>
      </c>
    </row>
    <row r="203" spans="1:4">
      <c r="A203" s="766">
        <v>194</v>
      </c>
      <c r="B203" s="763" t="s">
        <v>813</v>
      </c>
      <c r="C203" s="764" t="s">
        <v>1011</v>
      </c>
      <c r="D203" s="765">
        <v>1450.15</v>
      </c>
    </row>
    <row r="204" spans="1:4">
      <c r="A204" s="766">
        <v>195</v>
      </c>
      <c r="B204" s="763" t="s">
        <v>813</v>
      </c>
      <c r="C204" s="764" t="s">
        <v>1011</v>
      </c>
      <c r="D204" s="765">
        <v>1450.15</v>
      </c>
    </row>
    <row r="205" spans="1:4">
      <c r="A205" s="766">
        <v>196</v>
      </c>
      <c r="B205" s="763" t="s">
        <v>813</v>
      </c>
      <c r="C205" s="764" t="s">
        <v>1011</v>
      </c>
      <c r="D205" s="765">
        <v>1450.15</v>
      </c>
    </row>
    <row r="206" spans="1:4">
      <c r="A206" s="766">
        <v>197</v>
      </c>
      <c r="B206" s="763" t="s">
        <v>813</v>
      </c>
      <c r="C206" s="764" t="s">
        <v>1011</v>
      </c>
      <c r="D206" s="765">
        <v>1450.15</v>
      </c>
    </row>
    <row r="207" spans="1:4">
      <c r="A207" s="766">
        <v>198</v>
      </c>
      <c r="B207" s="763" t="s">
        <v>813</v>
      </c>
      <c r="C207" s="764" t="s">
        <v>1011</v>
      </c>
      <c r="D207" s="765">
        <v>1450.15</v>
      </c>
    </row>
    <row r="208" spans="1:4">
      <c r="A208" s="766">
        <v>199</v>
      </c>
      <c r="B208" s="763" t="s">
        <v>813</v>
      </c>
      <c r="C208" s="764" t="s">
        <v>1011</v>
      </c>
      <c r="D208" s="765">
        <v>1450.15</v>
      </c>
    </row>
    <row r="209" spans="1:4">
      <c r="A209" s="766">
        <v>200</v>
      </c>
      <c r="B209" s="763" t="s">
        <v>813</v>
      </c>
      <c r="C209" s="764" t="s">
        <v>1011</v>
      </c>
      <c r="D209" s="765">
        <v>1450.15</v>
      </c>
    </row>
    <row r="210" spans="1:4">
      <c r="A210" s="766">
        <v>201</v>
      </c>
      <c r="B210" s="763" t="s">
        <v>813</v>
      </c>
      <c r="C210" s="764" t="s">
        <v>1011</v>
      </c>
      <c r="D210" s="765">
        <v>1450.15</v>
      </c>
    </row>
    <row r="211" spans="1:4">
      <c r="A211" s="766">
        <v>202</v>
      </c>
      <c r="B211" s="763" t="s">
        <v>813</v>
      </c>
      <c r="C211" s="764" t="s">
        <v>1011</v>
      </c>
      <c r="D211" s="765">
        <v>1450.15</v>
      </c>
    </row>
    <row r="212" spans="1:4" ht="25.5">
      <c r="A212" s="766">
        <v>203</v>
      </c>
      <c r="B212" s="763" t="s">
        <v>813</v>
      </c>
      <c r="C212" s="764" t="s">
        <v>1012</v>
      </c>
      <c r="D212" s="765">
        <v>70.11</v>
      </c>
    </row>
    <row r="213" spans="1:4" ht="25.5">
      <c r="A213" s="766">
        <v>204</v>
      </c>
      <c r="B213" s="763" t="s">
        <v>813</v>
      </c>
      <c r="C213" s="764" t="s">
        <v>1012</v>
      </c>
      <c r="D213" s="765">
        <v>70.11</v>
      </c>
    </row>
    <row r="214" spans="1:4" ht="25.5">
      <c r="A214" s="766">
        <v>205</v>
      </c>
      <c r="B214" s="763" t="s">
        <v>813</v>
      </c>
      <c r="C214" s="764" t="s">
        <v>1012</v>
      </c>
      <c r="D214" s="765">
        <v>70.11</v>
      </c>
    </row>
    <row r="215" spans="1:4" ht="25.5">
      <c r="A215" s="766">
        <v>206</v>
      </c>
      <c r="B215" s="763" t="s">
        <v>813</v>
      </c>
      <c r="C215" s="764" t="s">
        <v>1012</v>
      </c>
      <c r="D215" s="765">
        <v>70.11</v>
      </c>
    </row>
    <row r="216" spans="1:4" ht="25.5">
      <c r="A216" s="766">
        <v>207</v>
      </c>
      <c r="B216" s="763" t="s">
        <v>813</v>
      </c>
      <c r="C216" s="764" t="s">
        <v>1012</v>
      </c>
      <c r="D216" s="765">
        <v>70.11</v>
      </c>
    </row>
    <row r="217" spans="1:4" ht="25.5">
      <c r="A217" s="766">
        <v>208</v>
      </c>
      <c r="B217" s="763" t="s">
        <v>813</v>
      </c>
      <c r="C217" s="764" t="s">
        <v>1012</v>
      </c>
      <c r="D217" s="765">
        <v>70.099999999999994</v>
      </c>
    </row>
    <row r="218" spans="1:4" ht="25.5">
      <c r="A218" s="766">
        <v>209</v>
      </c>
      <c r="B218" s="763" t="s">
        <v>813</v>
      </c>
      <c r="C218" s="764" t="s">
        <v>1012</v>
      </c>
      <c r="D218" s="765">
        <v>70.099999999999994</v>
      </c>
    </row>
    <row r="219" spans="1:4" ht="25.5">
      <c r="A219" s="766">
        <v>210</v>
      </c>
      <c r="B219" s="763" t="s">
        <v>813</v>
      </c>
      <c r="C219" s="764" t="s">
        <v>1012</v>
      </c>
      <c r="D219" s="765">
        <v>70.099999999999994</v>
      </c>
    </row>
    <row r="220" spans="1:4" ht="25.5">
      <c r="A220" s="766">
        <v>211</v>
      </c>
      <c r="B220" s="763" t="s">
        <v>813</v>
      </c>
      <c r="C220" s="764" t="s">
        <v>1012</v>
      </c>
      <c r="D220" s="765">
        <v>70.099999999999994</v>
      </c>
    </row>
    <row r="221" spans="1:4" ht="25.5">
      <c r="A221" s="766">
        <v>212</v>
      </c>
      <c r="B221" s="763" t="s">
        <v>813</v>
      </c>
      <c r="C221" s="764" t="s">
        <v>1012</v>
      </c>
      <c r="D221" s="765">
        <v>70.099999999999994</v>
      </c>
    </row>
    <row r="222" spans="1:4" ht="25.5">
      <c r="A222" s="766">
        <v>213</v>
      </c>
      <c r="B222" s="763" t="s">
        <v>813</v>
      </c>
      <c r="C222" s="764" t="s">
        <v>1012</v>
      </c>
      <c r="D222" s="765">
        <v>70.099999999999994</v>
      </c>
    </row>
    <row r="223" spans="1:4">
      <c r="A223" s="766">
        <v>214</v>
      </c>
      <c r="B223" s="763" t="s">
        <v>813</v>
      </c>
      <c r="C223" s="764" t="s">
        <v>1013</v>
      </c>
      <c r="D223" s="765">
        <v>35.1</v>
      </c>
    </row>
    <row r="224" spans="1:4">
      <c r="A224" s="766">
        <v>215</v>
      </c>
      <c r="B224" s="763" t="s">
        <v>813</v>
      </c>
      <c r="C224" s="764" t="s">
        <v>1013</v>
      </c>
      <c r="D224" s="765">
        <v>35.1</v>
      </c>
    </row>
    <row r="225" spans="1:4">
      <c r="A225" s="766">
        <v>216</v>
      </c>
      <c r="B225" s="763" t="s">
        <v>813</v>
      </c>
      <c r="C225" s="764" t="s">
        <v>1013</v>
      </c>
      <c r="D225" s="765">
        <v>35.1</v>
      </c>
    </row>
    <row r="226" spans="1:4">
      <c r="A226" s="766">
        <v>217</v>
      </c>
      <c r="B226" s="763" t="s">
        <v>813</v>
      </c>
      <c r="C226" s="764" t="s">
        <v>1013</v>
      </c>
      <c r="D226" s="765">
        <v>35.1</v>
      </c>
    </row>
    <row r="227" spans="1:4">
      <c r="A227" s="766">
        <v>218</v>
      </c>
      <c r="B227" s="763" t="s">
        <v>813</v>
      </c>
      <c r="C227" s="764" t="s">
        <v>1013</v>
      </c>
      <c r="D227" s="765">
        <v>35.1</v>
      </c>
    </row>
    <row r="228" spans="1:4">
      <c r="A228" s="766">
        <v>219</v>
      </c>
      <c r="B228" s="763" t="s">
        <v>813</v>
      </c>
      <c r="C228" s="764" t="s">
        <v>1013</v>
      </c>
      <c r="D228" s="765">
        <v>35.090000000000003</v>
      </c>
    </row>
    <row r="229" spans="1:4">
      <c r="A229" s="766">
        <v>220</v>
      </c>
      <c r="B229" s="763" t="s">
        <v>813</v>
      </c>
      <c r="C229" s="764" t="s">
        <v>1013</v>
      </c>
      <c r="D229" s="765">
        <v>35.090000000000003</v>
      </c>
    </row>
    <row r="230" spans="1:4">
      <c r="A230" s="766">
        <v>221</v>
      </c>
      <c r="B230" s="763" t="s">
        <v>813</v>
      </c>
      <c r="C230" s="764" t="s">
        <v>1013</v>
      </c>
      <c r="D230" s="765">
        <v>35.090000000000003</v>
      </c>
    </row>
    <row r="231" spans="1:4">
      <c r="A231" s="766">
        <v>222</v>
      </c>
      <c r="B231" s="763" t="s">
        <v>813</v>
      </c>
      <c r="C231" s="764" t="s">
        <v>1013</v>
      </c>
      <c r="D231" s="765">
        <v>35.090000000000003</v>
      </c>
    </row>
    <row r="232" spans="1:4">
      <c r="A232" s="766">
        <v>223</v>
      </c>
      <c r="B232" s="763" t="s">
        <v>813</v>
      </c>
      <c r="C232" s="764" t="s">
        <v>1013</v>
      </c>
      <c r="D232" s="765">
        <v>35.090000000000003</v>
      </c>
    </row>
    <row r="233" spans="1:4">
      <c r="A233" s="766">
        <v>224</v>
      </c>
      <c r="B233" s="763" t="s">
        <v>813</v>
      </c>
      <c r="C233" s="764" t="s">
        <v>1013</v>
      </c>
      <c r="D233" s="765">
        <v>35.090000000000003</v>
      </c>
    </row>
    <row r="234" spans="1:4" ht="25.5">
      <c r="A234" s="766">
        <v>225</v>
      </c>
      <c r="B234" s="763" t="s">
        <v>813</v>
      </c>
      <c r="C234" s="764" t="s">
        <v>1014</v>
      </c>
      <c r="D234" s="765">
        <v>23.28</v>
      </c>
    </row>
    <row r="235" spans="1:4" ht="25.5">
      <c r="A235" s="766">
        <v>226</v>
      </c>
      <c r="B235" s="763" t="s">
        <v>813</v>
      </c>
      <c r="C235" s="764" t="s">
        <v>1014</v>
      </c>
      <c r="D235" s="765">
        <v>23.28</v>
      </c>
    </row>
    <row r="236" spans="1:4" ht="25.5">
      <c r="A236" s="766">
        <v>227</v>
      </c>
      <c r="B236" s="763" t="s">
        <v>813</v>
      </c>
      <c r="C236" s="764" t="s">
        <v>1014</v>
      </c>
      <c r="D236" s="765">
        <v>23.28</v>
      </c>
    </row>
    <row r="237" spans="1:4" ht="25.5">
      <c r="A237" s="766">
        <v>228</v>
      </c>
      <c r="B237" s="763" t="s">
        <v>813</v>
      </c>
      <c r="C237" s="764" t="s">
        <v>1014</v>
      </c>
      <c r="D237" s="765">
        <v>23.28</v>
      </c>
    </row>
    <row r="238" spans="1:4" ht="25.5">
      <c r="A238" s="766">
        <v>229</v>
      </c>
      <c r="B238" s="763" t="s">
        <v>813</v>
      </c>
      <c r="C238" s="764" t="s">
        <v>1014</v>
      </c>
      <c r="D238" s="765">
        <v>23.28</v>
      </c>
    </row>
    <row r="239" spans="1:4" ht="25.5">
      <c r="A239" s="766">
        <v>230</v>
      </c>
      <c r="B239" s="763" t="s">
        <v>813</v>
      </c>
      <c r="C239" s="764" t="s">
        <v>1014</v>
      </c>
      <c r="D239" s="765">
        <v>23.28</v>
      </c>
    </row>
    <row r="240" spans="1:4" ht="25.5">
      <c r="A240" s="766">
        <v>231</v>
      </c>
      <c r="B240" s="763" t="s">
        <v>813</v>
      </c>
      <c r="C240" s="764" t="s">
        <v>1014</v>
      </c>
      <c r="D240" s="765">
        <v>23.28</v>
      </c>
    </row>
    <row r="241" spans="1:4" ht="25.5">
      <c r="A241" s="766">
        <v>232</v>
      </c>
      <c r="B241" s="763" t="s">
        <v>813</v>
      </c>
      <c r="C241" s="764" t="s">
        <v>1014</v>
      </c>
      <c r="D241" s="765">
        <v>23.28</v>
      </c>
    </row>
    <row r="242" spans="1:4" ht="25.5">
      <c r="A242" s="766">
        <v>233</v>
      </c>
      <c r="B242" s="763" t="s">
        <v>813</v>
      </c>
      <c r="C242" s="764" t="s">
        <v>1014</v>
      </c>
      <c r="D242" s="765">
        <v>23.28</v>
      </c>
    </row>
    <row r="243" spans="1:4" ht="25.5">
      <c r="A243" s="766">
        <v>234</v>
      </c>
      <c r="B243" s="763" t="s">
        <v>813</v>
      </c>
      <c r="C243" s="764" t="s">
        <v>1014</v>
      </c>
      <c r="D243" s="765">
        <v>23.28</v>
      </c>
    </row>
    <row r="244" spans="1:4" ht="25.5">
      <c r="A244" s="766">
        <v>235</v>
      </c>
      <c r="B244" s="763" t="s">
        <v>813</v>
      </c>
      <c r="C244" s="764" t="s">
        <v>1014</v>
      </c>
      <c r="D244" s="765">
        <v>23.28</v>
      </c>
    </row>
    <row r="245" spans="1:4" ht="25.5">
      <c r="A245" s="766">
        <v>236</v>
      </c>
      <c r="B245" s="763" t="s">
        <v>813</v>
      </c>
      <c r="C245" s="764" t="s">
        <v>1015</v>
      </c>
      <c r="D245" s="765">
        <v>20.37</v>
      </c>
    </row>
    <row r="246" spans="1:4" ht="25.5">
      <c r="A246" s="766">
        <v>237</v>
      </c>
      <c r="B246" s="763" t="s">
        <v>813</v>
      </c>
      <c r="C246" s="764" t="s">
        <v>1015</v>
      </c>
      <c r="D246" s="765">
        <v>20.37</v>
      </c>
    </row>
    <row r="247" spans="1:4" ht="25.5">
      <c r="A247" s="766">
        <v>238</v>
      </c>
      <c r="B247" s="763" t="s">
        <v>813</v>
      </c>
      <c r="C247" s="764" t="s">
        <v>1015</v>
      </c>
      <c r="D247" s="765">
        <v>20.37</v>
      </c>
    </row>
    <row r="248" spans="1:4" ht="25.5">
      <c r="A248" s="766">
        <v>239</v>
      </c>
      <c r="B248" s="763" t="s">
        <v>813</v>
      </c>
      <c r="C248" s="764" t="s">
        <v>1015</v>
      </c>
      <c r="D248" s="765">
        <v>20.37</v>
      </c>
    </row>
    <row r="249" spans="1:4" ht="25.5">
      <c r="A249" s="766">
        <v>240</v>
      </c>
      <c r="B249" s="763" t="s">
        <v>813</v>
      </c>
      <c r="C249" s="764" t="s">
        <v>1015</v>
      </c>
      <c r="D249" s="765">
        <v>20.37</v>
      </c>
    </row>
    <row r="250" spans="1:4" ht="25.5">
      <c r="A250" s="766">
        <v>241</v>
      </c>
      <c r="B250" s="763" t="s">
        <v>813</v>
      </c>
      <c r="C250" s="764" t="s">
        <v>1015</v>
      </c>
      <c r="D250" s="765">
        <v>20.37</v>
      </c>
    </row>
    <row r="251" spans="1:4" ht="25.5">
      <c r="A251" s="766">
        <v>242</v>
      </c>
      <c r="B251" s="763" t="s">
        <v>813</v>
      </c>
      <c r="C251" s="764" t="s">
        <v>1015</v>
      </c>
      <c r="D251" s="765">
        <v>20.37</v>
      </c>
    </row>
    <row r="252" spans="1:4" ht="25.5">
      <c r="A252" s="766">
        <v>243</v>
      </c>
      <c r="B252" s="763" t="s">
        <v>813</v>
      </c>
      <c r="C252" s="764" t="s">
        <v>1015</v>
      </c>
      <c r="D252" s="765">
        <v>20.37</v>
      </c>
    </row>
    <row r="253" spans="1:4" ht="25.5">
      <c r="A253" s="766">
        <v>244</v>
      </c>
      <c r="B253" s="763" t="s">
        <v>813</v>
      </c>
      <c r="C253" s="764" t="s">
        <v>1015</v>
      </c>
      <c r="D253" s="765">
        <v>20.37</v>
      </c>
    </row>
    <row r="254" spans="1:4" ht="25.5">
      <c r="A254" s="766">
        <v>245</v>
      </c>
      <c r="B254" s="763" t="s">
        <v>813</v>
      </c>
      <c r="C254" s="764" t="s">
        <v>1015</v>
      </c>
      <c r="D254" s="765">
        <v>20.37</v>
      </c>
    </row>
    <row r="255" spans="1:4" ht="25.5">
      <c r="A255" s="766">
        <v>246</v>
      </c>
      <c r="B255" s="763" t="s">
        <v>813</v>
      </c>
      <c r="C255" s="764" t="s">
        <v>1015</v>
      </c>
      <c r="D255" s="765">
        <v>20.37</v>
      </c>
    </row>
    <row r="256" spans="1:4">
      <c r="A256" s="766">
        <v>247</v>
      </c>
      <c r="B256" s="763" t="s">
        <v>813</v>
      </c>
      <c r="C256" s="764" t="s">
        <v>1016</v>
      </c>
      <c r="D256" s="765">
        <v>102.35</v>
      </c>
    </row>
    <row r="257" spans="1:4">
      <c r="A257" s="766">
        <v>248</v>
      </c>
      <c r="B257" s="763" t="s">
        <v>813</v>
      </c>
      <c r="C257" s="764" t="s">
        <v>1016</v>
      </c>
      <c r="D257" s="765">
        <v>102.36</v>
      </c>
    </row>
    <row r="258" spans="1:4">
      <c r="A258" s="766">
        <v>249</v>
      </c>
      <c r="B258" s="763" t="s">
        <v>813</v>
      </c>
      <c r="C258" s="764" t="s">
        <v>1016</v>
      </c>
      <c r="D258" s="765">
        <v>102.36</v>
      </c>
    </row>
    <row r="259" spans="1:4">
      <c r="A259" s="766">
        <v>250</v>
      </c>
      <c r="B259" s="763" t="s">
        <v>813</v>
      </c>
      <c r="C259" s="764" t="s">
        <v>1016</v>
      </c>
      <c r="D259" s="765">
        <v>102.36</v>
      </c>
    </row>
    <row r="260" spans="1:4">
      <c r="A260" s="766">
        <v>251</v>
      </c>
      <c r="B260" s="763" t="s">
        <v>813</v>
      </c>
      <c r="C260" s="764" t="s">
        <v>1016</v>
      </c>
      <c r="D260" s="765">
        <v>102.36</v>
      </c>
    </row>
    <row r="261" spans="1:4">
      <c r="A261" s="766">
        <v>252</v>
      </c>
      <c r="B261" s="763" t="s">
        <v>813</v>
      </c>
      <c r="C261" s="764" t="s">
        <v>1016</v>
      </c>
      <c r="D261" s="765">
        <v>102.36</v>
      </c>
    </row>
    <row r="262" spans="1:4">
      <c r="A262" s="766">
        <v>253</v>
      </c>
      <c r="B262" s="763" t="s">
        <v>813</v>
      </c>
      <c r="C262" s="764" t="s">
        <v>1016</v>
      </c>
      <c r="D262" s="765">
        <v>102.36</v>
      </c>
    </row>
    <row r="263" spans="1:4">
      <c r="A263" s="766">
        <v>254</v>
      </c>
      <c r="B263" s="763" t="s">
        <v>813</v>
      </c>
      <c r="C263" s="764" t="s">
        <v>1016</v>
      </c>
      <c r="D263" s="765">
        <v>102.36</v>
      </c>
    </row>
    <row r="264" spans="1:4">
      <c r="A264" s="766">
        <v>255</v>
      </c>
      <c r="B264" s="763" t="s">
        <v>813</v>
      </c>
      <c r="C264" s="764" t="s">
        <v>1016</v>
      </c>
      <c r="D264" s="765">
        <v>102.36</v>
      </c>
    </row>
    <row r="265" spans="1:4">
      <c r="A265" s="766">
        <v>256</v>
      </c>
      <c r="B265" s="763" t="s">
        <v>813</v>
      </c>
      <c r="C265" s="764" t="s">
        <v>1016</v>
      </c>
      <c r="D265" s="765">
        <v>102.36</v>
      </c>
    </row>
    <row r="266" spans="1:4">
      <c r="A266" s="766">
        <v>257</v>
      </c>
      <c r="B266" s="763" t="s">
        <v>813</v>
      </c>
      <c r="C266" s="764" t="s">
        <v>1016</v>
      </c>
      <c r="D266" s="765">
        <v>102.36</v>
      </c>
    </row>
    <row r="267" spans="1:4">
      <c r="A267" s="766">
        <v>258</v>
      </c>
      <c r="B267" s="763" t="s">
        <v>813</v>
      </c>
      <c r="C267" s="764" t="s">
        <v>1017</v>
      </c>
      <c r="D267" s="765">
        <v>60.14</v>
      </c>
    </row>
    <row r="268" spans="1:4">
      <c r="A268" s="766">
        <v>259</v>
      </c>
      <c r="B268" s="763" t="s">
        <v>813</v>
      </c>
      <c r="C268" s="764" t="s">
        <v>1017</v>
      </c>
      <c r="D268" s="765">
        <v>60.14</v>
      </c>
    </row>
    <row r="269" spans="1:4">
      <c r="A269" s="766">
        <v>260</v>
      </c>
      <c r="B269" s="763" t="s">
        <v>813</v>
      </c>
      <c r="C269" s="764" t="s">
        <v>1017</v>
      </c>
      <c r="D269" s="765">
        <v>60.14</v>
      </c>
    </row>
    <row r="270" spans="1:4">
      <c r="A270" s="766">
        <v>261</v>
      </c>
      <c r="B270" s="763" t="s">
        <v>813</v>
      </c>
      <c r="C270" s="764" t="s">
        <v>1017</v>
      </c>
      <c r="D270" s="765">
        <v>60.14</v>
      </c>
    </row>
    <row r="271" spans="1:4">
      <c r="A271" s="766">
        <v>262</v>
      </c>
      <c r="B271" s="763" t="s">
        <v>813</v>
      </c>
      <c r="C271" s="764" t="s">
        <v>1017</v>
      </c>
      <c r="D271" s="765">
        <v>60.14</v>
      </c>
    </row>
    <row r="272" spans="1:4">
      <c r="A272" s="766">
        <v>263</v>
      </c>
      <c r="B272" s="763" t="s">
        <v>813</v>
      </c>
      <c r="C272" s="764" t="s">
        <v>1017</v>
      </c>
      <c r="D272" s="765">
        <v>60.14</v>
      </c>
    </row>
    <row r="273" spans="1:4">
      <c r="A273" s="766">
        <v>264</v>
      </c>
      <c r="B273" s="763" t="s">
        <v>813</v>
      </c>
      <c r="C273" s="764" t="s">
        <v>1017</v>
      </c>
      <c r="D273" s="765">
        <v>60.14</v>
      </c>
    </row>
    <row r="274" spans="1:4">
      <c r="A274" s="766">
        <v>265</v>
      </c>
      <c r="B274" s="763" t="s">
        <v>813</v>
      </c>
      <c r="C274" s="764" t="s">
        <v>1017</v>
      </c>
      <c r="D274" s="765">
        <v>60.14</v>
      </c>
    </row>
    <row r="275" spans="1:4">
      <c r="A275" s="766">
        <v>266</v>
      </c>
      <c r="B275" s="763" t="s">
        <v>813</v>
      </c>
      <c r="C275" s="764" t="s">
        <v>1017</v>
      </c>
      <c r="D275" s="765">
        <v>60.14</v>
      </c>
    </row>
    <row r="276" spans="1:4">
      <c r="A276" s="766">
        <v>267</v>
      </c>
      <c r="B276" s="763" t="s">
        <v>813</v>
      </c>
      <c r="C276" s="764" t="s">
        <v>1017</v>
      </c>
      <c r="D276" s="765">
        <v>60.14</v>
      </c>
    </row>
    <row r="277" spans="1:4">
      <c r="A277" s="766">
        <v>268</v>
      </c>
      <c r="B277" s="763" t="s">
        <v>813</v>
      </c>
      <c r="C277" s="764" t="s">
        <v>1017</v>
      </c>
      <c r="D277" s="765">
        <v>60.14</v>
      </c>
    </row>
    <row r="278" spans="1:4" ht="25.5">
      <c r="A278" s="766">
        <v>269</v>
      </c>
      <c r="B278" s="763" t="s">
        <v>813</v>
      </c>
      <c r="C278" s="764" t="s">
        <v>1018</v>
      </c>
      <c r="D278" s="765">
        <v>286.14999999999998</v>
      </c>
    </row>
    <row r="279" spans="1:4" ht="25.5">
      <c r="A279" s="766">
        <v>270</v>
      </c>
      <c r="B279" s="763" t="s">
        <v>813</v>
      </c>
      <c r="C279" s="764" t="s">
        <v>1018</v>
      </c>
      <c r="D279" s="765">
        <v>286.14999999999998</v>
      </c>
    </row>
    <row r="280" spans="1:4" ht="25.5">
      <c r="A280" s="766">
        <v>271</v>
      </c>
      <c r="B280" s="763" t="s">
        <v>813</v>
      </c>
      <c r="C280" s="764" t="s">
        <v>1018</v>
      </c>
      <c r="D280" s="765">
        <v>286.14999999999998</v>
      </c>
    </row>
    <row r="281" spans="1:4" ht="25.5">
      <c r="A281" s="766">
        <v>272</v>
      </c>
      <c r="B281" s="763" t="s">
        <v>813</v>
      </c>
      <c r="C281" s="764" t="s">
        <v>1018</v>
      </c>
      <c r="D281" s="765">
        <v>286.14999999999998</v>
      </c>
    </row>
    <row r="282" spans="1:4" ht="25.5">
      <c r="A282" s="766">
        <v>273</v>
      </c>
      <c r="B282" s="763" t="s">
        <v>813</v>
      </c>
      <c r="C282" s="764" t="s">
        <v>1018</v>
      </c>
      <c r="D282" s="765">
        <v>286.14999999999998</v>
      </c>
    </row>
    <row r="283" spans="1:4" ht="25.5">
      <c r="A283" s="766">
        <v>274</v>
      </c>
      <c r="B283" s="763" t="s">
        <v>813</v>
      </c>
      <c r="C283" s="764" t="s">
        <v>1018</v>
      </c>
      <c r="D283" s="765">
        <v>286.14999999999998</v>
      </c>
    </row>
    <row r="284" spans="1:4" ht="25.5">
      <c r="A284" s="766">
        <v>275</v>
      </c>
      <c r="B284" s="763" t="s">
        <v>813</v>
      </c>
      <c r="C284" s="764" t="s">
        <v>1018</v>
      </c>
      <c r="D284" s="765">
        <v>286.14999999999998</v>
      </c>
    </row>
    <row r="285" spans="1:4" ht="25.5">
      <c r="A285" s="766">
        <v>276</v>
      </c>
      <c r="B285" s="763" t="s">
        <v>813</v>
      </c>
      <c r="C285" s="764" t="s">
        <v>1018</v>
      </c>
      <c r="D285" s="765">
        <v>286.14999999999998</v>
      </c>
    </row>
    <row r="286" spans="1:4" ht="25.5">
      <c r="A286" s="766">
        <v>277</v>
      </c>
      <c r="B286" s="763" t="s">
        <v>813</v>
      </c>
      <c r="C286" s="764" t="s">
        <v>1018</v>
      </c>
      <c r="D286" s="765">
        <v>286.14999999999998</v>
      </c>
    </row>
    <row r="287" spans="1:4" ht="25.5">
      <c r="A287" s="766">
        <v>278</v>
      </c>
      <c r="B287" s="763" t="s">
        <v>813</v>
      </c>
      <c r="C287" s="764" t="s">
        <v>1018</v>
      </c>
      <c r="D287" s="765">
        <v>286.14999999999998</v>
      </c>
    </row>
    <row r="288" spans="1:4" ht="25.5">
      <c r="A288" s="766">
        <v>279</v>
      </c>
      <c r="B288" s="763" t="s">
        <v>813</v>
      </c>
      <c r="C288" s="764" t="s">
        <v>1018</v>
      </c>
      <c r="D288" s="765">
        <v>286.14999999999998</v>
      </c>
    </row>
    <row r="289" spans="1:4">
      <c r="A289" s="766">
        <v>280</v>
      </c>
      <c r="B289" s="763" t="s">
        <v>813</v>
      </c>
      <c r="C289" s="764" t="s">
        <v>1019</v>
      </c>
      <c r="D289" s="765">
        <v>26.19</v>
      </c>
    </row>
    <row r="290" spans="1:4">
      <c r="A290" s="766">
        <v>281</v>
      </c>
      <c r="B290" s="763" t="s">
        <v>813</v>
      </c>
      <c r="C290" s="764" t="s">
        <v>1019</v>
      </c>
      <c r="D290" s="765">
        <v>26.19</v>
      </c>
    </row>
    <row r="291" spans="1:4">
      <c r="A291" s="766">
        <v>282</v>
      </c>
      <c r="B291" s="763" t="s">
        <v>813</v>
      </c>
      <c r="C291" s="764" t="s">
        <v>1019</v>
      </c>
      <c r="D291" s="765">
        <v>26.19</v>
      </c>
    </row>
    <row r="292" spans="1:4">
      <c r="A292" s="766">
        <v>283</v>
      </c>
      <c r="B292" s="763" t="s">
        <v>813</v>
      </c>
      <c r="C292" s="764" t="s">
        <v>1019</v>
      </c>
      <c r="D292" s="765">
        <v>26.19</v>
      </c>
    </row>
    <row r="293" spans="1:4">
      <c r="A293" s="766">
        <v>284</v>
      </c>
      <c r="B293" s="763" t="s">
        <v>813</v>
      </c>
      <c r="C293" s="764" t="s">
        <v>1019</v>
      </c>
      <c r="D293" s="765">
        <v>26.19</v>
      </c>
    </row>
    <row r="294" spans="1:4">
      <c r="A294" s="766">
        <v>285</v>
      </c>
      <c r="B294" s="763" t="s">
        <v>813</v>
      </c>
      <c r="C294" s="764" t="s">
        <v>1019</v>
      </c>
      <c r="D294" s="765">
        <v>26.19</v>
      </c>
    </row>
    <row r="295" spans="1:4">
      <c r="A295" s="766">
        <v>286</v>
      </c>
      <c r="B295" s="763" t="s">
        <v>813</v>
      </c>
      <c r="C295" s="764" t="s">
        <v>1019</v>
      </c>
      <c r="D295" s="765">
        <v>26.19</v>
      </c>
    </row>
    <row r="296" spans="1:4">
      <c r="A296" s="766">
        <v>287</v>
      </c>
      <c r="B296" s="763" t="s">
        <v>813</v>
      </c>
      <c r="C296" s="764" t="s">
        <v>1019</v>
      </c>
      <c r="D296" s="765">
        <v>26.19</v>
      </c>
    </row>
    <row r="297" spans="1:4">
      <c r="A297" s="766">
        <v>288</v>
      </c>
      <c r="B297" s="763" t="s">
        <v>813</v>
      </c>
      <c r="C297" s="764" t="s">
        <v>1019</v>
      </c>
      <c r="D297" s="765">
        <v>26.19</v>
      </c>
    </row>
    <row r="298" spans="1:4">
      <c r="A298" s="766">
        <v>289</v>
      </c>
      <c r="B298" s="763" t="s">
        <v>813</v>
      </c>
      <c r="C298" s="764" t="s">
        <v>1019</v>
      </c>
      <c r="D298" s="765">
        <v>26.19</v>
      </c>
    </row>
    <row r="299" spans="1:4">
      <c r="A299" s="766">
        <v>290</v>
      </c>
      <c r="B299" s="763" t="s">
        <v>813</v>
      </c>
      <c r="C299" s="764" t="s">
        <v>1019</v>
      </c>
      <c r="D299" s="765">
        <v>26.19</v>
      </c>
    </row>
    <row r="300" spans="1:4">
      <c r="A300" s="766">
        <v>291</v>
      </c>
      <c r="B300" s="763" t="s">
        <v>813</v>
      </c>
      <c r="C300" s="764" t="s">
        <v>1020</v>
      </c>
      <c r="D300" s="765">
        <v>254.43</v>
      </c>
    </row>
    <row r="301" spans="1:4">
      <c r="A301" s="766">
        <v>292</v>
      </c>
      <c r="B301" s="763" t="s">
        <v>813</v>
      </c>
      <c r="C301" s="764" t="s">
        <v>1020</v>
      </c>
      <c r="D301" s="765">
        <v>254.43</v>
      </c>
    </row>
    <row r="302" spans="1:4">
      <c r="A302" s="766">
        <v>293</v>
      </c>
      <c r="B302" s="763" t="s">
        <v>813</v>
      </c>
      <c r="C302" s="764" t="s">
        <v>1020</v>
      </c>
      <c r="D302" s="765">
        <v>254.43</v>
      </c>
    </row>
    <row r="303" spans="1:4">
      <c r="A303" s="766">
        <v>294</v>
      </c>
      <c r="B303" s="763" t="s">
        <v>813</v>
      </c>
      <c r="C303" s="764" t="s">
        <v>1020</v>
      </c>
      <c r="D303" s="765">
        <v>254.43</v>
      </c>
    </row>
    <row r="304" spans="1:4">
      <c r="A304" s="766">
        <v>295</v>
      </c>
      <c r="B304" s="763" t="s">
        <v>813</v>
      </c>
      <c r="C304" s="764" t="s">
        <v>1020</v>
      </c>
      <c r="D304" s="765">
        <v>254.43</v>
      </c>
    </row>
    <row r="305" spans="1:4">
      <c r="A305" s="766">
        <v>296</v>
      </c>
      <c r="B305" s="763" t="s">
        <v>813</v>
      </c>
      <c r="C305" s="764" t="s">
        <v>1020</v>
      </c>
      <c r="D305" s="765">
        <v>254.43</v>
      </c>
    </row>
    <row r="306" spans="1:4">
      <c r="A306" s="766">
        <v>297</v>
      </c>
      <c r="B306" s="763" t="s">
        <v>813</v>
      </c>
      <c r="C306" s="764" t="s">
        <v>1020</v>
      </c>
      <c r="D306" s="765">
        <v>254.43</v>
      </c>
    </row>
    <row r="307" spans="1:4">
      <c r="A307" s="766">
        <v>298</v>
      </c>
      <c r="B307" s="763" t="s">
        <v>813</v>
      </c>
      <c r="C307" s="764" t="s">
        <v>1020</v>
      </c>
      <c r="D307" s="765">
        <v>254.44</v>
      </c>
    </row>
    <row r="308" spans="1:4">
      <c r="A308" s="766">
        <v>299</v>
      </c>
      <c r="B308" s="763" t="s">
        <v>813</v>
      </c>
      <c r="C308" s="764" t="s">
        <v>1020</v>
      </c>
      <c r="D308" s="765">
        <v>254.44</v>
      </c>
    </row>
    <row r="309" spans="1:4">
      <c r="A309" s="766">
        <v>300</v>
      </c>
      <c r="B309" s="763" t="s">
        <v>813</v>
      </c>
      <c r="C309" s="764" t="s">
        <v>1020</v>
      </c>
      <c r="D309" s="765">
        <v>254.44</v>
      </c>
    </row>
    <row r="310" spans="1:4">
      <c r="A310" s="766">
        <v>301</v>
      </c>
      <c r="B310" s="763" t="s">
        <v>813</v>
      </c>
      <c r="C310" s="764" t="s">
        <v>1020</v>
      </c>
      <c r="D310" s="765">
        <v>254.44</v>
      </c>
    </row>
    <row r="311" spans="1:4">
      <c r="A311" s="766">
        <v>302</v>
      </c>
      <c r="B311" s="763" t="s">
        <v>813</v>
      </c>
      <c r="C311" s="764" t="s">
        <v>1021</v>
      </c>
      <c r="D311" s="765">
        <v>341.44</v>
      </c>
    </row>
    <row r="312" spans="1:4">
      <c r="A312" s="766">
        <v>303</v>
      </c>
      <c r="B312" s="763" t="s">
        <v>813</v>
      </c>
      <c r="C312" s="764" t="s">
        <v>1021</v>
      </c>
      <c r="D312" s="765">
        <v>341.44</v>
      </c>
    </row>
    <row r="313" spans="1:4">
      <c r="A313" s="766">
        <v>304</v>
      </c>
      <c r="B313" s="763" t="s">
        <v>813</v>
      </c>
      <c r="C313" s="764" t="s">
        <v>1021</v>
      </c>
      <c r="D313" s="765">
        <v>341.44</v>
      </c>
    </row>
    <row r="314" spans="1:4">
      <c r="A314" s="766">
        <v>305</v>
      </c>
      <c r="B314" s="763" t="s">
        <v>813</v>
      </c>
      <c r="C314" s="764" t="s">
        <v>1021</v>
      </c>
      <c r="D314" s="765">
        <v>341.44</v>
      </c>
    </row>
    <row r="315" spans="1:4">
      <c r="A315" s="766">
        <v>306</v>
      </c>
      <c r="B315" s="763" t="s">
        <v>813</v>
      </c>
      <c r="C315" s="764" t="s">
        <v>1021</v>
      </c>
      <c r="D315" s="765">
        <v>341.44</v>
      </c>
    </row>
    <row r="316" spans="1:4">
      <c r="A316" s="766">
        <v>307</v>
      </c>
      <c r="B316" s="763" t="s">
        <v>813</v>
      </c>
      <c r="C316" s="764" t="s">
        <v>1021</v>
      </c>
      <c r="D316" s="765">
        <v>341.44</v>
      </c>
    </row>
    <row r="317" spans="1:4">
      <c r="A317" s="766">
        <v>308</v>
      </c>
      <c r="B317" s="763" t="s">
        <v>813</v>
      </c>
      <c r="C317" s="764" t="s">
        <v>1021</v>
      </c>
      <c r="D317" s="765">
        <v>341.44</v>
      </c>
    </row>
    <row r="318" spans="1:4">
      <c r="A318" s="766">
        <v>309</v>
      </c>
      <c r="B318" s="763" t="s">
        <v>813</v>
      </c>
      <c r="C318" s="764" t="s">
        <v>1021</v>
      </c>
      <c r="D318" s="765">
        <v>341.44</v>
      </c>
    </row>
    <row r="319" spans="1:4">
      <c r="A319" s="766">
        <v>310</v>
      </c>
      <c r="B319" s="763" t="s">
        <v>813</v>
      </c>
      <c r="C319" s="764" t="s">
        <v>1021</v>
      </c>
      <c r="D319" s="765">
        <v>341.44</v>
      </c>
    </row>
    <row r="320" spans="1:4">
      <c r="A320" s="766">
        <v>311</v>
      </c>
      <c r="B320" s="763" t="s">
        <v>813</v>
      </c>
      <c r="C320" s="764" t="s">
        <v>1021</v>
      </c>
      <c r="D320" s="765">
        <v>341.44</v>
      </c>
    </row>
    <row r="321" spans="1:4">
      <c r="A321" s="766">
        <v>312</v>
      </c>
      <c r="B321" s="763" t="s">
        <v>813</v>
      </c>
      <c r="C321" s="764" t="s">
        <v>1021</v>
      </c>
      <c r="D321" s="765">
        <v>341.44</v>
      </c>
    </row>
    <row r="322" spans="1:4" ht="25.5">
      <c r="A322" s="766">
        <v>313</v>
      </c>
      <c r="B322" s="763" t="s">
        <v>813</v>
      </c>
      <c r="C322" s="764" t="s">
        <v>1022</v>
      </c>
      <c r="D322" s="765">
        <v>286.14999999999998</v>
      </c>
    </row>
    <row r="323" spans="1:4" ht="25.5">
      <c r="A323" s="766">
        <v>314</v>
      </c>
      <c r="B323" s="763" t="s">
        <v>813</v>
      </c>
      <c r="C323" s="764" t="s">
        <v>1022</v>
      </c>
      <c r="D323" s="765">
        <v>286.14999999999998</v>
      </c>
    </row>
    <row r="324" spans="1:4" ht="25.5">
      <c r="A324" s="766">
        <v>315</v>
      </c>
      <c r="B324" s="763" t="s">
        <v>813</v>
      </c>
      <c r="C324" s="764" t="s">
        <v>1022</v>
      </c>
      <c r="D324" s="765">
        <v>286.14999999999998</v>
      </c>
    </row>
    <row r="325" spans="1:4" ht="25.5">
      <c r="A325" s="766">
        <v>316</v>
      </c>
      <c r="B325" s="763" t="s">
        <v>813</v>
      </c>
      <c r="C325" s="764" t="s">
        <v>1022</v>
      </c>
      <c r="D325" s="765">
        <v>286.14999999999998</v>
      </c>
    </row>
    <row r="326" spans="1:4" ht="25.5">
      <c r="A326" s="766">
        <v>317</v>
      </c>
      <c r="B326" s="763" t="s">
        <v>813</v>
      </c>
      <c r="C326" s="764" t="s">
        <v>1022</v>
      </c>
      <c r="D326" s="765">
        <v>286.14999999999998</v>
      </c>
    </row>
    <row r="327" spans="1:4" ht="25.5">
      <c r="A327" s="766">
        <v>318</v>
      </c>
      <c r="B327" s="763" t="s">
        <v>813</v>
      </c>
      <c r="C327" s="764" t="s">
        <v>1022</v>
      </c>
      <c r="D327" s="765">
        <v>286.14999999999998</v>
      </c>
    </row>
    <row r="328" spans="1:4" ht="25.5">
      <c r="A328" s="766">
        <v>319</v>
      </c>
      <c r="B328" s="763" t="s">
        <v>813</v>
      </c>
      <c r="C328" s="764" t="s">
        <v>1022</v>
      </c>
      <c r="D328" s="765">
        <v>286.14999999999998</v>
      </c>
    </row>
    <row r="329" spans="1:4" ht="25.5">
      <c r="A329" s="766">
        <v>320</v>
      </c>
      <c r="B329" s="763" t="s">
        <v>813</v>
      </c>
      <c r="C329" s="764" t="s">
        <v>1022</v>
      </c>
      <c r="D329" s="765">
        <v>286.14999999999998</v>
      </c>
    </row>
    <row r="330" spans="1:4" ht="25.5">
      <c r="A330" s="766">
        <v>321</v>
      </c>
      <c r="B330" s="763" t="s">
        <v>813</v>
      </c>
      <c r="C330" s="764" t="s">
        <v>1022</v>
      </c>
      <c r="D330" s="765">
        <v>286.14999999999998</v>
      </c>
    </row>
    <row r="331" spans="1:4" ht="25.5">
      <c r="A331" s="766">
        <v>322</v>
      </c>
      <c r="B331" s="763" t="s">
        <v>813</v>
      </c>
      <c r="C331" s="764" t="s">
        <v>1022</v>
      </c>
      <c r="D331" s="765">
        <v>286.14999999999998</v>
      </c>
    </row>
    <row r="332" spans="1:4" ht="25.5">
      <c r="A332" s="766">
        <v>323</v>
      </c>
      <c r="B332" s="763" t="s">
        <v>813</v>
      </c>
      <c r="C332" s="764" t="s">
        <v>1022</v>
      </c>
      <c r="D332" s="765">
        <v>286.14999999999998</v>
      </c>
    </row>
    <row r="333" spans="1:4">
      <c r="A333" s="766">
        <v>324</v>
      </c>
      <c r="B333" s="763" t="s">
        <v>1023</v>
      </c>
      <c r="C333" s="764" t="s">
        <v>1024</v>
      </c>
      <c r="D333" s="765">
        <v>0</v>
      </c>
    </row>
    <row r="334" spans="1:4" ht="25.5">
      <c r="A334" s="766">
        <v>325</v>
      </c>
      <c r="B334" s="763" t="s">
        <v>1025</v>
      </c>
      <c r="C334" s="764" t="s">
        <v>1026</v>
      </c>
      <c r="D334" s="765">
        <v>0</v>
      </c>
    </row>
    <row r="335" spans="1:4" ht="25.5">
      <c r="A335" s="766">
        <v>326</v>
      </c>
      <c r="B335" s="763" t="s">
        <v>1027</v>
      </c>
      <c r="C335" s="764" t="s">
        <v>1026</v>
      </c>
      <c r="D335" s="765">
        <v>0</v>
      </c>
    </row>
    <row r="336" spans="1:4" ht="25.5">
      <c r="A336" s="766">
        <v>327</v>
      </c>
      <c r="B336" s="763" t="s">
        <v>1028</v>
      </c>
      <c r="C336" s="764" t="s">
        <v>1029</v>
      </c>
      <c r="D336" s="765">
        <v>0</v>
      </c>
    </row>
    <row r="337" spans="1:4">
      <c r="A337" s="766">
        <v>328</v>
      </c>
      <c r="B337" s="763" t="s">
        <v>1030</v>
      </c>
      <c r="C337" s="764" t="s">
        <v>1031</v>
      </c>
      <c r="D337" s="765">
        <v>0</v>
      </c>
    </row>
    <row r="338" spans="1:4">
      <c r="A338" s="766">
        <v>329</v>
      </c>
      <c r="B338" s="763" t="s">
        <v>1032</v>
      </c>
      <c r="C338" s="764" t="s">
        <v>1033</v>
      </c>
      <c r="D338" s="765">
        <v>0</v>
      </c>
    </row>
    <row r="339" spans="1:4">
      <c r="A339" s="766">
        <v>330</v>
      </c>
      <c r="B339" s="763" t="s">
        <v>1034</v>
      </c>
      <c r="C339" s="764" t="s">
        <v>1035</v>
      </c>
      <c r="D339" s="765">
        <v>0</v>
      </c>
    </row>
    <row r="340" spans="1:4">
      <c r="A340" s="766">
        <v>331</v>
      </c>
      <c r="B340" s="763" t="s">
        <v>813</v>
      </c>
      <c r="C340" s="764" t="s">
        <v>1036</v>
      </c>
      <c r="D340" s="765">
        <v>0</v>
      </c>
    </row>
    <row r="341" spans="1:4">
      <c r="A341" s="766">
        <v>332</v>
      </c>
      <c r="B341" s="763" t="s">
        <v>1037</v>
      </c>
      <c r="C341" s="764" t="s">
        <v>1038</v>
      </c>
      <c r="D341" s="765">
        <v>0</v>
      </c>
    </row>
    <row r="342" spans="1:4">
      <c r="A342" s="766">
        <v>333</v>
      </c>
      <c r="B342" s="763" t="s">
        <v>1039</v>
      </c>
      <c r="C342" s="764" t="s">
        <v>1040</v>
      </c>
      <c r="D342" s="765">
        <v>0</v>
      </c>
    </row>
    <row r="343" spans="1:4" ht="38.25">
      <c r="A343" s="766">
        <v>334</v>
      </c>
      <c r="B343" s="763" t="s">
        <v>1041</v>
      </c>
      <c r="C343" s="764" t="s">
        <v>1042</v>
      </c>
      <c r="D343" s="765">
        <v>0</v>
      </c>
    </row>
    <row r="344" spans="1:4">
      <c r="A344" s="766">
        <v>335</v>
      </c>
      <c r="B344" s="763" t="s">
        <v>1043</v>
      </c>
      <c r="C344" s="764" t="s">
        <v>1044</v>
      </c>
      <c r="D344" s="765">
        <v>0</v>
      </c>
    </row>
    <row r="345" spans="1:4">
      <c r="A345" s="766">
        <v>336</v>
      </c>
      <c r="B345" s="763" t="s">
        <v>813</v>
      </c>
      <c r="C345" s="764" t="s">
        <v>1045</v>
      </c>
      <c r="D345" s="765">
        <v>693</v>
      </c>
    </row>
    <row r="346" spans="1:4">
      <c r="A346" s="766">
        <v>337</v>
      </c>
      <c r="B346" s="763" t="s">
        <v>813</v>
      </c>
      <c r="C346" s="764" t="s">
        <v>1045</v>
      </c>
      <c r="D346" s="765">
        <v>693</v>
      </c>
    </row>
    <row r="347" spans="1:4">
      <c r="A347" s="766">
        <v>338</v>
      </c>
      <c r="B347" s="763" t="s">
        <v>813</v>
      </c>
      <c r="C347" s="764" t="s">
        <v>1045</v>
      </c>
      <c r="D347" s="765">
        <v>693</v>
      </c>
    </row>
    <row r="348" spans="1:4" ht="25.5">
      <c r="A348" s="766">
        <v>339</v>
      </c>
      <c r="B348" s="763" t="s">
        <v>813</v>
      </c>
      <c r="C348" s="764" t="s">
        <v>1046</v>
      </c>
      <c r="D348" s="765">
        <v>5600</v>
      </c>
    </row>
    <row r="349" spans="1:4" ht="76.5">
      <c r="A349" s="766">
        <v>340</v>
      </c>
      <c r="B349" s="763" t="s">
        <v>1047</v>
      </c>
      <c r="C349" s="764" t="s">
        <v>1048</v>
      </c>
      <c r="D349" s="765">
        <v>170811.27</v>
      </c>
    </row>
    <row r="350" spans="1:4" ht="51">
      <c r="A350" s="766">
        <v>341</v>
      </c>
      <c r="B350" s="763" t="s">
        <v>1049</v>
      </c>
      <c r="C350" s="764" t="s">
        <v>1050</v>
      </c>
      <c r="D350" s="765">
        <v>39759.26</v>
      </c>
    </row>
    <row r="351" spans="1:4" ht="51">
      <c r="A351" s="766">
        <v>342</v>
      </c>
      <c r="B351" s="763" t="s">
        <v>1051</v>
      </c>
      <c r="C351" s="764" t="s">
        <v>1050</v>
      </c>
      <c r="D351" s="765">
        <v>39759.26</v>
      </c>
    </row>
    <row r="352" spans="1:4" ht="51">
      <c r="A352" s="766">
        <v>343</v>
      </c>
      <c r="B352" s="763" t="s">
        <v>1052</v>
      </c>
      <c r="C352" s="764" t="s">
        <v>1050</v>
      </c>
      <c r="D352" s="765">
        <v>39759.26</v>
      </c>
    </row>
    <row r="353" spans="1:4" ht="38.25">
      <c r="A353" s="766">
        <v>344</v>
      </c>
      <c r="B353" s="763" t="s">
        <v>1053</v>
      </c>
      <c r="C353" s="764" t="s">
        <v>1054</v>
      </c>
      <c r="D353" s="765">
        <v>3000.89</v>
      </c>
    </row>
    <row r="354" spans="1:4" ht="38.25">
      <c r="A354" s="766">
        <v>345</v>
      </c>
      <c r="B354" s="763" t="s">
        <v>1055</v>
      </c>
      <c r="C354" s="764" t="s">
        <v>1054</v>
      </c>
      <c r="D354" s="765">
        <v>3000.89</v>
      </c>
    </row>
    <row r="355" spans="1:4" ht="38.25">
      <c r="A355" s="766">
        <v>346</v>
      </c>
      <c r="B355" s="763" t="s">
        <v>1056</v>
      </c>
      <c r="C355" s="764" t="s">
        <v>1054</v>
      </c>
      <c r="D355" s="765">
        <v>3000.89</v>
      </c>
    </row>
    <row r="356" spans="1:4" ht="38.25">
      <c r="A356" s="766">
        <v>347</v>
      </c>
      <c r="B356" s="763" t="s">
        <v>1057</v>
      </c>
      <c r="C356" s="764" t="s">
        <v>1054</v>
      </c>
      <c r="D356" s="765">
        <v>3000.89</v>
      </c>
    </row>
    <row r="357" spans="1:4" ht="38.25">
      <c r="A357" s="766">
        <v>348</v>
      </c>
      <c r="B357" s="763" t="s">
        <v>1058</v>
      </c>
      <c r="C357" s="764" t="s">
        <v>1054</v>
      </c>
      <c r="D357" s="765">
        <v>3000.89</v>
      </c>
    </row>
    <row r="358" spans="1:4" ht="38.25">
      <c r="A358" s="766">
        <v>349</v>
      </c>
      <c r="B358" s="763" t="s">
        <v>1059</v>
      </c>
      <c r="C358" s="764" t="s">
        <v>1054</v>
      </c>
      <c r="D358" s="765">
        <v>3000.89</v>
      </c>
    </row>
    <row r="359" spans="1:4" ht="38.25">
      <c r="A359" s="766">
        <v>350</v>
      </c>
      <c r="B359" s="763" t="s">
        <v>1060</v>
      </c>
      <c r="C359" s="764" t="s">
        <v>1054</v>
      </c>
      <c r="D359" s="765">
        <v>3000.89</v>
      </c>
    </row>
    <row r="360" spans="1:4" ht="38.25">
      <c r="A360" s="766">
        <v>351</v>
      </c>
      <c r="B360" s="763" t="s">
        <v>1061</v>
      </c>
      <c r="C360" s="764" t="s">
        <v>1054</v>
      </c>
      <c r="D360" s="765">
        <v>3000.89</v>
      </c>
    </row>
    <row r="361" spans="1:4" ht="38.25">
      <c r="A361" s="766">
        <v>352</v>
      </c>
      <c r="B361" s="763" t="s">
        <v>1062</v>
      </c>
      <c r="C361" s="764" t="s">
        <v>1054</v>
      </c>
      <c r="D361" s="765">
        <v>3000.89</v>
      </c>
    </row>
    <row r="362" spans="1:4" ht="38.25">
      <c r="A362" s="766">
        <v>353</v>
      </c>
      <c r="B362" s="763" t="s">
        <v>1063</v>
      </c>
      <c r="C362" s="764" t="s">
        <v>1054</v>
      </c>
      <c r="D362" s="765">
        <v>3000.89</v>
      </c>
    </row>
    <row r="363" spans="1:4" ht="38.25">
      <c r="A363" s="766">
        <v>354</v>
      </c>
      <c r="B363" s="763" t="s">
        <v>1064</v>
      </c>
      <c r="C363" s="764" t="s">
        <v>1054</v>
      </c>
      <c r="D363" s="765">
        <v>3000.89</v>
      </c>
    </row>
    <row r="364" spans="1:4" ht="38.25">
      <c r="A364" s="766">
        <v>355</v>
      </c>
      <c r="B364" s="763" t="s">
        <v>1065</v>
      </c>
      <c r="C364" s="764" t="s">
        <v>1066</v>
      </c>
      <c r="D364" s="765">
        <v>17545.84</v>
      </c>
    </row>
    <row r="365" spans="1:4" ht="51">
      <c r="A365" s="766">
        <v>356</v>
      </c>
      <c r="B365" s="763" t="s">
        <v>1067</v>
      </c>
      <c r="C365" s="764" t="s">
        <v>1068</v>
      </c>
      <c r="D365" s="765">
        <v>35091.68</v>
      </c>
    </row>
    <row r="366" spans="1:4" ht="51">
      <c r="A366" s="766">
        <v>357</v>
      </c>
      <c r="B366" s="763" t="s">
        <v>1069</v>
      </c>
      <c r="C366" s="764" t="s">
        <v>1068</v>
      </c>
      <c r="D366" s="765">
        <v>35091.68</v>
      </c>
    </row>
    <row r="367" spans="1:4" ht="51">
      <c r="A367" s="766">
        <v>358</v>
      </c>
      <c r="B367" s="763" t="s">
        <v>1070</v>
      </c>
      <c r="C367" s="764" t="s">
        <v>1068</v>
      </c>
      <c r="D367" s="765">
        <v>35091.68</v>
      </c>
    </row>
    <row r="368" spans="1:4" ht="51">
      <c r="A368" s="766">
        <v>359</v>
      </c>
      <c r="B368" s="763" t="s">
        <v>1071</v>
      </c>
      <c r="C368" s="764" t="s">
        <v>1068</v>
      </c>
      <c r="D368" s="765">
        <v>35091.68</v>
      </c>
    </row>
    <row r="369" spans="1:4" ht="51">
      <c r="A369" s="766">
        <v>360</v>
      </c>
      <c r="B369" s="763" t="s">
        <v>1072</v>
      </c>
      <c r="C369" s="764" t="s">
        <v>1068</v>
      </c>
      <c r="D369" s="765">
        <v>35091.68</v>
      </c>
    </row>
    <row r="370" spans="1:4" ht="51">
      <c r="A370" s="766">
        <v>361</v>
      </c>
      <c r="B370" s="763" t="s">
        <v>1073</v>
      </c>
      <c r="C370" s="764" t="s">
        <v>1068</v>
      </c>
      <c r="D370" s="765">
        <v>35091.68</v>
      </c>
    </row>
    <row r="371" spans="1:4" ht="51">
      <c r="A371" s="766">
        <v>362</v>
      </c>
      <c r="B371" s="763" t="s">
        <v>1074</v>
      </c>
      <c r="C371" s="764" t="s">
        <v>1068</v>
      </c>
      <c r="D371" s="765">
        <v>35091.68</v>
      </c>
    </row>
    <row r="372" spans="1:4" ht="51">
      <c r="A372" s="766">
        <v>363</v>
      </c>
      <c r="B372" s="763" t="s">
        <v>1075</v>
      </c>
      <c r="C372" s="764" t="s">
        <v>1068</v>
      </c>
      <c r="D372" s="765">
        <v>35091.68</v>
      </c>
    </row>
    <row r="373" spans="1:4" ht="51">
      <c r="A373" s="766">
        <v>364</v>
      </c>
      <c r="B373" s="763" t="s">
        <v>1076</v>
      </c>
      <c r="C373" s="764" t="s">
        <v>1068</v>
      </c>
      <c r="D373" s="765">
        <v>35091.68</v>
      </c>
    </row>
    <row r="374" spans="1:4" ht="51">
      <c r="A374" s="766">
        <v>365</v>
      </c>
      <c r="B374" s="763" t="s">
        <v>1077</v>
      </c>
      <c r="C374" s="764" t="s">
        <v>1068</v>
      </c>
      <c r="D374" s="765">
        <v>35091.68</v>
      </c>
    </row>
    <row r="375" spans="1:4" ht="38.25">
      <c r="A375" s="766">
        <v>366</v>
      </c>
      <c r="B375" s="763" t="s">
        <v>1078</v>
      </c>
      <c r="C375" s="764" t="s">
        <v>1079</v>
      </c>
      <c r="D375" s="765">
        <v>81561.81</v>
      </c>
    </row>
    <row r="376" spans="1:4" ht="51">
      <c r="A376" s="766">
        <v>367</v>
      </c>
      <c r="B376" s="763" t="s">
        <v>813</v>
      </c>
      <c r="C376" s="764" t="s">
        <v>1080</v>
      </c>
      <c r="D376" s="765">
        <v>0</v>
      </c>
    </row>
    <row r="377" spans="1:4" ht="51">
      <c r="A377" s="766">
        <v>368</v>
      </c>
      <c r="B377" s="763" t="s">
        <v>813</v>
      </c>
      <c r="C377" s="764" t="s">
        <v>1081</v>
      </c>
      <c r="D377" s="765">
        <v>0</v>
      </c>
    </row>
    <row r="378" spans="1:4" ht="38.25">
      <c r="A378" s="766">
        <v>369</v>
      </c>
      <c r="B378" s="763" t="s">
        <v>1082</v>
      </c>
      <c r="C378" s="764" t="s">
        <v>1079</v>
      </c>
      <c r="D378" s="765">
        <v>81561.81</v>
      </c>
    </row>
    <row r="379" spans="1:4" ht="51">
      <c r="A379" s="766">
        <v>370</v>
      </c>
      <c r="B379" s="763" t="s">
        <v>813</v>
      </c>
      <c r="C379" s="764" t="s">
        <v>1080</v>
      </c>
      <c r="D379" s="765">
        <v>0</v>
      </c>
    </row>
    <row r="380" spans="1:4" ht="51">
      <c r="A380" s="766">
        <v>371</v>
      </c>
      <c r="B380" s="763" t="s">
        <v>813</v>
      </c>
      <c r="C380" s="764" t="s">
        <v>1081</v>
      </c>
      <c r="D380" s="765">
        <v>0</v>
      </c>
    </row>
    <row r="381" spans="1:4" ht="38.25">
      <c r="A381" s="766">
        <v>372</v>
      </c>
      <c r="B381" s="763" t="s">
        <v>1083</v>
      </c>
      <c r="C381" s="764" t="s">
        <v>1079</v>
      </c>
      <c r="D381" s="765">
        <v>81561.81</v>
      </c>
    </row>
    <row r="382" spans="1:4" ht="51">
      <c r="A382" s="766">
        <v>373</v>
      </c>
      <c r="B382" s="763" t="s">
        <v>813</v>
      </c>
      <c r="C382" s="764" t="s">
        <v>1080</v>
      </c>
      <c r="D382" s="765">
        <v>0</v>
      </c>
    </row>
    <row r="383" spans="1:4" ht="51">
      <c r="A383" s="766">
        <v>374</v>
      </c>
      <c r="B383" s="763" t="s">
        <v>813</v>
      </c>
      <c r="C383" s="764" t="s">
        <v>1081</v>
      </c>
      <c r="D383" s="765">
        <v>0</v>
      </c>
    </row>
    <row r="384" spans="1:4" ht="51">
      <c r="A384" s="766">
        <v>375</v>
      </c>
      <c r="B384" s="763" t="s">
        <v>1084</v>
      </c>
      <c r="C384" s="764" t="s">
        <v>1085</v>
      </c>
      <c r="D384" s="765">
        <v>11288.76</v>
      </c>
    </row>
    <row r="385" spans="1:4" ht="51">
      <c r="A385" s="766">
        <v>376</v>
      </c>
      <c r="B385" s="763" t="s">
        <v>1086</v>
      </c>
      <c r="C385" s="764" t="s">
        <v>1085</v>
      </c>
      <c r="D385" s="765">
        <v>11288.76</v>
      </c>
    </row>
    <row r="386" spans="1:4" ht="51">
      <c r="A386" s="766">
        <v>377</v>
      </c>
      <c r="B386" s="763" t="s">
        <v>1087</v>
      </c>
      <c r="C386" s="764" t="s">
        <v>1085</v>
      </c>
      <c r="D386" s="765">
        <v>11221.92</v>
      </c>
    </row>
    <row r="387" spans="1:4" ht="51">
      <c r="A387" s="766">
        <v>378</v>
      </c>
      <c r="B387" s="763" t="s">
        <v>1087</v>
      </c>
      <c r="C387" s="764" t="s">
        <v>1085</v>
      </c>
      <c r="D387" s="765">
        <v>11221.92</v>
      </c>
    </row>
    <row r="388" spans="1:4" ht="51">
      <c r="A388" s="766">
        <v>379</v>
      </c>
      <c r="B388" s="763" t="s">
        <v>1087</v>
      </c>
      <c r="C388" s="764" t="s">
        <v>1085</v>
      </c>
      <c r="D388" s="765">
        <v>11221.92</v>
      </c>
    </row>
    <row r="389" spans="1:4" ht="51">
      <c r="A389" s="766">
        <v>380</v>
      </c>
      <c r="B389" s="763" t="s">
        <v>1087</v>
      </c>
      <c r="C389" s="764" t="s">
        <v>1085</v>
      </c>
      <c r="D389" s="765">
        <v>11221.92</v>
      </c>
    </row>
    <row r="390" spans="1:4" ht="51">
      <c r="A390" s="766">
        <v>381</v>
      </c>
      <c r="B390" s="763" t="s">
        <v>1087</v>
      </c>
      <c r="C390" s="764" t="s">
        <v>1085</v>
      </c>
      <c r="D390" s="765">
        <v>11221.92</v>
      </c>
    </row>
    <row r="391" spans="1:4" ht="51">
      <c r="A391" s="766">
        <v>382</v>
      </c>
      <c r="B391" s="763" t="s">
        <v>1087</v>
      </c>
      <c r="C391" s="764" t="s">
        <v>1085</v>
      </c>
      <c r="D391" s="765">
        <v>11221.92</v>
      </c>
    </row>
    <row r="392" spans="1:4" ht="51">
      <c r="A392" s="766">
        <v>383</v>
      </c>
      <c r="B392" s="763" t="s">
        <v>1087</v>
      </c>
      <c r="C392" s="764" t="s">
        <v>1085</v>
      </c>
      <c r="D392" s="765">
        <v>11221.92</v>
      </c>
    </row>
    <row r="393" spans="1:4" ht="51">
      <c r="A393" s="766">
        <v>384</v>
      </c>
      <c r="B393" s="763" t="s">
        <v>1088</v>
      </c>
      <c r="C393" s="764" t="s">
        <v>1085</v>
      </c>
      <c r="D393" s="765">
        <v>11221.92</v>
      </c>
    </row>
    <row r="394" spans="1:4" ht="51">
      <c r="A394" s="766">
        <v>385</v>
      </c>
      <c r="B394" s="763" t="s">
        <v>1089</v>
      </c>
      <c r="C394" s="764" t="s">
        <v>1085</v>
      </c>
      <c r="D394" s="765">
        <v>11221.92</v>
      </c>
    </row>
    <row r="395" spans="1:4" ht="51">
      <c r="A395" s="766">
        <v>386</v>
      </c>
      <c r="B395" s="763" t="s">
        <v>1090</v>
      </c>
      <c r="C395" s="764" t="s">
        <v>1085</v>
      </c>
      <c r="D395" s="765">
        <v>11221.92</v>
      </c>
    </row>
    <row r="396" spans="1:4" ht="51">
      <c r="A396" s="766">
        <v>387</v>
      </c>
      <c r="B396" s="763" t="s">
        <v>1091</v>
      </c>
      <c r="C396" s="764" t="s">
        <v>1085</v>
      </c>
      <c r="D396" s="765">
        <v>11221.92</v>
      </c>
    </row>
    <row r="397" spans="1:4" ht="51">
      <c r="A397" s="766">
        <v>388</v>
      </c>
      <c r="B397" s="763" t="s">
        <v>1092</v>
      </c>
      <c r="C397" s="764" t="s">
        <v>1085</v>
      </c>
      <c r="D397" s="765">
        <v>11221.92</v>
      </c>
    </row>
    <row r="398" spans="1:4" ht="51">
      <c r="A398" s="766">
        <v>389</v>
      </c>
      <c r="B398" s="763" t="s">
        <v>1093</v>
      </c>
      <c r="C398" s="764" t="s">
        <v>1085</v>
      </c>
      <c r="D398" s="765">
        <v>11221.92</v>
      </c>
    </row>
    <row r="399" spans="1:4" ht="51">
      <c r="A399" s="766">
        <v>390</v>
      </c>
      <c r="B399" s="763" t="s">
        <v>1094</v>
      </c>
      <c r="C399" s="764" t="s">
        <v>1085</v>
      </c>
      <c r="D399" s="765">
        <v>11221.92</v>
      </c>
    </row>
    <row r="400" spans="1:4" ht="51">
      <c r="A400" s="766">
        <v>391</v>
      </c>
      <c r="B400" s="763" t="s">
        <v>1095</v>
      </c>
      <c r="C400" s="764" t="s">
        <v>1085</v>
      </c>
      <c r="D400" s="765">
        <v>11221.93</v>
      </c>
    </row>
    <row r="401" spans="1:4" ht="51">
      <c r="A401" s="766">
        <v>392</v>
      </c>
      <c r="B401" s="763" t="s">
        <v>1096</v>
      </c>
      <c r="C401" s="764" t="s">
        <v>1085</v>
      </c>
      <c r="D401" s="765">
        <v>11796.1</v>
      </c>
    </row>
    <row r="402" spans="1:4" ht="51">
      <c r="A402" s="766">
        <v>393</v>
      </c>
      <c r="B402" s="763" t="s">
        <v>1097</v>
      </c>
      <c r="C402" s="764" t="s">
        <v>1085</v>
      </c>
      <c r="D402" s="765">
        <v>11796.1</v>
      </c>
    </row>
    <row r="403" spans="1:4" ht="51">
      <c r="A403" s="766">
        <v>394</v>
      </c>
      <c r="B403" s="763" t="s">
        <v>1098</v>
      </c>
      <c r="C403" s="764" t="s">
        <v>1085</v>
      </c>
      <c r="D403" s="765">
        <v>11796.1</v>
      </c>
    </row>
    <row r="404" spans="1:4" ht="51">
      <c r="A404" s="766">
        <v>395</v>
      </c>
      <c r="B404" s="763" t="s">
        <v>1099</v>
      </c>
      <c r="C404" s="764" t="s">
        <v>1085</v>
      </c>
      <c r="D404" s="765">
        <v>11796.1</v>
      </c>
    </row>
    <row r="405" spans="1:4" ht="51">
      <c r="A405" s="766">
        <v>396</v>
      </c>
      <c r="B405" s="763" t="s">
        <v>1100</v>
      </c>
      <c r="C405" s="764" t="s">
        <v>1085</v>
      </c>
      <c r="D405" s="765">
        <v>11796.1</v>
      </c>
    </row>
    <row r="406" spans="1:4" ht="51">
      <c r="A406" s="766">
        <v>397</v>
      </c>
      <c r="B406" s="763" t="s">
        <v>1101</v>
      </c>
      <c r="C406" s="764" t="s">
        <v>1085</v>
      </c>
      <c r="D406" s="765">
        <v>11796.1</v>
      </c>
    </row>
    <row r="407" spans="1:4" ht="51">
      <c r="A407" s="766">
        <v>398</v>
      </c>
      <c r="B407" s="763" t="s">
        <v>1102</v>
      </c>
      <c r="C407" s="764" t="s">
        <v>1085</v>
      </c>
      <c r="D407" s="765">
        <v>11796.1</v>
      </c>
    </row>
    <row r="408" spans="1:4" ht="51">
      <c r="A408" s="766">
        <v>399</v>
      </c>
      <c r="B408" s="763" t="s">
        <v>1103</v>
      </c>
      <c r="C408" s="764" t="s">
        <v>1085</v>
      </c>
      <c r="D408" s="765">
        <v>11796.09</v>
      </c>
    </row>
    <row r="409" spans="1:4" ht="51">
      <c r="A409" s="766">
        <v>400</v>
      </c>
      <c r="B409" s="763" t="s">
        <v>1104</v>
      </c>
      <c r="C409" s="764" t="s">
        <v>1085</v>
      </c>
      <c r="D409" s="765">
        <v>11796.09</v>
      </c>
    </row>
    <row r="410" spans="1:4" ht="51">
      <c r="A410" s="766">
        <v>401</v>
      </c>
      <c r="B410" s="763" t="s">
        <v>1105</v>
      </c>
      <c r="C410" s="764" t="s">
        <v>1085</v>
      </c>
      <c r="D410" s="765">
        <v>11796.09</v>
      </c>
    </row>
    <row r="411" spans="1:4" ht="51">
      <c r="A411" s="766">
        <v>402</v>
      </c>
      <c r="B411" s="763" t="s">
        <v>1106</v>
      </c>
      <c r="C411" s="764" t="s">
        <v>1085</v>
      </c>
      <c r="D411" s="765">
        <v>11796.09</v>
      </c>
    </row>
    <row r="412" spans="1:4" ht="51">
      <c r="A412" s="766">
        <v>403</v>
      </c>
      <c r="B412" s="763" t="s">
        <v>1107</v>
      </c>
      <c r="C412" s="764" t="s">
        <v>1085</v>
      </c>
      <c r="D412" s="765">
        <v>11796.09</v>
      </c>
    </row>
    <row r="413" spans="1:4" ht="51">
      <c r="A413" s="766">
        <v>404</v>
      </c>
      <c r="B413" s="763" t="s">
        <v>1108</v>
      </c>
      <c r="C413" s="764" t="s">
        <v>1085</v>
      </c>
      <c r="D413" s="765">
        <v>11796.09</v>
      </c>
    </row>
    <row r="414" spans="1:4" ht="51">
      <c r="A414" s="766">
        <v>405</v>
      </c>
      <c r="B414" s="763" t="s">
        <v>1109</v>
      </c>
      <c r="C414" s="764" t="s">
        <v>1085</v>
      </c>
      <c r="D414" s="765">
        <v>11796.09</v>
      </c>
    </row>
    <row r="415" spans="1:4" ht="51">
      <c r="A415" s="766">
        <v>406</v>
      </c>
      <c r="B415" s="763" t="s">
        <v>1110</v>
      </c>
      <c r="C415" s="764" t="s">
        <v>1085</v>
      </c>
      <c r="D415" s="765">
        <v>11796.09</v>
      </c>
    </row>
    <row r="416" spans="1:4" ht="51">
      <c r="A416" s="766">
        <v>407</v>
      </c>
      <c r="B416" s="763" t="s">
        <v>1111</v>
      </c>
      <c r="C416" s="764" t="s">
        <v>1085</v>
      </c>
      <c r="D416" s="765">
        <v>11796.09</v>
      </c>
    </row>
    <row r="417" spans="1:4" ht="51">
      <c r="A417" s="766">
        <v>408</v>
      </c>
      <c r="B417" s="763" t="s">
        <v>1112</v>
      </c>
      <c r="C417" s="764" t="s">
        <v>1085</v>
      </c>
      <c r="D417" s="765">
        <v>11796.09</v>
      </c>
    </row>
    <row r="418" spans="1:4" ht="51">
      <c r="A418" s="766">
        <v>409</v>
      </c>
      <c r="B418" s="763" t="s">
        <v>1113</v>
      </c>
      <c r="C418" s="764" t="s">
        <v>1085</v>
      </c>
      <c r="D418" s="765">
        <v>11288.76</v>
      </c>
    </row>
    <row r="419" spans="1:4" ht="51">
      <c r="A419" s="766">
        <v>410</v>
      </c>
      <c r="B419" s="763" t="s">
        <v>813</v>
      </c>
      <c r="C419" s="764" t="s">
        <v>1085</v>
      </c>
      <c r="D419" s="765">
        <v>11288.77</v>
      </c>
    </row>
    <row r="420" spans="1:4" ht="51">
      <c r="A420" s="766">
        <v>411</v>
      </c>
      <c r="B420" s="763" t="s">
        <v>1114</v>
      </c>
      <c r="C420" s="764" t="s">
        <v>1085</v>
      </c>
      <c r="D420" s="765">
        <v>11288.77</v>
      </c>
    </row>
    <row r="421" spans="1:4" ht="38.25">
      <c r="A421" s="766">
        <v>412</v>
      </c>
      <c r="B421" s="763" t="s">
        <v>1115</v>
      </c>
      <c r="C421" s="764" t="s">
        <v>1116</v>
      </c>
      <c r="D421" s="765">
        <v>2032.57</v>
      </c>
    </row>
    <row r="422" spans="1:4" ht="38.25">
      <c r="A422" s="766">
        <v>413</v>
      </c>
      <c r="B422" s="763" t="s">
        <v>1117</v>
      </c>
      <c r="C422" s="764" t="s">
        <v>1116</v>
      </c>
      <c r="D422" s="765">
        <v>2032.57</v>
      </c>
    </row>
    <row r="423" spans="1:4" ht="38.25">
      <c r="A423" s="766">
        <v>414</v>
      </c>
      <c r="B423" s="763" t="s">
        <v>1118</v>
      </c>
      <c r="C423" s="764" t="s">
        <v>1116</v>
      </c>
      <c r="D423" s="765">
        <v>2032.57</v>
      </c>
    </row>
    <row r="424" spans="1:4" ht="38.25">
      <c r="A424" s="766">
        <v>415</v>
      </c>
      <c r="B424" s="763" t="s">
        <v>1119</v>
      </c>
      <c r="C424" s="764" t="s">
        <v>1116</v>
      </c>
      <c r="D424" s="765">
        <v>2032.57</v>
      </c>
    </row>
    <row r="425" spans="1:4" ht="38.25">
      <c r="A425" s="766">
        <v>416</v>
      </c>
      <c r="B425" s="763" t="s">
        <v>1120</v>
      </c>
      <c r="C425" s="764" t="s">
        <v>1116</v>
      </c>
      <c r="D425" s="765">
        <v>2032.57</v>
      </c>
    </row>
    <row r="426" spans="1:4" ht="38.25">
      <c r="A426" s="766">
        <v>417</v>
      </c>
      <c r="B426" s="763" t="s">
        <v>1121</v>
      </c>
      <c r="C426" s="764" t="s">
        <v>1116</v>
      </c>
      <c r="D426" s="765">
        <v>2032.57</v>
      </c>
    </row>
    <row r="427" spans="1:4" ht="38.25">
      <c r="A427" s="766">
        <v>418</v>
      </c>
      <c r="B427" s="763" t="s">
        <v>1121</v>
      </c>
      <c r="C427" s="764" t="s">
        <v>1116</v>
      </c>
      <c r="D427" s="765">
        <v>2032.57</v>
      </c>
    </row>
    <row r="428" spans="1:4" ht="38.25">
      <c r="A428" s="766">
        <v>419</v>
      </c>
      <c r="B428" s="763" t="s">
        <v>1122</v>
      </c>
      <c r="C428" s="764" t="s">
        <v>1116</v>
      </c>
      <c r="D428" s="765">
        <v>2032.57</v>
      </c>
    </row>
    <row r="429" spans="1:4" ht="38.25">
      <c r="A429" s="766">
        <v>420</v>
      </c>
      <c r="B429" s="763" t="s">
        <v>1123</v>
      </c>
      <c r="C429" s="764" t="s">
        <v>1116</v>
      </c>
      <c r="D429" s="765">
        <v>2032.57</v>
      </c>
    </row>
    <row r="430" spans="1:4" ht="38.25">
      <c r="A430" s="766">
        <v>421</v>
      </c>
      <c r="B430" s="763" t="s">
        <v>1124</v>
      </c>
      <c r="C430" s="764" t="s">
        <v>1116</v>
      </c>
      <c r="D430" s="765">
        <v>2032.57</v>
      </c>
    </row>
    <row r="431" spans="1:4" ht="38.25">
      <c r="A431" s="766">
        <v>422</v>
      </c>
      <c r="B431" s="763" t="s">
        <v>813</v>
      </c>
      <c r="C431" s="764" t="s">
        <v>1116</v>
      </c>
      <c r="D431" s="765">
        <v>2032.57</v>
      </c>
    </row>
    <row r="432" spans="1:4" ht="38.25">
      <c r="A432" s="766">
        <v>423</v>
      </c>
      <c r="B432" s="763" t="s">
        <v>813</v>
      </c>
      <c r="C432" s="764" t="s">
        <v>1116</v>
      </c>
      <c r="D432" s="765">
        <v>2032.57</v>
      </c>
    </row>
    <row r="433" spans="1:4" ht="38.25">
      <c r="A433" s="766">
        <v>424</v>
      </c>
      <c r="B433" s="763" t="s">
        <v>1125</v>
      </c>
      <c r="C433" s="764" t="s">
        <v>1116</v>
      </c>
      <c r="D433" s="765">
        <v>2032.57</v>
      </c>
    </row>
    <row r="434" spans="1:4" ht="38.25">
      <c r="A434" s="766">
        <v>425</v>
      </c>
      <c r="B434" s="763" t="s">
        <v>1126</v>
      </c>
      <c r="C434" s="764" t="s">
        <v>1116</v>
      </c>
      <c r="D434" s="765">
        <v>2032.57</v>
      </c>
    </row>
    <row r="435" spans="1:4" ht="38.25">
      <c r="A435" s="766">
        <v>426</v>
      </c>
      <c r="B435" s="763" t="s">
        <v>813</v>
      </c>
      <c r="C435" s="764" t="s">
        <v>1116</v>
      </c>
      <c r="D435" s="765">
        <v>2032.57</v>
      </c>
    </row>
    <row r="436" spans="1:4" ht="38.25">
      <c r="A436" s="766">
        <v>427</v>
      </c>
      <c r="B436" s="763" t="s">
        <v>813</v>
      </c>
      <c r="C436" s="764" t="s">
        <v>1116</v>
      </c>
      <c r="D436" s="765">
        <v>2032.57</v>
      </c>
    </row>
    <row r="437" spans="1:4" ht="38.25">
      <c r="A437" s="766">
        <v>428</v>
      </c>
      <c r="B437" s="763" t="s">
        <v>813</v>
      </c>
      <c r="C437" s="764" t="s">
        <v>1116</v>
      </c>
      <c r="D437" s="765">
        <v>2032.57</v>
      </c>
    </row>
    <row r="438" spans="1:4" ht="38.25">
      <c r="A438" s="766">
        <v>429</v>
      </c>
      <c r="B438" s="763" t="s">
        <v>813</v>
      </c>
      <c r="C438" s="764" t="s">
        <v>1116</v>
      </c>
      <c r="D438" s="765">
        <v>2032.57</v>
      </c>
    </row>
    <row r="439" spans="1:4" ht="38.25">
      <c r="A439" s="766">
        <v>430</v>
      </c>
      <c r="B439" s="763" t="s">
        <v>813</v>
      </c>
      <c r="C439" s="764" t="s">
        <v>1116</v>
      </c>
      <c r="D439" s="765">
        <v>2032.57</v>
      </c>
    </row>
    <row r="440" spans="1:4" ht="38.25">
      <c r="A440" s="766">
        <v>431</v>
      </c>
      <c r="B440" s="763" t="s">
        <v>813</v>
      </c>
      <c r="C440" s="764" t="s">
        <v>1116</v>
      </c>
      <c r="D440" s="765">
        <v>2032.57</v>
      </c>
    </row>
    <row r="441" spans="1:4" ht="38.25">
      <c r="A441" s="766">
        <v>432</v>
      </c>
      <c r="B441" s="763" t="s">
        <v>813</v>
      </c>
      <c r="C441" s="764" t="s">
        <v>1116</v>
      </c>
      <c r="D441" s="765">
        <v>2032.57</v>
      </c>
    </row>
    <row r="442" spans="1:4" ht="25.5">
      <c r="A442" s="766">
        <v>433</v>
      </c>
      <c r="B442" s="763" t="s">
        <v>813</v>
      </c>
      <c r="C442" s="764" t="s">
        <v>1127</v>
      </c>
      <c r="D442" s="765">
        <v>570.29999999999995</v>
      </c>
    </row>
    <row r="443" spans="1:4" ht="25.5">
      <c r="A443" s="766">
        <v>434</v>
      </c>
      <c r="B443" s="763" t="s">
        <v>813</v>
      </c>
      <c r="C443" s="764" t="s">
        <v>1127</v>
      </c>
      <c r="D443" s="765">
        <v>570.29999999999995</v>
      </c>
    </row>
    <row r="444" spans="1:4" ht="25.5">
      <c r="A444" s="766">
        <v>435</v>
      </c>
      <c r="B444" s="763" t="s">
        <v>813</v>
      </c>
      <c r="C444" s="764" t="s">
        <v>1127</v>
      </c>
      <c r="D444" s="765">
        <v>570.29999999999995</v>
      </c>
    </row>
    <row r="445" spans="1:4" ht="25.5">
      <c r="A445" s="766">
        <v>436</v>
      </c>
      <c r="B445" s="763" t="s">
        <v>813</v>
      </c>
      <c r="C445" s="764" t="s">
        <v>1127</v>
      </c>
      <c r="D445" s="765">
        <v>570.29999999999995</v>
      </c>
    </row>
    <row r="446" spans="1:4" ht="25.5">
      <c r="A446" s="766">
        <v>437</v>
      </c>
      <c r="B446" s="763" t="s">
        <v>813</v>
      </c>
      <c r="C446" s="764" t="s">
        <v>1127</v>
      </c>
      <c r="D446" s="765">
        <v>570.29999999999995</v>
      </c>
    </row>
    <row r="447" spans="1:4" ht="25.5">
      <c r="A447" s="766">
        <v>438</v>
      </c>
      <c r="B447" s="763" t="s">
        <v>813</v>
      </c>
      <c r="C447" s="764" t="s">
        <v>1128</v>
      </c>
      <c r="D447" s="765">
        <v>570.29</v>
      </c>
    </row>
    <row r="448" spans="1:4" ht="25.5">
      <c r="A448" s="766">
        <v>439</v>
      </c>
      <c r="B448" s="763" t="s">
        <v>813</v>
      </c>
      <c r="C448" s="764" t="s">
        <v>1127</v>
      </c>
      <c r="D448" s="765">
        <v>570.29</v>
      </c>
    </row>
    <row r="449" spans="1:4" ht="25.5">
      <c r="A449" s="766">
        <v>440</v>
      </c>
      <c r="B449" s="763" t="s">
        <v>1129</v>
      </c>
      <c r="C449" s="764" t="s">
        <v>1128</v>
      </c>
      <c r="D449" s="765">
        <v>570.29</v>
      </c>
    </row>
    <row r="450" spans="1:4" ht="25.5">
      <c r="A450" s="766">
        <v>441</v>
      </c>
      <c r="B450" s="763" t="s">
        <v>813</v>
      </c>
      <c r="C450" s="764" t="s">
        <v>1127</v>
      </c>
      <c r="D450" s="765">
        <v>570.29</v>
      </c>
    </row>
    <row r="451" spans="1:4" ht="25.5">
      <c r="A451" s="766">
        <v>442</v>
      </c>
      <c r="B451" s="763" t="s">
        <v>813</v>
      </c>
      <c r="C451" s="764" t="s">
        <v>1127</v>
      </c>
      <c r="D451" s="765">
        <v>570.29</v>
      </c>
    </row>
    <row r="452" spans="1:4" ht="25.5">
      <c r="A452" s="766">
        <v>443</v>
      </c>
      <c r="B452" s="763" t="s">
        <v>813</v>
      </c>
      <c r="C452" s="764" t="s">
        <v>1127</v>
      </c>
      <c r="D452" s="765">
        <v>570.29</v>
      </c>
    </row>
    <row r="453" spans="1:4" ht="25.5">
      <c r="A453" s="766">
        <v>444</v>
      </c>
      <c r="B453" s="763" t="s">
        <v>813</v>
      </c>
      <c r="C453" s="764" t="s">
        <v>1127</v>
      </c>
      <c r="D453" s="765">
        <v>570.29</v>
      </c>
    </row>
    <row r="454" spans="1:4" ht="25.5">
      <c r="A454" s="766">
        <v>445</v>
      </c>
      <c r="B454" s="763" t="s">
        <v>813</v>
      </c>
      <c r="C454" s="764" t="s">
        <v>1127</v>
      </c>
      <c r="D454" s="765">
        <v>570.29</v>
      </c>
    </row>
    <row r="455" spans="1:4" ht="25.5">
      <c r="A455" s="766">
        <v>446</v>
      </c>
      <c r="B455" s="763" t="s">
        <v>813</v>
      </c>
      <c r="C455" s="764" t="s">
        <v>1127</v>
      </c>
      <c r="D455" s="765">
        <v>570.29</v>
      </c>
    </row>
    <row r="456" spans="1:4" ht="25.5">
      <c r="A456" s="766">
        <v>447</v>
      </c>
      <c r="B456" s="763" t="s">
        <v>813</v>
      </c>
      <c r="C456" s="764" t="s">
        <v>1127</v>
      </c>
      <c r="D456" s="765">
        <v>570.29</v>
      </c>
    </row>
    <row r="457" spans="1:4" ht="25.5">
      <c r="A457" s="766">
        <v>448</v>
      </c>
      <c r="B457" s="763" t="s">
        <v>813</v>
      </c>
      <c r="C457" s="764" t="s">
        <v>1127</v>
      </c>
      <c r="D457" s="765">
        <v>570.29</v>
      </c>
    </row>
    <row r="458" spans="1:4" ht="25.5">
      <c r="A458" s="766">
        <v>449</v>
      </c>
      <c r="B458" s="763" t="s">
        <v>813</v>
      </c>
      <c r="C458" s="764" t="s">
        <v>1127</v>
      </c>
      <c r="D458" s="765">
        <v>570.29</v>
      </c>
    </row>
    <row r="459" spans="1:4" ht="25.5">
      <c r="A459" s="766">
        <v>450</v>
      </c>
      <c r="B459" s="763" t="s">
        <v>813</v>
      </c>
      <c r="C459" s="764" t="s">
        <v>1127</v>
      </c>
      <c r="D459" s="765">
        <v>570.29</v>
      </c>
    </row>
    <row r="460" spans="1:4" ht="25.5">
      <c r="A460" s="766">
        <v>451</v>
      </c>
      <c r="B460" s="763" t="s">
        <v>813</v>
      </c>
      <c r="C460" s="764" t="s">
        <v>1128</v>
      </c>
      <c r="D460" s="765">
        <v>570.29</v>
      </c>
    </row>
    <row r="461" spans="1:4" ht="25.5">
      <c r="A461" s="766">
        <v>452</v>
      </c>
      <c r="B461" s="763" t="s">
        <v>1130</v>
      </c>
      <c r="C461" s="764" t="s">
        <v>1127</v>
      </c>
      <c r="D461" s="765">
        <v>570.29</v>
      </c>
    </row>
    <row r="462" spans="1:4" ht="25.5">
      <c r="A462" s="766">
        <v>453</v>
      </c>
      <c r="B462" s="763" t="s">
        <v>813</v>
      </c>
      <c r="C462" s="764" t="s">
        <v>1127</v>
      </c>
      <c r="D462" s="765">
        <v>570.29</v>
      </c>
    </row>
    <row r="463" spans="1:4" ht="25.5">
      <c r="A463" s="766">
        <v>454</v>
      </c>
      <c r="B463" s="763" t="s">
        <v>813</v>
      </c>
      <c r="C463" s="764" t="s">
        <v>1127</v>
      </c>
      <c r="D463" s="765">
        <v>570.29999999999995</v>
      </c>
    </row>
    <row r="464" spans="1:4" ht="25.5">
      <c r="A464" s="766">
        <v>455</v>
      </c>
      <c r="B464" s="763" t="s">
        <v>813</v>
      </c>
      <c r="C464" s="764" t="s">
        <v>1127</v>
      </c>
      <c r="D464" s="765">
        <v>570.29999999999995</v>
      </c>
    </row>
    <row r="465" spans="1:4" ht="25.5">
      <c r="A465" s="766">
        <v>456</v>
      </c>
      <c r="B465" s="763" t="s">
        <v>813</v>
      </c>
      <c r="C465" s="764" t="s">
        <v>1127</v>
      </c>
      <c r="D465" s="765">
        <v>570.29999999999995</v>
      </c>
    </row>
    <row r="466" spans="1:4" ht="25.5">
      <c r="A466" s="766">
        <v>457</v>
      </c>
      <c r="B466" s="763" t="s">
        <v>813</v>
      </c>
      <c r="C466" s="764" t="s">
        <v>1127</v>
      </c>
      <c r="D466" s="765">
        <v>570.29999999999995</v>
      </c>
    </row>
    <row r="467" spans="1:4" ht="25.5">
      <c r="A467" s="766">
        <v>458</v>
      </c>
      <c r="B467" s="763" t="s">
        <v>1131</v>
      </c>
      <c r="C467" s="764" t="s">
        <v>1127</v>
      </c>
      <c r="D467" s="765">
        <v>570.29999999999995</v>
      </c>
    </row>
    <row r="468" spans="1:4" ht="25.5">
      <c r="A468" s="766">
        <v>459</v>
      </c>
      <c r="B468" s="763" t="s">
        <v>1132</v>
      </c>
      <c r="C468" s="764" t="s">
        <v>1127</v>
      </c>
      <c r="D468" s="765">
        <v>570.29999999999995</v>
      </c>
    </row>
    <row r="469" spans="1:4" ht="25.5">
      <c r="A469" s="766">
        <v>460</v>
      </c>
      <c r="B469" s="763" t="s">
        <v>1133</v>
      </c>
      <c r="C469" s="764" t="s">
        <v>1127</v>
      </c>
      <c r="D469" s="765">
        <v>570.29</v>
      </c>
    </row>
    <row r="470" spans="1:4" ht="25.5">
      <c r="A470" s="766">
        <v>461</v>
      </c>
      <c r="B470" s="763" t="s">
        <v>1134</v>
      </c>
      <c r="C470" s="764" t="s">
        <v>1127</v>
      </c>
      <c r="D470" s="765">
        <v>570.29</v>
      </c>
    </row>
    <row r="471" spans="1:4" ht="25.5">
      <c r="A471" s="766">
        <v>462</v>
      </c>
      <c r="B471" s="763" t="s">
        <v>1135</v>
      </c>
      <c r="C471" s="764" t="s">
        <v>1127</v>
      </c>
      <c r="D471" s="765">
        <v>570.29</v>
      </c>
    </row>
    <row r="472" spans="1:4" ht="25.5">
      <c r="A472" s="766">
        <v>463</v>
      </c>
      <c r="B472" s="763" t="s">
        <v>1136</v>
      </c>
      <c r="C472" s="764" t="s">
        <v>1127</v>
      </c>
      <c r="D472" s="765">
        <v>570.29</v>
      </c>
    </row>
    <row r="473" spans="1:4" ht="25.5">
      <c r="A473" s="766">
        <v>464</v>
      </c>
      <c r="B473" s="763" t="s">
        <v>1137</v>
      </c>
      <c r="C473" s="764" t="s">
        <v>1138</v>
      </c>
      <c r="D473" s="765">
        <v>570.29</v>
      </c>
    </row>
    <row r="474" spans="1:4" ht="25.5">
      <c r="A474" s="766">
        <v>465</v>
      </c>
      <c r="B474" s="763" t="s">
        <v>1139</v>
      </c>
      <c r="C474" s="764" t="s">
        <v>1140</v>
      </c>
      <c r="D474" s="765">
        <v>570.29</v>
      </c>
    </row>
    <row r="475" spans="1:4" ht="25.5">
      <c r="A475" s="766">
        <v>466</v>
      </c>
      <c r="B475" s="763" t="s">
        <v>1141</v>
      </c>
      <c r="C475" s="764" t="s">
        <v>1140</v>
      </c>
      <c r="D475" s="765">
        <v>570.29</v>
      </c>
    </row>
    <row r="476" spans="1:4" ht="25.5">
      <c r="A476" s="766">
        <v>467</v>
      </c>
      <c r="B476" s="763" t="s">
        <v>1142</v>
      </c>
      <c r="C476" s="764" t="s">
        <v>1140</v>
      </c>
      <c r="D476" s="765">
        <v>570.29</v>
      </c>
    </row>
    <row r="477" spans="1:4" ht="25.5">
      <c r="A477" s="766">
        <v>468</v>
      </c>
      <c r="B477" s="763" t="s">
        <v>1143</v>
      </c>
      <c r="C477" s="764" t="s">
        <v>1140</v>
      </c>
      <c r="D477" s="765">
        <v>570.29</v>
      </c>
    </row>
    <row r="478" spans="1:4" ht="25.5">
      <c r="A478" s="766">
        <v>469</v>
      </c>
      <c r="B478" s="763" t="s">
        <v>1144</v>
      </c>
      <c r="C478" s="764" t="s">
        <v>1128</v>
      </c>
      <c r="D478" s="765">
        <v>570.29</v>
      </c>
    </row>
    <row r="479" spans="1:4" ht="25.5">
      <c r="A479" s="766">
        <v>470</v>
      </c>
      <c r="B479" s="763" t="s">
        <v>1145</v>
      </c>
      <c r="C479" s="764" t="s">
        <v>1128</v>
      </c>
      <c r="D479" s="765">
        <v>570.29</v>
      </c>
    </row>
    <row r="480" spans="1:4" ht="38.25">
      <c r="A480" s="766">
        <v>471</v>
      </c>
      <c r="B480" s="763" t="s">
        <v>1146</v>
      </c>
      <c r="C480" s="764" t="s">
        <v>1147</v>
      </c>
      <c r="D480" s="765">
        <v>570.29</v>
      </c>
    </row>
    <row r="481" spans="1:4" ht="38.25">
      <c r="A481" s="766">
        <v>472</v>
      </c>
      <c r="B481" s="763" t="s">
        <v>1148</v>
      </c>
      <c r="C481" s="764" t="s">
        <v>1149</v>
      </c>
      <c r="D481" s="765">
        <v>570.29</v>
      </c>
    </row>
    <row r="482" spans="1:4" ht="25.5">
      <c r="A482" s="766">
        <v>473</v>
      </c>
      <c r="B482" s="763" t="s">
        <v>1150</v>
      </c>
      <c r="C482" s="764" t="s">
        <v>1128</v>
      </c>
      <c r="D482" s="765">
        <v>570.29</v>
      </c>
    </row>
    <row r="483" spans="1:4" ht="25.5">
      <c r="A483" s="766">
        <v>474</v>
      </c>
      <c r="B483" s="763" t="s">
        <v>1151</v>
      </c>
      <c r="C483" s="764" t="s">
        <v>1128</v>
      </c>
      <c r="D483" s="765">
        <v>570.29</v>
      </c>
    </row>
    <row r="484" spans="1:4" ht="25.5">
      <c r="A484" s="766">
        <v>475</v>
      </c>
      <c r="B484" s="763" t="s">
        <v>1152</v>
      </c>
      <c r="C484" s="764" t="s">
        <v>1128</v>
      </c>
      <c r="D484" s="765">
        <v>570.29</v>
      </c>
    </row>
    <row r="485" spans="1:4" ht="25.5">
      <c r="A485" s="766">
        <v>476</v>
      </c>
      <c r="B485" s="763" t="s">
        <v>1153</v>
      </c>
      <c r="C485" s="764" t="s">
        <v>1128</v>
      </c>
      <c r="D485" s="765">
        <v>570.29</v>
      </c>
    </row>
    <row r="486" spans="1:4" ht="25.5">
      <c r="A486" s="766">
        <v>477</v>
      </c>
      <c r="B486" s="763" t="s">
        <v>1154</v>
      </c>
      <c r="C486" s="764" t="s">
        <v>1128</v>
      </c>
      <c r="D486" s="765">
        <v>570.29</v>
      </c>
    </row>
    <row r="487" spans="1:4" ht="25.5">
      <c r="A487" s="766">
        <v>478</v>
      </c>
      <c r="B487" s="763" t="s">
        <v>1155</v>
      </c>
      <c r="C487" s="764" t="s">
        <v>1128</v>
      </c>
      <c r="D487" s="765">
        <v>570.29</v>
      </c>
    </row>
    <row r="488" spans="1:4" ht="25.5">
      <c r="A488" s="766">
        <v>479</v>
      </c>
      <c r="B488" s="763" t="s">
        <v>1156</v>
      </c>
      <c r="C488" s="764" t="s">
        <v>1128</v>
      </c>
      <c r="D488" s="765">
        <v>570.29</v>
      </c>
    </row>
    <row r="489" spans="1:4" ht="25.5">
      <c r="A489" s="766">
        <v>480</v>
      </c>
      <c r="B489" s="763" t="s">
        <v>1157</v>
      </c>
      <c r="C489" s="764" t="s">
        <v>1128</v>
      </c>
      <c r="D489" s="765">
        <v>570.29</v>
      </c>
    </row>
    <row r="490" spans="1:4" ht="25.5">
      <c r="A490" s="766">
        <v>481</v>
      </c>
      <c r="B490" s="763" t="s">
        <v>1158</v>
      </c>
      <c r="C490" s="764" t="s">
        <v>1128</v>
      </c>
      <c r="D490" s="765">
        <v>570.29</v>
      </c>
    </row>
    <row r="491" spans="1:4" ht="25.5">
      <c r="A491" s="766">
        <v>482</v>
      </c>
      <c r="B491" s="763" t="s">
        <v>1159</v>
      </c>
      <c r="C491" s="764" t="s">
        <v>1128</v>
      </c>
      <c r="D491" s="765">
        <v>570.29</v>
      </c>
    </row>
    <row r="492" spans="1:4" ht="25.5">
      <c r="A492" s="766">
        <v>483</v>
      </c>
      <c r="B492" s="763" t="s">
        <v>1160</v>
      </c>
      <c r="C492" s="764" t="s">
        <v>1128</v>
      </c>
      <c r="D492" s="765">
        <v>570.29</v>
      </c>
    </row>
    <row r="493" spans="1:4" ht="25.5">
      <c r="A493" s="766">
        <v>484</v>
      </c>
      <c r="B493" s="763" t="s">
        <v>1161</v>
      </c>
      <c r="C493" s="764" t="s">
        <v>1128</v>
      </c>
      <c r="D493" s="765">
        <v>570.29</v>
      </c>
    </row>
    <row r="494" spans="1:4" ht="25.5">
      <c r="A494" s="766">
        <v>485</v>
      </c>
      <c r="B494" s="763" t="s">
        <v>1162</v>
      </c>
      <c r="C494" s="764" t="s">
        <v>1128</v>
      </c>
      <c r="D494" s="765">
        <v>570.29</v>
      </c>
    </row>
    <row r="495" spans="1:4" ht="25.5">
      <c r="A495" s="766">
        <v>486</v>
      </c>
      <c r="B495" s="763" t="s">
        <v>1163</v>
      </c>
      <c r="C495" s="764" t="s">
        <v>1128</v>
      </c>
      <c r="D495" s="765">
        <v>570.29</v>
      </c>
    </row>
    <row r="496" spans="1:4" ht="25.5">
      <c r="A496" s="766">
        <v>487</v>
      </c>
      <c r="B496" s="763" t="s">
        <v>1164</v>
      </c>
      <c r="C496" s="764" t="s">
        <v>1165</v>
      </c>
      <c r="D496" s="765">
        <v>570.29</v>
      </c>
    </row>
    <row r="497" spans="1:4" ht="25.5">
      <c r="A497" s="766">
        <v>488</v>
      </c>
      <c r="B497" s="763" t="s">
        <v>1166</v>
      </c>
      <c r="C497" s="764" t="s">
        <v>1165</v>
      </c>
      <c r="D497" s="765">
        <v>570.29</v>
      </c>
    </row>
    <row r="498" spans="1:4" ht="25.5">
      <c r="A498" s="766">
        <v>489</v>
      </c>
      <c r="B498" s="763" t="s">
        <v>1167</v>
      </c>
      <c r="C498" s="764" t="s">
        <v>1165</v>
      </c>
      <c r="D498" s="765">
        <v>570.29</v>
      </c>
    </row>
    <row r="499" spans="1:4" ht="25.5">
      <c r="A499" s="766">
        <v>490</v>
      </c>
      <c r="B499" s="763" t="s">
        <v>1168</v>
      </c>
      <c r="C499" s="764" t="s">
        <v>1165</v>
      </c>
      <c r="D499" s="765">
        <v>570.29</v>
      </c>
    </row>
    <row r="500" spans="1:4" ht="25.5">
      <c r="A500" s="766">
        <v>491</v>
      </c>
      <c r="B500" s="763" t="s">
        <v>1169</v>
      </c>
      <c r="C500" s="764" t="s">
        <v>1165</v>
      </c>
      <c r="D500" s="765">
        <v>570.29</v>
      </c>
    </row>
    <row r="501" spans="1:4" ht="25.5">
      <c r="A501" s="766">
        <v>492</v>
      </c>
      <c r="B501" s="763" t="s">
        <v>1170</v>
      </c>
      <c r="C501" s="764" t="s">
        <v>1165</v>
      </c>
      <c r="D501" s="765">
        <v>570.29</v>
      </c>
    </row>
    <row r="502" spans="1:4" ht="25.5">
      <c r="A502" s="766">
        <v>493</v>
      </c>
      <c r="B502" s="763" t="s">
        <v>1171</v>
      </c>
      <c r="C502" s="764" t="s">
        <v>1165</v>
      </c>
      <c r="D502" s="765">
        <v>570.29</v>
      </c>
    </row>
    <row r="503" spans="1:4" ht="25.5">
      <c r="A503" s="766">
        <v>494</v>
      </c>
      <c r="B503" s="763" t="s">
        <v>1172</v>
      </c>
      <c r="C503" s="764" t="s">
        <v>1165</v>
      </c>
      <c r="D503" s="765">
        <v>570.29</v>
      </c>
    </row>
    <row r="504" spans="1:4" ht="25.5">
      <c r="A504" s="766">
        <v>495</v>
      </c>
      <c r="B504" s="763" t="s">
        <v>1173</v>
      </c>
      <c r="C504" s="764" t="s">
        <v>1165</v>
      </c>
      <c r="D504" s="765">
        <v>570.29</v>
      </c>
    </row>
    <row r="505" spans="1:4" ht="25.5">
      <c r="A505" s="766">
        <v>496</v>
      </c>
      <c r="B505" s="763" t="s">
        <v>1174</v>
      </c>
      <c r="C505" s="764" t="s">
        <v>1165</v>
      </c>
      <c r="D505" s="765">
        <v>570.29</v>
      </c>
    </row>
    <row r="506" spans="1:4" ht="25.5">
      <c r="A506" s="766">
        <v>497</v>
      </c>
      <c r="B506" s="763" t="s">
        <v>1175</v>
      </c>
      <c r="C506" s="764" t="s">
        <v>1165</v>
      </c>
      <c r="D506" s="765">
        <v>570.29</v>
      </c>
    </row>
    <row r="507" spans="1:4" ht="25.5">
      <c r="A507" s="766">
        <v>498</v>
      </c>
      <c r="B507" s="763" t="s">
        <v>1176</v>
      </c>
      <c r="C507" s="764" t="s">
        <v>1165</v>
      </c>
      <c r="D507" s="765">
        <v>570.29</v>
      </c>
    </row>
    <row r="508" spans="1:4" ht="25.5">
      <c r="A508" s="766">
        <v>499</v>
      </c>
      <c r="B508" s="763" t="s">
        <v>1177</v>
      </c>
      <c r="C508" s="764" t="s">
        <v>1165</v>
      </c>
      <c r="D508" s="765">
        <v>570.29</v>
      </c>
    </row>
    <row r="509" spans="1:4" ht="25.5">
      <c r="A509" s="766">
        <v>500</v>
      </c>
      <c r="B509" s="763" t="s">
        <v>1178</v>
      </c>
      <c r="C509" s="764" t="s">
        <v>1165</v>
      </c>
      <c r="D509" s="765">
        <v>570.29</v>
      </c>
    </row>
    <row r="510" spans="1:4" ht="25.5">
      <c r="A510" s="766">
        <v>501</v>
      </c>
      <c r="B510" s="763" t="s">
        <v>1179</v>
      </c>
      <c r="C510" s="764" t="s">
        <v>1165</v>
      </c>
      <c r="D510" s="765">
        <v>570.29</v>
      </c>
    </row>
    <row r="511" spans="1:4" ht="25.5">
      <c r="A511" s="766">
        <v>502</v>
      </c>
      <c r="B511" s="763" t="s">
        <v>1180</v>
      </c>
      <c r="C511" s="764" t="s">
        <v>1165</v>
      </c>
      <c r="D511" s="765">
        <v>570.29</v>
      </c>
    </row>
    <row r="512" spans="1:4" ht="25.5">
      <c r="A512" s="766">
        <v>503</v>
      </c>
      <c r="B512" s="763" t="s">
        <v>1181</v>
      </c>
      <c r="C512" s="764" t="s">
        <v>1165</v>
      </c>
      <c r="D512" s="765">
        <v>570.29</v>
      </c>
    </row>
    <row r="513" spans="1:4" ht="25.5">
      <c r="A513" s="766">
        <v>504</v>
      </c>
      <c r="B513" s="763" t="s">
        <v>1182</v>
      </c>
      <c r="C513" s="764" t="s">
        <v>1165</v>
      </c>
      <c r="D513" s="765">
        <v>570.29</v>
      </c>
    </row>
    <row r="514" spans="1:4" ht="25.5">
      <c r="A514" s="766">
        <v>505</v>
      </c>
      <c r="B514" s="763" t="s">
        <v>1183</v>
      </c>
      <c r="C514" s="764" t="s">
        <v>1128</v>
      </c>
      <c r="D514" s="765">
        <v>570.29</v>
      </c>
    </row>
    <row r="515" spans="1:4" ht="25.5">
      <c r="A515" s="766">
        <v>506</v>
      </c>
      <c r="B515" s="763" t="s">
        <v>1184</v>
      </c>
      <c r="C515" s="764" t="s">
        <v>1185</v>
      </c>
      <c r="D515" s="765">
        <v>570.29</v>
      </c>
    </row>
    <row r="516" spans="1:4" ht="25.5">
      <c r="A516" s="766">
        <v>507</v>
      </c>
      <c r="B516" s="763" t="s">
        <v>1186</v>
      </c>
      <c r="C516" s="764" t="s">
        <v>1185</v>
      </c>
      <c r="D516" s="765">
        <v>570.29</v>
      </c>
    </row>
    <row r="517" spans="1:4" ht="25.5">
      <c r="A517" s="766">
        <v>508</v>
      </c>
      <c r="B517" s="763" t="s">
        <v>1187</v>
      </c>
      <c r="C517" s="764" t="s">
        <v>1185</v>
      </c>
      <c r="D517" s="765">
        <v>570.29</v>
      </c>
    </row>
    <row r="518" spans="1:4" ht="25.5">
      <c r="A518" s="766">
        <v>509</v>
      </c>
      <c r="B518" s="763" t="s">
        <v>1188</v>
      </c>
      <c r="C518" s="764" t="s">
        <v>1185</v>
      </c>
      <c r="D518" s="765">
        <v>570.29</v>
      </c>
    </row>
    <row r="519" spans="1:4" ht="25.5">
      <c r="A519" s="766">
        <v>510</v>
      </c>
      <c r="B519" s="763" t="s">
        <v>1189</v>
      </c>
      <c r="C519" s="764" t="s">
        <v>1185</v>
      </c>
      <c r="D519" s="765">
        <v>570.29</v>
      </c>
    </row>
    <row r="520" spans="1:4" ht="25.5">
      <c r="A520" s="766">
        <v>511</v>
      </c>
      <c r="B520" s="763" t="s">
        <v>1190</v>
      </c>
      <c r="C520" s="764" t="s">
        <v>1185</v>
      </c>
      <c r="D520" s="765">
        <v>570.29</v>
      </c>
    </row>
    <row r="521" spans="1:4" ht="25.5">
      <c r="A521" s="766">
        <v>512</v>
      </c>
      <c r="B521" s="763" t="s">
        <v>1191</v>
      </c>
      <c r="C521" s="764" t="s">
        <v>1185</v>
      </c>
      <c r="D521" s="765">
        <v>570.29</v>
      </c>
    </row>
    <row r="522" spans="1:4" ht="25.5">
      <c r="A522" s="766">
        <v>513</v>
      </c>
      <c r="B522" s="763" t="s">
        <v>1192</v>
      </c>
      <c r="C522" s="764" t="s">
        <v>1185</v>
      </c>
      <c r="D522" s="765">
        <v>570.29</v>
      </c>
    </row>
    <row r="523" spans="1:4" ht="25.5">
      <c r="A523" s="766">
        <v>514</v>
      </c>
      <c r="B523" s="763" t="s">
        <v>813</v>
      </c>
      <c r="C523" s="764" t="s">
        <v>1185</v>
      </c>
      <c r="D523" s="765">
        <v>570.29</v>
      </c>
    </row>
    <row r="524" spans="1:4" ht="25.5">
      <c r="A524" s="766">
        <v>515</v>
      </c>
      <c r="B524" s="763" t="s">
        <v>813</v>
      </c>
      <c r="C524" s="764" t="s">
        <v>1185</v>
      </c>
      <c r="D524" s="765">
        <v>570.29</v>
      </c>
    </row>
    <row r="525" spans="1:4" ht="25.5">
      <c r="A525" s="766">
        <v>516</v>
      </c>
      <c r="B525" s="763" t="s">
        <v>1193</v>
      </c>
      <c r="C525" s="764" t="s">
        <v>1185</v>
      </c>
      <c r="D525" s="765">
        <v>570.29</v>
      </c>
    </row>
    <row r="526" spans="1:4" ht="25.5">
      <c r="A526" s="766">
        <v>517</v>
      </c>
      <c r="B526" s="763" t="s">
        <v>1194</v>
      </c>
      <c r="C526" s="764" t="s">
        <v>1185</v>
      </c>
      <c r="D526" s="765">
        <v>570.29</v>
      </c>
    </row>
    <row r="527" spans="1:4" ht="25.5">
      <c r="A527" s="766">
        <v>518</v>
      </c>
      <c r="B527" s="763" t="s">
        <v>1195</v>
      </c>
      <c r="C527" s="764" t="s">
        <v>1185</v>
      </c>
      <c r="D527" s="765">
        <v>570.29</v>
      </c>
    </row>
    <row r="528" spans="1:4" ht="25.5">
      <c r="A528" s="766">
        <v>519</v>
      </c>
      <c r="B528" s="763" t="s">
        <v>1196</v>
      </c>
      <c r="C528" s="764" t="s">
        <v>1185</v>
      </c>
      <c r="D528" s="765">
        <v>570.29</v>
      </c>
    </row>
    <row r="529" spans="1:4" ht="25.5">
      <c r="A529" s="766">
        <v>520</v>
      </c>
      <c r="B529" s="763" t="s">
        <v>1197</v>
      </c>
      <c r="C529" s="764" t="s">
        <v>1185</v>
      </c>
      <c r="D529" s="765">
        <v>570.29</v>
      </c>
    </row>
    <row r="530" spans="1:4" ht="25.5">
      <c r="A530" s="766">
        <v>521</v>
      </c>
      <c r="B530" s="763" t="s">
        <v>1198</v>
      </c>
      <c r="C530" s="764" t="s">
        <v>1185</v>
      </c>
      <c r="D530" s="765">
        <v>570.29</v>
      </c>
    </row>
    <row r="531" spans="1:4" ht="25.5">
      <c r="A531" s="766">
        <v>522</v>
      </c>
      <c r="B531" s="763" t="s">
        <v>1199</v>
      </c>
      <c r="C531" s="764" t="s">
        <v>1185</v>
      </c>
      <c r="D531" s="765">
        <v>570.29999999999995</v>
      </c>
    </row>
    <row r="532" spans="1:4" ht="25.5">
      <c r="A532" s="766">
        <v>523</v>
      </c>
      <c r="B532" s="763" t="s">
        <v>1193</v>
      </c>
      <c r="C532" s="764" t="s">
        <v>1185</v>
      </c>
      <c r="D532" s="765">
        <v>570.29999999999995</v>
      </c>
    </row>
    <row r="533" spans="1:4" ht="25.5">
      <c r="A533" s="766">
        <v>524</v>
      </c>
      <c r="B533" s="763" t="s">
        <v>1200</v>
      </c>
      <c r="C533" s="764" t="s">
        <v>1185</v>
      </c>
      <c r="D533" s="765">
        <v>570.29999999999995</v>
      </c>
    </row>
    <row r="534" spans="1:4" ht="25.5">
      <c r="A534" s="766">
        <v>525</v>
      </c>
      <c r="B534" s="763" t="s">
        <v>1201</v>
      </c>
      <c r="C534" s="764" t="s">
        <v>1185</v>
      </c>
      <c r="D534" s="765">
        <v>570.29999999999995</v>
      </c>
    </row>
    <row r="535" spans="1:4" ht="25.5">
      <c r="A535" s="766">
        <v>526</v>
      </c>
      <c r="B535" s="763" t="s">
        <v>1202</v>
      </c>
      <c r="C535" s="764" t="s">
        <v>1185</v>
      </c>
      <c r="D535" s="765">
        <v>570.29999999999995</v>
      </c>
    </row>
    <row r="536" spans="1:4" ht="25.5">
      <c r="A536" s="766">
        <v>527</v>
      </c>
      <c r="B536" s="763" t="s">
        <v>1203</v>
      </c>
      <c r="C536" s="764" t="s">
        <v>1185</v>
      </c>
      <c r="D536" s="765">
        <v>570.29999999999995</v>
      </c>
    </row>
    <row r="537" spans="1:4" ht="25.5">
      <c r="A537" s="766">
        <v>528</v>
      </c>
      <c r="B537" s="763" t="s">
        <v>1204</v>
      </c>
      <c r="C537" s="764" t="s">
        <v>1185</v>
      </c>
      <c r="D537" s="765">
        <v>570.29999999999995</v>
      </c>
    </row>
    <row r="538" spans="1:4" ht="25.5">
      <c r="A538" s="766">
        <v>529</v>
      </c>
      <c r="B538" s="763" t="s">
        <v>1205</v>
      </c>
      <c r="C538" s="764" t="s">
        <v>1185</v>
      </c>
      <c r="D538" s="765">
        <v>570.29999999999995</v>
      </c>
    </row>
    <row r="539" spans="1:4" ht="25.5">
      <c r="A539" s="766">
        <v>530</v>
      </c>
      <c r="B539" s="763" t="s">
        <v>1206</v>
      </c>
      <c r="C539" s="764" t="s">
        <v>1185</v>
      </c>
      <c r="D539" s="765">
        <v>570.29999999999995</v>
      </c>
    </row>
    <row r="540" spans="1:4" ht="25.5">
      <c r="A540" s="766">
        <v>531</v>
      </c>
      <c r="B540" s="763" t="s">
        <v>1207</v>
      </c>
      <c r="C540" s="764" t="s">
        <v>1185</v>
      </c>
      <c r="D540" s="765">
        <v>570.29999999999995</v>
      </c>
    </row>
    <row r="541" spans="1:4" ht="25.5">
      <c r="A541" s="766">
        <v>532</v>
      </c>
      <c r="B541" s="763" t="s">
        <v>1208</v>
      </c>
      <c r="C541" s="764" t="s">
        <v>1185</v>
      </c>
      <c r="D541" s="765">
        <v>570.29999999999995</v>
      </c>
    </row>
    <row r="542" spans="1:4" ht="25.5">
      <c r="A542" s="766">
        <v>533</v>
      </c>
      <c r="B542" s="763" t="s">
        <v>1208</v>
      </c>
      <c r="C542" s="764" t="s">
        <v>1185</v>
      </c>
      <c r="D542" s="765">
        <v>570.29</v>
      </c>
    </row>
    <row r="543" spans="1:4" ht="25.5">
      <c r="A543" s="766">
        <v>534</v>
      </c>
      <c r="B543" s="763" t="s">
        <v>1208</v>
      </c>
      <c r="C543" s="764" t="s">
        <v>1185</v>
      </c>
      <c r="D543" s="765">
        <v>570.29</v>
      </c>
    </row>
    <row r="544" spans="1:4" ht="38.25">
      <c r="A544" s="766">
        <v>535</v>
      </c>
      <c r="B544" s="763" t="s">
        <v>813</v>
      </c>
      <c r="C544" s="764" t="s">
        <v>1209</v>
      </c>
      <c r="D544" s="765">
        <v>721.64</v>
      </c>
    </row>
    <row r="545" spans="1:4" ht="38.25">
      <c r="A545" s="766">
        <v>536</v>
      </c>
      <c r="B545" s="763" t="s">
        <v>813</v>
      </c>
      <c r="C545" s="764" t="s">
        <v>1209</v>
      </c>
      <c r="D545" s="765">
        <v>360.82</v>
      </c>
    </row>
    <row r="546" spans="1:4" ht="38.25">
      <c r="A546" s="766">
        <v>537</v>
      </c>
      <c r="B546" s="763" t="s">
        <v>813</v>
      </c>
      <c r="C546" s="764" t="s">
        <v>1209</v>
      </c>
      <c r="D546" s="765">
        <v>721.64</v>
      </c>
    </row>
    <row r="547" spans="1:4" ht="38.25">
      <c r="A547" s="766">
        <v>538</v>
      </c>
      <c r="B547" s="763" t="s">
        <v>813</v>
      </c>
      <c r="C547" s="764" t="s">
        <v>1209</v>
      </c>
      <c r="D547" s="765">
        <v>360.82</v>
      </c>
    </row>
    <row r="548" spans="1:4" ht="38.25">
      <c r="A548" s="766">
        <v>539</v>
      </c>
      <c r="B548" s="763" t="s">
        <v>813</v>
      </c>
      <c r="C548" s="764" t="s">
        <v>1209</v>
      </c>
      <c r="D548" s="765">
        <v>2525.7399999999998</v>
      </c>
    </row>
    <row r="549" spans="1:4" ht="38.25">
      <c r="A549" s="766">
        <v>540</v>
      </c>
      <c r="B549" s="763" t="s">
        <v>813</v>
      </c>
      <c r="C549" s="764" t="s">
        <v>1209</v>
      </c>
      <c r="D549" s="765">
        <v>2525.7399999999998</v>
      </c>
    </row>
    <row r="550" spans="1:4" ht="38.25">
      <c r="A550" s="766">
        <v>541</v>
      </c>
      <c r="B550" s="763" t="s">
        <v>813</v>
      </c>
      <c r="C550" s="764" t="s">
        <v>1209</v>
      </c>
      <c r="D550" s="765">
        <v>2525.75</v>
      </c>
    </row>
    <row r="551" spans="1:4" ht="38.25">
      <c r="A551" s="766">
        <v>542</v>
      </c>
      <c r="B551" s="763" t="s">
        <v>813</v>
      </c>
      <c r="C551" s="764" t="s">
        <v>1209</v>
      </c>
      <c r="D551" s="765">
        <v>2525.75</v>
      </c>
    </row>
    <row r="552" spans="1:4" ht="38.25">
      <c r="A552" s="766">
        <v>543</v>
      </c>
      <c r="B552" s="763" t="s">
        <v>813</v>
      </c>
      <c r="C552" s="764" t="s">
        <v>1209</v>
      </c>
      <c r="D552" s="765">
        <v>2525.75</v>
      </c>
    </row>
    <row r="553" spans="1:4" ht="38.25">
      <c r="A553" s="766">
        <v>544</v>
      </c>
      <c r="B553" s="763" t="s">
        <v>813</v>
      </c>
      <c r="C553" s="764" t="s">
        <v>1209</v>
      </c>
      <c r="D553" s="765">
        <v>2525.75</v>
      </c>
    </row>
    <row r="554" spans="1:4" ht="38.25">
      <c r="A554" s="766">
        <v>545</v>
      </c>
      <c r="B554" s="763" t="s">
        <v>813</v>
      </c>
      <c r="C554" s="764" t="s">
        <v>1209</v>
      </c>
      <c r="D554" s="765">
        <v>2525.75</v>
      </c>
    </row>
    <row r="555" spans="1:4" ht="38.25">
      <c r="A555" s="766">
        <v>546</v>
      </c>
      <c r="B555" s="763" t="s">
        <v>813</v>
      </c>
      <c r="C555" s="764" t="s">
        <v>1209</v>
      </c>
      <c r="D555" s="765">
        <v>2525.75</v>
      </c>
    </row>
    <row r="556" spans="1:4" ht="38.25">
      <c r="A556" s="766">
        <v>547</v>
      </c>
      <c r="B556" s="763" t="s">
        <v>813</v>
      </c>
      <c r="C556" s="764" t="s">
        <v>1209</v>
      </c>
      <c r="D556" s="765">
        <v>2525.75</v>
      </c>
    </row>
    <row r="557" spans="1:4" ht="38.25">
      <c r="A557" s="766">
        <v>548</v>
      </c>
      <c r="B557" s="763" t="s">
        <v>813</v>
      </c>
      <c r="C557" s="764" t="s">
        <v>1210</v>
      </c>
      <c r="D557" s="765">
        <v>333.44</v>
      </c>
    </row>
    <row r="558" spans="1:4" ht="38.25">
      <c r="A558" s="766">
        <v>549</v>
      </c>
      <c r="B558" s="763" t="s">
        <v>813</v>
      </c>
      <c r="C558" s="764" t="s">
        <v>1210</v>
      </c>
      <c r="D558" s="765">
        <v>333.43</v>
      </c>
    </row>
    <row r="559" spans="1:4" ht="38.25">
      <c r="A559" s="766">
        <v>550</v>
      </c>
      <c r="B559" s="763" t="s">
        <v>813</v>
      </c>
      <c r="C559" s="764" t="s">
        <v>1210</v>
      </c>
      <c r="D559" s="765">
        <v>333.43</v>
      </c>
    </row>
    <row r="560" spans="1:4" ht="38.25">
      <c r="A560" s="766">
        <v>551</v>
      </c>
      <c r="B560" s="763" t="s">
        <v>1211</v>
      </c>
      <c r="C560" s="764" t="s">
        <v>1210</v>
      </c>
      <c r="D560" s="765">
        <v>333.43</v>
      </c>
    </row>
    <row r="561" spans="1:4" ht="38.25">
      <c r="A561" s="766">
        <v>552</v>
      </c>
      <c r="B561" s="763" t="s">
        <v>813</v>
      </c>
      <c r="C561" s="764" t="s">
        <v>1210</v>
      </c>
      <c r="D561" s="765">
        <v>333.43</v>
      </c>
    </row>
    <row r="562" spans="1:4" ht="38.25">
      <c r="A562" s="766">
        <v>553</v>
      </c>
      <c r="B562" s="763" t="s">
        <v>1212</v>
      </c>
      <c r="C562" s="764" t="s">
        <v>1210</v>
      </c>
      <c r="D562" s="765">
        <v>333.44</v>
      </c>
    </row>
    <row r="563" spans="1:4" ht="38.25">
      <c r="A563" s="766">
        <v>554</v>
      </c>
      <c r="B563" s="763" t="s">
        <v>813</v>
      </c>
      <c r="C563" s="764" t="s">
        <v>1210</v>
      </c>
      <c r="D563" s="765">
        <v>333.44</v>
      </c>
    </row>
    <row r="564" spans="1:4" ht="38.25">
      <c r="A564" s="766">
        <v>555</v>
      </c>
      <c r="B564" s="763" t="s">
        <v>813</v>
      </c>
      <c r="C564" s="764" t="s">
        <v>1210</v>
      </c>
      <c r="D564" s="765">
        <v>333.44</v>
      </c>
    </row>
    <row r="565" spans="1:4" ht="38.25">
      <c r="A565" s="766">
        <v>556</v>
      </c>
      <c r="B565" s="763" t="s">
        <v>813</v>
      </c>
      <c r="C565" s="764" t="s">
        <v>1210</v>
      </c>
      <c r="D565" s="765">
        <v>333.44</v>
      </c>
    </row>
    <row r="566" spans="1:4" ht="38.25">
      <c r="A566" s="766">
        <v>557</v>
      </c>
      <c r="B566" s="763" t="s">
        <v>813</v>
      </c>
      <c r="C566" s="764" t="s">
        <v>1210</v>
      </c>
      <c r="D566" s="765">
        <v>333.44</v>
      </c>
    </row>
    <row r="567" spans="1:4" ht="38.25">
      <c r="A567" s="766">
        <v>558</v>
      </c>
      <c r="B567" s="763" t="s">
        <v>813</v>
      </c>
      <c r="C567" s="764" t="s">
        <v>1210</v>
      </c>
      <c r="D567" s="765">
        <v>333.44</v>
      </c>
    </row>
    <row r="568" spans="1:4" ht="38.25">
      <c r="A568" s="766">
        <v>559</v>
      </c>
      <c r="B568" s="763" t="s">
        <v>813</v>
      </c>
      <c r="C568" s="764" t="s">
        <v>1210</v>
      </c>
      <c r="D568" s="765">
        <v>333.44</v>
      </c>
    </row>
    <row r="569" spans="1:4" ht="38.25">
      <c r="A569" s="766">
        <v>560</v>
      </c>
      <c r="B569" s="763" t="s">
        <v>813</v>
      </c>
      <c r="C569" s="764" t="s">
        <v>1213</v>
      </c>
      <c r="D569" s="765">
        <v>4745.1000000000004</v>
      </c>
    </row>
    <row r="570" spans="1:4" ht="38.25">
      <c r="A570" s="766">
        <v>561</v>
      </c>
      <c r="B570" s="763" t="s">
        <v>813</v>
      </c>
      <c r="C570" s="764" t="s">
        <v>1214</v>
      </c>
      <c r="D570" s="765">
        <v>2987.66</v>
      </c>
    </row>
    <row r="571" spans="1:4" ht="38.25">
      <c r="A571" s="766">
        <v>562</v>
      </c>
      <c r="B571" s="763" t="s">
        <v>813</v>
      </c>
      <c r="C571" s="764" t="s">
        <v>1215</v>
      </c>
      <c r="D571" s="765">
        <v>3866.17</v>
      </c>
    </row>
    <row r="572" spans="1:4" ht="38.25">
      <c r="A572" s="766">
        <v>563</v>
      </c>
      <c r="B572" s="763" t="s">
        <v>1216</v>
      </c>
      <c r="C572" s="764" t="s">
        <v>1217</v>
      </c>
      <c r="D572" s="765">
        <v>511.8</v>
      </c>
    </row>
    <row r="573" spans="1:4" ht="38.25">
      <c r="A573" s="766">
        <v>564</v>
      </c>
      <c r="B573" s="763" t="s">
        <v>1218</v>
      </c>
      <c r="C573" s="764" t="s">
        <v>1217</v>
      </c>
      <c r="D573" s="765">
        <v>511.8</v>
      </c>
    </row>
    <row r="574" spans="1:4" ht="38.25">
      <c r="A574" s="766">
        <v>565</v>
      </c>
      <c r="B574" s="763" t="s">
        <v>1219</v>
      </c>
      <c r="C574" s="764" t="s">
        <v>1217</v>
      </c>
      <c r="D574" s="765">
        <v>511.8</v>
      </c>
    </row>
    <row r="575" spans="1:4" ht="38.25">
      <c r="A575" s="766">
        <v>566</v>
      </c>
      <c r="B575" s="763" t="s">
        <v>1220</v>
      </c>
      <c r="C575" s="764" t="s">
        <v>1217</v>
      </c>
      <c r="D575" s="765">
        <v>511.8</v>
      </c>
    </row>
    <row r="576" spans="1:4" ht="38.25">
      <c r="A576" s="766">
        <v>567</v>
      </c>
      <c r="B576" s="763" t="s">
        <v>1221</v>
      </c>
      <c r="C576" s="764" t="s">
        <v>1217</v>
      </c>
      <c r="D576" s="765">
        <v>511.8</v>
      </c>
    </row>
    <row r="577" spans="1:4" ht="38.25">
      <c r="A577" s="766">
        <v>568</v>
      </c>
      <c r="B577" s="763" t="s">
        <v>1222</v>
      </c>
      <c r="C577" s="764" t="s">
        <v>1217</v>
      </c>
      <c r="D577" s="765">
        <v>511.8</v>
      </c>
    </row>
    <row r="578" spans="1:4" ht="38.25">
      <c r="A578" s="766">
        <v>569</v>
      </c>
      <c r="B578" s="763" t="s">
        <v>1223</v>
      </c>
      <c r="C578" s="764" t="s">
        <v>1217</v>
      </c>
      <c r="D578" s="765">
        <v>511.8</v>
      </c>
    </row>
    <row r="579" spans="1:4" ht="38.25">
      <c r="A579" s="766">
        <v>570</v>
      </c>
      <c r="B579" s="763" t="s">
        <v>1224</v>
      </c>
      <c r="C579" s="764" t="s">
        <v>1217</v>
      </c>
      <c r="D579" s="765">
        <v>511.8</v>
      </c>
    </row>
    <row r="580" spans="1:4" ht="38.25">
      <c r="A580" s="766">
        <v>571</v>
      </c>
      <c r="B580" s="763" t="s">
        <v>1225</v>
      </c>
      <c r="C580" s="764" t="s">
        <v>1217</v>
      </c>
      <c r="D580" s="765">
        <v>511.8</v>
      </c>
    </row>
    <row r="581" spans="1:4" ht="38.25">
      <c r="A581" s="766">
        <v>572</v>
      </c>
      <c r="B581" s="763" t="s">
        <v>1226</v>
      </c>
      <c r="C581" s="764" t="s">
        <v>1217</v>
      </c>
      <c r="D581" s="765">
        <v>511.8</v>
      </c>
    </row>
    <row r="582" spans="1:4" ht="38.25">
      <c r="A582" s="766">
        <v>573</v>
      </c>
      <c r="B582" s="763" t="s">
        <v>1227</v>
      </c>
      <c r="C582" s="764" t="s">
        <v>1217</v>
      </c>
      <c r="D582" s="765">
        <v>511.8</v>
      </c>
    </row>
    <row r="583" spans="1:4" ht="38.25">
      <c r="A583" s="766">
        <v>574</v>
      </c>
      <c r="B583" s="763" t="s">
        <v>1228</v>
      </c>
      <c r="C583" s="764" t="s">
        <v>1217</v>
      </c>
      <c r="D583" s="765">
        <v>511.8</v>
      </c>
    </row>
    <row r="584" spans="1:4" ht="38.25">
      <c r="A584" s="766">
        <v>575</v>
      </c>
      <c r="B584" s="763" t="s">
        <v>1229</v>
      </c>
      <c r="C584" s="764" t="s">
        <v>1217</v>
      </c>
      <c r="D584" s="765">
        <v>511.87</v>
      </c>
    </row>
    <row r="585" spans="1:4" ht="38.25">
      <c r="A585" s="766">
        <v>576</v>
      </c>
      <c r="B585" s="763" t="s">
        <v>1230</v>
      </c>
      <c r="C585" s="764" t="s">
        <v>1217</v>
      </c>
      <c r="D585" s="765">
        <v>511.8</v>
      </c>
    </row>
    <row r="586" spans="1:4" ht="38.25">
      <c r="A586" s="766">
        <v>577</v>
      </c>
      <c r="B586" s="763" t="s">
        <v>1231</v>
      </c>
      <c r="C586" s="764" t="s">
        <v>1217</v>
      </c>
      <c r="D586" s="765">
        <v>511.8</v>
      </c>
    </row>
    <row r="587" spans="1:4" ht="38.25">
      <c r="A587" s="766">
        <v>578</v>
      </c>
      <c r="B587" s="763" t="s">
        <v>1232</v>
      </c>
      <c r="C587" s="764" t="s">
        <v>1217</v>
      </c>
      <c r="D587" s="765">
        <v>511.8</v>
      </c>
    </row>
    <row r="588" spans="1:4" ht="38.25">
      <c r="A588" s="766">
        <v>579</v>
      </c>
      <c r="B588" s="763" t="s">
        <v>1233</v>
      </c>
      <c r="C588" s="764" t="s">
        <v>1217</v>
      </c>
      <c r="D588" s="765">
        <v>511.8</v>
      </c>
    </row>
    <row r="589" spans="1:4" ht="38.25">
      <c r="A589" s="766">
        <v>580</v>
      </c>
      <c r="B589" s="763" t="s">
        <v>1234</v>
      </c>
      <c r="C589" s="764" t="s">
        <v>1217</v>
      </c>
      <c r="D589" s="765">
        <v>511.8</v>
      </c>
    </row>
    <row r="590" spans="1:4" ht="38.25">
      <c r="A590" s="766">
        <v>581</v>
      </c>
      <c r="B590" s="763" t="s">
        <v>1235</v>
      </c>
      <c r="C590" s="764" t="s">
        <v>1217</v>
      </c>
      <c r="D590" s="765">
        <v>511.8</v>
      </c>
    </row>
    <row r="591" spans="1:4" ht="38.25">
      <c r="A591" s="766">
        <v>582</v>
      </c>
      <c r="B591" s="763" t="s">
        <v>1236</v>
      </c>
      <c r="C591" s="764" t="s">
        <v>1217</v>
      </c>
      <c r="D591" s="765">
        <v>511.8</v>
      </c>
    </row>
    <row r="592" spans="1:4" ht="38.25">
      <c r="A592" s="766">
        <v>583</v>
      </c>
      <c r="B592" s="763" t="s">
        <v>1237</v>
      </c>
      <c r="C592" s="764" t="s">
        <v>1217</v>
      </c>
      <c r="D592" s="765">
        <v>511.8</v>
      </c>
    </row>
    <row r="593" spans="1:4" ht="38.25">
      <c r="A593" s="766">
        <v>584</v>
      </c>
      <c r="B593" s="763" t="s">
        <v>1238</v>
      </c>
      <c r="C593" s="764" t="s">
        <v>1217</v>
      </c>
      <c r="D593" s="765">
        <v>511.8</v>
      </c>
    </row>
    <row r="594" spans="1:4" ht="38.25">
      <c r="A594" s="766">
        <v>585</v>
      </c>
      <c r="B594" s="763" t="s">
        <v>1239</v>
      </c>
      <c r="C594" s="764" t="s">
        <v>1217</v>
      </c>
      <c r="D594" s="765">
        <v>511.8</v>
      </c>
    </row>
    <row r="595" spans="1:4" ht="38.25">
      <c r="A595" s="766">
        <v>586</v>
      </c>
      <c r="B595" s="763" t="s">
        <v>813</v>
      </c>
      <c r="C595" s="764" t="s">
        <v>1217</v>
      </c>
      <c r="D595" s="765">
        <v>511.8</v>
      </c>
    </row>
    <row r="596" spans="1:4" ht="38.25">
      <c r="A596" s="766">
        <v>587</v>
      </c>
      <c r="B596" s="763" t="s">
        <v>813</v>
      </c>
      <c r="C596" s="764" t="s">
        <v>1217</v>
      </c>
      <c r="D596" s="765">
        <v>511.8</v>
      </c>
    </row>
    <row r="597" spans="1:4" ht="38.25">
      <c r="A597" s="766">
        <v>588</v>
      </c>
      <c r="B597" s="763" t="s">
        <v>813</v>
      </c>
      <c r="C597" s="764" t="s">
        <v>1217</v>
      </c>
      <c r="D597" s="765">
        <v>511.8</v>
      </c>
    </row>
    <row r="598" spans="1:4" ht="38.25">
      <c r="A598" s="766">
        <v>589</v>
      </c>
      <c r="B598" s="763" t="s">
        <v>813</v>
      </c>
      <c r="C598" s="764" t="s">
        <v>1217</v>
      </c>
      <c r="D598" s="765">
        <v>511.8</v>
      </c>
    </row>
    <row r="599" spans="1:4" ht="38.25">
      <c r="A599" s="766">
        <v>590</v>
      </c>
      <c r="B599" s="763" t="s">
        <v>813</v>
      </c>
      <c r="C599" s="764" t="s">
        <v>1217</v>
      </c>
      <c r="D599" s="765">
        <v>511.8</v>
      </c>
    </row>
    <row r="600" spans="1:4" ht="38.25">
      <c r="A600" s="766">
        <v>591</v>
      </c>
      <c r="B600" s="763" t="s">
        <v>813</v>
      </c>
      <c r="C600" s="764" t="s">
        <v>1217</v>
      </c>
      <c r="D600" s="765">
        <v>511.8</v>
      </c>
    </row>
    <row r="601" spans="1:4" ht="38.25">
      <c r="A601" s="766">
        <v>592</v>
      </c>
      <c r="B601" s="763" t="s">
        <v>813</v>
      </c>
      <c r="C601" s="764" t="s">
        <v>1217</v>
      </c>
      <c r="D601" s="765">
        <v>511.8</v>
      </c>
    </row>
    <row r="602" spans="1:4" ht="38.25">
      <c r="A602" s="766">
        <v>593</v>
      </c>
      <c r="B602" s="763" t="s">
        <v>813</v>
      </c>
      <c r="C602" s="764" t="s">
        <v>1217</v>
      </c>
      <c r="D602" s="765">
        <v>511.8</v>
      </c>
    </row>
    <row r="603" spans="1:4" ht="38.25">
      <c r="A603" s="766">
        <v>594</v>
      </c>
      <c r="B603" s="763" t="s">
        <v>813</v>
      </c>
      <c r="C603" s="764" t="s">
        <v>1240</v>
      </c>
      <c r="D603" s="765">
        <v>22988.22</v>
      </c>
    </row>
    <row r="604" spans="1:4" ht="38.25">
      <c r="A604" s="766">
        <v>595</v>
      </c>
      <c r="B604" s="763" t="s">
        <v>813</v>
      </c>
      <c r="C604" s="764" t="s">
        <v>1241</v>
      </c>
      <c r="D604" s="765">
        <v>27022.84</v>
      </c>
    </row>
    <row r="605" spans="1:4" ht="38.25">
      <c r="A605" s="766">
        <v>596</v>
      </c>
      <c r="B605" s="763" t="s">
        <v>813</v>
      </c>
      <c r="C605" s="764" t="s">
        <v>1242</v>
      </c>
      <c r="D605" s="765">
        <v>36691.9</v>
      </c>
    </row>
    <row r="606" spans="1:4" ht="38.25">
      <c r="A606" s="766">
        <v>597</v>
      </c>
      <c r="B606" s="763" t="s">
        <v>813</v>
      </c>
      <c r="C606" s="764" t="s">
        <v>1243</v>
      </c>
      <c r="D606" s="765">
        <v>9496.73</v>
      </c>
    </row>
    <row r="607" spans="1:4" ht="38.25">
      <c r="A607" s="766">
        <v>598</v>
      </c>
      <c r="B607" s="763" t="s">
        <v>813</v>
      </c>
      <c r="C607" s="764" t="s">
        <v>1244</v>
      </c>
      <c r="D607" s="765">
        <v>9651.02</v>
      </c>
    </row>
    <row r="608" spans="1:4" ht="38.25">
      <c r="A608" s="766">
        <v>599</v>
      </c>
      <c r="B608" s="763" t="s">
        <v>813</v>
      </c>
      <c r="C608" s="764" t="s">
        <v>1245</v>
      </c>
      <c r="D608" s="765">
        <v>28953.05</v>
      </c>
    </row>
    <row r="609" spans="1:4" ht="25.5">
      <c r="A609" s="766">
        <v>600</v>
      </c>
      <c r="B609" s="763" t="s">
        <v>813</v>
      </c>
      <c r="C609" s="764" t="s">
        <v>1246</v>
      </c>
      <c r="D609" s="765">
        <v>3018.14</v>
      </c>
    </row>
    <row r="610" spans="1:4" ht="25.5">
      <c r="A610" s="766">
        <v>601</v>
      </c>
      <c r="B610" s="763" t="s">
        <v>813</v>
      </c>
      <c r="C610" s="764" t="s">
        <v>1247</v>
      </c>
      <c r="D610" s="765">
        <v>772.08</v>
      </c>
    </row>
    <row r="611" spans="1:4" ht="25.5">
      <c r="A611" s="766">
        <v>602</v>
      </c>
      <c r="B611" s="763" t="s">
        <v>1248</v>
      </c>
      <c r="C611" s="764" t="s">
        <v>1249</v>
      </c>
      <c r="D611" s="765">
        <v>0</v>
      </c>
    </row>
    <row r="612" spans="1:4" ht="25.5">
      <c r="A612" s="766">
        <v>603</v>
      </c>
      <c r="B612" s="763" t="s">
        <v>1250</v>
      </c>
      <c r="C612" s="764" t="s">
        <v>1249</v>
      </c>
      <c r="D612" s="765">
        <v>0</v>
      </c>
    </row>
    <row r="613" spans="1:4" ht="25.5">
      <c r="A613" s="766">
        <v>604</v>
      </c>
      <c r="B613" s="763" t="s">
        <v>1251</v>
      </c>
      <c r="C613" s="764" t="s">
        <v>1249</v>
      </c>
      <c r="D613" s="765">
        <v>0</v>
      </c>
    </row>
    <row r="614" spans="1:4" ht="25.5">
      <c r="A614" s="766">
        <v>605</v>
      </c>
      <c r="B614" s="763" t="s">
        <v>1252</v>
      </c>
      <c r="C614" s="764" t="s">
        <v>1249</v>
      </c>
      <c r="D614" s="765">
        <v>0</v>
      </c>
    </row>
    <row r="615" spans="1:4" ht="25.5">
      <c r="A615" s="766">
        <v>606</v>
      </c>
      <c r="B615" s="763" t="s">
        <v>1253</v>
      </c>
      <c r="C615" s="764" t="s">
        <v>1249</v>
      </c>
      <c r="D615" s="765">
        <v>0</v>
      </c>
    </row>
    <row r="616" spans="1:4" ht="25.5">
      <c r="A616" s="766">
        <v>607</v>
      </c>
      <c r="B616" s="763" t="s">
        <v>1254</v>
      </c>
      <c r="C616" s="764" t="s">
        <v>1249</v>
      </c>
      <c r="D616" s="765">
        <v>0</v>
      </c>
    </row>
    <row r="617" spans="1:4" ht="25.5">
      <c r="A617" s="766">
        <v>608</v>
      </c>
      <c r="B617" s="763" t="s">
        <v>813</v>
      </c>
      <c r="C617" s="764" t="s">
        <v>1255</v>
      </c>
      <c r="D617" s="765">
        <v>99180.72</v>
      </c>
    </row>
    <row r="618" spans="1:4">
      <c r="A618" s="766">
        <v>609</v>
      </c>
      <c r="B618" s="763" t="s">
        <v>1256</v>
      </c>
      <c r="C618" s="764" t="s">
        <v>1257</v>
      </c>
      <c r="D618" s="765">
        <v>0</v>
      </c>
    </row>
    <row r="619" spans="1:4">
      <c r="A619" s="766">
        <v>610</v>
      </c>
      <c r="B619" s="763" t="s">
        <v>1258</v>
      </c>
      <c r="C619" s="764" t="s">
        <v>1257</v>
      </c>
      <c r="D619" s="765">
        <v>0</v>
      </c>
    </row>
    <row r="620" spans="1:4">
      <c r="A620" s="766">
        <v>611</v>
      </c>
      <c r="B620" s="763" t="s">
        <v>1259</v>
      </c>
      <c r="C620" s="764" t="s">
        <v>1257</v>
      </c>
      <c r="D620" s="765">
        <v>0</v>
      </c>
    </row>
    <row r="621" spans="1:4">
      <c r="A621" s="766">
        <v>612</v>
      </c>
      <c r="B621" s="763" t="s">
        <v>1260</v>
      </c>
      <c r="C621" s="764" t="s">
        <v>1257</v>
      </c>
      <c r="D621" s="765">
        <v>0</v>
      </c>
    </row>
    <row r="622" spans="1:4">
      <c r="A622" s="766">
        <v>613</v>
      </c>
      <c r="B622" s="763" t="s">
        <v>1261</v>
      </c>
      <c r="C622" s="764" t="s">
        <v>1257</v>
      </c>
      <c r="D622" s="765">
        <v>0</v>
      </c>
    </row>
    <row r="623" spans="1:4">
      <c r="A623" s="766">
        <v>614</v>
      </c>
      <c r="B623" s="763" t="s">
        <v>1262</v>
      </c>
      <c r="C623" s="764" t="s">
        <v>1257</v>
      </c>
      <c r="D623" s="765">
        <v>0</v>
      </c>
    </row>
    <row r="624" spans="1:4">
      <c r="A624" s="766">
        <v>615</v>
      </c>
      <c r="B624" s="763" t="s">
        <v>1263</v>
      </c>
      <c r="C624" s="764" t="s">
        <v>1257</v>
      </c>
      <c r="D624" s="765">
        <v>0</v>
      </c>
    </row>
    <row r="625" spans="1:4">
      <c r="A625" s="766">
        <v>616</v>
      </c>
      <c r="B625" s="763" t="s">
        <v>1264</v>
      </c>
      <c r="C625" s="764" t="s">
        <v>1257</v>
      </c>
      <c r="D625" s="765">
        <v>0</v>
      </c>
    </row>
    <row r="626" spans="1:4">
      <c r="A626" s="766">
        <v>617</v>
      </c>
      <c r="B626" s="763" t="s">
        <v>1265</v>
      </c>
      <c r="C626" s="764" t="s">
        <v>1257</v>
      </c>
      <c r="D626" s="765">
        <v>0</v>
      </c>
    </row>
    <row r="627" spans="1:4">
      <c r="A627" s="766">
        <v>618</v>
      </c>
      <c r="B627" s="763" t="s">
        <v>1266</v>
      </c>
      <c r="C627" s="764" t="s">
        <v>1257</v>
      </c>
      <c r="D627" s="765">
        <v>0</v>
      </c>
    </row>
    <row r="628" spans="1:4">
      <c r="A628" s="766">
        <v>619</v>
      </c>
      <c r="B628" s="763" t="s">
        <v>1267</v>
      </c>
      <c r="C628" s="764" t="s">
        <v>1257</v>
      </c>
      <c r="D628" s="765">
        <v>0</v>
      </c>
    </row>
    <row r="629" spans="1:4">
      <c r="A629" s="766">
        <v>620</v>
      </c>
      <c r="B629" s="763" t="s">
        <v>1268</v>
      </c>
      <c r="C629" s="764" t="s">
        <v>1257</v>
      </c>
      <c r="D629" s="765">
        <v>0</v>
      </c>
    </row>
    <row r="630" spans="1:4">
      <c r="A630" s="766">
        <v>621</v>
      </c>
      <c r="B630" s="763" t="s">
        <v>1269</v>
      </c>
      <c r="C630" s="764" t="s">
        <v>1257</v>
      </c>
      <c r="D630" s="765">
        <v>0</v>
      </c>
    </row>
    <row r="631" spans="1:4">
      <c r="A631" s="766">
        <v>622</v>
      </c>
      <c r="B631" s="763" t="s">
        <v>1270</v>
      </c>
      <c r="C631" s="764" t="s">
        <v>1257</v>
      </c>
      <c r="D631" s="765">
        <v>0</v>
      </c>
    </row>
    <row r="632" spans="1:4">
      <c r="A632" s="766">
        <v>623</v>
      </c>
      <c r="B632" s="763" t="s">
        <v>1271</v>
      </c>
      <c r="C632" s="764" t="s">
        <v>1257</v>
      </c>
      <c r="D632" s="765">
        <v>0</v>
      </c>
    </row>
    <row r="633" spans="1:4">
      <c r="A633" s="766">
        <v>624</v>
      </c>
      <c r="B633" s="763" t="s">
        <v>1272</v>
      </c>
      <c r="C633" s="764" t="s">
        <v>1257</v>
      </c>
      <c r="D633" s="765">
        <v>0</v>
      </c>
    </row>
    <row r="634" spans="1:4">
      <c r="A634" s="766">
        <v>625</v>
      </c>
      <c r="B634" s="763" t="s">
        <v>1273</v>
      </c>
      <c r="C634" s="764" t="s">
        <v>1257</v>
      </c>
      <c r="D634" s="765">
        <v>0</v>
      </c>
    </row>
    <row r="635" spans="1:4">
      <c r="A635" s="766">
        <v>626</v>
      </c>
      <c r="B635" s="763" t="s">
        <v>1274</v>
      </c>
      <c r="C635" s="764" t="s">
        <v>1257</v>
      </c>
      <c r="D635" s="765">
        <v>0</v>
      </c>
    </row>
    <row r="636" spans="1:4">
      <c r="A636" s="766">
        <v>627</v>
      </c>
      <c r="B636" s="763" t="s">
        <v>1275</v>
      </c>
      <c r="C636" s="764" t="s">
        <v>1257</v>
      </c>
      <c r="D636" s="765">
        <v>0</v>
      </c>
    </row>
    <row r="637" spans="1:4">
      <c r="A637" s="766">
        <v>628</v>
      </c>
      <c r="B637" s="763" t="s">
        <v>813</v>
      </c>
      <c r="C637" s="764" t="s">
        <v>1257</v>
      </c>
      <c r="D637" s="765">
        <v>0</v>
      </c>
    </row>
    <row r="638" spans="1:4">
      <c r="A638" s="766">
        <v>629</v>
      </c>
      <c r="B638" s="763" t="s">
        <v>813</v>
      </c>
      <c r="C638" s="764" t="s">
        <v>1257</v>
      </c>
      <c r="D638" s="765">
        <v>0</v>
      </c>
    </row>
    <row r="639" spans="1:4">
      <c r="A639" s="766">
        <v>630</v>
      </c>
      <c r="B639" s="763" t="s">
        <v>1276</v>
      </c>
      <c r="C639" s="764" t="s">
        <v>1257</v>
      </c>
      <c r="D639" s="765">
        <v>0</v>
      </c>
    </row>
    <row r="640" spans="1:4">
      <c r="A640" s="766">
        <v>631</v>
      </c>
      <c r="B640" s="763" t="s">
        <v>1277</v>
      </c>
      <c r="C640" s="764" t="s">
        <v>1257</v>
      </c>
      <c r="D640" s="765">
        <v>0</v>
      </c>
    </row>
    <row r="641" spans="1:4">
      <c r="A641" s="766">
        <v>632</v>
      </c>
      <c r="B641" s="763" t="s">
        <v>1278</v>
      </c>
      <c r="C641" s="764" t="s">
        <v>1257</v>
      </c>
      <c r="D641" s="765">
        <v>0</v>
      </c>
    </row>
    <row r="642" spans="1:4">
      <c r="A642" s="766">
        <v>633</v>
      </c>
      <c r="B642" s="763" t="s">
        <v>1279</v>
      </c>
      <c r="C642" s="764" t="s">
        <v>1257</v>
      </c>
      <c r="D642" s="765">
        <v>0</v>
      </c>
    </row>
    <row r="643" spans="1:4">
      <c r="A643" s="766">
        <v>634</v>
      </c>
      <c r="B643" s="763" t="s">
        <v>1280</v>
      </c>
      <c r="C643" s="764" t="s">
        <v>1257</v>
      </c>
      <c r="D643" s="765">
        <v>0</v>
      </c>
    </row>
    <row r="644" spans="1:4">
      <c r="A644" s="766">
        <v>635</v>
      </c>
      <c r="B644" s="763" t="s">
        <v>1281</v>
      </c>
      <c r="C644" s="764" t="s">
        <v>1257</v>
      </c>
      <c r="D644" s="765">
        <v>0</v>
      </c>
    </row>
    <row r="645" spans="1:4">
      <c r="A645" s="766">
        <v>636</v>
      </c>
      <c r="B645" s="763" t="s">
        <v>1282</v>
      </c>
      <c r="C645" s="764" t="s">
        <v>1257</v>
      </c>
      <c r="D645" s="765">
        <v>0</v>
      </c>
    </row>
    <row r="646" spans="1:4">
      <c r="A646" s="766">
        <v>637</v>
      </c>
      <c r="B646" s="763" t="s">
        <v>1283</v>
      </c>
      <c r="C646" s="764" t="s">
        <v>1257</v>
      </c>
      <c r="D646" s="765">
        <v>0</v>
      </c>
    </row>
    <row r="647" spans="1:4">
      <c r="A647" s="766">
        <v>638</v>
      </c>
      <c r="B647" s="763" t="s">
        <v>1284</v>
      </c>
      <c r="C647" s="764" t="s">
        <v>1257</v>
      </c>
      <c r="D647" s="765">
        <v>0</v>
      </c>
    </row>
    <row r="648" spans="1:4">
      <c r="A648" s="766">
        <v>639</v>
      </c>
      <c r="B648" s="763" t="s">
        <v>1285</v>
      </c>
      <c r="C648" s="764" t="s">
        <v>1257</v>
      </c>
      <c r="D648" s="765">
        <v>0</v>
      </c>
    </row>
    <row r="649" spans="1:4">
      <c r="A649" s="766">
        <v>640</v>
      </c>
      <c r="B649" s="763" t="s">
        <v>1286</v>
      </c>
      <c r="C649" s="764" t="s">
        <v>1257</v>
      </c>
      <c r="D649" s="765">
        <v>0</v>
      </c>
    </row>
    <row r="650" spans="1:4">
      <c r="A650" s="766">
        <v>641</v>
      </c>
      <c r="B650" s="763" t="s">
        <v>1287</v>
      </c>
      <c r="C650" s="764" t="s">
        <v>1257</v>
      </c>
      <c r="D650" s="765">
        <v>0</v>
      </c>
    </row>
    <row r="651" spans="1:4">
      <c r="A651" s="766">
        <v>642</v>
      </c>
      <c r="B651" s="763" t="s">
        <v>1288</v>
      </c>
      <c r="C651" s="764" t="s">
        <v>1257</v>
      </c>
      <c r="D651" s="765">
        <v>0</v>
      </c>
    </row>
    <row r="652" spans="1:4">
      <c r="A652" s="766">
        <v>643</v>
      </c>
      <c r="B652" s="763" t="s">
        <v>1289</v>
      </c>
      <c r="C652" s="764" t="s">
        <v>1257</v>
      </c>
      <c r="D652" s="765">
        <v>0</v>
      </c>
    </row>
    <row r="653" spans="1:4">
      <c r="A653" s="766">
        <v>644</v>
      </c>
      <c r="B653" s="763" t="s">
        <v>1290</v>
      </c>
      <c r="C653" s="764" t="s">
        <v>1257</v>
      </c>
      <c r="D653" s="765">
        <v>0</v>
      </c>
    </row>
    <row r="654" spans="1:4">
      <c r="A654" s="766">
        <v>645</v>
      </c>
      <c r="B654" s="763" t="s">
        <v>1291</v>
      </c>
      <c r="C654" s="764" t="s">
        <v>1257</v>
      </c>
      <c r="D654" s="765">
        <v>0</v>
      </c>
    </row>
    <row r="655" spans="1:4">
      <c r="A655" s="766">
        <v>646</v>
      </c>
      <c r="B655" s="763" t="s">
        <v>1292</v>
      </c>
      <c r="C655" s="764" t="s">
        <v>1257</v>
      </c>
      <c r="D655" s="765">
        <v>0</v>
      </c>
    </row>
    <row r="656" spans="1:4">
      <c r="A656" s="766">
        <v>647</v>
      </c>
      <c r="B656" s="763" t="s">
        <v>1293</v>
      </c>
      <c r="C656" s="764" t="s">
        <v>1257</v>
      </c>
      <c r="D656" s="765">
        <v>0</v>
      </c>
    </row>
    <row r="657" spans="1:4">
      <c r="A657" s="766">
        <v>648</v>
      </c>
      <c r="B657" s="763" t="s">
        <v>1294</v>
      </c>
      <c r="C657" s="764" t="s">
        <v>1257</v>
      </c>
      <c r="D657" s="765">
        <v>0</v>
      </c>
    </row>
    <row r="658" spans="1:4">
      <c r="A658" s="766">
        <v>649</v>
      </c>
      <c r="B658" s="763" t="s">
        <v>1295</v>
      </c>
      <c r="C658" s="764" t="s">
        <v>1257</v>
      </c>
      <c r="D658" s="765">
        <v>0</v>
      </c>
    </row>
    <row r="659" spans="1:4">
      <c r="A659" s="766">
        <v>650</v>
      </c>
      <c r="B659" s="763" t="s">
        <v>1296</v>
      </c>
      <c r="C659" s="764" t="s">
        <v>1257</v>
      </c>
      <c r="D659" s="765">
        <v>0</v>
      </c>
    </row>
    <row r="660" spans="1:4">
      <c r="A660" s="766">
        <v>651</v>
      </c>
      <c r="B660" s="763" t="s">
        <v>1297</v>
      </c>
      <c r="C660" s="764" t="s">
        <v>1257</v>
      </c>
      <c r="D660" s="765">
        <v>0</v>
      </c>
    </row>
    <row r="661" spans="1:4">
      <c r="A661" s="766">
        <v>652</v>
      </c>
      <c r="B661" s="763" t="s">
        <v>1298</v>
      </c>
      <c r="C661" s="764" t="s">
        <v>1257</v>
      </c>
      <c r="D661" s="765">
        <v>0</v>
      </c>
    </row>
    <row r="662" spans="1:4">
      <c r="A662" s="766">
        <v>653</v>
      </c>
      <c r="B662" s="763" t="s">
        <v>813</v>
      </c>
      <c r="C662" s="764" t="s">
        <v>1299</v>
      </c>
      <c r="D662" s="765">
        <v>0</v>
      </c>
    </row>
    <row r="663" spans="1:4">
      <c r="A663" s="766">
        <v>654</v>
      </c>
      <c r="B663" s="763" t="s">
        <v>1300</v>
      </c>
      <c r="C663" s="764" t="s">
        <v>1299</v>
      </c>
      <c r="D663" s="765">
        <v>0</v>
      </c>
    </row>
    <row r="664" spans="1:4">
      <c r="A664" s="766">
        <v>655</v>
      </c>
      <c r="B664" s="763" t="s">
        <v>1301</v>
      </c>
      <c r="C664" s="764" t="s">
        <v>1299</v>
      </c>
      <c r="D664" s="765">
        <v>0</v>
      </c>
    </row>
    <row r="665" spans="1:4">
      <c r="A665" s="766">
        <v>656</v>
      </c>
      <c r="B665" s="763" t="s">
        <v>813</v>
      </c>
      <c r="C665" s="764" t="s">
        <v>1299</v>
      </c>
      <c r="D665" s="765">
        <v>0</v>
      </c>
    </row>
    <row r="666" spans="1:4">
      <c r="A666" s="766">
        <v>657</v>
      </c>
      <c r="B666" s="763" t="s">
        <v>1302</v>
      </c>
      <c r="C666" s="764" t="s">
        <v>1299</v>
      </c>
      <c r="D666" s="765">
        <v>0</v>
      </c>
    </row>
    <row r="667" spans="1:4">
      <c r="A667" s="766">
        <v>658</v>
      </c>
      <c r="B667" s="763" t="s">
        <v>1303</v>
      </c>
      <c r="C667" s="764" t="s">
        <v>1299</v>
      </c>
      <c r="D667" s="765">
        <v>0</v>
      </c>
    </row>
    <row r="668" spans="1:4">
      <c r="A668" s="766">
        <v>659</v>
      </c>
      <c r="B668" s="763" t="s">
        <v>813</v>
      </c>
      <c r="C668" s="764" t="s">
        <v>1299</v>
      </c>
      <c r="D668" s="765">
        <v>0</v>
      </c>
    </row>
    <row r="669" spans="1:4">
      <c r="A669" s="766">
        <v>660</v>
      </c>
      <c r="B669" s="763" t="s">
        <v>813</v>
      </c>
      <c r="C669" s="764" t="s">
        <v>1299</v>
      </c>
      <c r="D669" s="765">
        <v>0</v>
      </c>
    </row>
    <row r="670" spans="1:4">
      <c r="A670" s="766">
        <v>661</v>
      </c>
      <c r="B670" s="763" t="s">
        <v>813</v>
      </c>
      <c r="C670" s="764" t="s">
        <v>1299</v>
      </c>
      <c r="D670" s="765">
        <v>0</v>
      </c>
    </row>
    <row r="671" spans="1:4">
      <c r="A671" s="766">
        <v>662</v>
      </c>
      <c r="B671" s="763" t="s">
        <v>813</v>
      </c>
      <c r="C671" s="764" t="s">
        <v>1299</v>
      </c>
      <c r="D671" s="765">
        <v>0</v>
      </c>
    </row>
    <row r="672" spans="1:4">
      <c r="A672" s="766">
        <v>663</v>
      </c>
      <c r="B672" s="763" t="s">
        <v>813</v>
      </c>
      <c r="C672" s="764" t="s">
        <v>1299</v>
      </c>
      <c r="D672" s="765">
        <v>0</v>
      </c>
    </row>
    <row r="673" spans="1:4">
      <c r="A673" s="766">
        <v>664</v>
      </c>
      <c r="B673" s="763" t="s">
        <v>813</v>
      </c>
      <c r="C673" s="764" t="s">
        <v>1299</v>
      </c>
      <c r="D673" s="765">
        <v>0</v>
      </c>
    </row>
    <row r="674" spans="1:4">
      <c r="A674" s="766">
        <v>665</v>
      </c>
      <c r="B674" s="763" t="s">
        <v>813</v>
      </c>
      <c r="C674" s="764" t="s">
        <v>1299</v>
      </c>
      <c r="D674" s="765">
        <v>0</v>
      </c>
    </row>
    <row r="675" spans="1:4">
      <c r="A675" s="766">
        <v>666</v>
      </c>
      <c r="B675" s="763" t="s">
        <v>813</v>
      </c>
      <c r="C675" s="764" t="s">
        <v>1299</v>
      </c>
      <c r="D675" s="765">
        <v>0</v>
      </c>
    </row>
    <row r="676" spans="1:4">
      <c r="A676" s="766">
        <v>667</v>
      </c>
      <c r="B676" s="763" t="s">
        <v>813</v>
      </c>
      <c r="C676" s="764" t="s">
        <v>1299</v>
      </c>
      <c r="D676" s="765">
        <v>0</v>
      </c>
    </row>
    <row r="677" spans="1:4">
      <c r="A677" s="766">
        <v>668</v>
      </c>
      <c r="B677" s="763" t="s">
        <v>813</v>
      </c>
      <c r="C677" s="764" t="s">
        <v>1299</v>
      </c>
      <c r="D677" s="765">
        <v>0</v>
      </c>
    </row>
    <row r="678" spans="1:4">
      <c r="A678" s="766">
        <v>669</v>
      </c>
      <c r="B678" s="763" t="s">
        <v>813</v>
      </c>
      <c r="C678" s="764" t="s">
        <v>1299</v>
      </c>
      <c r="D678" s="765">
        <v>0</v>
      </c>
    </row>
    <row r="679" spans="1:4">
      <c r="A679" s="766">
        <v>670</v>
      </c>
      <c r="B679" s="763" t="s">
        <v>813</v>
      </c>
      <c r="C679" s="764" t="s">
        <v>1299</v>
      </c>
      <c r="D679" s="765">
        <v>0</v>
      </c>
    </row>
    <row r="680" spans="1:4">
      <c r="A680" s="766">
        <v>671</v>
      </c>
      <c r="B680" s="763" t="s">
        <v>813</v>
      </c>
      <c r="C680" s="764" t="s">
        <v>1299</v>
      </c>
      <c r="D680" s="765">
        <v>0</v>
      </c>
    </row>
    <row r="681" spans="1:4">
      <c r="A681" s="766">
        <v>672</v>
      </c>
      <c r="B681" s="763" t="s">
        <v>813</v>
      </c>
      <c r="C681" s="764" t="s">
        <v>1299</v>
      </c>
      <c r="D681" s="765">
        <v>0</v>
      </c>
    </row>
    <row r="682" spans="1:4">
      <c r="A682" s="766">
        <v>673</v>
      </c>
      <c r="B682" s="763" t="s">
        <v>813</v>
      </c>
      <c r="C682" s="764" t="s">
        <v>1299</v>
      </c>
      <c r="D682" s="765">
        <v>0</v>
      </c>
    </row>
    <row r="683" spans="1:4">
      <c r="A683" s="766">
        <v>674</v>
      </c>
      <c r="B683" s="763" t="s">
        <v>813</v>
      </c>
      <c r="C683" s="764" t="s">
        <v>1299</v>
      </c>
      <c r="D683" s="765">
        <v>0</v>
      </c>
    </row>
    <row r="684" spans="1:4" ht="25.5">
      <c r="A684" s="766">
        <v>675</v>
      </c>
      <c r="B684" s="763" t="s">
        <v>1304</v>
      </c>
      <c r="C684" s="764" t="s">
        <v>1305</v>
      </c>
      <c r="D684" s="765">
        <v>0</v>
      </c>
    </row>
    <row r="685" spans="1:4" ht="25.5">
      <c r="A685" s="766">
        <v>676</v>
      </c>
      <c r="B685" s="763" t="s">
        <v>1306</v>
      </c>
      <c r="C685" s="764" t="s">
        <v>1305</v>
      </c>
      <c r="D685" s="765">
        <v>0</v>
      </c>
    </row>
    <row r="686" spans="1:4" ht="25.5">
      <c r="A686" s="766">
        <v>677</v>
      </c>
      <c r="B686" s="763" t="s">
        <v>1307</v>
      </c>
      <c r="C686" s="764" t="s">
        <v>1305</v>
      </c>
      <c r="D686" s="765">
        <v>0</v>
      </c>
    </row>
    <row r="687" spans="1:4" ht="25.5">
      <c r="A687" s="766">
        <v>678</v>
      </c>
      <c r="B687" s="763" t="s">
        <v>1308</v>
      </c>
      <c r="C687" s="764" t="s">
        <v>1305</v>
      </c>
      <c r="D687" s="765">
        <v>0</v>
      </c>
    </row>
    <row r="688" spans="1:4" ht="25.5">
      <c r="A688" s="766">
        <v>679</v>
      </c>
      <c r="B688" s="763" t="s">
        <v>813</v>
      </c>
      <c r="C688" s="764" t="s">
        <v>1305</v>
      </c>
      <c r="D688" s="765">
        <v>0</v>
      </c>
    </row>
    <row r="689" spans="1:4" ht="25.5">
      <c r="A689" s="766">
        <v>680</v>
      </c>
      <c r="B689" s="763" t="s">
        <v>1309</v>
      </c>
      <c r="C689" s="764" t="s">
        <v>1305</v>
      </c>
      <c r="D689" s="765">
        <v>0</v>
      </c>
    </row>
    <row r="690" spans="1:4" ht="25.5">
      <c r="A690" s="766">
        <v>681</v>
      </c>
      <c r="B690" s="763" t="s">
        <v>1310</v>
      </c>
      <c r="C690" s="764" t="s">
        <v>1305</v>
      </c>
      <c r="D690" s="765">
        <v>0</v>
      </c>
    </row>
    <row r="691" spans="1:4" ht="25.5">
      <c r="A691" s="766">
        <v>682</v>
      </c>
      <c r="B691" s="763" t="s">
        <v>1311</v>
      </c>
      <c r="C691" s="764" t="s">
        <v>1305</v>
      </c>
      <c r="D691" s="765">
        <v>0</v>
      </c>
    </row>
    <row r="692" spans="1:4" ht="25.5">
      <c r="A692" s="766">
        <v>683</v>
      </c>
      <c r="B692" s="763" t="s">
        <v>1312</v>
      </c>
      <c r="C692" s="764" t="s">
        <v>1305</v>
      </c>
      <c r="D692" s="765">
        <v>0</v>
      </c>
    </row>
    <row r="693" spans="1:4" ht="25.5">
      <c r="A693" s="766">
        <v>684</v>
      </c>
      <c r="B693" s="763" t="s">
        <v>1313</v>
      </c>
      <c r="C693" s="764" t="s">
        <v>1305</v>
      </c>
      <c r="D693" s="765">
        <v>0</v>
      </c>
    </row>
    <row r="694" spans="1:4" ht="25.5">
      <c r="A694" s="766">
        <v>685</v>
      </c>
      <c r="B694" s="763" t="s">
        <v>1314</v>
      </c>
      <c r="C694" s="764" t="s">
        <v>1305</v>
      </c>
      <c r="D694" s="765">
        <v>0</v>
      </c>
    </row>
    <row r="695" spans="1:4" ht="25.5">
      <c r="A695" s="766">
        <v>686</v>
      </c>
      <c r="B695" s="763" t="s">
        <v>813</v>
      </c>
      <c r="C695" s="764" t="s">
        <v>1305</v>
      </c>
      <c r="D695" s="765">
        <v>0</v>
      </c>
    </row>
    <row r="696" spans="1:4" ht="25.5">
      <c r="A696" s="766">
        <v>687</v>
      </c>
      <c r="B696" s="763" t="s">
        <v>1315</v>
      </c>
      <c r="C696" s="764" t="s">
        <v>1305</v>
      </c>
      <c r="D696" s="765">
        <v>0</v>
      </c>
    </row>
    <row r="697" spans="1:4" ht="25.5">
      <c r="A697" s="766">
        <v>688</v>
      </c>
      <c r="B697" s="763" t="s">
        <v>813</v>
      </c>
      <c r="C697" s="764" t="s">
        <v>1305</v>
      </c>
      <c r="D697" s="765">
        <v>0</v>
      </c>
    </row>
    <row r="698" spans="1:4" ht="25.5">
      <c r="A698" s="766">
        <v>689</v>
      </c>
      <c r="B698" s="763" t="s">
        <v>813</v>
      </c>
      <c r="C698" s="764" t="s">
        <v>1305</v>
      </c>
      <c r="D698" s="765">
        <v>0</v>
      </c>
    </row>
    <row r="699" spans="1:4" ht="25.5">
      <c r="A699" s="766">
        <v>690</v>
      </c>
      <c r="B699" s="763" t="s">
        <v>813</v>
      </c>
      <c r="C699" s="764" t="s">
        <v>1305</v>
      </c>
      <c r="D699" s="765">
        <v>0</v>
      </c>
    </row>
    <row r="700" spans="1:4" ht="25.5">
      <c r="A700" s="766">
        <v>691</v>
      </c>
      <c r="B700" s="763" t="s">
        <v>813</v>
      </c>
      <c r="C700" s="764" t="s">
        <v>1305</v>
      </c>
      <c r="D700" s="765">
        <v>0</v>
      </c>
    </row>
    <row r="701" spans="1:4" ht="25.5">
      <c r="A701" s="766">
        <v>692</v>
      </c>
      <c r="B701" s="763" t="s">
        <v>1316</v>
      </c>
      <c r="C701" s="764" t="s">
        <v>1305</v>
      </c>
      <c r="D701" s="765">
        <v>0</v>
      </c>
    </row>
    <row r="702" spans="1:4" ht="25.5">
      <c r="A702" s="766">
        <v>693</v>
      </c>
      <c r="B702" s="763" t="s">
        <v>1317</v>
      </c>
      <c r="C702" s="764" t="s">
        <v>1305</v>
      </c>
      <c r="D702" s="765">
        <v>0</v>
      </c>
    </row>
    <row r="703" spans="1:4" ht="25.5">
      <c r="A703" s="766">
        <v>694</v>
      </c>
      <c r="B703" s="763" t="s">
        <v>1318</v>
      </c>
      <c r="C703" s="764" t="s">
        <v>1305</v>
      </c>
      <c r="D703" s="765">
        <v>0</v>
      </c>
    </row>
    <row r="704" spans="1:4" ht="25.5">
      <c r="A704" s="766">
        <v>695</v>
      </c>
      <c r="B704" s="763" t="s">
        <v>1319</v>
      </c>
      <c r="C704" s="764" t="s">
        <v>1305</v>
      </c>
      <c r="D704" s="765">
        <v>0</v>
      </c>
    </row>
    <row r="705" spans="1:4" ht="25.5">
      <c r="A705" s="766">
        <v>696</v>
      </c>
      <c r="B705" s="763" t="s">
        <v>1320</v>
      </c>
      <c r="C705" s="764" t="s">
        <v>1305</v>
      </c>
      <c r="D705" s="765">
        <v>0</v>
      </c>
    </row>
    <row r="706" spans="1:4">
      <c r="A706" s="766">
        <v>697</v>
      </c>
      <c r="B706" s="763" t="s">
        <v>1321</v>
      </c>
      <c r="C706" s="764" t="s">
        <v>1257</v>
      </c>
      <c r="D706" s="765">
        <v>1321.74</v>
      </c>
    </row>
    <row r="707" spans="1:4">
      <c r="A707" s="766">
        <v>698</v>
      </c>
      <c r="B707" s="763" t="s">
        <v>1322</v>
      </c>
      <c r="C707" s="764" t="s">
        <v>1257</v>
      </c>
      <c r="D707" s="765">
        <v>1321.74</v>
      </c>
    </row>
    <row r="708" spans="1:4">
      <c r="A708" s="766">
        <v>699</v>
      </c>
      <c r="B708" s="763" t="s">
        <v>1323</v>
      </c>
      <c r="C708" s="764" t="s">
        <v>1257</v>
      </c>
      <c r="D708" s="765">
        <v>1321.74</v>
      </c>
    </row>
    <row r="709" spans="1:4">
      <c r="A709" s="766">
        <v>700</v>
      </c>
      <c r="B709" s="763" t="s">
        <v>1324</v>
      </c>
      <c r="C709" s="764" t="s">
        <v>1257</v>
      </c>
      <c r="D709" s="765">
        <v>1321.74</v>
      </c>
    </row>
    <row r="710" spans="1:4">
      <c r="A710" s="766">
        <v>701</v>
      </c>
      <c r="B710" s="763" t="s">
        <v>1325</v>
      </c>
      <c r="C710" s="764" t="s">
        <v>1257</v>
      </c>
      <c r="D710" s="765">
        <v>1321.74</v>
      </c>
    </row>
    <row r="711" spans="1:4">
      <c r="A711" s="766">
        <v>702</v>
      </c>
      <c r="B711" s="763" t="s">
        <v>1326</v>
      </c>
      <c r="C711" s="764" t="s">
        <v>1257</v>
      </c>
      <c r="D711" s="765">
        <v>1321.74</v>
      </c>
    </row>
    <row r="712" spans="1:4">
      <c r="A712" s="766">
        <v>703</v>
      </c>
      <c r="B712" s="763" t="s">
        <v>1327</v>
      </c>
      <c r="C712" s="764" t="s">
        <v>1257</v>
      </c>
      <c r="D712" s="765">
        <v>1321.74</v>
      </c>
    </row>
    <row r="713" spans="1:4">
      <c r="A713" s="766">
        <v>704</v>
      </c>
      <c r="B713" s="763" t="s">
        <v>1328</v>
      </c>
      <c r="C713" s="764" t="s">
        <v>1257</v>
      </c>
      <c r="D713" s="765">
        <v>1321.74</v>
      </c>
    </row>
    <row r="714" spans="1:4">
      <c r="A714" s="766">
        <v>705</v>
      </c>
      <c r="B714" s="763" t="s">
        <v>1329</v>
      </c>
      <c r="C714" s="764" t="s">
        <v>1257</v>
      </c>
      <c r="D714" s="765">
        <v>1321.74</v>
      </c>
    </row>
    <row r="715" spans="1:4">
      <c r="A715" s="766">
        <v>706</v>
      </c>
      <c r="B715" s="763" t="s">
        <v>1330</v>
      </c>
      <c r="C715" s="764" t="s">
        <v>1257</v>
      </c>
      <c r="D715" s="765">
        <v>1321.74</v>
      </c>
    </row>
    <row r="716" spans="1:4">
      <c r="A716" s="766">
        <v>707</v>
      </c>
      <c r="B716" s="763" t="s">
        <v>1331</v>
      </c>
      <c r="C716" s="764" t="s">
        <v>1257</v>
      </c>
      <c r="D716" s="765">
        <v>1321.74</v>
      </c>
    </row>
    <row r="717" spans="1:4">
      <c r="A717" s="766">
        <v>708</v>
      </c>
      <c r="B717" s="763" t="s">
        <v>1332</v>
      </c>
      <c r="C717" s="764" t="s">
        <v>1257</v>
      </c>
      <c r="D717" s="765">
        <v>1321.74</v>
      </c>
    </row>
    <row r="718" spans="1:4">
      <c r="A718" s="766">
        <v>709</v>
      </c>
      <c r="B718" s="763" t="s">
        <v>1333</v>
      </c>
      <c r="C718" s="764" t="s">
        <v>1257</v>
      </c>
      <c r="D718" s="765">
        <v>1321.74</v>
      </c>
    </row>
    <row r="719" spans="1:4">
      <c r="A719" s="766">
        <v>710</v>
      </c>
      <c r="B719" s="763" t="s">
        <v>1334</v>
      </c>
      <c r="C719" s="764" t="s">
        <v>1257</v>
      </c>
      <c r="D719" s="765">
        <v>1321.74</v>
      </c>
    </row>
    <row r="720" spans="1:4">
      <c r="A720" s="766">
        <v>711</v>
      </c>
      <c r="B720" s="763" t="s">
        <v>1335</v>
      </c>
      <c r="C720" s="764" t="s">
        <v>1257</v>
      </c>
      <c r="D720" s="765">
        <v>1321.74</v>
      </c>
    </row>
    <row r="721" spans="1:4">
      <c r="A721" s="766">
        <v>712</v>
      </c>
      <c r="B721" s="763" t="s">
        <v>1336</v>
      </c>
      <c r="C721" s="764" t="s">
        <v>1257</v>
      </c>
      <c r="D721" s="765">
        <v>1321.73</v>
      </c>
    </row>
    <row r="722" spans="1:4">
      <c r="A722" s="766">
        <v>713</v>
      </c>
      <c r="B722" s="763" t="s">
        <v>1337</v>
      </c>
      <c r="C722" s="764" t="s">
        <v>1257</v>
      </c>
      <c r="D722" s="765">
        <v>1321.73</v>
      </c>
    </row>
    <row r="723" spans="1:4">
      <c r="A723" s="766">
        <v>714</v>
      </c>
      <c r="B723" s="763" t="s">
        <v>1338</v>
      </c>
      <c r="C723" s="764" t="s">
        <v>1257</v>
      </c>
      <c r="D723" s="765">
        <v>1321.73</v>
      </c>
    </row>
    <row r="724" spans="1:4">
      <c r="A724" s="766">
        <v>715</v>
      </c>
      <c r="B724" s="763" t="s">
        <v>1339</v>
      </c>
      <c r="C724" s="764" t="s">
        <v>1257</v>
      </c>
      <c r="D724" s="765">
        <v>1321.73</v>
      </c>
    </row>
    <row r="725" spans="1:4">
      <c r="A725" s="766">
        <v>716</v>
      </c>
      <c r="B725" s="763" t="s">
        <v>1340</v>
      </c>
      <c r="C725" s="764" t="s">
        <v>1257</v>
      </c>
      <c r="D725" s="765">
        <v>1321.73</v>
      </c>
    </row>
    <row r="726" spans="1:4">
      <c r="A726" s="766">
        <v>717</v>
      </c>
      <c r="B726" s="763" t="s">
        <v>1341</v>
      </c>
      <c r="C726" s="764" t="s">
        <v>1257</v>
      </c>
      <c r="D726" s="765">
        <v>1321.73</v>
      </c>
    </row>
    <row r="727" spans="1:4">
      <c r="A727" s="766">
        <v>718</v>
      </c>
      <c r="B727" s="763" t="s">
        <v>1341</v>
      </c>
      <c r="C727" s="764" t="s">
        <v>1342</v>
      </c>
      <c r="D727" s="765">
        <v>23791.14</v>
      </c>
    </row>
    <row r="728" spans="1:4">
      <c r="A728" s="766">
        <v>719</v>
      </c>
      <c r="B728" s="763" t="s">
        <v>813</v>
      </c>
      <c r="C728" s="764" t="s">
        <v>1299</v>
      </c>
      <c r="D728" s="765">
        <v>97.12</v>
      </c>
    </row>
    <row r="729" spans="1:4" ht="25.5">
      <c r="A729" s="766">
        <v>720</v>
      </c>
      <c r="B729" s="763" t="s">
        <v>813</v>
      </c>
      <c r="C729" s="764" t="s">
        <v>1343</v>
      </c>
      <c r="D729" s="765">
        <v>1821.16</v>
      </c>
    </row>
    <row r="730" spans="1:4" ht="25.5">
      <c r="A730" s="766">
        <v>721</v>
      </c>
      <c r="B730" s="763" t="s">
        <v>813</v>
      </c>
      <c r="C730" s="764" t="s">
        <v>1344</v>
      </c>
      <c r="D730" s="765">
        <v>48232.43</v>
      </c>
    </row>
    <row r="731" spans="1:4" ht="38.25">
      <c r="A731" s="766">
        <v>722</v>
      </c>
      <c r="B731" s="763" t="s">
        <v>813</v>
      </c>
      <c r="C731" s="764" t="s">
        <v>1345</v>
      </c>
      <c r="D731" s="765">
        <v>0</v>
      </c>
    </row>
    <row r="732" spans="1:4">
      <c r="A732" s="766">
        <v>723</v>
      </c>
      <c r="B732" s="763" t="s">
        <v>1346</v>
      </c>
      <c r="C732" s="764" t="s">
        <v>1347</v>
      </c>
      <c r="D732" s="765">
        <v>1705.47</v>
      </c>
    </row>
    <row r="733" spans="1:4">
      <c r="A733" s="766">
        <v>724</v>
      </c>
      <c r="B733" s="763" t="s">
        <v>1348</v>
      </c>
      <c r="C733" s="764" t="s">
        <v>1347</v>
      </c>
      <c r="D733" s="765">
        <v>1705.47</v>
      </c>
    </row>
    <row r="734" spans="1:4">
      <c r="A734" s="766">
        <v>725</v>
      </c>
      <c r="B734" s="763" t="s">
        <v>1349</v>
      </c>
      <c r="C734" s="764" t="s">
        <v>1347</v>
      </c>
      <c r="D734" s="765">
        <v>1705.47</v>
      </c>
    </row>
    <row r="735" spans="1:4">
      <c r="A735" s="766">
        <v>726</v>
      </c>
      <c r="B735" s="763" t="s">
        <v>1350</v>
      </c>
      <c r="C735" s="764" t="s">
        <v>1347</v>
      </c>
      <c r="D735" s="765">
        <v>1705.47</v>
      </c>
    </row>
    <row r="736" spans="1:4">
      <c r="A736" s="766">
        <v>727</v>
      </c>
      <c r="B736" s="763" t="s">
        <v>1351</v>
      </c>
      <c r="C736" s="764" t="s">
        <v>1347</v>
      </c>
      <c r="D736" s="765">
        <v>1705.47</v>
      </c>
    </row>
    <row r="737" spans="1:4">
      <c r="A737" s="766">
        <v>728</v>
      </c>
      <c r="B737" s="763" t="s">
        <v>1352</v>
      </c>
      <c r="C737" s="764" t="s">
        <v>1347</v>
      </c>
      <c r="D737" s="765">
        <v>1705.47</v>
      </c>
    </row>
    <row r="738" spans="1:4">
      <c r="A738" s="766">
        <v>729</v>
      </c>
      <c r="B738" s="763" t="s">
        <v>1353</v>
      </c>
      <c r="C738" s="764" t="s">
        <v>1347</v>
      </c>
      <c r="D738" s="765">
        <v>1705.47</v>
      </c>
    </row>
    <row r="739" spans="1:4">
      <c r="A739" s="766">
        <v>730</v>
      </c>
      <c r="B739" s="763" t="s">
        <v>1354</v>
      </c>
      <c r="C739" s="764" t="s">
        <v>1347</v>
      </c>
      <c r="D739" s="765">
        <v>1705.47</v>
      </c>
    </row>
    <row r="740" spans="1:4">
      <c r="A740" s="766">
        <v>731</v>
      </c>
      <c r="B740" s="763" t="s">
        <v>1355</v>
      </c>
      <c r="C740" s="764" t="s">
        <v>1347</v>
      </c>
      <c r="D740" s="765">
        <v>1705.47</v>
      </c>
    </row>
    <row r="741" spans="1:4">
      <c r="A741" s="766">
        <v>732</v>
      </c>
      <c r="B741" s="763" t="s">
        <v>1356</v>
      </c>
      <c r="C741" s="764" t="s">
        <v>1347</v>
      </c>
      <c r="D741" s="765">
        <v>1705.47</v>
      </c>
    </row>
    <row r="742" spans="1:4">
      <c r="A742" s="766">
        <v>733</v>
      </c>
      <c r="B742" s="763" t="s">
        <v>1357</v>
      </c>
      <c r="C742" s="764" t="s">
        <v>1347</v>
      </c>
      <c r="D742" s="765">
        <v>1705.47</v>
      </c>
    </row>
    <row r="743" spans="1:4">
      <c r="A743" s="766">
        <v>734</v>
      </c>
      <c r="B743" s="763" t="s">
        <v>1358</v>
      </c>
      <c r="C743" s="764" t="s">
        <v>1347</v>
      </c>
      <c r="D743" s="765">
        <v>1705.47</v>
      </c>
    </row>
    <row r="744" spans="1:4">
      <c r="A744" s="766">
        <v>735</v>
      </c>
      <c r="B744" s="763" t="s">
        <v>813</v>
      </c>
      <c r="C744" s="764" t="s">
        <v>1347</v>
      </c>
      <c r="D744" s="765">
        <v>1705.47</v>
      </c>
    </row>
    <row r="745" spans="1:4">
      <c r="A745" s="766">
        <v>736</v>
      </c>
      <c r="B745" s="763" t="s">
        <v>813</v>
      </c>
      <c r="C745" s="764" t="s">
        <v>1347</v>
      </c>
      <c r="D745" s="765">
        <v>1705.47</v>
      </c>
    </row>
    <row r="746" spans="1:4">
      <c r="A746" s="766">
        <v>737</v>
      </c>
      <c r="B746" s="763" t="s">
        <v>813</v>
      </c>
      <c r="C746" s="764" t="s">
        <v>1347</v>
      </c>
      <c r="D746" s="765">
        <v>1705.47</v>
      </c>
    </row>
    <row r="747" spans="1:4">
      <c r="A747" s="766">
        <v>738</v>
      </c>
      <c r="B747" s="763" t="s">
        <v>813</v>
      </c>
      <c r="C747" s="764" t="s">
        <v>1347</v>
      </c>
      <c r="D747" s="765">
        <v>1705.47</v>
      </c>
    </row>
    <row r="748" spans="1:4">
      <c r="A748" s="766">
        <v>739</v>
      </c>
      <c r="B748" s="763" t="s">
        <v>813</v>
      </c>
      <c r="C748" s="764" t="s">
        <v>1347</v>
      </c>
      <c r="D748" s="765">
        <v>1705.47</v>
      </c>
    </row>
    <row r="749" spans="1:4">
      <c r="A749" s="766">
        <v>740</v>
      </c>
      <c r="B749" s="763" t="s">
        <v>813</v>
      </c>
      <c r="C749" s="764" t="s">
        <v>1347</v>
      </c>
      <c r="D749" s="765">
        <v>1705.47</v>
      </c>
    </row>
    <row r="750" spans="1:4">
      <c r="A750" s="766">
        <v>741</v>
      </c>
      <c r="B750" s="763" t="s">
        <v>813</v>
      </c>
      <c r="C750" s="764" t="s">
        <v>1347</v>
      </c>
      <c r="D750" s="765">
        <v>1705.47</v>
      </c>
    </row>
    <row r="751" spans="1:4">
      <c r="A751" s="766">
        <v>742</v>
      </c>
      <c r="B751" s="763" t="s">
        <v>813</v>
      </c>
      <c r="C751" s="764" t="s">
        <v>1347</v>
      </c>
      <c r="D751" s="765">
        <v>1705.47</v>
      </c>
    </row>
    <row r="752" spans="1:4">
      <c r="A752" s="766">
        <v>743</v>
      </c>
      <c r="B752" s="763" t="s">
        <v>813</v>
      </c>
      <c r="C752" s="764" t="s">
        <v>1347</v>
      </c>
      <c r="D752" s="765">
        <v>1705.47</v>
      </c>
    </row>
    <row r="753" spans="1:4">
      <c r="A753" s="766">
        <v>744</v>
      </c>
      <c r="B753" s="763" t="s">
        <v>1359</v>
      </c>
      <c r="C753" s="764" t="s">
        <v>1347</v>
      </c>
      <c r="D753" s="765">
        <v>1705.47</v>
      </c>
    </row>
    <row r="754" spans="1:4">
      <c r="A754" s="766">
        <v>745</v>
      </c>
      <c r="B754" s="763" t="s">
        <v>1360</v>
      </c>
      <c r="C754" s="764" t="s">
        <v>1347</v>
      </c>
      <c r="D754" s="765">
        <v>1705.47</v>
      </c>
    </row>
    <row r="755" spans="1:4">
      <c r="A755" s="766">
        <v>746</v>
      </c>
      <c r="B755" s="763" t="s">
        <v>1361</v>
      </c>
      <c r="C755" s="764" t="s">
        <v>1347</v>
      </c>
      <c r="D755" s="765">
        <v>1705.47</v>
      </c>
    </row>
    <row r="756" spans="1:4">
      <c r="A756" s="766">
        <v>747</v>
      </c>
      <c r="B756" s="763" t="s">
        <v>1362</v>
      </c>
      <c r="C756" s="764" t="s">
        <v>1347</v>
      </c>
      <c r="D756" s="765">
        <v>1705.47</v>
      </c>
    </row>
    <row r="757" spans="1:4">
      <c r="A757" s="766">
        <v>748</v>
      </c>
      <c r="B757" s="763" t="s">
        <v>1363</v>
      </c>
      <c r="C757" s="764" t="s">
        <v>1347</v>
      </c>
      <c r="D757" s="765">
        <v>1705.47</v>
      </c>
    </row>
    <row r="758" spans="1:4">
      <c r="A758" s="766">
        <v>749</v>
      </c>
      <c r="B758" s="763" t="s">
        <v>1364</v>
      </c>
      <c r="C758" s="764" t="s">
        <v>1347</v>
      </c>
      <c r="D758" s="765">
        <v>1705.47</v>
      </c>
    </row>
    <row r="759" spans="1:4">
      <c r="A759" s="766">
        <v>750</v>
      </c>
      <c r="B759" s="763" t="s">
        <v>1365</v>
      </c>
      <c r="C759" s="764" t="s">
        <v>1347</v>
      </c>
      <c r="D759" s="765">
        <v>1705.47</v>
      </c>
    </row>
    <row r="760" spans="1:4">
      <c r="A760" s="766">
        <v>751</v>
      </c>
      <c r="B760" s="763" t="s">
        <v>1366</v>
      </c>
      <c r="C760" s="764" t="s">
        <v>1347</v>
      </c>
      <c r="D760" s="765">
        <v>1705.46</v>
      </c>
    </row>
    <row r="761" spans="1:4">
      <c r="A761" s="766">
        <v>752</v>
      </c>
      <c r="B761" s="763" t="s">
        <v>1367</v>
      </c>
      <c r="C761" s="764" t="s">
        <v>1347</v>
      </c>
      <c r="D761" s="765">
        <v>1705.46</v>
      </c>
    </row>
    <row r="762" spans="1:4">
      <c r="A762" s="766">
        <v>753</v>
      </c>
      <c r="B762" s="763" t="s">
        <v>1368</v>
      </c>
      <c r="C762" s="764" t="s">
        <v>1347</v>
      </c>
      <c r="D762" s="765">
        <v>1705.46</v>
      </c>
    </row>
    <row r="763" spans="1:4">
      <c r="A763" s="766">
        <v>754</v>
      </c>
      <c r="B763" s="763" t="s">
        <v>1369</v>
      </c>
      <c r="C763" s="764" t="s">
        <v>1347</v>
      </c>
      <c r="D763" s="765">
        <v>1705.46</v>
      </c>
    </row>
    <row r="764" spans="1:4">
      <c r="A764" s="766">
        <v>755</v>
      </c>
      <c r="B764" s="763" t="s">
        <v>1369</v>
      </c>
      <c r="C764" s="764" t="s">
        <v>1370</v>
      </c>
      <c r="D764" s="765">
        <v>27287.360000000001</v>
      </c>
    </row>
    <row r="765" spans="1:4" ht="25.5">
      <c r="A765" s="766">
        <v>756</v>
      </c>
      <c r="B765" s="763" t="s">
        <v>813</v>
      </c>
      <c r="C765" s="764" t="s">
        <v>1371</v>
      </c>
      <c r="D765" s="765">
        <v>125.32</v>
      </c>
    </row>
    <row r="766" spans="1:4" ht="25.5">
      <c r="A766" s="766">
        <v>757</v>
      </c>
      <c r="B766" s="763" t="s">
        <v>813</v>
      </c>
      <c r="C766" s="764" t="s">
        <v>1371</v>
      </c>
      <c r="D766" s="765">
        <v>125.32</v>
      </c>
    </row>
    <row r="767" spans="1:4" ht="25.5">
      <c r="A767" s="766">
        <v>758</v>
      </c>
      <c r="B767" s="763" t="s">
        <v>813</v>
      </c>
      <c r="C767" s="764" t="s">
        <v>1371</v>
      </c>
      <c r="D767" s="765">
        <v>125.32</v>
      </c>
    </row>
    <row r="768" spans="1:4" ht="25.5">
      <c r="A768" s="766">
        <v>759</v>
      </c>
      <c r="B768" s="763" t="s">
        <v>813</v>
      </c>
      <c r="C768" s="764" t="s">
        <v>1372</v>
      </c>
      <c r="D768" s="765">
        <v>2255.9299999999998</v>
      </c>
    </row>
    <row r="769" spans="1:4">
      <c r="A769" s="766">
        <v>760</v>
      </c>
      <c r="B769" s="763" t="s">
        <v>813</v>
      </c>
      <c r="C769" s="764" t="s">
        <v>1373</v>
      </c>
      <c r="D769" s="765">
        <v>419.63</v>
      </c>
    </row>
    <row r="770" spans="1:4">
      <c r="A770" s="766">
        <v>761</v>
      </c>
      <c r="B770" s="763" t="s">
        <v>813</v>
      </c>
      <c r="C770" s="764" t="s">
        <v>1373</v>
      </c>
      <c r="D770" s="765">
        <v>419.62</v>
      </c>
    </row>
    <row r="771" spans="1:4">
      <c r="A771" s="766">
        <v>762</v>
      </c>
      <c r="B771" s="763" t="s">
        <v>813</v>
      </c>
      <c r="C771" s="764" t="s">
        <v>1373</v>
      </c>
      <c r="D771" s="765">
        <v>419.62</v>
      </c>
    </row>
    <row r="772" spans="1:4">
      <c r="A772" s="766">
        <v>763</v>
      </c>
      <c r="B772" s="763" t="s">
        <v>813</v>
      </c>
      <c r="C772" s="764" t="s">
        <v>1373</v>
      </c>
      <c r="D772" s="765">
        <v>419.62</v>
      </c>
    </row>
    <row r="773" spans="1:4">
      <c r="A773" s="766">
        <v>764</v>
      </c>
      <c r="B773" s="763" t="s">
        <v>813</v>
      </c>
      <c r="C773" s="764" t="s">
        <v>1373</v>
      </c>
      <c r="D773" s="765">
        <v>419.62</v>
      </c>
    </row>
    <row r="774" spans="1:4">
      <c r="A774" s="766">
        <v>765</v>
      </c>
      <c r="B774" s="763" t="s">
        <v>813</v>
      </c>
      <c r="C774" s="764" t="s">
        <v>1373</v>
      </c>
      <c r="D774" s="765">
        <v>419.62</v>
      </c>
    </row>
    <row r="775" spans="1:4" ht="25.5">
      <c r="A775" s="766">
        <v>766</v>
      </c>
      <c r="B775" s="763" t="s">
        <v>813</v>
      </c>
      <c r="C775" s="764" t="s">
        <v>1374</v>
      </c>
      <c r="D775" s="765">
        <v>5371.16</v>
      </c>
    </row>
    <row r="776" spans="1:4" ht="25.5">
      <c r="A776" s="766">
        <v>767</v>
      </c>
      <c r="B776" s="763" t="s">
        <v>813</v>
      </c>
      <c r="C776" s="764" t="s">
        <v>1375</v>
      </c>
      <c r="D776" s="765">
        <v>30932.14</v>
      </c>
    </row>
    <row r="777" spans="1:4" ht="38.25">
      <c r="A777" s="766">
        <v>768</v>
      </c>
      <c r="B777" s="763" t="s">
        <v>1376</v>
      </c>
      <c r="C777" s="764" t="s">
        <v>1377</v>
      </c>
      <c r="D777" s="765">
        <v>539.20000000000005</v>
      </c>
    </row>
    <row r="778" spans="1:4" ht="38.25">
      <c r="A778" s="766">
        <v>769</v>
      </c>
      <c r="B778" s="763" t="s">
        <v>1378</v>
      </c>
      <c r="C778" s="764" t="s">
        <v>1377</v>
      </c>
      <c r="D778" s="765">
        <v>539.20000000000005</v>
      </c>
    </row>
    <row r="779" spans="1:4" ht="38.25">
      <c r="A779" s="766">
        <v>770</v>
      </c>
      <c r="B779" s="763" t="s">
        <v>1379</v>
      </c>
      <c r="C779" s="764" t="s">
        <v>1377</v>
      </c>
      <c r="D779" s="765">
        <v>539.20000000000005</v>
      </c>
    </row>
    <row r="780" spans="1:4" ht="38.25">
      <c r="A780" s="766">
        <v>771</v>
      </c>
      <c r="B780" s="763" t="s">
        <v>1380</v>
      </c>
      <c r="C780" s="764" t="s">
        <v>1377</v>
      </c>
      <c r="D780" s="765">
        <v>539.20000000000005</v>
      </c>
    </row>
    <row r="781" spans="1:4" ht="38.25">
      <c r="A781" s="766">
        <v>772</v>
      </c>
      <c r="B781" s="763" t="s">
        <v>813</v>
      </c>
      <c r="C781" s="764" t="s">
        <v>1377</v>
      </c>
      <c r="D781" s="765">
        <v>539.20000000000005</v>
      </c>
    </row>
    <row r="782" spans="1:4" ht="38.25">
      <c r="A782" s="766">
        <v>773</v>
      </c>
      <c r="B782" s="763" t="s">
        <v>813</v>
      </c>
      <c r="C782" s="764" t="s">
        <v>1377</v>
      </c>
      <c r="D782" s="765">
        <v>539.20000000000005</v>
      </c>
    </row>
    <row r="783" spans="1:4" ht="38.25">
      <c r="A783" s="766">
        <v>774</v>
      </c>
      <c r="B783" s="763" t="s">
        <v>1381</v>
      </c>
      <c r="C783" s="764" t="s">
        <v>1377</v>
      </c>
      <c r="D783" s="765">
        <v>539.20000000000005</v>
      </c>
    </row>
    <row r="784" spans="1:4" ht="38.25">
      <c r="A784" s="766">
        <v>775</v>
      </c>
      <c r="B784" s="763" t="s">
        <v>1382</v>
      </c>
      <c r="C784" s="764" t="s">
        <v>1377</v>
      </c>
      <c r="D784" s="765">
        <v>539.20000000000005</v>
      </c>
    </row>
    <row r="785" spans="1:4" ht="38.25">
      <c r="A785" s="766">
        <v>776</v>
      </c>
      <c r="B785" s="763" t="s">
        <v>1383</v>
      </c>
      <c r="C785" s="764" t="s">
        <v>1377</v>
      </c>
      <c r="D785" s="765">
        <v>539.20000000000005</v>
      </c>
    </row>
    <row r="786" spans="1:4" ht="38.25">
      <c r="A786" s="766">
        <v>777</v>
      </c>
      <c r="B786" s="763" t="s">
        <v>1384</v>
      </c>
      <c r="C786" s="764" t="s">
        <v>1377</v>
      </c>
      <c r="D786" s="765">
        <v>539.20000000000005</v>
      </c>
    </row>
    <row r="787" spans="1:4" ht="38.25">
      <c r="A787" s="766">
        <v>778</v>
      </c>
      <c r="B787" s="763" t="s">
        <v>1385</v>
      </c>
      <c r="C787" s="764" t="s">
        <v>1377</v>
      </c>
      <c r="D787" s="765">
        <v>539.20000000000005</v>
      </c>
    </row>
    <row r="788" spans="1:4" ht="38.25">
      <c r="A788" s="766">
        <v>779</v>
      </c>
      <c r="B788" s="763" t="s">
        <v>1386</v>
      </c>
      <c r="C788" s="764" t="s">
        <v>1377</v>
      </c>
      <c r="D788" s="765">
        <v>539.20000000000005</v>
      </c>
    </row>
    <row r="789" spans="1:4" ht="38.25">
      <c r="A789" s="766">
        <v>780</v>
      </c>
      <c r="B789" s="763" t="s">
        <v>1387</v>
      </c>
      <c r="C789" s="764" t="s">
        <v>1377</v>
      </c>
      <c r="D789" s="765">
        <v>539.20000000000005</v>
      </c>
    </row>
    <row r="790" spans="1:4" ht="38.25">
      <c r="A790" s="766">
        <v>781</v>
      </c>
      <c r="B790" s="763" t="s">
        <v>1388</v>
      </c>
      <c r="C790" s="764" t="s">
        <v>1377</v>
      </c>
      <c r="D790" s="765">
        <v>539.20000000000005</v>
      </c>
    </row>
    <row r="791" spans="1:4" ht="38.25">
      <c r="A791" s="766">
        <v>782</v>
      </c>
      <c r="B791" s="763" t="s">
        <v>1389</v>
      </c>
      <c r="C791" s="764" t="s">
        <v>1377</v>
      </c>
      <c r="D791" s="765">
        <v>539.20000000000005</v>
      </c>
    </row>
    <row r="792" spans="1:4" ht="38.25">
      <c r="A792" s="766">
        <v>783</v>
      </c>
      <c r="B792" s="763" t="s">
        <v>1390</v>
      </c>
      <c r="C792" s="764" t="s">
        <v>1377</v>
      </c>
      <c r="D792" s="765">
        <v>539.20000000000005</v>
      </c>
    </row>
    <row r="793" spans="1:4" ht="38.25">
      <c r="A793" s="766">
        <v>784</v>
      </c>
      <c r="B793" s="763" t="s">
        <v>1391</v>
      </c>
      <c r="C793" s="764" t="s">
        <v>1377</v>
      </c>
      <c r="D793" s="765">
        <v>539.20000000000005</v>
      </c>
    </row>
    <row r="794" spans="1:4" ht="38.25">
      <c r="A794" s="766">
        <v>785</v>
      </c>
      <c r="B794" s="763" t="s">
        <v>1392</v>
      </c>
      <c r="C794" s="764" t="s">
        <v>1377</v>
      </c>
      <c r="D794" s="765">
        <v>539.20000000000005</v>
      </c>
    </row>
    <row r="795" spans="1:4" ht="38.25">
      <c r="A795" s="766">
        <v>786</v>
      </c>
      <c r="B795" s="763" t="s">
        <v>1393</v>
      </c>
      <c r="C795" s="764" t="s">
        <v>1377</v>
      </c>
      <c r="D795" s="765">
        <v>539.20000000000005</v>
      </c>
    </row>
    <row r="796" spans="1:4" ht="38.25">
      <c r="A796" s="766">
        <v>787</v>
      </c>
      <c r="B796" s="763" t="s">
        <v>1394</v>
      </c>
      <c r="C796" s="764" t="s">
        <v>1377</v>
      </c>
      <c r="D796" s="765">
        <v>539.20000000000005</v>
      </c>
    </row>
    <row r="797" spans="1:4" ht="38.25">
      <c r="A797" s="766">
        <v>788</v>
      </c>
      <c r="B797" s="763" t="s">
        <v>1395</v>
      </c>
      <c r="C797" s="764" t="s">
        <v>1377</v>
      </c>
      <c r="D797" s="765">
        <v>539.20000000000005</v>
      </c>
    </row>
    <row r="798" spans="1:4" ht="38.25">
      <c r="A798" s="766">
        <v>789</v>
      </c>
      <c r="B798" s="763" t="s">
        <v>1396</v>
      </c>
      <c r="C798" s="764" t="s">
        <v>1377</v>
      </c>
      <c r="D798" s="765">
        <v>539.20000000000005</v>
      </c>
    </row>
    <row r="799" spans="1:4" ht="38.25">
      <c r="A799" s="766">
        <v>790</v>
      </c>
      <c r="B799" s="763" t="s">
        <v>1397</v>
      </c>
      <c r="C799" s="764" t="s">
        <v>1377</v>
      </c>
      <c r="D799" s="765">
        <v>539.20000000000005</v>
      </c>
    </row>
    <row r="800" spans="1:4" ht="38.25">
      <c r="A800" s="766">
        <v>791</v>
      </c>
      <c r="B800" s="763" t="s">
        <v>1398</v>
      </c>
      <c r="C800" s="764" t="s">
        <v>1377</v>
      </c>
      <c r="D800" s="765">
        <v>539.20000000000005</v>
      </c>
    </row>
    <row r="801" spans="1:4" ht="38.25">
      <c r="A801" s="766">
        <v>792</v>
      </c>
      <c r="B801" s="763" t="s">
        <v>1399</v>
      </c>
      <c r="C801" s="764" t="s">
        <v>1377</v>
      </c>
      <c r="D801" s="765">
        <v>539.20000000000005</v>
      </c>
    </row>
    <row r="802" spans="1:4" ht="38.25">
      <c r="A802" s="766">
        <v>793</v>
      </c>
      <c r="B802" s="763" t="s">
        <v>1400</v>
      </c>
      <c r="C802" s="764" t="s">
        <v>1377</v>
      </c>
      <c r="D802" s="765">
        <v>539.20000000000005</v>
      </c>
    </row>
    <row r="803" spans="1:4" ht="38.25">
      <c r="A803" s="766">
        <v>794</v>
      </c>
      <c r="B803" s="763" t="s">
        <v>1401</v>
      </c>
      <c r="C803" s="764" t="s">
        <v>1377</v>
      </c>
      <c r="D803" s="765">
        <v>539.20000000000005</v>
      </c>
    </row>
    <row r="804" spans="1:4" ht="38.25">
      <c r="A804" s="766">
        <v>795</v>
      </c>
      <c r="B804" s="763" t="s">
        <v>1402</v>
      </c>
      <c r="C804" s="764" t="s">
        <v>1377</v>
      </c>
      <c r="D804" s="765">
        <v>539.20000000000005</v>
      </c>
    </row>
    <row r="805" spans="1:4" ht="38.25">
      <c r="A805" s="766">
        <v>796</v>
      </c>
      <c r="B805" s="763" t="s">
        <v>1403</v>
      </c>
      <c r="C805" s="764" t="s">
        <v>1377</v>
      </c>
      <c r="D805" s="765">
        <v>539.20000000000005</v>
      </c>
    </row>
    <row r="806" spans="1:4" ht="38.25">
      <c r="A806" s="766">
        <v>797</v>
      </c>
      <c r="B806" s="763" t="s">
        <v>1404</v>
      </c>
      <c r="C806" s="764" t="s">
        <v>1377</v>
      </c>
      <c r="D806" s="765">
        <v>539.20000000000005</v>
      </c>
    </row>
    <row r="807" spans="1:4" ht="38.25">
      <c r="A807" s="766">
        <v>798</v>
      </c>
      <c r="B807" s="763" t="s">
        <v>1404</v>
      </c>
      <c r="C807" s="764" t="s">
        <v>1405</v>
      </c>
      <c r="D807" s="765">
        <v>4313.59</v>
      </c>
    </row>
    <row r="808" spans="1:4">
      <c r="A808" s="766">
        <v>799</v>
      </c>
      <c r="B808" s="763" t="s">
        <v>1406</v>
      </c>
      <c r="C808" s="764" t="s">
        <v>1407</v>
      </c>
      <c r="D808" s="765">
        <v>1603</v>
      </c>
    </row>
    <row r="809" spans="1:4">
      <c r="A809" s="766">
        <v>800</v>
      </c>
      <c r="B809" s="763" t="s">
        <v>1408</v>
      </c>
      <c r="C809" s="764" t="s">
        <v>1407</v>
      </c>
      <c r="D809" s="765">
        <v>1603</v>
      </c>
    </row>
    <row r="810" spans="1:4">
      <c r="A810" s="766">
        <v>801</v>
      </c>
      <c r="B810" s="763" t="s">
        <v>1409</v>
      </c>
      <c r="C810" s="764" t="s">
        <v>1407</v>
      </c>
      <c r="D810" s="765">
        <v>1603</v>
      </c>
    </row>
    <row r="811" spans="1:4">
      <c r="A811" s="766">
        <v>802</v>
      </c>
      <c r="B811" s="763" t="s">
        <v>1410</v>
      </c>
      <c r="C811" s="764" t="s">
        <v>1407</v>
      </c>
      <c r="D811" s="765">
        <v>1603</v>
      </c>
    </row>
    <row r="812" spans="1:4">
      <c r="A812" s="766">
        <v>803</v>
      </c>
      <c r="B812" s="763" t="s">
        <v>1411</v>
      </c>
      <c r="C812" s="764" t="s">
        <v>1407</v>
      </c>
      <c r="D812" s="765">
        <v>1602.99</v>
      </c>
    </row>
    <row r="813" spans="1:4" ht="25.5">
      <c r="A813" s="766">
        <v>804</v>
      </c>
      <c r="B813" s="763" t="s">
        <v>813</v>
      </c>
      <c r="C813" s="764" t="s">
        <v>1412</v>
      </c>
      <c r="D813" s="765">
        <v>354.43</v>
      </c>
    </row>
    <row r="814" spans="1:4" ht="25.5">
      <c r="A814" s="766">
        <v>805</v>
      </c>
      <c r="B814" s="763" t="s">
        <v>813</v>
      </c>
      <c r="C814" s="764" t="s">
        <v>1412</v>
      </c>
      <c r="D814" s="765">
        <v>354.43</v>
      </c>
    </row>
    <row r="815" spans="1:4" ht="25.5">
      <c r="A815" s="766">
        <v>806</v>
      </c>
      <c r="B815" s="763" t="s">
        <v>813</v>
      </c>
      <c r="C815" s="764" t="s">
        <v>1412</v>
      </c>
      <c r="D815" s="765">
        <v>354.43</v>
      </c>
    </row>
    <row r="816" spans="1:4" ht="25.5">
      <c r="A816" s="766">
        <v>807</v>
      </c>
      <c r="B816" s="763" t="s">
        <v>813</v>
      </c>
      <c r="C816" s="764" t="s">
        <v>1412</v>
      </c>
      <c r="D816" s="765">
        <v>354.43</v>
      </c>
    </row>
    <row r="817" spans="1:4" ht="25.5">
      <c r="A817" s="766">
        <v>808</v>
      </c>
      <c r="B817" s="763" t="s">
        <v>813</v>
      </c>
      <c r="C817" s="764" t="s">
        <v>1412</v>
      </c>
      <c r="D817" s="765">
        <v>354.43</v>
      </c>
    </row>
    <row r="818" spans="1:4" ht="25.5">
      <c r="A818" s="766">
        <v>809</v>
      </c>
      <c r="B818" s="763" t="s">
        <v>813</v>
      </c>
      <c r="C818" s="764" t="s">
        <v>1412</v>
      </c>
      <c r="D818" s="765">
        <v>354.43</v>
      </c>
    </row>
    <row r="819" spans="1:4" ht="25.5">
      <c r="A819" s="766">
        <v>810</v>
      </c>
      <c r="B819" s="763" t="s">
        <v>813</v>
      </c>
      <c r="C819" s="764" t="s">
        <v>1412</v>
      </c>
      <c r="D819" s="765">
        <v>354.43</v>
      </c>
    </row>
    <row r="820" spans="1:4" ht="25.5">
      <c r="A820" s="766">
        <v>811</v>
      </c>
      <c r="B820" s="763" t="s">
        <v>813</v>
      </c>
      <c r="C820" s="764" t="s">
        <v>1412</v>
      </c>
      <c r="D820" s="765">
        <v>354.43</v>
      </c>
    </row>
    <row r="821" spans="1:4" ht="25.5">
      <c r="A821" s="766">
        <v>812</v>
      </c>
      <c r="B821" s="763" t="s">
        <v>813</v>
      </c>
      <c r="C821" s="764" t="s">
        <v>1413</v>
      </c>
      <c r="D821" s="765">
        <v>708.87</v>
      </c>
    </row>
    <row r="822" spans="1:4" ht="38.25">
      <c r="A822" s="766">
        <v>813</v>
      </c>
      <c r="B822" s="763" t="s">
        <v>813</v>
      </c>
      <c r="C822" s="764" t="s">
        <v>1414</v>
      </c>
      <c r="D822" s="765">
        <v>36772.230000000003</v>
      </c>
    </row>
    <row r="823" spans="1:4">
      <c r="A823" s="766">
        <v>814</v>
      </c>
      <c r="B823" s="763" t="s">
        <v>1408</v>
      </c>
      <c r="C823" s="764" t="s">
        <v>1415</v>
      </c>
      <c r="D823" s="765">
        <v>1151.45</v>
      </c>
    </row>
    <row r="824" spans="1:4">
      <c r="A824" s="766">
        <v>815</v>
      </c>
      <c r="B824" s="763" t="s">
        <v>1409</v>
      </c>
      <c r="C824" s="764" t="s">
        <v>1415</v>
      </c>
      <c r="D824" s="765">
        <v>1151.45</v>
      </c>
    </row>
    <row r="825" spans="1:4">
      <c r="A825" s="766">
        <v>816</v>
      </c>
      <c r="B825" s="763" t="s">
        <v>1410</v>
      </c>
      <c r="C825" s="764" t="s">
        <v>1415</v>
      </c>
      <c r="D825" s="765">
        <v>1151.45</v>
      </c>
    </row>
    <row r="826" spans="1:4">
      <c r="A826" s="766">
        <v>817</v>
      </c>
      <c r="B826" s="763" t="s">
        <v>1411</v>
      </c>
      <c r="C826" s="764" t="s">
        <v>1415</v>
      </c>
      <c r="D826" s="765">
        <v>1151.45</v>
      </c>
    </row>
    <row r="827" spans="1:4">
      <c r="A827" s="766">
        <v>818</v>
      </c>
      <c r="B827" s="763" t="s">
        <v>1416</v>
      </c>
      <c r="C827" s="764" t="s">
        <v>1415</v>
      </c>
      <c r="D827" s="765">
        <v>1151.45</v>
      </c>
    </row>
    <row r="828" spans="1:4">
      <c r="A828" s="766">
        <v>819</v>
      </c>
      <c r="B828" s="763" t="s">
        <v>1417</v>
      </c>
      <c r="C828" s="764" t="s">
        <v>1415</v>
      </c>
      <c r="D828" s="765">
        <v>1151.45</v>
      </c>
    </row>
    <row r="829" spans="1:4">
      <c r="A829" s="766">
        <v>820</v>
      </c>
      <c r="B829" s="763" t="s">
        <v>1418</v>
      </c>
      <c r="C829" s="764" t="s">
        <v>1415</v>
      </c>
      <c r="D829" s="765">
        <v>1151.45</v>
      </c>
    </row>
    <row r="830" spans="1:4">
      <c r="A830" s="766">
        <v>821</v>
      </c>
      <c r="B830" s="763" t="s">
        <v>813</v>
      </c>
      <c r="C830" s="764" t="s">
        <v>1415</v>
      </c>
      <c r="D830" s="765">
        <v>1151.45</v>
      </c>
    </row>
    <row r="831" spans="1:4">
      <c r="A831" s="766">
        <v>822</v>
      </c>
      <c r="B831" s="763" t="s">
        <v>1419</v>
      </c>
      <c r="C831" s="764" t="s">
        <v>1415</v>
      </c>
      <c r="D831" s="765">
        <v>1151.45</v>
      </c>
    </row>
    <row r="832" spans="1:4">
      <c r="A832" s="766">
        <v>823</v>
      </c>
      <c r="B832" s="763" t="s">
        <v>1420</v>
      </c>
      <c r="C832" s="764" t="s">
        <v>1415</v>
      </c>
      <c r="D832" s="765">
        <v>1151.42</v>
      </c>
    </row>
    <row r="833" spans="1:4">
      <c r="A833" s="766">
        <v>824</v>
      </c>
      <c r="B833" s="763" t="s">
        <v>1421</v>
      </c>
      <c r="C833" s="764" t="s">
        <v>1415</v>
      </c>
      <c r="D833" s="765">
        <v>1151.45</v>
      </c>
    </row>
    <row r="834" spans="1:4" ht="25.5">
      <c r="A834" s="766">
        <v>825</v>
      </c>
      <c r="B834" s="763" t="s">
        <v>813</v>
      </c>
      <c r="C834" s="764" t="s">
        <v>1422</v>
      </c>
      <c r="D834" s="765">
        <v>1417.72</v>
      </c>
    </row>
    <row r="835" spans="1:4" ht="25.5">
      <c r="A835" s="766">
        <v>826</v>
      </c>
      <c r="B835" s="763" t="s">
        <v>813</v>
      </c>
      <c r="C835" s="764" t="s">
        <v>1422</v>
      </c>
      <c r="D835" s="765">
        <v>1417.72</v>
      </c>
    </row>
    <row r="836" spans="1:4" ht="25.5">
      <c r="A836" s="766">
        <v>827</v>
      </c>
      <c r="B836" s="763" t="s">
        <v>813</v>
      </c>
      <c r="C836" s="764" t="s">
        <v>1423</v>
      </c>
      <c r="D836" s="765">
        <v>28354.46</v>
      </c>
    </row>
    <row r="837" spans="1:4">
      <c r="A837" s="766">
        <v>828</v>
      </c>
      <c r="B837" s="763" t="s">
        <v>813</v>
      </c>
      <c r="C837" s="764" t="s">
        <v>1424</v>
      </c>
      <c r="D837" s="765">
        <v>431.27</v>
      </c>
    </row>
    <row r="838" spans="1:4">
      <c r="A838" s="766">
        <v>829</v>
      </c>
      <c r="B838" s="763" t="s">
        <v>813</v>
      </c>
      <c r="C838" s="764" t="s">
        <v>1424</v>
      </c>
      <c r="D838" s="765">
        <v>431.26</v>
      </c>
    </row>
    <row r="839" spans="1:4">
      <c r="A839" s="766">
        <v>830</v>
      </c>
      <c r="B839" s="763" t="s">
        <v>813</v>
      </c>
      <c r="C839" s="764" t="s">
        <v>1424</v>
      </c>
      <c r="D839" s="765">
        <v>431.26</v>
      </c>
    </row>
    <row r="840" spans="1:4">
      <c r="A840" s="766">
        <v>831</v>
      </c>
      <c r="B840" s="763" t="s">
        <v>813</v>
      </c>
      <c r="C840" s="764" t="s">
        <v>1424</v>
      </c>
      <c r="D840" s="765">
        <v>431.26</v>
      </c>
    </row>
    <row r="841" spans="1:4">
      <c r="A841" s="766">
        <v>832</v>
      </c>
      <c r="B841" s="763" t="s">
        <v>813</v>
      </c>
      <c r="C841" s="764" t="s">
        <v>1424</v>
      </c>
      <c r="D841" s="765">
        <v>431.26</v>
      </c>
    </row>
    <row r="842" spans="1:4">
      <c r="A842" s="766">
        <v>833</v>
      </c>
      <c r="B842" s="763" t="s">
        <v>813</v>
      </c>
      <c r="C842" s="764" t="s">
        <v>1424</v>
      </c>
      <c r="D842" s="765">
        <v>431.26</v>
      </c>
    </row>
    <row r="843" spans="1:4">
      <c r="A843" s="766">
        <v>834</v>
      </c>
      <c r="B843" s="763" t="s">
        <v>813</v>
      </c>
      <c r="C843" s="764" t="s">
        <v>1424</v>
      </c>
      <c r="D843" s="765">
        <v>431.26</v>
      </c>
    </row>
    <row r="844" spans="1:4">
      <c r="A844" s="766">
        <v>835</v>
      </c>
      <c r="B844" s="763" t="s">
        <v>813</v>
      </c>
      <c r="C844" s="764" t="s">
        <v>1424</v>
      </c>
      <c r="D844" s="765">
        <v>431.26</v>
      </c>
    </row>
    <row r="845" spans="1:4">
      <c r="A845" s="766">
        <v>836</v>
      </c>
      <c r="B845" s="763" t="s">
        <v>813</v>
      </c>
      <c r="C845" s="764" t="s">
        <v>1424</v>
      </c>
      <c r="D845" s="765">
        <v>431.26</v>
      </c>
    </row>
    <row r="846" spans="1:4">
      <c r="A846" s="766">
        <v>837</v>
      </c>
      <c r="B846" s="763" t="s">
        <v>813</v>
      </c>
      <c r="C846" s="764" t="s">
        <v>1424</v>
      </c>
      <c r="D846" s="765">
        <v>431.26</v>
      </c>
    </row>
    <row r="847" spans="1:4">
      <c r="A847" s="766">
        <v>838</v>
      </c>
      <c r="B847" s="763" t="s">
        <v>813</v>
      </c>
      <c r="C847" s="764" t="s">
        <v>1424</v>
      </c>
      <c r="D847" s="765">
        <v>431.26</v>
      </c>
    </row>
    <row r="848" spans="1:4">
      <c r="A848" s="766">
        <v>839</v>
      </c>
      <c r="B848" s="763" t="s">
        <v>813</v>
      </c>
      <c r="C848" s="764" t="s">
        <v>1424</v>
      </c>
      <c r="D848" s="765">
        <v>431.26</v>
      </c>
    </row>
    <row r="849" spans="1:4">
      <c r="A849" s="766">
        <v>840</v>
      </c>
      <c r="B849" s="763" t="s">
        <v>813</v>
      </c>
      <c r="C849" s="764" t="s">
        <v>1424</v>
      </c>
      <c r="D849" s="765">
        <v>431.26</v>
      </c>
    </row>
    <row r="850" spans="1:4">
      <c r="A850" s="766">
        <v>841</v>
      </c>
      <c r="B850" s="763" t="s">
        <v>813</v>
      </c>
      <c r="C850" s="764" t="s">
        <v>1424</v>
      </c>
      <c r="D850" s="765">
        <v>431.26</v>
      </c>
    </row>
    <row r="851" spans="1:4">
      <c r="A851" s="766">
        <v>842</v>
      </c>
      <c r="B851" s="763" t="s">
        <v>813</v>
      </c>
      <c r="C851" s="764" t="s">
        <v>1424</v>
      </c>
      <c r="D851" s="765">
        <v>431.26</v>
      </c>
    </row>
    <row r="852" spans="1:4" ht="38.25">
      <c r="A852" s="766">
        <v>843</v>
      </c>
      <c r="B852" s="763" t="s">
        <v>813</v>
      </c>
      <c r="C852" s="764" t="s">
        <v>1425</v>
      </c>
      <c r="D852" s="765">
        <v>4498.82</v>
      </c>
    </row>
    <row r="853" spans="1:4" ht="38.25">
      <c r="A853" s="766">
        <v>844</v>
      </c>
      <c r="B853" s="763" t="s">
        <v>813</v>
      </c>
      <c r="C853" s="764" t="s">
        <v>1426</v>
      </c>
      <c r="D853" s="765">
        <v>5209.3100000000004</v>
      </c>
    </row>
    <row r="854" spans="1:4" ht="38.25">
      <c r="A854" s="766">
        <v>845</v>
      </c>
      <c r="B854" s="763" t="s">
        <v>813</v>
      </c>
      <c r="C854" s="764" t="s">
        <v>1427</v>
      </c>
      <c r="D854" s="765">
        <v>10027.92</v>
      </c>
    </row>
    <row r="855" spans="1:4" ht="25.5">
      <c r="A855" s="766">
        <v>846</v>
      </c>
      <c r="B855" s="763" t="s">
        <v>1428</v>
      </c>
      <c r="C855" s="764" t="s">
        <v>1429</v>
      </c>
      <c r="D855" s="765">
        <v>627.71600000000001</v>
      </c>
    </row>
    <row r="856" spans="1:4" ht="25.5">
      <c r="A856" s="766">
        <v>847</v>
      </c>
      <c r="B856" s="763" t="s">
        <v>1430</v>
      </c>
      <c r="C856" s="764" t="s">
        <v>1429</v>
      </c>
      <c r="D856" s="765">
        <v>627.71600000000001</v>
      </c>
    </row>
    <row r="857" spans="1:4" ht="25.5">
      <c r="A857" s="766">
        <v>848</v>
      </c>
      <c r="B857" s="763" t="s">
        <v>1431</v>
      </c>
      <c r="C857" s="764" t="s">
        <v>1432</v>
      </c>
      <c r="D857" s="765">
        <v>627.71600000000001</v>
      </c>
    </row>
    <row r="858" spans="1:4" ht="25.5">
      <c r="A858" s="766">
        <v>849</v>
      </c>
      <c r="B858" s="763" t="s">
        <v>1433</v>
      </c>
      <c r="C858" s="764" t="s">
        <v>1432</v>
      </c>
      <c r="D858" s="765">
        <v>627.71600000000001</v>
      </c>
    </row>
    <row r="859" spans="1:4" ht="25.5">
      <c r="A859" s="766">
        <v>850</v>
      </c>
      <c r="B859" s="763" t="s">
        <v>1434</v>
      </c>
      <c r="C859" s="764" t="s">
        <v>1435</v>
      </c>
      <c r="D859" s="765">
        <v>627.71600000000001</v>
      </c>
    </row>
    <row r="860" spans="1:4" ht="25.5">
      <c r="A860" s="766">
        <v>851</v>
      </c>
      <c r="B860" s="763" t="s">
        <v>1436</v>
      </c>
      <c r="C860" s="764" t="s">
        <v>1432</v>
      </c>
      <c r="D860" s="765">
        <v>627.71600000000001</v>
      </c>
    </row>
    <row r="861" spans="1:4" ht="25.5">
      <c r="A861" s="766">
        <v>852</v>
      </c>
      <c r="B861" s="763" t="s">
        <v>1437</v>
      </c>
      <c r="C861" s="764" t="s">
        <v>1438</v>
      </c>
      <c r="D861" s="765">
        <v>627.71600000000001</v>
      </c>
    </row>
    <row r="862" spans="1:4" ht="25.5">
      <c r="A862" s="766">
        <v>853</v>
      </c>
      <c r="B862" s="763" t="s">
        <v>1439</v>
      </c>
      <c r="C862" s="764" t="s">
        <v>1440</v>
      </c>
      <c r="D862" s="765">
        <v>627.71600000000001</v>
      </c>
    </row>
    <row r="863" spans="1:4">
      <c r="A863" s="766">
        <v>854</v>
      </c>
      <c r="B863" s="763" t="s">
        <v>813</v>
      </c>
      <c r="C863" s="764" t="s">
        <v>1441</v>
      </c>
      <c r="D863" s="765">
        <v>112.95</v>
      </c>
    </row>
    <row r="864" spans="1:4">
      <c r="A864" s="766">
        <v>855</v>
      </c>
      <c r="B864" s="763" t="s">
        <v>813</v>
      </c>
      <c r="C864" s="764" t="s">
        <v>1441</v>
      </c>
      <c r="D864" s="765">
        <v>112.95</v>
      </c>
    </row>
    <row r="865" spans="1:4">
      <c r="A865" s="766">
        <v>856</v>
      </c>
      <c r="B865" s="763" t="s">
        <v>813</v>
      </c>
      <c r="C865" s="764" t="s">
        <v>1441</v>
      </c>
      <c r="D865" s="765">
        <v>112.95</v>
      </c>
    </row>
    <row r="866" spans="1:4">
      <c r="A866" s="766">
        <v>857</v>
      </c>
      <c r="B866" s="763" t="s">
        <v>813</v>
      </c>
      <c r="C866" s="764" t="s">
        <v>1441</v>
      </c>
      <c r="D866" s="765">
        <v>112.95</v>
      </c>
    </row>
    <row r="867" spans="1:4">
      <c r="A867" s="766">
        <v>858</v>
      </c>
      <c r="B867" s="763" t="s">
        <v>813</v>
      </c>
      <c r="C867" s="764" t="s">
        <v>1441</v>
      </c>
      <c r="D867" s="765">
        <v>112.95</v>
      </c>
    </row>
    <row r="868" spans="1:4">
      <c r="A868" s="766">
        <v>859</v>
      </c>
      <c r="B868" s="763" t="s">
        <v>813</v>
      </c>
      <c r="C868" s="764" t="s">
        <v>1441</v>
      </c>
      <c r="D868" s="765">
        <v>112.95</v>
      </c>
    </row>
    <row r="869" spans="1:4" ht="25.5">
      <c r="A869" s="766">
        <v>860</v>
      </c>
      <c r="B869" s="763" t="s">
        <v>813</v>
      </c>
      <c r="C869" s="764" t="s">
        <v>1442</v>
      </c>
      <c r="D869" s="765">
        <v>0</v>
      </c>
    </row>
    <row r="870" spans="1:4" ht="38.25">
      <c r="A870" s="766">
        <v>861</v>
      </c>
      <c r="B870" s="763" t="s">
        <v>813</v>
      </c>
      <c r="C870" s="764" t="s">
        <v>1443</v>
      </c>
      <c r="D870" s="765">
        <v>0</v>
      </c>
    </row>
    <row r="871" spans="1:4" ht="38.25">
      <c r="A871" s="766">
        <v>862</v>
      </c>
      <c r="B871" s="763" t="s">
        <v>813</v>
      </c>
      <c r="C871" s="764" t="s">
        <v>1444</v>
      </c>
      <c r="D871" s="765">
        <v>0</v>
      </c>
    </row>
    <row r="872" spans="1:4" ht="38.25">
      <c r="A872" s="766">
        <v>863</v>
      </c>
      <c r="B872" s="763" t="s">
        <v>1445</v>
      </c>
      <c r="C872" s="764" t="s">
        <v>1446</v>
      </c>
      <c r="D872" s="765">
        <v>0</v>
      </c>
    </row>
    <row r="873" spans="1:4" ht="63.75">
      <c r="A873" s="766">
        <v>864</v>
      </c>
      <c r="B873" s="763" t="s">
        <v>1447</v>
      </c>
      <c r="C873" s="764" t="s">
        <v>1448</v>
      </c>
      <c r="D873" s="765">
        <v>0</v>
      </c>
    </row>
    <row r="874" spans="1:4" ht="51">
      <c r="A874" s="766">
        <v>865</v>
      </c>
      <c r="B874" s="763" t="s">
        <v>1449</v>
      </c>
      <c r="C874" s="764" t="s">
        <v>1450</v>
      </c>
      <c r="D874" s="765">
        <v>0</v>
      </c>
    </row>
    <row r="875" spans="1:4" ht="51">
      <c r="A875" s="766">
        <v>866</v>
      </c>
      <c r="B875" s="763" t="s">
        <v>1451</v>
      </c>
      <c r="C875" s="764" t="s">
        <v>1450</v>
      </c>
      <c r="D875" s="765">
        <v>0</v>
      </c>
    </row>
    <row r="876" spans="1:4">
      <c r="A876" s="766">
        <v>867</v>
      </c>
      <c r="B876" s="763" t="s">
        <v>813</v>
      </c>
      <c r="C876" s="764" t="s">
        <v>1452</v>
      </c>
      <c r="D876" s="765">
        <v>0</v>
      </c>
    </row>
    <row r="877" spans="1:4">
      <c r="A877" s="766">
        <v>868</v>
      </c>
      <c r="B877" s="763" t="s">
        <v>813</v>
      </c>
      <c r="C877" s="764" t="s">
        <v>1453</v>
      </c>
      <c r="D877" s="765">
        <v>0</v>
      </c>
    </row>
    <row r="878" spans="1:4" ht="25.5">
      <c r="A878" s="766">
        <v>869</v>
      </c>
      <c r="B878" s="763" t="s">
        <v>1454</v>
      </c>
      <c r="C878" s="764" t="s">
        <v>1455</v>
      </c>
      <c r="D878" s="765">
        <v>0</v>
      </c>
    </row>
    <row r="879" spans="1:4" ht="25.5">
      <c r="A879" s="766">
        <v>870</v>
      </c>
      <c r="B879" s="763" t="s">
        <v>1456</v>
      </c>
      <c r="C879" s="764" t="s">
        <v>1455</v>
      </c>
      <c r="D879" s="765">
        <v>0</v>
      </c>
    </row>
    <row r="880" spans="1:4" ht="25.5">
      <c r="A880" s="766">
        <v>871</v>
      </c>
      <c r="B880" s="763" t="s">
        <v>1457</v>
      </c>
      <c r="C880" s="764" t="s">
        <v>1455</v>
      </c>
      <c r="D880" s="765">
        <v>0</v>
      </c>
    </row>
    <row r="881" spans="1:4" ht="25.5">
      <c r="A881" s="766">
        <v>872</v>
      </c>
      <c r="B881" s="763" t="s">
        <v>1458</v>
      </c>
      <c r="C881" s="764" t="s">
        <v>1455</v>
      </c>
      <c r="D881" s="765">
        <v>0</v>
      </c>
    </row>
    <row r="882" spans="1:4" ht="25.5">
      <c r="A882" s="766">
        <v>873</v>
      </c>
      <c r="B882" s="763" t="s">
        <v>1459</v>
      </c>
      <c r="C882" s="764" t="s">
        <v>1455</v>
      </c>
      <c r="D882" s="765">
        <v>0</v>
      </c>
    </row>
    <row r="883" spans="1:4" ht="25.5">
      <c r="A883" s="766">
        <v>874</v>
      </c>
      <c r="B883" s="763" t="s">
        <v>1460</v>
      </c>
      <c r="C883" s="764" t="s">
        <v>1455</v>
      </c>
      <c r="D883" s="765">
        <v>0</v>
      </c>
    </row>
    <row r="884" spans="1:4" ht="25.5">
      <c r="A884" s="766">
        <v>875</v>
      </c>
      <c r="B884" s="763" t="s">
        <v>1461</v>
      </c>
      <c r="C884" s="764" t="s">
        <v>1455</v>
      </c>
      <c r="D884" s="765">
        <v>0</v>
      </c>
    </row>
    <row r="885" spans="1:4" ht="25.5">
      <c r="A885" s="766">
        <v>876</v>
      </c>
      <c r="B885" s="763" t="s">
        <v>1462</v>
      </c>
      <c r="C885" s="764" t="s">
        <v>1455</v>
      </c>
      <c r="D885" s="765">
        <v>0</v>
      </c>
    </row>
    <row r="886" spans="1:4" ht="25.5">
      <c r="A886" s="766">
        <v>877</v>
      </c>
      <c r="B886" s="763" t="s">
        <v>1463</v>
      </c>
      <c r="C886" s="764" t="s">
        <v>1464</v>
      </c>
      <c r="D886" s="765">
        <v>0</v>
      </c>
    </row>
    <row r="887" spans="1:4" ht="25.5">
      <c r="A887" s="766">
        <v>878</v>
      </c>
      <c r="B887" s="763" t="s">
        <v>813</v>
      </c>
      <c r="C887" s="764" t="s">
        <v>1464</v>
      </c>
      <c r="D887" s="765">
        <v>0</v>
      </c>
    </row>
    <row r="888" spans="1:4" ht="25.5">
      <c r="A888" s="766">
        <v>879</v>
      </c>
      <c r="B888" s="763" t="s">
        <v>813</v>
      </c>
      <c r="C888" s="764" t="s">
        <v>1464</v>
      </c>
      <c r="D888" s="765">
        <v>0</v>
      </c>
    </row>
    <row r="889" spans="1:4" ht="25.5">
      <c r="A889" s="766">
        <v>880</v>
      </c>
      <c r="B889" s="763" t="s">
        <v>813</v>
      </c>
      <c r="C889" s="764" t="s">
        <v>1464</v>
      </c>
      <c r="D889" s="765">
        <v>0</v>
      </c>
    </row>
    <row r="890" spans="1:4" ht="38.25">
      <c r="A890" s="766">
        <v>881</v>
      </c>
      <c r="B890" s="763" t="s">
        <v>1465</v>
      </c>
      <c r="C890" s="764" t="s">
        <v>1466</v>
      </c>
      <c r="D890" s="765">
        <v>0</v>
      </c>
    </row>
    <row r="891" spans="1:4" ht="38.25">
      <c r="A891" s="766">
        <v>882</v>
      </c>
      <c r="B891" s="763" t="s">
        <v>1467</v>
      </c>
      <c r="C891" s="764" t="s">
        <v>1466</v>
      </c>
      <c r="D891" s="765">
        <v>0</v>
      </c>
    </row>
    <row r="892" spans="1:4" ht="38.25">
      <c r="A892" s="766">
        <v>883</v>
      </c>
      <c r="B892" s="763" t="s">
        <v>1468</v>
      </c>
      <c r="C892" s="764" t="s">
        <v>1466</v>
      </c>
      <c r="D892" s="765">
        <v>0</v>
      </c>
    </row>
    <row r="893" spans="1:4" ht="38.25">
      <c r="A893" s="766">
        <v>884</v>
      </c>
      <c r="B893" s="763" t="s">
        <v>1469</v>
      </c>
      <c r="C893" s="764" t="s">
        <v>1466</v>
      </c>
      <c r="D893" s="765">
        <v>0</v>
      </c>
    </row>
    <row r="894" spans="1:4" ht="38.25">
      <c r="A894" s="766">
        <v>885</v>
      </c>
      <c r="B894" s="763" t="s">
        <v>1470</v>
      </c>
      <c r="C894" s="764" t="s">
        <v>1466</v>
      </c>
      <c r="D894" s="765">
        <v>0</v>
      </c>
    </row>
    <row r="895" spans="1:4" ht="38.25">
      <c r="A895" s="766">
        <v>886</v>
      </c>
      <c r="B895" s="763" t="s">
        <v>1471</v>
      </c>
      <c r="C895" s="764" t="s">
        <v>1466</v>
      </c>
      <c r="D895" s="765">
        <v>0</v>
      </c>
    </row>
    <row r="896" spans="1:4" ht="38.25">
      <c r="A896" s="766">
        <v>887</v>
      </c>
      <c r="B896" s="763" t="s">
        <v>1472</v>
      </c>
      <c r="C896" s="764" t="s">
        <v>1466</v>
      </c>
      <c r="D896" s="765">
        <v>0</v>
      </c>
    </row>
    <row r="897" spans="1:4" ht="38.25">
      <c r="A897" s="766">
        <v>888</v>
      </c>
      <c r="B897" s="763" t="s">
        <v>1473</v>
      </c>
      <c r="C897" s="764" t="s">
        <v>1466</v>
      </c>
      <c r="D897" s="765">
        <v>0</v>
      </c>
    </row>
    <row r="898" spans="1:4" ht="38.25">
      <c r="A898" s="766">
        <v>889</v>
      </c>
      <c r="B898" s="763" t="s">
        <v>1474</v>
      </c>
      <c r="C898" s="764" t="s">
        <v>1466</v>
      </c>
      <c r="D898" s="765">
        <v>0</v>
      </c>
    </row>
    <row r="899" spans="1:4" ht="38.25">
      <c r="A899" s="766">
        <v>890</v>
      </c>
      <c r="B899" s="763" t="s">
        <v>1475</v>
      </c>
      <c r="C899" s="764" t="s">
        <v>1466</v>
      </c>
      <c r="D899" s="765">
        <v>0</v>
      </c>
    </row>
    <row r="900" spans="1:4" ht="38.25">
      <c r="A900" s="766">
        <v>891</v>
      </c>
      <c r="B900" s="763" t="s">
        <v>1476</v>
      </c>
      <c r="C900" s="764" t="s">
        <v>1466</v>
      </c>
      <c r="D900" s="765">
        <v>0</v>
      </c>
    </row>
    <row r="901" spans="1:4" ht="38.25">
      <c r="A901" s="766">
        <v>892</v>
      </c>
      <c r="B901" s="763" t="s">
        <v>1477</v>
      </c>
      <c r="C901" s="764" t="s">
        <v>1466</v>
      </c>
      <c r="D901" s="765">
        <v>0</v>
      </c>
    </row>
    <row r="902" spans="1:4" ht="38.25">
      <c r="A902" s="766">
        <v>893</v>
      </c>
      <c r="B902" s="763" t="s">
        <v>1478</v>
      </c>
      <c r="C902" s="764" t="s">
        <v>1466</v>
      </c>
      <c r="D902" s="765">
        <v>0</v>
      </c>
    </row>
    <row r="903" spans="1:4" ht="38.25">
      <c r="A903" s="766">
        <v>894</v>
      </c>
      <c r="B903" s="763" t="s">
        <v>1479</v>
      </c>
      <c r="C903" s="764" t="s">
        <v>1466</v>
      </c>
      <c r="D903" s="765">
        <v>0</v>
      </c>
    </row>
    <row r="904" spans="1:4" ht="38.25">
      <c r="A904" s="766">
        <v>895</v>
      </c>
      <c r="B904" s="763" t="s">
        <v>1480</v>
      </c>
      <c r="C904" s="764" t="s">
        <v>1466</v>
      </c>
      <c r="D904" s="765">
        <v>0</v>
      </c>
    </row>
    <row r="905" spans="1:4" ht="38.25">
      <c r="A905" s="766">
        <v>896</v>
      </c>
      <c r="B905" s="763" t="s">
        <v>1481</v>
      </c>
      <c r="C905" s="764" t="s">
        <v>1466</v>
      </c>
      <c r="D905" s="765">
        <v>0</v>
      </c>
    </row>
    <row r="906" spans="1:4" ht="38.25">
      <c r="A906" s="766">
        <v>897</v>
      </c>
      <c r="B906" s="763" t="s">
        <v>1482</v>
      </c>
      <c r="C906" s="764" t="s">
        <v>1466</v>
      </c>
      <c r="D906" s="765">
        <v>0</v>
      </c>
    </row>
    <row r="907" spans="1:4" ht="38.25">
      <c r="A907" s="766">
        <v>898</v>
      </c>
      <c r="B907" s="763" t="s">
        <v>1483</v>
      </c>
      <c r="C907" s="764" t="s">
        <v>1466</v>
      </c>
      <c r="D907" s="765">
        <v>0</v>
      </c>
    </row>
    <row r="908" spans="1:4" ht="38.25">
      <c r="A908" s="766">
        <v>899</v>
      </c>
      <c r="B908" s="763" t="s">
        <v>1484</v>
      </c>
      <c r="C908" s="764" t="s">
        <v>1466</v>
      </c>
      <c r="D908" s="765">
        <v>0</v>
      </c>
    </row>
    <row r="909" spans="1:4" ht="38.25">
      <c r="A909" s="766">
        <v>900</v>
      </c>
      <c r="B909" s="763" t="s">
        <v>813</v>
      </c>
      <c r="C909" s="764" t="s">
        <v>1466</v>
      </c>
      <c r="D909" s="765">
        <v>0</v>
      </c>
    </row>
    <row r="910" spans="1:4" ht="38.25">
      <c r="A910" s="766">
        <v>901</v>
      </c>
      <c r="B910" s="763" t="s">
        <v>1485</v>
      </c>
      <c r="C910" s="764" t="s">
        <v>1466</v>
      </c>
      <c r="D910" s="765">
        <v>0</v>
      </c>
    </row>
    <row r="911" spans="1:4" ht="38.25">
      <c r="A911" s="766">
        <v>902</v>
      </c>
      <c r="B911" s="763" t="s">
        <v>1486</v>
      </c>
      <c r="C911" s="764" t="s">
        <v>1466</v>
      </c>
      <c r="D911" s="765">
        <v>0</v>
      </c>
    </row>
    <row r="912" spans="1:4" ht="38.25">
      <c r="A912" s="766">
        <v>903</v>
      </c>
      <c r="B912" s="763" t="s">
        <v>1487</v>
      </c>
      <c r="C912" s="764" t="s">
        <v>1466</v>
      </c>
      <c r="D912" s="765">
        <v>0</v>
      </c>
    </row>
    <row r="913" spans="1:4">
      <c r="A913" s="766">
        <v>904</v>
      </c>
      <c r="B913" s="763" t="s">
        <v>1488</v>
      </c>
      <c r="C913" s="764" t="s">
        <v>1489</v>
      </c>
      <c r="D913" s="765">
        <v>3368.64</v>
      </c>
    </row>
    <row r="914" spans="1:4">
      <c r="A914" s="766">
        <v>905</v>
      </c>
      <c r="B914" s="763" t="s">
        <v>813</v>
      </c>
      <c r="C914" s="764" t="s">
        <v>1490</v>
      </c>
      <c r="D914" s="765">
        <v>600</v>
      </c>
    </row>
    <row r="915" spans="1:4">
      <c r="A915" s="766">
        <v>906</v>
      </c>
      <c r="B915" s="763" t="s">
        <v>813</v>
      </c>
      <c r="C915" s="764" t="s">
        <v>1490</v>
      </c>
      <c r="D915" s="765">
        <v>600</v>
      </c>
    </row>
    <row r="916" spans="1:4">
      <c r="A916" s="766">
        <v>907</v>
      </c>
      <c r="B916" s="763" t="s">
        <v>813</v>
      </c>
      <c r="C916" s="764" t="s">
        <v>1491</v>
      </c>
      <c r="D916" s="765">
        <v>215.21</v>
      </c>
    </row>
    <row r="917" spans="1:4">
      <c r="A917" s="766">
        <v>908</v>
      </c>
      <c r="B917" s="763" t="s">
        <v>813</v>
      </c>
      <c r="C917" s="764" t="s">
        <v>1492</v>
      </c>
      <c r="D917" s="765">
        <v>169.44</v>
      </c>
    </row>
    <row r="918" spans="1:4">
      <c r="A918" s="766">
        <v>909</v>
      </c>
      <c r="B918" s="763" t="s">
        <v>813</v>
      </c>
      <c r="C918" s="764" t="s">
        <v>1493</v>
      </c>
      <c r="D918" s="765">
        <v>215.21</v>
      </c>
    </row>
    <row r="919" spans="1:4">
      <c r="A919" s="766">
        <v>910</v>
      </c>
      <c r="B919" s="763" t="s">
        <v>813</v>
      </c>
      <c r="C919" s="764" t="s">
        <v>1493</v>
      </c>
      <c r="D919" s="765">
        <v>215.21</v>
      </c>
    </row>
    <row r="920" spans="1:4">
      <c r="A920" s="766">
        <v>911</v>
      </c>
      <c r="B920" s="763" t="s">
        <v>813</v>
      </c>
      <c r="C920" s="764" t="s">
        <v>1493</v>
      </c>
      <c r="D920" s="765">
        <v>215.21</v>
      </c>
    </row>
    <row r="921" spans="1:4">
      <c r="A921" s="766">
        <v>912</v>
      </c>
      <c r="B921" s="763" t="s">
        <v>1494</v>
      </c>
      <c r="C921" s="764" t="s">
        <v>1495</v>
      </c>
      <c r="D921" s="765">
        <v>759.1</v>
      </c>
    </row>
    <row r="922" spans="1:4">
      <c r="A922" s="766">
        <v>913</v>
      </c>
      <c r="B922" s="763" t="s">
        <v>813</v>
      </c>
      <c r="C922" s="764" t="s">
        <v>1496</v>
      </c>
      <c r="D922" s="765">
        <v>170.03</v>
      </c>
    </row>
    <row r="923" spans="1:4">
      <c r="A923" s="766">
        <v>914</v>
      </c>
      <c r="B923" s="763" t="s">
        <v>813</v>
      </c>
      <c r="C923" s="764" t="s">
        <v>1495</v>
      </c>
      <c r="D923" s="765">
        <v>759.1</v>
      </c>
    </row>
    <row r="924" spans="1:4">
      <c r="A924" s="766">
        <v>915</v>
      </c>
      <c r="B924" s="763" t="s">
        <v>813</v>
      </c>
      <c r="C924" s="764" t="s">
        <v>1496</v>
      </c>
      <c r="D924" s="765">
        <v>170.03</v>
      </c>
    </row>
    <row r="925" spans="1:4" ht="38.25">
      <c r="A925" s="766">
        <v>916</v>
      </c>
      <c r="B925" s="763" t="s">
        <v>1497</v>
      </c>
      <c r="C925" s="764" t="s">
        <v>1498</v>
      </c>
      <c r="D925" s="765">
        <v>1644.08</v>
      </c>
    </row>
    <row r="926" spans="1:4" ht="25.5">
      <c r="A926" s="766">
        <v>917</v>
      </c>
      <c r="B926" s="763" t="s">
        <v>1499</v>
      </c>
      <c r="C926" s="764" t="s">
        <v>1500</v>
      </c>
      <c r="D926" s="765">
        <v>365.35</v>
      </c>
    </row>
    <row r="927" spans="1:4">
      <c r="A927" s="766">
        <v>918</v>
      </c>
      <c r="B927" s="763" t="s">
        <v>813</v>
      </c>
      <c r="C927" s="764" t="s">
        <v>1501</v>
      </c>
      <c r="D927" s="765">
        <v>121.78</v>
      </c>
    </row>
    <row r="928" spans="1:4">
      <c r="A928" s="766">
        <v>919</v>
      </c>
      <c r="B928" s="763" t="s">
        <v>813</v>
      </c>
      <c r="C928" s="764" t="s">
        <v>1502</v>
      </c>
      <c r="D928" s="765">
        <v>45.66</v>
      </c>
    </row>
    <row r="929" spans="1:4">
      <c r="A929" s="766">
        <v>920</v>
      </c>
      <c r="B929" s="763" t="s">
        <v>813</v>
      </c>
      <c r="C929" s="764" t="s">
        <v>1503</v>
      </c>
      <c r="D929" s="765">
        <v>170.54</v>
      </c>
    </row>
    <row r="930" spans="1:4">
      <c r="A930" s="766">
        <v>921</v>
      </c>
      <c r="B930" s="763" t="s">
        <v>813</v>
      </c>
      <c r="C930" s="764" t="s">
        <v>1503</v>
      </c>
      <c r="D930" s="765">
        <v>170.63</v>
      </c>
    </row>
    <row r="931" spans="1:4">
      <c r="A931" s="766">
        <v>922</v>
      </c>
      <c r="B931" s="763" t="s">
        <v>813</v>
      </c>
      <c r="C931" s="764" t="s">
        <v>1493</v>
      </c>
      <c r="D931" s="765">
        <v>233.75</v>
      </c>
    </row>
    <row r="932" spans="1:4">
      <c r="A932" s="766">
        <v>923</v>
      </c>
      <c r="B932" s="763" t="s">
        <v>813</v>
      </c>
      <c r="C932" s="764" t="s">
        <v>1504</v>
      </c>
      <c r="D932" s="765">
        <v>170.63</v>
      </c>
    </row>
    <row r="933" spans="1:4">
      <c r="A933" s="766">
        <v>924</v>
      </c>
      <c r="B933" s="763" t="s">
        <v>813</v>
      </c>
      <c r="C933" s="764" t="s">
        <v>1493</v>
      </c>
      <c r="D933" s="765">
        <v>233.75</v>
      </c>
    </row>
    <row r="934" spans="1:4">
      <c r="A934" s="766">
        <v>925</v>
      </c>
      <c r="B934" s="763" t="s">
        <v>813</v>
      </c>
      <c r="C934" s="764" t="s">
        <v>1505</v>
      </c>
      <c r="D934" s="765">
        <v>170.63</v>
      </c>
    </row>
    <row r="935" spans="1:4">
      <c r="A935" s="766">
        <v>926</v>
      </c>
      <c r="B935" s="763" t="s">
        <v>813</v>
      </c>
      <c r="C935" s="764" t="s">
        <v>1493</v>
      </c>
      <c r="D935" s="765">
        <v>233.75</v>
      </c>
    </row>
    <row r="936" spans="1:4" ht="38.25">
      <c r="A936" s="766">
        <v>927</v>
      </c>
      <c r="B936" s="763" t="s">
        <v>813</v>
      </c>
      <c r="C936" s="764" t="s">
        <v>1506</v>
      </c>
      <c r="D936" s="765">
        <v>1920.63</v>
      </c>
    </row>
    <row r="937" spans="1:4">
      <c r="A937" s="766">
        <v>928</v>
      </c>
      <c r="B937" s="763" t="s">
        <v>813</v>
      </c>
      <c r="C937" s="764" t="s">
        <v>1493</v>
      </c>
      <c r="D937" s="765">
        <v>215.22</v>
      </c>
    </row>
    <row r="938" spans="1:4">
      <c r="A938" s="766">
        <v>929</v>
      </c>
      <c r="B938" s="763" t="s">
        <v>813</v>
      </c>
      <c r="C938" s="764" t="s">
        <v>1507</v>
      </c>
      <c r="D938" s="765">
        <v>172.5</v>
      </c>
    </row>
    <row r="939" spans="1:4">
      <c r="A939" s="766">
        <v>930</v>
      </c>
      <c r="B939" s="763" t="s">
        <v>813</v>
      </c>
      <c r="C939" s="764" t="s">
        <v>1493</v>
      </c>
      <c r="D939" s="765">
        <v>236</v>
      </c>
    </row>
    <row r="940" spans="1:4">
      <c r="A940" s="766">
        <v>931</v>
      </c>
      <c r="B940" s="763" t="s">
        <v>813</v>
      </c>
      <c r="C940" s="764" t="s">
        <v>1508</v>
      </c>
      <c r="D940" s="765">
        <v>462</v>
      </c>
    </row>
    <row r="941" spans="1:4">
      <c r="A941" s="766">
        <v>932</v>
      </c>
      <c r="B941" s="763" t="s">
        <v>813</v>
      </c>
      <c r="C941" s="764" t="s">
        <v>1509</v>
      </c>
      <c r="D941" s="765">
        <v>740</v>
      </c>
    </row>
    <row r="942" spans="1:4">
      <c r="A942" s="766">
        <v>933</v>
      </c>
      <c r="B942" s="763" t="s">
        <v>813</v>
      </c>
      <c r="C942" s="764" t="s">
        <v>1510</v>
      </c>
      <c r="D942" s="765">
        <v>59</v>
      </c>
    </row>
    <row r="943" spans="1:4" ht="25.5">
      <c r="A943" s="766">
        <v>934</v>
      </c>
      <c r="B943" s="763" t="s">
        <v>1511</v>
      </c>
      <c r="C943" s="764" t="s">
        <v>1512</v>
      </c>
      <c r="D943" s="765">
        <v>4082.91</v>
      </c>
    </row>
    <row r="944" spans="1:4" ht="25.5">
      <c r="A944" s="766">
        <v>935</v>
      </c>
      <c r="B944" s="763" t="s">
        <v>1513</v>
      </c>
      <c r="C944" s="764" t="s">
        <v>1512</v>
      </c>
      <c r="D944" s="765">
        <v>4082.91</v>
      </c>
    </row>
    <row r="945" spans="1:4" ht="25.5">
      <c r="A945" s="766">
        <v>936</v>
      </c>
      <c r="B945" s="763" t="s">
        <v>1514</v>
      </c>
      <c r="C945" s="764" t="s">
        <v>1512</v>
      </c>
      <c r="D945" s="765">
        <v>4082.91</v>
      </c>
    </row>
    <row r="946" spans="1:4" ht="25.5">
      <c r="A946" s="766">
        <v>937</v>
      </c>
      <c r="B946" s="763" t="s">
        <v>813</v>
      </c>
      <c r="C946" s="764" t="s">
        <v>1512</v>
      </c>
      <c r="D946" s="765">
        <v>4082.91</v>
      </c>
    </row>
    <row r="947" spans="1:4" ht="38.25">
      <c r="A947" s="766">
        <v>938</v>
      </c>
      <c r="B947" s="763" t="s">
        <v>1515</v>
      </c>
      <c r="C947" s="764" t="s">
        <v>1516</v>
      </c>
      <c r="D947" s="765">
        <v>14519.74</v>
      </c>
    </row>
    <row r="948" spans="1:4" ht="38.25">
      <c r="A948" s="766">
        <v>939</v>
      </c>
      <c r="B948" s="763" t="s">
        <v>1517</v>
      </c>
      <c r="C948" s="764" t="s">
        <v>1516</v>
      </c>
      <c r="D948" s="765">
        <v>14519.74</v>
      </c>
    </row>
    <row r="949" spans="1:4" ht="38.25">
      <c r="A949" s="766">
        <v>940</v>
      </c>
      <c r="B949" s="763" t="s">
        <v>1518</v>
      </c>
      <c r="C949" s="764" t="s">
        <v>1516</v>
      </c>
      <c r="D949" s="765">
        <v>14519.74</v>
      </c>
    </row>
    <row r="950" spans="1:4" ht="38.25">
      <c r="A950" s="766">
        <v>941</v>
      </c>
      <c r="B950" s="763" t="s">
        <v>813</v>
      </c>
      <c r="C950" s="764" t="s">
        <v>1519</v>
      </c>
      <c r="D950" s="765">
        <v>55242</v>
      </c>
    </row>
    <row r="951" spans="1:4" ht="25.5">
      <c r="A951" s="766">
        <v>942</v>
      </c>
      <c r="B951" s="763" t="s">
        <v>813</v>
      </c>
      <c r="C951" s="764" t="s">
        <v>1520</v>
      </c>
      <c r="D951" s="765">
        <v>11957.9</v>
      </c>
    </row>
    <row r="952" spans="1:4" ht="25.5">
      <c r="A952" s="766">
        <v>943</v>
      </c>
      <c r="B952" s="763" t="s">
        <v>813</v>
      </c>
      <c r="C952" s="764" t="s">
        <v>1520</v>
      </c>
      <c r="D952" s="765">
        <v>11957.9</v>
      </c>
    </row>
    <row r="953" spans="1:4" ht="25.5">
      <c r="A953" s="766">
        <v>944</v>
      </c>
      <c r="B953" s="763" t="s">
        <v>813</v>
      </c>
      <c r="C953" s="764" t="s">
        <v>1520</v>
      </c>
      <c r="D953" s="765">
        <v>11957.9</v>
      </c>
    </row>
    <row r="954" spans="1:4" ht="25.5">
      <c r="A954" s="766">
        <v>945</v>
      </c>
      <c r="B954" s="763" t="s">
        <v>813</v>
      </c>
      <c r="C954" s="764" t="s">
        <v>1520</v>
      </c>
      <c r="D954" s="765">
        <v>11957.9</v>
      </c>
    </row>
    <row r="955" spans="1:4" ht="25.5">
      <c r="A955" s="766">
        <v>946</v>
      </c>
      <c r="B955" s="763" t="s">
        <v>813</v>
      </c>
      <c r="C955" s="764" t="s">
        <v>1520</v>
      </c>
      <c r="D955" s="765">
        <v>11957.9</v>
      </c>
    </row>
    <row r="956" spans="1:4">
      <c r="A956" s="766">
        <v>947</v>
      </c>
      <c r="B956" s="763" t="s">
        <v>813</v>
      </c>
      <c r="C956" s="764" t="s">
        <v>1521</v>
      </c>
      <c r="D956" s="765">
        <v>1329.33</v>
      </c>
    </row>
    <row r="957" spans="1:4">
      <c r="A957" s="766">
        <v>948</v>
      </c>
      <c r="B957" s="763" t="s">
        <v>813</v>
      </c>
      <c r="C957" s="764" t="s">
        <v>1521</v>
      </c>
      <c r="D957" s="765">
        <v>1329.33</v>
      </c>
    </row>
    <row r="958" spans="1:4">
      <c r="A958" s="766">
        <v>949</v>
      </c>
      <c r="B958" s="763" t="s">
        <v>813</v>
      </c>
      <c r="C958" s="764" t="s">
        <v>1521</v>
      </c>
      <c r="D958" s="765">
        <v>1329.33</v>
      </c>
    </row>
    <row r="959" spans="1:4">
      <c r="A959" s="766">
        <v>950</v>
      </c>
      <c r="B959" s="763" t="s">
        <v>813</v>
      </c>
      <c r="C959" s="764" t="s">
        <v>1521</v>
      </c>
      <c r="D959" s="765">
        <v>1329.33</v>
      </c>
    </row>
    <row r="960" spans="1:4">
      <c r="A960" s="766">
        <v>951</v>
      </c>
      <c r="B960" s="763" t="s">
        <v>813</v>
      </c>
      <c r="C960" s="764" t="s">
        <v>1521</v>
      </c>
      <c r="D960" s="765">
        <v>1329.33</v>
      </c>
    </row>
    <row r="961" spans="1:4">
      <c r="A961" s="766">
        <v>952</v>
      </c>
      <c r="B961" s="763" t="s">
        <v>813</v>
      </c>
      <c r="C961" s="764" t="s">
        <v>1521</v>
      </c>
      <c r="D961" s="765">
        <v>1329.33</v>
      </c>
    </row>
    <row r="962" spans="1:4">
      <c r="A962" s="766">
        <v>953</v>
      </c>
      <c r="B962" s="763" t="s">
        <v>813</v>
      </c>
      <c r="C962" s="764" t="s">
        <v>1521</v>
      </c>
      <c r="D962" s="765">
        <v>1329.33</v>
      </c>
    </row>
    <row r="963" spans="1:4">
      <c r="A963" s="766">
        <v>954</v>
      </c>
      <c r="B963" s="763" t="s">
        <v>813</v>
      </c>
      <c r="C963" s="764" t="s">
        <v>1521</v>
      </c>
      <c r="D963" s="765">
        <v>1329.33</v>
      </c>
    </row>
    <row r="964" spans="1:4">
      <c r="A964" s="766">
        <v>955</v>
      </c>
      <c r="B964" s="763" t="s">
        <v>813</v>
      </c>
      <c r="C964" s="764" t="s">
        <v>1521</v>
      </c>
      <c r="D964" s="765">
        <v>1329.33</v>
      </c>
    </row>
    <row r="965" spans="1:4">
      <c r="A965" s="766">
        <v>956</v>
      </c>
      <c r="B965" s="763" t="s">
        <v>813</v>
      </c>
      <c r="C965" s="764" t="s">
        <v>1521</v>
      </c>
      <c r="D965" s="765">
        <v>1329.33</v>
      </c>
    </row>
    <row r="966" spans="1:4">
      <c r="A966" s="766">
        <v>957</v>
      </c>
      <c r="B966" s="763" t="s">
        <v>813</v>
      </c>
      <c r="C966" s="764" t="s">
        <v>1521</v>
      </c>
      <c r="D966" s="765">
        <v>1329.33</v>
      </c>
    </row>
    <row r="967" spans="1:4">
      <c r="A967" s="766">
        <v>958</v>
      </c>
      <c r="B967" s="763" t="s">
        <v>813</v>
      </c>
      <c r="C967" s="764" t="s">
        <v>1521</v>
      </c>
      <c r="D967" s="765">
        <v>1329.33</v>
      </c>
    </row>
    <row r="968" spans="1:4">
      <c r="A968" s="766">
        <v>959</v>
      </c>
      <c r="B968" s="763" t="s">
        <v>813</v>
      </c>
      <c r="C968" s="764" t="s">
        <v>1521</v>
      </c>
      <c r="D968" s="765">
        <v>1329.33</v>
      </c>
    </row>
    <row r="969" spans="1:4">
      <c r="A969" s="766">
        <v>960</v>
      </c>
      <c r="B969" s="763" t="s">
        <v>813</v>
      </c>
      <c r="C969" s="764" t="s">
        <v>1521</v>
      </c>
      <c r="D969" s="765">
        <v>1329.33</v>
      </c>
    </row>
    <row r="970" spans="1:4">
      <c r="A970" s="766">
        <v>961</v>
      </c>
      <c r="B970" s="763" t="s">
        <v>813</v>
      </c>
      <c r="C970" s="764" t="s">
        <v>1521</v>
      </c>
      <c r="D970" s="765">
        <v>1329.33</v>
      </c>
    </row>
    <row r="971" spans="1:4">
      <c r="A971" s="766">
        <v>962</v>
      </c>
      <c r="B971" s="763" t="s">
        <v>813</v>
      </c>
      <c r="C971" s="764" t="s">
        <v>1521</v>
      </c>
      <c r="D971" s="765">
        <v>1379.7</v>
      </c>
    </row>
    <row r="972" spans="1:4">
      <c r="A972" s="766">
        <v>963</v>
      </c>
      <c r="B972" s="763" t="s">
        <v>813</v>
      </c>
      <c r="C972" s="764" t="s">
        <v>1521</v>
      </c>
      <c r="D972" s="765">
        <v>1379.7</v>
      </c>
    </row>
    <row r="973" spans="1:4">
      <c r="A973" s="766">
        <v>964</v>
      </c>
      <c r="B973" s="763" t="s">
        <v>1522</v>
      </c>
      <c r="C973" s="764" t="s">
        <v>1523</v>
      </c>
      <c r="D973" s="765">
        <v>1815.65</v>
      </c>
    </row>
    <row r="974" spans="1:4">
      <c r="A974" s="766">
        <v>965</v>
      </c>
      <c r="B974" s="763" t="s">
        <v>813</v>
      </c>
      <c r="C974" s="764" t="s">
        <v>1524</v>
      </c>
      <c r="D974" s="765">
        <v>1007</v>
      </c>
    </row>
    <row r="975" spans="1:4">
      <c r="A975" s="766">
        <v>966</v>
      </c>
      <c r="B975" s="763" t="s">
        <v>813</v>
      </c>
      <c r="C975" s="764" t="s">
        <v>1524</v>
      </c>
      <c r="D975" s="765">
        <v>1007</v>
      </c>
    </row>
    <row r="976" spans="1:4">
      <c r="A976" s="766">
        <v>967</v>
      </c>
      <c r="B976" s="763" t="s">
        <v>813</v>
      </c>
      <c r="C976" s="764" t="s">
        <v>1525</v>
      </c>
      <c r="D976" s="765">
        <v>355</v>
      </c>
    </row>
    <row r="977" spans="1:4">
      <c r="A977" s="766">
        <v>968</v>
      </c>
      <c r="B977" s="763" t="s">
        <v>813</v>
      </c>
      <c r="C977" s="764" t="s">
        <v>1526</v>
      </c>
      <c r="D977" s="765">
        <v>652.16999999999996</v>
      </c>
    </row>
    <row r="978" spans="1:4">
      <c r="A978" s="766">
        <v>969</v>
      </c>
      <c r="B978" s="763" t="s">
        <v>813</v>
      </c>
      <c r="C978" s="764" t="s">
        <v>1526</v>
      </c>
      <c r="D978" s="765">
        <v>652.16999999999996</v>
      </c>
    </row>
    <row r="979" spans="1:4">
      <c r="A979" s="766">
        <v>970</v>
      </c>
      <c r="B979" s="763" t="s">
        <v>813</v>
      </c>
      <c r="C979" s="764" t="s">
        <v>1526</v>
      </c>
      <c r="D979" s="765">
        <v>652.16999999999996</v>
      </c>
    </row>
    <row r="980" spans="1:4">
      <c r="A980" s="766">
        <v>971</v>
      </c>
      <c r="B980" s="763" t="s">
        <v>813</v>
      </c>
      <c r="C980" s="764" t="s">
        <v>1527</v>
      </c>
      <c r="D980" s="765">
        <v>6020</v>
      </c>
    </row>
    <row r="981" spans="1:4" ht="25.5">
      <c r="A981" s="766">
        <v>972</v>
      </c>
      <c r="B981" s="763" t="s">
        <v>813</v>
      </c>
      <c r="C981" s="764" t="s">
        <v>1528</v>
      </c>
      <c r="D981" s="765">
        <v>18000</v>
      </c>
    </row>
    <row r="982" spans="1:4" ht="25.5">
      <c r="A982" s="766">
        <v>973</v>
      </c>
      <c r="B982" s="763" t="s">
        <v>813</v>
      </c>
      <c r="C982" s="764" t="s">
        <v>1529</v>
      </c>
      <c r="D982" s="765">
        <v>619.20000000000005</v>
      </c>
    </row>
    <row r="983" spans="1:4">
      <c r="A983" s="766">
        <v>974</v>
      </c>
      <c r="B983" s="763" t="s">
        <v>813</v>
      </c>
      <c r="C983" s="764" t="s">
        <v>1530</v>
      </c>
      <c r="D983" s="765">
        <v>380</v>
      </c>
    </row>
    <row r="984" spans="1:4" ht="25.5">
      <c r="A984" s="766">
        <v>975</v>
      </c>
      <c r="B984" s="763" t="s">
        <v>813</v>
      </c>
      <c r="C984" s="764" t="s">
        <v>1531</v>
      </c>
      <c r="D984" s="765">
        <v>2924</v>
      </c>
    </row>
    <row r="985" spans="1:4" ht="51">
      <c r="A985" s="766">
        <v>976</v>
      </c>
      <c r="B985" s="763" t="s">
        <v>1532</v>
      </c>
      <c r="C985" s="764" t="s">
        <v>1533</v>
      </c>
      <c r="D985" s="765">
        <v>172678</v>
      </c>
    </row>
    <row r="986" spans="1:4">
      <c r="A986" s="766">
        <v>977</v>
      </c>
      <c r="B986" s="763" t="s">
        <v>1534</v>
      </c>
      <c r="C986" s="764" t="s">
        <v>1535</v>
      </c>
      <c r="D986" s="765">
        <v>0</v>
      </c>
    </row>
    <row r="987" spans="1:4">
      <c r="A987" s="766">
        <v>978</v>
      </c>
      <c r="B987" s="763" t="s">
        <v>1536</v>
      </c>
      <c r="C987" s="764" t="s">
        <v>1537</v>
      </c>
      <c r="D987" s="765">
        <v>0</v>
      </c>
    </row>
    <row r="988" spans="1:4" ht="25.5">
      <c r="A988" s="766">
        <v>979</v>
      </c>
      <c r="B988" s="763" t="s">
        <v>1538</v>
      </c>
      <c r="C988" s="764" t="s">
        <v>1539</v>
      </c>
      <c r="D988" s="765">
        <v>0</v>
      </c>
    </row>
    <row r="989" spans="1:4" ht="25.5">
      <c r="A989" s="766">
        <v>980</v>
      </c>
      <c r="B989" s="763" t="s">
        <v>917</v>
      </c>
      <c r="C989" s="764" t="s">
        <v>1540</v>
      </c>
      <c r="D989" s="765">
        <v>0</v>
      </c>
    </row>
    <row r="990" spans="1:4">
      <c r="A990" s="766">
        <v>981</v>
      </c>
      <c r="B990" s="763" t="s">
        <v>1541</v>
      </c>
      <c r="C990" s="764" t="s">
        <v>1542</v>
      </c>
      <c r="D990" s="765">
        <v>0</v>
      </c>
    </row>
    <row r="991" spans="1:4" ht="25.5">
      <c r="A991" s="766">
        <v>982</v>
      </c>
      <c r="B991" s="763" t="s">
        <v>1543</v>
      </c>
      <c r="C991" s="764" t="s">
        <v>1544</v>
      </c>
      <c r="D991" s="765">
        <v>0</v>
      </c>
    </row>
    <row r="992" spans="1:4" ht="25.5">
      <c r="A992" s="766">
        <v>983</v>
      </c>
      <c r="B992" s="763" t="s">
        <v>1545</v>
      </c>
      <c r="C992" s="764" t="s">
        <v>1546</v>
      </c>
      <c r="D992" s="765">
        <v>0</v>
      </c>
    </row>
    <row r="993" spans="1:4" ht="25.5">
      <c r="A993" s="766">
        <v>984</v>
      </c>
      <c r="B993" s="763" t="s">
        <v>917</v>
      </c>
      <c r="C993" s="764" t="s">
        <v>1547</v>
      </c>
      <c r="D993" s="765">
        <v>0</v>
      </c>
    </row>
    <row r="994" spans="1:4" ht="25.5">
      <c r="A994" s="766">
        <v>985</v>
      </c>
      <c r="B994" s="763" t="s">
        <v>917</v>
      </c>
      <c r="C994" s="764" t="s">
        <v>1548</v>
      </c>
      <c r="D994" s="765">
        <v>0</v>
      </c>
    </row>
    <row r="995" spans="1:4" ht="25.5">
      <c r="A995" s="766">
        <v>986</v>
      </c>
      <c r="B995" s="763" t="s">
        <v>1549</v>
      </c>
      <c r="C995" s="764" t="s">
        <v>1550</v>
      </c>
      <c r="D995" s="765">
        <v>0</v>
      </c>
    </row>
    <row r="996" spans="1:4">
      <c r="A996" s="766">
        <v>987</v>
      </c>
      <c r="B996" s="763" t="s">
        <v>1551</v>
      </c>
      <c r="C996" s="764" t="s">
        <v>1552</v>
      </c>
      <c r="D996" s="765">
        <v>0</v>
      </c>
    </row>
    <row r="997" spans="1:4">
      <c r="A997" s="766">
        <v>988</v>
      </c>
      <c r="B997" s="763" t="s">
        <v>1553</v>
      </c>
      <c r="C997" s="764" t="s">
        <v>1554</v>
      </c>
      <c r="D997" s="765">
        <v>0</v>
      </c>
    </row>
    <row r="998" spans="1:4" ht="51">
      <c r="A998" s="766">
        <v>989</v>
      </c>
      <c r="B998" s="763" t="s">
        <v>1555</v>
      </c>
      <c r="C998" s="764" t="s">
        <v>1556</v>
      </c>
      <c r="D998" s="765">
        <v>97938.5</v>
      </c>
    </row>
    <row r="999" spans="1:4" ht="38.25">
      <c r="A999" s="766">
        <v>990</v>
      </c>
      <c r="B999" s="763" t="s">
        <v>1557</v>
      </c>
      <c r="C999" s="764" t="s">
        <v>1558</v>
      </c>
      <c r="D999" s="765">
        <v>0</v>
      </c>
    </row>
    <row r="1000" spans="1:4" ht="38.25">
      <c r="A1000" s="766">
        <v>991</v>
      </c>
      <c r="B1000" s="763" t="s">
        <v>1559</v>
      </c>
      <c r="C1000" s="764" t="s">
        <v>1560</v>
      </c>
      <c r="D1000" s="765">
        <v>0</v>
      </c>
    </row>
    <row r="1001" spans="1:4" ht="25.5">
      <c r="A1001" s="766">
        <v>992</v>
      </c>
      <c r="B1001" s="763" t="s">
        <v>917</v>
      </c>
      <c r="C1001" s="764" t="s">
        <v>1561</v>
      </c>
      <c r="D1001" s="765">
        <v>0</v>
      </c>
    </row>
    <row r="1002" spans="1:4" ht="25.5">
      <c r="A1002" s="766">
        <v>993</v>
      </c>
      <c r="B1002" s="763" t="s">
        <v>917</v>
      </c>
      <c r="C1002" s="764" t="s">
        <v>1562</v>
      </c>
      <c r="D1002" s="765">
        <v>0</v>
      </c>
    </row>
    <row r="1003" spans="1:4" ht="51">
      <c r="A1003" s="766">
        <v>994</v>
      </c>
      <c r="B1003" s="763" t="s">
        <v>1563</v>
      </c>
      <c r="C1003" s="764" t="s">
        <v>1564</v>
      </c>
      <c r="D1003" s="765">
        <v>50151.199999999997</v>
      </c>
    </row>
    <row r="1004" spans="1:4" ht="51">
      <c r="A1004" s="766">
        <v>995</v>
      </c>
      <c r="B1004" s="763" t="s">
        <v>1565</v>
      </c>
      <c r="C1004" s="764" t="s">
        <v>1566</v>
      </c>
      <c r="D1004" s="765">
        <v>50151.199999999997</v>
      </c>
    </row>
    <row r="1005" spans="1:4" ht="51">
      <c r="A1005" s="766">
        <v>996</v>
      </c>
      <c r="B1005" s="763" t="s">
        <v>1567</v>
      </c>
      <c r="C1005" s="764" t="s">
        <v>1568</v>
      </c>
      <c r="D1005" s="765">
        <v>50151.199999999997</v>
      </c>
    </row>
    <row r="1006" spans="1:4" ht="51">
      <c r="A1006" s="766">
        <v>997</v>
      </c>
      <c r="B1006" s="763" t="s">
        <v>1569</v>
      </c>
      <c r="C1006" s="764" t="s">
        <v>1568</v>
      </c>
      <c r="D1006" s="765">
        <v>50151.199999999997</v>
      </c>
    </row>
    <row r="1007" spans="1:4" ht="51">
      <c r="A1007" s="766">
        <v>998</v>
      </c>
      <c r="B1007" s="763" t="s">
        <v>1570</v>
      </c>
      <c r="C1007" s="764" t="s">
        <v>1568</v>
      </c>
      <c r="D1007" s="765">
        <v>50151.199999999997</v>
      </c>
    </row>
    <row r="1008" spans="1:4" ht="51">
      <c r="A1008" s="766">
        <v>999</v>
      </c>
      <c r="B1008" s="763" t="s">
        <v>1571</v>
      </c>
      <c r="C1008" s="764" t="s">
        <v>1572</v>
      </c>
      <c r="D1008" s="765">
        <v>50151.199999999997</v>
      </c>
    </row>
    <row r="1009" spans="1:4" ht="51">
      <c r="A1009" s="766">
        <v>1000</v>
      </c>
      <c r="B1009" s="763" t="s">
        <v>1573</v>
      </c>
      <c r="C1009" s="764" t="s">
        <v>1572</v>
      </c>
      <c r="D1009" s="765">
        <v>50151.199999999997</v>
      </c>
    </row>
    <row r="1010" spans="1:4" ht="51">
      <c r="A1010" s="766">
        <v>1001</v>
      </c>
      <c r="B1010" s="763" t="s">
        <v>1574</v>
      </c>
      <c r="C1010" s="764" t="s">
        <v>1572</v>
      </c>
      <c r="D1010" s="765">
        <v>50151.199999999997</v>
      </c>
    </row>
    <row r="1011" spans="1:4" ht="51">
      <c r="A1011" s="766">
        <v>1002</v>
      </c>
      <c r="B1011" s="763" t="s">
        <v>1575</v>
      </c>
      <c r="C1011" s="764" t="s">
        <v>1572</v>
      </c>
      <c r="D1011" s="765">
        <v>50151.199999999997</v>
      </c>
    </row>
    <row r="1012" spans="1:4" ht="51">
      <c r="A1012" s="766">
        <v>1003</v>
      </c>
      <c r="B1012" s="763" t="s">
        <v>1576</v>
      </c>
      <c r="C1012" s="764" t="s">
        <v>1572</v>
      </c>
      <c r="D1012" s="765">
        <v>50151.199999999997</v>
      </c>
    </row>
    <row r="1013" spans="1:4" ht="51">
      <c r="A1013" s="766">
        <v>1004</v>
      </c>
      <c r="B1013" s="763" t="s">
        <v>1577</v>
      </c>
      <c r="C1013" s="764" t="s">
        <v>1578</v>
      </c>
      <c r="D1013" s="765">
        <v>50151.199999999997</v>
      </c>
    </row>
    <row r="1014" spans="1:4" ht="51">
      <c r="A1014" s="766">
        <v>1005</v>
      </c>
      <c r="B1014" s="763" t="s">
        <v>1579</v>
      </c>
      <c r="C1014" s="764" t="s">
        <v>1578</v>
      </c>
      <c r="D1014" s="765">
        <v>50151.199999999997</v>
      </c>
    </row>
    <row r="1015" spans="1:4" ht="51">
      <c r="A1015" s="766">
        <v>1006</v>
      </c>
      <c r="B1015" s="763" t="s">
        <v>1580</v>
      </c>
      <c r="C1015" s="764" t="s">
        <v>1578</v>
      </c>
      <c r="D1015" s="765">
        <v>50151.199999999997</v>
      </c>
    </row>
    <row r="1016" spans="1:4" ht="51">
      <c r="A1016" s="766">
        <v>1007</v>
      </c>
      <c r="B1016" s="763" t="s">
        <v>1581</v>
      </c>
      <c r="C1016" s="764" t="s">
        <v>1578</v>
      </c>
      <c r="D1016" s="765">
        <v>50151.199999999997</v>
      </c>
    </row>
    <row r="1017" spans="1:4" ht="51">
      <c r="A1017" s="766">
        <v>1008</v>
      </c>
      <c r="B1017" s="763" t="s">
        <v>1582</v>
      </c>
      <c r="C1017" s="764" t="s">
        <v>1578</v>
      </c>
      <c r="D1017" s="765">
        <v>50151.199999999997</v>
      </c>
    </row>
    <row r="1018" spans="1:4" ht="51">
      <c r="A1018" s="766">
        <v>1009</v>
      </c>
      <c r="B1018" s="763" t="s">
        <v>1583</v>
      </c>
      <c r="C1018" s="764" t="s">
        <v>1578</v>
      </c>
      <c r="D1018" s="765">
        <v>50151.199999999997</v>
      </c>
    </row>
    <row r="1019" spans="1:4" ht="51">
      <c r="A1019" s="766">
        <v>1010</v>
      </c>
      <c r="B1019" s="763" t="s">
        <v>1584</v>
      </c>
      <c r="C1019" s="764" t="s">
        <v>1585</v>
      </c>
      <c r="D1019" s="765">
        <v>50151.199999999997</v>
      </c>
    </row>
    <row r="1020" spans="1:4" ht="51">
      <c r="A1020" s="766">
        <v>1011</v>
      </c>
      <c r="B1020" s="763" t="s">
        <v>1586</v>
      </c>
      <c r="C1020" s="764" t="s">
        <v>1587</v>
      </c>
      <c r="D1020" s="765">
        <v>10963.7</v>
      </c>
    </row>
    <row r="1021" spans="1:4" ht="51">
      <c r="A1021" s="766">
        <v>1012</v>
      </c>
      <c r="B1021" s="763" t="s">
        <v>1588</v>
      </c>
      <c r="C1021" s="764" t="s">
        <v>1587</v>
      </c>
      <c r="D1021" s="765">
        <v>10963.7</v>
      </c>
    </row>
    <row r="1022" spans="1:4" ht="51">
      <c r="A1022" s="766">
        <v>1013</v>
      </c>
      <c r="B1022" s="763" t="s">
        <v>1589</v>
      </c>
      <c r="C1022" s="764" t="s">
        <v>1587</v>
      </c>
      <c r="D1022" s="765">
        <v>10963.7</v>
      </c>
    </row>
    <row r="1023" spans="1:4" ht="51">
      <c r="A1023" s="766">
        <v>1014</v>
      </c>
      <c r="B1023" s="763" t="s">
        <v>1590</v>
      </c>
      <c r="C1023" s="764" t="s">
        <v>1587</v>
      </c>
      <c r="D1023" s="765">
        <v>10963.7</v>
      </c>
    </row>
    <row r="1024" spans="1:4" ht="51">
      <c r="A1024" s="766">
        <v>1015</v>
      </c>
      <c r="B1024" s="763" t="s">
        <v>1591</v>
      </c>
      <c r="C1024" s="764" t="s">
        <v>1587</v>
      </c>
      <c r="D1024" s="765">
        <v>10963.7</v>
      </c>
    </row>
    <row r="1025" spans="1:4" ht="51">
      <c r="A1025" s="766">
        <v>1016</v>
      </c>
      <c r="B1025" s="763" t="s">
        <v>1592</v>
      </c>
      <c r="C1025" s="764" t="s">
        <v>1587</v>
      </c>
      <c r="D1025" s="765">
        <v>10963.7</v>
      </c>
    </row>
    <row r="1026" spans="1:4" ht="51">
      <c r="A1026" s="766">
        <v>1017</v>
      </c>
      <c r="B1026" s="763" t="s">
        <v>1593</v>
      </c>
      <c r="C1026" s="764" t="s">
        <v>1594</v>
      </c>
      <c r="D1026" s="765">
        <v>4620</v>
      </c>
    </row>
    <row r="1027" spans="1:4" ht="51">
      <c r="A1027" s="766">
        <v>1018</v>
      </c>
      <c r="B1027" s="763" t="s">
        <v>1595</v>
      </c>
      <c r="C1027" s="764" t="s">
        <v>1594</v>
      </c>
      <c r="D1027" s="765">
        <v>4620</v>
      </c>
    </row>
    <row r="1028" spans="1:4" ht="51">
      <c r="A1028" s="766">
        <v>1019</v>
      </c>
      <c r="B1028" s="763" t="s">
        <v>1596</v>
      </c>
      <c r="C1028" s="764" t="s">
        <v>1594</v>
      </c>
      <c r="D1028" s="765">
        <v>4620</v>
      </c>
    </row>
    <row r="1029" spans="1:4">
      <c r="A1029" s="766">
        <v>1020</v>
      </c>
      <c r="B1029" s="763" t="s">
        <v>1597</v>
      </c>
      <c r="C1029" s="764" t="s">
        <v>1598</v>
      </c>
      <c r="D1029" s="765">
        <v>726</v>
      </c>
    </row>
    <row r="1030" spans="1:4">
      <c r="A1030" s="766">
        <v>1021</v>
      </c>
      <c r="B1030" s="763" t="s">
        <v>1599</v>
      </c>
      <c r="C1030" s="764" t="s">
        <v>1598</v>
      </c>
      <c r="D1030" s="765">
        <v>726</v>
      </c>
    </row>
    <row r="1031" spans="1:4">
      <c r="A1031" s="766">
        <v>1022</v>
      </c>
      <c r="B1031" s="763" t="s">
        <v>1600</v>
      </c>
      <c r="C1031" s="764" t="s">
        <v>1598</v>
      </c>
      <c r="D1031" s="765">
        <v>726</v>
      </c>
    </row>
    <row r="1032" spans="1:4">
      <c r="A1032" s="766">
        <v>1023</v>
      </c>
      <c r="B1032" s="763" t="s">
        <v>1601</v>
      </c>
      <c r="C1032" s="764" t="s">
        <v>1598</v>
      </c>
      <c r="D1032" s="765">
        <v>726</v>
      </c>
    </row>
    <row r="1033" spans="1:4">
      <c r="A1033" s="766">
        <v>1024</v>
      </c>
      <c r="B1033" s="763" t="s">
        <v>1602</v>
      </c>
      <c r="C1033" s="764" t="s">
        <v>1598</v>
      </c>
      <c r="D1033" s="765">
        <v>726</v>
      </c>
    </row>
    <row r="1034" spans="1:4">
      <c r="A1034" s="766">
        <v>1025</v>
      </c>
      <c r="B1034" s="763" t="s">
        <v>1603</v>
      </c>
      <c r="C1034" s="764" t="s">
        <v>1598</v>
      </c>
      <c r="D1034" s="765">
        <v>726</v>
      </c>
    </row>
    <row r="1035" spans="1:4">
      <c r="A1035" s="766">
        <v>1026</v>
      </c>
      <c r="B1035" s="763" t="s">
        <v>1604</v>
      </c>
      <c r="C1035" s="764" t="s">
        <v>1605</v>
      </c>
      <c r="D1035" s="765">
        <v>704</v>
      </c>
    </row>
    <row r="1036" spans="1:4">
      <c r="A1036" s="766">
        <v>1027</v>
      </c>
      <c r="B1036" s="763" t="s">
        <v>1606</v>
      </c>
      <c r="C1036" s="764" t="s">
        <v>1605</v>
      </c>
      <c r="D1036" s="765">
        <v>704</v>
      </c>
    </row>
    <row r="1037" spans="1:4">
      <c r="A1037" s="766">
        <v>1028</v>
      </c>
      <c r="B1037" s="763" t="s">
        <v>1607</v>
      </c>
      <c r="C1037" s="764" t="s">
        <v>1605</v>
      </c>
      <c r="D1037" s="765">
        <v>704</v>
      </c>
    </row>
    <row r="1038" spans="1:4">
      <c r="A1038" s="766">
        <v>1029</v>
      </c>
      <c r="B1038" s="763" t="s">
        <v>813</v>
      </c>
      <c r="C1038" s="764" t="s">
        <v>1608</v>
      </c>
      <c r="D1038" s="765">
        <v>6270</v>
      </c>
    </row>
    <row r="1039" spans="1:4">
      <c r="A1039" s="766">
        <v>1030</v>
      </c>
      <c r="B1039" s="763" t="s">
        <v>813</v>
      </c>
      <c r="C1039" s="764" t="s">
        <v>1609</v>
      </c>
      <c r="D1039" s="765">
        <v>0</v>
      </c>
    </row>
    <row r="1040" spans="1:4" ht="25.5">
      <c r="A1040" s="766">
        <v>1031</v>
      </c>
      <c r="B1040" s="763" t="s">
        <v>813</v>
      </c>
      <c r="C1040" s="764" t="s">
        <v>1610</v>
      </c>
      <c r="D1040" s="765">
        <v>0</v>
      </c>
    </row>
    <row r="1041" spans="1:4" ht="25.5">
      <c r="A1041" s="766">
        <v>1032</v>
      </c>
      <c r="B1041" s="763" t="s">
        <v>917</v>
      </c>
      <c r="C1041" s="764" t="s">
        <v>1611</v>
      </c>
      <c r="D1041" s="765">
        <v>34310.641000000003</v>
      </c>
    </row>
    <row r="1042" spans="1:4" ht="25.5">
      <c r="A1042" s="766">
        <v>1033</v>
      </c>
      <c r="B1042" s="763" t="s">
        <v>917</v>
      </c>
      <c r="C1042" s="764" t="s">
        <v>1612</v>
      </c>
      <c r="D1042" s="765">
        <v>17044.909</v>
      </c>
    </row>
    <row r="1043" spans="1:4" ht="25.5">
      <c r="A1043" s="766">
        <v>1034</v>
      </c>
      <c r="B1043" s="763" t="s">
        <v>917</v>
      </c>
      <c r="C1043" s="764" t="s">
        <v>1613</v>
      </c>
      <c r="D1043" s="765">
        <v>54317.95</v>
      </c>
    </row>
    <row r="1044" spans="1:4" ht="25.5">
      <c r="A1044" s="766">
        <v>1035</v>
      </c>
      <c r="B1044" s="763" t="s">
        <v>917</v>
      </c>
      <c r="C1044" s="764" t="s">
        <v>1614</v>
      </c>
      <c r="D1044" s="765">
        <v>9697.6050000000014</v>
      </c>
    </row>
    <row r="1045" spans="1:4" ht="38.25">
      <c r="A1045" s="766">
        <v>1036</v>
      </c>
      <c r="B1045" s="763" t="s">
        <v>917</v>
      </c>
      <c r="C1045" s="764" t="s">
        <v>1615</v>
      </c>
      <c r="D1045" s="765">
        <v>16316.2</v>
      </c>
    </row>
    <row r="1046" spans="1:4" ht="25.5">
      <c r="A1046" s="766">
        <v>1037</v>
      </c>
      <c r="B1046" s="763" t="s">
        <v>917</v>
      </c>
      <c r="C1046" s="764" t="s">
        <v>1616</v>
      </c>
      <c r="D1046" s="765">
        <v>1716.95</v>
      </c>
    </row>
    <row r="1047" spans="1:4" ht="25.5">
      <c r="A1047" s="766">
        <v>1038</v>
      </c>
      <c r="B1047" s="763" t="s">
        <v>917</v>
      </c>
      <c r="C1047" s="764" t="s">
        <v>1617</v>
      </c>
      <c r="D1047" s="765">
        <v>1719.825</v>
      </c>
    </row>
    <row r="1048" spans="1:4" ht="51">
      <c r="A1048" s="766">
        <v>1039</v>
      </c>
      <c r="B1048" s="763" t="s">
        <v>1618</v>
      </c>
      <c r="C1048" s="764" t="s">
        <v>1619</v>
      </c>
      <c r="D1048" s="765">
        <v>13618.396000000001</v>
      </c>
    </row>
    <row r="1049" spans="1:4" ht="25.5">
      <c r="A1049" s="766">
        <v>1040</v>
      </c>
      <c r="B1049" s="763" t="s">
        <v>1620</v>
      </c>
      <c r="C1049" s="764" t="s">
        <v>1621</v>
      </c>
      <c r="D1049" s="765">
        <v>0</v>
      </c>
    </row>
    <row r="1050" spans="1:4" ht="51">
      <c r="A1050" s="766">
        <v>1041</v>
      </c>
      <c r="B1050" s="763" t="s">
        <v>1622</v>
      </c>
      <c r="C1050" s="764" t="s">
        <v>1623</v>
      </c>
      <c r="D1050" s="765">
        <v>21833.9</v>
      </c>
    </row>
    <row r="1051" spans="1:4" ht="25.5">
      <c r="A1051" s="766">
        <v>1042</v>
      </c>
      <c r="B1051" s="763" t="s">
        <v>813</v>
      </c>
      <c r="C1051" s="764" t="s">
        <v>1624</v>
      </c>
      <c r="D1051" s="765">
        <v>0</v>
      </c>
    </row>
    <row r="1052" spans="1:4" ht="25.5">
      <c r="A1052" s="766">
        <v>1043</v>
      </c>
      <c r="B1052" s="763" t="s">
        <v>813</v>
      </c>
      <c r="C1052" s="764" t="s">
        <v>1625</v>
      </c>
      <c r="D1052" s="765">
        <v>116.18</v>
      </c>
    </row>
    <row r="1053" spans="1:4" ht="25.5">
      <c r="A1053" s="766">
        <v>1044</v>
      </c>
      <c r="B1053" s="763" t="s">
        <v>813</v>
      </c>
      <c r="C1053" s="764" t="s">
        <v>1625</v>
      </c>
      <c r="D1053" s="765">
        <v>116.18</v>
      </c>
    </row>
    <row r="1054" spans="1:4" ht="25.5">
      <c r="A1054" s="766">
        <v>1045</v>
      </c>
      <c r="B1054" s="763" t="s">
        <v>813</v>
      </c>
      <c r="C1054" s="764" t="s">
        <v>1625</v>
      </c>
      <c r="D1054" s="765">
        <v>116.18</v>
      </c>
    </row>
    <row r="1055" spans="1:4" ht="25.5">
      <c r="A1055" s="766">
        <v>1046</v>
      </c>
      <c r="B1055" s="763" t="s">
        <v>813</v>
      </c>
      <c r="C1055" s="764" t="s">
        <v>1625</v>
      </c>
      <c r="D1055" s="765">
        <v>116.18</v>
      </c>
    </row>
    <row r="1056" spans="1:4" ht="25.5">
      <c r="A1056" s="766">
        <v>1047</v>
      </c>
      <c r="B1056" s="763" t="s">
        <v>813</v>
      </c>
      <c r="C1056" s="764" t="s">
        <v>1625</v>
      </c>
      <c r="D1056" s="765">
        <v>116.18</v>
      </c>
    </row>
    <row r="1057" spans="1:4" ht="25.5">
      <c r="A1057" s="766">
        <v>1048</v>
      </c>
      <c r="B1057" s="763" t="s">
        <v>813</v>
      </c>
      <c r="C1057" s="764" t="s">
        <v>1625</v>
      </c>
      <c r="D1057" s="765">
        <v>116.18</v>
      </c>
    </row>
    <row r="1058" spans="1:4" ht="25.5">
      <c r="A1058" s="766">
        <v>1049</v>
      </c>
      <c r="B1058" s="763" t="s">
        <v>813</v>
      </c>
      <c r="C1058" s="764" t="s">
        <v>1625</v>
      </c>
      <c r="D1058" s="765">
        <v>116.18</v>
      </c>
    </row>
    <row r="1059" spans="1:4" ht="25.5">
      <c r="A1059" s="766">
        <v>1050</v>
      </c>
      <c r="B1059" s="763" t="s">
        <v>813</v>
      </c>
      <c r="C1059" s="764" t="s">
        <v>1625</v>
      </c>
      <c r="D1059" s="765">
        <v>116.18</v>
      </c>
    </row>
    <row r="1060" spans="1:4" ht="25.5">
      <c r="A1060" s="766">
        <v>1051</v>
      </c>
      <c r="B1060" s="763" t="s">
        <v>813</v>
      </c>
      <c r="C1060" s="764" t="s">
        <v>1625</v>
      </c>
      <c r="D1060" s="765">
        <v>116.18</v>
      </c>
    </row>
    <row r="1061" spans="1:4" ht="25.5">
      <c r="A1061" s="766">
        <v>1052</v>
      </c>
      <c r="B1061" s="763" t="s">
        <v>813</v>
      </c>
      <c r="C1061" s="764" t="s">
        <v>1625</v>
      </c>
      <c r="D1061" s="765">
        <v>116.18</v>
      </c>
    </row>
    <row r="1062" spans="1:4" ht="25.5">
      <c r="A1062" s="766">
        <v>1053</v>
      </c>
      <c r="B1062" s="763" t="s">
        <v>813</v>
      </c>
      <c r="C1062" s="764" t="s">
        <v>1625</v>
      </c>
      <c r="D1062" s="765">
        <v>116.18</v>
      </c>
    </row>
    <row r="1063" spans="1:4" ht="25.5">
      <c r="A1063" s="766">
        <v>1054</v>
      </c>
      <c r="B1063" s="763" t="s">
        <v>813</v>
      </c>
      <c r="C1063" s="764" t="s">
        <v>1625</v>
      </c>
      <c r="D1063" s="765">
        <v>116.18</v>
      </c>
    </row>
    <row r="1064" spans="1:4" ht="25.5">
      <c r="A1064" s="766">
        <v>1055</v>
      </c>
      <c r="B1064" s="763" t="s">
        <v>813</v>
      </c>
      <c r="C1064" s="764" t="s">
        <v>1625</v>
      </c>
      <c r="D1064" s="765">
        <v>116.18</v>
      </c>
    </row>
    <row r="1065" spans="1:4" ht="25.5">
      <c r="A1065" s="766">
        <v>1056</v>
      </c>
      <c r="B1065" s="763" t="s">
        <v>813</v>
      </c>
      <c r="C1065" s="764" t="s">
        <v>1625</v>
      </c>
      <c r="D1065" s="765">
        <v>116.18</v>
      </c>
    </row>
    <row r="1066" spans="1:4" ht="25.5">
      <c r="A1066" s="766">
        <v>1057</v>
      </c>
      <c r="B1066" s="763" t="s">
        <v>813</v>
      </c>
      <c r="C1066" s="764" t="s">
        <v>1625</v>
      </c>
      <c r="D1066" s="765">
        <v>116.18</v>
      </c>
    </row>
    <row r="1067" spans="1:4" ht="25.5">
      <c r="A1067" s="766">
        <v>1058</v>
      </c>
      <c r="B1067" s="763" t="s">
        <v>813</v>
      </c>
      <c r="C1067" s="764" t="s">
        <v>1625</v>
      </c>
      <c r="D1067" s="765">
        <v>116.22</v>
      </c>
    </row>
    <row r="1068" spans="1:4">
      <c r="A1068" s="766">
        <v>1059</v>
      </c>
      <c r="B1068" s="763" t="s">
        <v>813</v>
      </c>
      <c r="C1068" s="764" t="s">
        <v>1626</v>
      </c>
      <c r="D1068" s="765">
        <v>173.04</v>
      </c>
    </row>
    <row r="1069" spans="1:4" ht="38.25">
      <c r="A1069" s="766">
        <v>1060</v>
      </c>
      <c r="B1069" s="763" t="s">
        <v>1627</v>
      </c>
      <c r="C1069" s="764" t="s">
        <v>1628</v>
      </c>
      <c r="D1069" s="765">
        <v>14115.75</v>
      </c>
    </row>
    <row r="1070" spans="1:4">
      <c r="A1070" s="766">
        <v>1061</v>
      </c>
      <c r="B1070" s="763" t="s">
        <v>813</v>
      </c>
      <c r="C1070" s="764" t="s">
        <v>1629</v>
      </c>
      <c r="D1070" s="765">
        <v>980</v>
      </c>
    </row>
    <row r="1071" spans="1:4">
      <c r="A1071" s="766">
        <v>1062</v>
      </c>
      <c r="B1071" s="763" t="s">
        <v>813</v>
      </c>
      <c r="C1071" s="764" t="s">
        <v>1630</v>
      </c>
      <c r="D1071" s="765">
        <v>5097.6000000000004</v>
      </c>
    </row>
    <row r="1072" spans="1:4" ht="25.5">
      <c r="A1072" s="766">
        <v>1063</v>
      </c>
      <c r="B1072" s="763" t="s">
        <v>1631</v>
      </c>
      <c r="C1072" s="764" t="s">
        <v>1632</v>
      </c>
      <c r="D1072" s="765">
        <v>0</v>
      </c>
    </row>
    <row r="1073" spans="1:4" ht="25.5">
      <c r="A1073" s="766">
        <v>1064</v>
      </c>
      <c r="B1073" s="763" t="s">
        <v>813</v>
      </c>
      <c r="C1073" s="764" t="s">
        <v>1633</v>
      </c>
      <c r="D1073" s="765">
        <v>1587.6</v>
      </c>
    </row>
    <row r="1074" spans="1:4">
      <c r="A1074" s="766">
        <v>1065</v>
      </c>
      <c r="B1074" s="763" t="s">
        <v>813</v>
      </c>
      <c r="C1074" s="764" t="s">
        <v>1634</v>
      </c>
      <c r="D1074" s="765">
        <v>1166.4000000000001</v>
      </c>
    </row>
    <row r="1075" spans="1:4" ht="38.25">
      <c r="A1075" s="766">
        <v>1066</v>
      </c>
      <c r="B1075" s="763" t="s">
        <v>813</v>
      </c>
      <c r="C1075" s="764" t="s">
        <v>1635</v>
      </c>
      <c r="D1075" s="765">
        <v>16091.1795</v>
      </c>
    </row>
    <row r="1076" spans="1:4" ht="38.25">
      <c r="A1076" s="766">
        <v>1067</v>
      </c>
      <c r="B1076" s="763" t="s">
        <v>813</v>
      </c>
      <c r="C1076" s="764" t="s">
        <v>1636</v>
      </c>
      <c r="D1076" s="765">
        <v>13643.726500000001</v>
      </c>
    </row>
    <row r="1077" spans="1:4">
      <c r="A1077" s="766">
        <v>1068</v>
      </c>
      <c r="B1077" s="763" t="s">
        <v>813</v>
      </c>
      <c r="C1077" s="764" t="s">
        <v>1637</v>
      </c>
      <c r="D1077" s="765">
        <v>0</v>
      </c>
    </row>
    <row r="1078" spans="1:4" ht="38.25">
      <c r="A1078" s="766">
        <v>1069</v>
      </c>
      <c r="B1078" s="763" t="s">
        <v>813</v>
      </c>
      <c r="C1078" s="764" t="s">
        <v>1638</v>
      </c>
      <c r="D1078" s="765">
        <v>0</v>
      </c>
    </row>
    <row r="1079" spans="1:4" ht="25.5">
      <c r="A1079" s="766">
        <v>1070</v>
      </c>
      <c r="B1079" s="763" t="s">
        <v>813</v>
      </c>
      <c r="C1079" s="764" t="s">
        <v>1639</v>
      </c>
      <c r="D1079" s="765">
        <v>0</v>
      </c>
    </row>
    <row r="1080" spans="1:4" ht="25.5">
      <c r="A1080" s="766">
        <v>1071</v>
      </c>
      <c r="B1080" s="763" t="s">
        <v>813</v>
      </c>
      <c r="C1080" s="764" t="s">
        <v>1640</v>
      </c>
      <c r="D1080" s="765">
        <v>0</v>
      </c>
    </row>
    <row r="1081" spans="1:4" ht="25.5">
      <c r="A1081" s="766">
        <v>1072</v>
      </c>
      <c r="B1081" s="763" t="s">
        <v>813</v>
      </c>
      <c r="C1081" s="764" t="s">
        <v>1641</v>
      </c>
      <c r="D1081" s="765">
        <v>0</v>
      </c>
    </row>
    <row r="1082" spans="1:4" ht="25.5">
      <c r="A1082" s="766">
        <v>1073</v>
      </c>
      <c r="B1082" s="763" t="s">
        <v>813</v>
      </c>
      <c r="C1082" s="764" t="s">
        <v>1642</v>
      </c>
      <c r="D1082" s="765">
        <v>36461.830999999998</v>
      </c>
    </row>
    <row r="1083" spans="1:4">
      <c r="A1083" s="766">
        <v>1074</v>
      </c>
      <c r="B1083" s="763" t="s">
        <v>813</v>
      </c>
      <c r="C1083" s="764" t="s">
        <v>1643</v>
      </c>
      <c r="D1083" s="765">
        <v>11210.050500000001</v>
      </c>
    </row>
    <row r="1084" spans="1:4">
      <c r="A1084" s="766">
        <v>1075</v>
      </c>
      <c r="B1084" s="763" t="s">
        <v>813</v>
      </c>
      <c r="C1084" s="764" t="s">
        <v>1644</v>
      </c>
      <c r="D1084" s="765">
        <v>13933.273499999999</v>
      </c>
    </row>
    <row r="1085" spans="1:4">
      <c r="A1085" s="766">
        <v>1076</v>
      </c>
      <c r="B1085" s="763" t="s">
        <v>813</v>
      </c>
      <c r="C1085" s="764" t="s">
        <v>1645</v>
      </c>
      <c r="D1085" s="765">
        <v>1227.1764999999998</v>
      </c>
    </row>
    <row r="1086" spans="1:4">
      <c r="A1086" s="766">
        <v>1077</v>
      </c>
      <c r="B1086" s="763" t="s">
        <v>813</v>
      </c>
      <c r="C1086" s="764" t="s">
        <v>1646</v>
      </c>
      <c r="D1086" s="765">
        <v>2240.6255000000001</v>
      </c>
    </row>
    <row r="1087" spans="1:4" ht="25.5">
      <c r="A1087" s="766">
        <v>1078</v>
      </c>
      <c r="B1087" s="763" t="s">
        <v>813</v>
      </c>
      <c r="C1087" s="764" t="s">
        <v>1647</v>
      </c>
      <c r="D1087" s="765">
        <v>3971.0879999999997</v>
      </c>
    </row>
    <row r="1088" spans="1:4" ht="25.5">
      <c r="A1088" s="766">
        <v>1079</v>
      </c>
      <c r="B1088" s="763" t="s">
        <v>813</v>
      </c>
      <c r="C1088" s="764" t="s">
        <v>1647</v>
      </c>
      <c r="D1088" s="765">
        <v>3971.0879999999997</v>
      </c>
    </row>
    <row r="1089" spans="1:4" ht="25.5">
      <c r="A1089" s="766">
        <v>1080</v>
      </c>
      <c r="B1089" s="763" t="s">
        <v>813</v>
      </c>
      <c r="C1089" s="764" t="s">
        <v>1647</v>
      </c>
      <c r="D1089" s="765">
        <v>3971.0879999999997</v>
      </c>
    </row>
    <row r="1090" spans="1:4" ht="25.5">
      <c r="A1090" s="766">
        <v>1081</v>
      </c>
      <c r="B1090" s="763" t="s">
        <v>813</v>
      </c>
      <c r="C1090" s="764" t="s">
        <v>1647</v>
      </c>
      <c r="D1090" s="765">
        <v>3971.0879999999997</v>
      </c>
    </row>
    <row r="1091" spans="1:4" ht="25.5">
      <c r="A1091" s="766">
        <v>1082</v>
      </c>
      <c r="B1091" s="763" t="s">
        <v>813</v>
      </c>
      <c r="C1091" s="764" t="s">
        <v>1647</v>
      </c>
      <c r="D1091" s="765">
        <v>3971.0879999999997</v>
      </c>
    </row>
    <row r="1092" spans="1:4" ht="25.5">
      <c r="A1092" s="766">
        <v>1083</v>
      </c>
      <c r="B1092" s="763" t="s">
        <v>813</v>
      </c>
      <c r="C1092" s="764" t="s">
        <v>1647</v>
      </c>
      <c r="D1092" s="765">
        <v>3971.0879999999997</v>
      </c>
    </row>
    <row r="1093" spans="1:4" ht="25.5">
      <c r="A1093" s="766">
        <v>1084</v>
      </c>
      <c r="B1093" s="763" t="s">
        <v>813</v>
      </c>
      <c r="C1093" s="764" t="s">
        <v>1647</v>
      </c>
      <c r="D1093" s="765">
        <v>3971.0879999999997</v>
      </c>
    </row>
    <row r="1094" spans="1:4" ht="25.5">
      <c r="A1094" s="766">
        <v>1085</v>
      </c>
      <c r="B1094" s="763" t="s">
        <v>813</v>
      </c>
      <c r="C1094" s="764" t="s">
        <v>1647</v>
      </c>
      <c r="D1094" s="765">
        <v>3971.0879999999997</v>
      </c>
    </row>
    <row r="1095" spans="1:4" ht="25.5">
      <c r="A1095" s="766">
        <v>1086</v>
      </c>
      <c r="B1095" s="763" t="s">
        <v>813</v>
      </c>
      <c r="C1095" s="764" t="s">
        <v>1647</v>
      </c>
      <c r="D1095" s="765">
        <v>3971.0879999999997</v>
      </c>
    </row>
    <row r="1096" spans="1:4" ht="25.5">
      <c r="A1096" s="766">
        <v>1087</v>
      </c>
      <c r="B1096" s="763" t="s">
        <v>813</v>
      </c>
      <c r="C1096" s="764" t="s">
        <v>1647</v>
      </c>
      <c r="D1096" s="765">
        <v>3971.0879999999997</v>
      </c>
    </row>
    <row r="1097" spans="1:4" ht="25.5">
      <c r="A1097" s="766">
        <v>1088</v>
      </c>
      <c r="B1097" s="763" t="s">
        <v>813</v>
      </c>
      <c r="C1097" s="764" t="s">
        <v>1647</v>
      </c>
      <c r="D1097" s="765">
        <v>3971.0879999999997</v>
      </c>
    </row>
    <row r="1098" spans="1:4" ht="25.5">
      <c r="A1098" s="766">
        <v>1089</v>
      </c>
      <c r="B1098" s="763" t="s">
        <v>917</v>
      </c>
      <c r="C1098" s="764" t="s">
        <v>1647</v>
      </c>
      <c r="D1098" s="765">
        <v>3971.0879999999997</v>
      </c>
    </row>
    <row r="1099" spans="1:4" ht="25.5">
      <c r="A1099" s="766">
        <v>1090</v>
      </c>
      <c r="B1099" s="763" t="s">
        <v>917</v>
      </c>
      <c r="C1099" s="764" t="s">
        <v>1647</v>
      </c>
      <c r="D1099" s="765">
        <v>3971.0879999999997</v>
      </c>
    </row>
    <row r="1100" spans="1:4" ht="25.5">
      <c r="A1100" s="766">
        <v>1091</v>
      </c>
      <c r="B1100" s="763" t="s">
        <v>917</v>
      </c>
      <c r="C1100" s="764" t="s">
        <v>1647</v>
      </c>
      <c r="D1100" s="765">
        <v>3971.0879999999997</v>
      </c>
    </row>
    <row r="1101" spans="1:4" ht="25.5">
      <c r="A1101" s="766">
        <v>1092</v>
      </c>
      <c r="B1101" s="763" t="s">
        <v>917</v>
      </c>
      <c r="C1101" s="764" t="s">
        <v>1647</v>
      </c>
      <c r="D1101" s="765">
        <v>3971.0879999999997</v>
      </c>
    </row>
    <row r="1102" spans="1:4" ht="25.5">
      <c r="A1102" s="766">
        <v>1093</v>
      </c>
      <c r="B1102" s="763" t="s">
        <v>917</v>
      </c>
      <c r="C1102" s="764" t="s">
        <v>1647</v>
      </c>
      <c r="D1102" s="765">
        <v>3971.0879999999997</v>
      </c>
    </row>
    <row r="1103" spans="1:4" ht="25.5">
      <c r="A1103" s="766">
        <v>1094</v>
      </c>
      <c r="B1103" s="763" t="s">
        <v>917</v>
      </c>
      <c r="C1103" s="764" t="s">
        <v>1647</v>
      </c>
      <c r="D1103" s="765">
        <v>3971.0879999999997</v>
      </c>
    </row>
    <row r="1104" spans="1:4" ht="25.5">
      <c r="A1104" s="766">
        <v>1095</v>
      </c>
      <c r="B1104" s="763" t="s">
        <v>917</v>
      </c>
      <c r="C1104" s="764" t="s">
        <v>1647</v>
      </c>
      <c r="D1104" s="765">
        <v>3971.0879999999997</v>
      </c>
    </row>
    <row r="1105" spans="1:4" ht="25.5">
      <c r="A1105" s="766">
        <v>1096</v>
      </c>
      <c r="B1105" s="763" t="s">
        <v>917</v>
      </c>
      <c r="C1105" s="764" t="s">
        <v>1647</v>
      </c>
      <c r="D1105" s="765">
        <v>3971.0879999999997</v>
      </c>
    </row>
    <row r="1106" spans="1:4" ht="25.5">
      <c r="A1106" s="766">
        <v>1097</v>
      </c>
      <c r="B1106" s="763" t="s">
        <v>917</v>
      </c>
      <c r="C1106" s="764" t="s">
        <v>1647</v>
      </c>
      <c r="D1106" s="765">
        <v>3971.0879999999997</v>
      </c>
    </row>
    <row r="1107" spans="1:4" ht="25.5">
      <c r="A1107" s="766">
        <v>1098</v>
      </c>
      <c r="B1107" s="763" t="s">
        <v>917</v>
      </c>
      <c r="C1107" s="764" t="s">
        <v>1647</v>
      </c>
      <c r="D1107" s="765">
        <v>3971.0879999999997</v>
      </c>
    </row>
    <row r="1108" spans="1:4" ht="38.25">
      <c r="A1108" s="766">
        <v>1099</v>
      </c>
      <c r="B1108" s="763" t="s">
        <v>917</v>
      </c>
      <c r="C1108" s="764" t="s">
        <v>1648</v>
      </c>
      <c r="D1108" s="765">
        <v>3192.0435000000002</v>
      </c>
    </row>
    <row r="1109" spans="1:4" ht="25.5">
      <c r="A1109" s="766">
        <v>1100</v>
      </c>
      <c r="B1109" s="763" t="s">
        <v>917</v>
      </c>
      <c r="C1109" s="764" t="s">
        <v>1649</v>
      </c>
      <c r="D1109" s="765">
        <v>0</v>
      </c>
    </row>
    <row r="1110" spans="1:4" ht="38.25">
      <c r="A1110" s="766">
        <v>1101</v>
      </c>
      <c r="B1110" s="763" t="s">
        <v>917</v>
      </c>
      <c r="C1110" s="764" t="s">
        <v>1648</v>
      </c>
      <c r="D1110" s="765">
        <v>3192.0435000000002</v>
      </c>
    </row>
    <row r="1111" spans="1:4" ht="25.5">
      <c r="A1111" s="766">
        <v>1102</v>
      </c>
      <c r="B1111" s="763" t="s">
        <v>917</v>
      </c>
      <c r="C1111" s="764" t="s">
        <v>1649</v>
      </c>
      <c r="D1111" s="765">
        <v>0</v>
      </c>
    </row>
    <row r="1112" spans="1:4" ht="38.25">
      <c r="A1112" s="766">
        <v>1103</v>
      </c>
      <c r="B1112" s="763" t="s">
        <v>917</v>
      </c>
      <c r="C1112" s="764" t="s">
        <v>1648</v>
      </c>
      <c r="D1112" s="765">
        <v>3192.0435000000002</v>
      </c>
    </row>
    <row r="1113" spans="1:4" ht="25.5">
      <c r="A1113" s="766">
        <v>1104</v>
      </c>
      <c r="B1113" s="763" t="s">
        <v>917</v>
      </c>
      <c r="C1113" s="764" t="s">
        <v>1649</v>
      </c>
      <c r="D1113" s="765">
        <v>0</v>
      </c>
    </row>
    <row r="1114" spans="1:4" ht="38.25">
      <c r="A1114" s="766">
        <v>1105</v>
      </c>
      <c r="B1114" s="763" t="s">
        <v>917</v>
      </c>
      <c r="C1114" s="764" t="s">
        <v>1648</v>
      </c>
      <c r="D1114" s="765">
        <v>3192.0435000000002</v>
      </c>
    </row>
    <row r="1115" spans="1:4" ht="25.5">
      <c r="A1115" s="766">
        <v>1106</v>
      </c>
      <c r="B1115" s="763" t="s">
        <v>917</v>
      </c>
      <c r="C1115" s="764" t="s">
        <v>1649</v>
      </c>
      <c r="D1115" s="765">
        <v>0</v>
      </c>
    </row>
    <row r="1116" spans="1:4" ht="38.25">
      <c r="A1116" s="766">
        <v>1107</v>
      </c>
      <c r="B1116" s="763" t="s">
        <v>917</v>
      </c>
      <c r="C1116" s="764" t="s">
        <v>1648</v>
      </c>
      <c r="D1116" s="765">
        <v>3192.0435000000002</v>
      </c>
    </row>
    <row r="1117" spans="1:4" ht="25.5">
      <c r="A1117" s="766">
        <v>1108</v>
      </c>
      <c r="B1117" s="763" t="s">
        <v>917</v>
      </c>
      <c r="C1117" s="764" t="s">
        <v>1649</v>
      </c>
      <c r="D1117" s="765">
        <v>0</v>
      </c>
    </row>
    <row r="1118" spans="1:4" ht="38.25">
      <c r="A1118" s="766">
        <v>1109</v>
      </c>
      <c r="B1118" s="763" t="s">
        <v>917</v>
      </c>
      <c r="C1118" s="764" t="s">
        <v>1648</v>
      </c>
      <c r="D1118" s="765">
        <v>3192.0435000000002</v>
      </c>
    </row>
    <row r="1119" spans="1:4" ht="25.5">
      <c r="A1119" s="766">
        <v>1110</v>
      </c>
      <c r="B1119" s="763" t="s">
        <v>917</v>
      </c>
      <c r="C1119" s="764" t="s">
        <v>1649</v>
      </c>
      <c r="D1119" s="765">
        <v>0</v>
      </c>
    </row>
    <row r="1120" spans="1:4" ht="38.25">
      <c r="A1120" s="766">
        <v>1111</v>
      </c>
      <c r="B1120" s="763" t="s">
        <v>917</v>
      </c>
      <c r="C1120" s="764" t="s">
        <v>1648</v>
      </c>
      <c r="D1120" s="765">
        <v>3192.0435000000002</v>
      </c>
    </row>
    <row r="1121" spans="1:4" ht="25.5">
      <c r="A1121" s="766">
        <v>1112</v>
      </c>
      <c r="B1121" s="763" t="s">
        <v>917</v>
      </c>
      <c r="C1121" s="764" t="s">
        <v>1649</v>
      </c>
      <c r="D1121" s="765">
        <v>0</v>
      </c>
    </row>
    <row r="1122" spans="1:4" ht="38.25">
      <c r="A1122" s="766">
        <v>1113</v>
      </c>
      <c r="B1122" s="763" t="s">
        <v>917</v>
      </c>
      <c r="C1122" s="764" t="s">
        <v>1648</v>
      </c>
      <c r="D1122" s="765">
        <v>3192.0435000000002</v>
      </c>
    </row>
    <row r="1123" spans="1:4" ht="25.5">
      <c r="A1123" s="766">
        <v>1114</v>
      </c>
      <c r="B1123" s="763" t="s">
        <v>917</v>
      </c>
      <c r="C1123" s="764" t="s">
        <v>1649</v>
      </c>
      <c r="D1123" s="765">
        <v>0</v>
      </c>
    </row>
    <row r="1124" spans="1:4" ht="38.25">
      <c r="A1124" s="766">
        <v>1115</v>
      </c>
      <c r="B1124" s="763" t="s">
        <v>917</v>
      </c>
      <c r="C1124" s="764" t="s">
        <v>1648</v>
      </c>
      <c r="D1124" s="765">
        <v>3192.0435000000002</v>
      </c>
    </row>
    <row r="1125" spans="1:4" ht="25.5">
      <c r="A1125" s="766">
        <v>1116</v>
      </c>
      <c r="B1125" s="763" t="s">
        <v>917</v>
      </c>
      <c r="C1125" s="764" t="s">
        <v>1649</v>
      </c>
      <c r="D1125" s="765">
        <v>0</v>
      </c>
    </row>
    <row r="1126" spans="1:4" ht="38.25">
      <c r="A1126" s="766">
        <v>1117</v>
      </c>
      <c r="B1126" s="763" t="s">
        <v>917</v>
      </c>
      <c r="C1126" s="764" t="s">
        <v>1650</v>
      </c>
      <c r="D1126" s="765">
        <v>6680.5224999999991</v>
      </c>
    </row>
    <row r="1127" spans="1:4">
      <c r="A1127" s="766">
        <v>1118</v>
      </c>
      <c r="B1127" s="763" t="s">
        <v>917</v>
      </c>
      <c r="C1127" s="764" t="s">
        <v>1651</v>
      </c>
      <c r="D1127" s="765">
        <v>0</v>
      </c>
    </row>
    <row r="1128" spans="1:4" ht="38.25">
      <c r="A1128" s="766">
        <v>1119</v>
      </c>
      <c r="B1128" s="763" t="s">
        <v>917</v>
      </c>
      <c r="C1128" s="764" t="s">
        <v>1652</v>
      </c>
      <c r="D1128" s="765">
        <v>0</v>
      </c>
    </row>
    <row r="1129" spans="1:4" ht="25.5">
      <c r="A1129" s="766">
        <v>1120</v>
      </c>
      <c r="B1129" s="763" t="s">
        <v>917</v>
      </c>
      <c r="C1129" s="764" t="s">
        <v>1653</v>
      </c>
      <c r="D1129" s="765">
        <v>0</v>
      </c>
    </row>
    <row r="1130" spans="1:4" ht="38.25">
      <c r="A1130" s="766">
        <v>1121</v>
      </c>
      <c r="B1130" s="763" t="s">
        <v>917</v>
      </c>
      <c r="C1130" s="764" t="s">
        <v>1650</v>
      </c>
      <c r="D1130" s="765">
        <v>6680.5224999999991</v>
      </c>
    </row>
    <row r="1131" spans="1:4">
      <c r="A1131" s="766">
        <v>1122</v>
      </c>
      <c r="B1131" s="763" t="s">
        <v>917</v>
      </c>
      <c r="C1131" s="764" t="s">
        <v>1651</v>
      </c>
      <c r="D1131" s="765">
        <v>0</v>
      </c>
    </row>
    <row r="1132" spans="1:4" ht="38.25">
      <c r="A1132" s="766">
        <v>1123</v>
      </c>
      <c r="B1132" s="763" t="s">
        <v>917</v>
      </c>
      <c r="C1132" s="764" t="s">
        <v>1652</v>
      </c>
      <c r="D1132" s="765">
        <v>0</v>
      </c>
    </row>
    <row r="1133" spans="1:4" ht="25.5">
      <c r="A1133" s="766">
        <v>1124</v>
      </c>
      <c r="B1133" s="763" t="s">
        <v>917</v>
      </c>
      <c r="C1133" s="764" t="s">
        <v>1653</v>
      </c>
      <c r="D1133" s="765">
        <v>0</v>
      </c>
    </row>
    <row r="1134" spans="1:4" ht="38.25">
      <c r="A1134" s="766">
        <v>1125</v>
      </c>
      <c r="B1134" s="763" t="s">
        <v>917</v>
      </c>
      <c r="C1134" s="764" t="s">
        <v>1650</v>
      </c>
      <c r="D1134" s="765">
        <v>6680.5224999999991</v>
      </c>
    </row>
    <row r="1135" spans="1:4">
      <c r="A1135" s="766">
        <v>1126</v>
      </c>
      <c r="B1135" s="763" t="s">
        <v>917</v>
      </c>
      <c r="C1135" s="764" t="s">
        <v>1651</v>
      </c>
      <c r="D1135" s="765">
        <v>0</v>
      </c>
    </row>
    <row r="1136" spans="1:4" ht="38.25">
      <c r="A1136" s="766">
        <v>1127</v>
      </c>
      <c r="B1136" s="763" t="s">
        <v>917</v>
      </c>
      <c r="C1136" s="764" t="s">
        <v>1652</v>
      </c>
      <c r="D1136" s="765">
        <v>0</v>
      </c>
    </row>
    <row r="1137" spans="1:4" ht="25.5">
      <c r="A1137" s="766">
        <v>1128</v>
      </c>
      <c r="B1137" s="763" t="s">
        <v>917</v>
      </c>
      <c r="C1137" s="764" t="s">
        <v>1653</v>
      </c>
      <c r="D1137" s="765">
        <v>0</v>
      </c>
    </row>
    <row r="1138" spans="1:4" ht="38.25">
      <c r="A1138" s="766">
        <v>1129</v>
      </c>
      <c r="B1138" s="763" t="s">
        <v>917</v>
      </c>
      <c r="C1138" s="764" t="s">
        <v>1650</v>
      </c>
      <c r="D1138" s="765">
        <v>6680.5224999999991</v>
      </c>
    </row>
    <row r="1139" spans="1:4">
      <c r="A1139" s="766">
        <v>1130</v>
      </c>
      <c r="B1139" s="763" t="s">
        <v>917</v>
      </c>
      <c r="C1139" s="764" t="s">
        <v>1651</v>
      </c>
      <c r="D1139" s="765">
        <v>0</v>
      </c>
    </row>
    <row r="1140" spans="1:4" ht="38.25">
      <c r="A1140" s="766">
        <v>1131</v>
      </c>
      <c r="B1140" s="763" t="s">
        <v>917</v>
      </c>
      <c r="C1140" s="764" t="s">
        <v>1652</v>
      </c>
      <c r="D1140" s="765">
        <v>0</v>
      </c>
    </row>
    <row r="1141" spans="1:4" ht="25.5">
      <c r="A1141" s="766">
        <v>1132</v>
      </c>
      <c r="B1141" s="763" t="s">
        <v>917</v>
      </c>
      <c r="C1141" s="764" t="s">
        <v>1653</v>
      </c>
      <c r="D1141" s="765">
        <v>0</v>
      </c>
    </row>
    <row r="1142" spans="1:4" ht="38.25">
      <c r="A1142" s="766">
        <v>1133</v>
      </c>
      <c r="B1142" s="763" t="s">
        <v>917</v>
      </c>
      <c r="C1142" s="764" t="s">
        <v>1650</v>
      </c>
      <c r="D1142" s="765">
        <v>6680.5224999999991</v>
      </c>
    </row>
    <row r="1143" spans="1:4">
      <c r="A1143" s="766">
        <v>1134</v>
      </c>
      <c r="B1143" s="763" t="s">
        <v>917</v>
      </c>
      <c r="C1143" s="764" t="s">
        <v>1651</v>
      </c>
      <c r="D1143" s="765">
        <v>0</v>
      </c>
    </row>
    <row r="1144" spans="1:4" ht="38.25">
      <c r="A1144" s="766">
        <v>1135</v>
      </c>
      <c r="B1144" s="763" t="s">
        <v>917</v>
      </c>
      <c r="C1144" s="764" t="s">
        <v>1652</v>
      </c>
      <c r="D1144" s="765">
        <v>0</v>
      </c>
    </row>
    <row r="1145" spans="1:4" ht="25.5">
      <c r="A1145" s="766">
        <v>1136</v>
      </c>
      <c r="B1145" s="763" t="s">
        <v>917</v>
      </c>
      <c r="C1145" s="764" t="s">
        <v>1653</v>
      </c>
      <c r="D1145" s="765">
        <v>0</v>
      </c>
    </row>
    <row r="1146" spans="1:4" ht="38.25">
      <c r="A1146" s="766">
        <v>1137</v>
      </c>
      <c r="B1146" s="763" t="s">
        <v>917</v>
      </c>
      <c r="C1146" s="764" t="s">
        <v>1650</v>
      </c>
      <c r="D1146" s="765">
        <v>6680.5224999999991</v>
      </c>
    </row>
    <row r="1147" spans="1:4">
      <c r="A1147" s="766">
        <v>1138</v>
      </c>
      <c r="B1147" s="763" t="s">
        <v>917</v>
      </c>
      <c r="C1147" s="764" t="s">
        <v>1651</v>
      </c>
      <c r="D1147" s="765">
        <v>0</v>
      </c>
    </row>
    <row r="1148" spans="1:4" ht="38.25">
      <c r="A1148" s="766">
        <v>1139</v>
      </c>
      <c r="B1148" s="763" t="s">
        <v>917</v>
      </c>
      <c r="C1148" s="764" t="s">
        <v>1652</v>
      </c>
      <c r="D1148" s="765">
        <v>0</v>
      </c>
    </row>
    <row r="1149" spans="1:4" ht="25.5">
      <c r="A1149" s="766">
        <v>1140</v>
      </c>
      <c r="B1149" s="763" t="s">
        <v>917</v>
      </c>
      <c r="C1149" s="764" t="s">
        <v>1653</v>
      </c>
      <c r="D1149" s="765">
        <v>0</v>
      </c>
    </row>
    <row r="1150" spans="1:4" ht="38.25">
      <c r="A1150" s="766">
        <v>1141</v>
      </c>
      <c r="B1150" s="763" t="s">
        <v>917</v>
      </c>
      <c r="C1150" s="764" t="s">
        <v>1650</v>
      </c>
      <c r="D1150" s="765">
        <v>6680.5224999999991</v>
      </c>
    </row>
    <row r="1151" spans="1:4">
      <c r="A1151" s="766">
        <v>1142</v>
      </c>
      <c r="B1151" s="763" t="s">
        <v>917</v>
      </c>
      <c r="C1151" s="764" t="s">
        <v>1651</v>
      </c>
      <c r="D1151" s="765">
        <v>0</v>
      </c>
    </row>
    <row r="1152" spans="1:4" ht="38.25">
      <c r="A1152" s="766">
        <v>1143</v>
      </c>
      <c r="B1152" s="763" t="s">
        <v>917</v>
      </c>
      <c r="C1152" s="764" t="s">
        <v>1652</v>
      </c>
      <c r="D1152" s="765">
        <v>0</v>
      </c>
    </row>
    <row r="1153" spans="1:4" ht="25.5">
      <c r="A1153" s="766">
        <v>1144</v>
      </c>
      <c r="B1153" s="763" t="s">
        <v>917</v>
      </c>
      <c r="C1153" s="764" t="s">
        <v>1653</v>
      </c>
      <c r="D1153" s="765">
        <v>0</v>
      </c>
    </row>
    <row r="1154" spans="1:4" ht="38.25">
      <c r="A1154" s="766">
        <v>1145</v>
      </c>
      <c r="B1154" s="763" t="s">
        <v>917</v>
      </c>
      <c r="C1154" s="764" t="s">
        <v>1650</v>
      </c>
      <c r="D1154" s="765">
        <v>6680.5224999999991</v>
      </c>
    </row>
    <row r="1155" spans="1:4">
      <c r="A1155" s="766">
        <v>1146</v>
      </c>
      <c r="B1155" s="763" t="s">
        <v>917</v>
      </c>
      <c r="C1155" s="764" t="s">
        <v>1651</v>
      </c>
      <c r="D1155" s="765">
        <v>0</v>
      </c>
    </row>
    <row r="1156" spans="1:4" ht="38.25">
      <c r="A1156" s="766">
        <v>1147</v>
      </c>
      <c r="B1156" s="763" t="s">
        <v>917</v>
      </c>
      <c r="C1156" s="764" t="s">
        <v>1652</v>
      </c>
      <c r="D1156" s="765">
        <v>0</v>
      </c>
    </row>
    <row r="1157" spans="1:4" ht="25.5">
      <c r="A1157" s="766">
        <v>1148</v>
      </c>
      <c r="B1157" s="763" t="s">
        <v>917</v>
      </c>
      <c r="C1157" s="764" t="s">
        <v>1653</v>
      </c>
      <c r="D1157" s="765">
        <v>0</v>
      </c>
    </row>
    <row r="1158" spans="1:4" ht="38.25">
      <c r="A1158" s="766">
        <v>1149</v>
      </c>
      <c r="B1158" s="763" t="s">
        <v>917</v>
      </c>
      <c r="C1158" s="764" t="s">
        <v>1650</v>
      </c>
      <c r="D1158" s="765">
        <v>6680.5224999999991</v>
      </c>
    </row>
    <row r="1159" spans="1:4">
      <c r="A1159" s="766">
        <v>1150</v>
      </c>
      <c r="B1159" s="763" t="s">
        <v>917</v>
      </c>
      <c r="C1159" s="764" t="s">
        <v>1651</v>
      </c>
      <c r="D1159" s="765">
        <v>0</v>
      </c>
    </row>
    <row r="1160" spans="1:4" ht="38.25">
      <c r="A1160" s="766">
        <v>1151</v>
      </c>
      <c r="B1160" s="763" t="s">
        <v>917</v>
      </c>
      <c r="C1160" s="764" t="s">
        <v>1652</v>
      </c>
      <c r="D1160" s="765">
        <v>0</v>
      </c>
    </row>
    <row r="1161" spans="1:4" ht="25.5">
      <c r="A1161" s="766">
        <v>1152</v>
      </c>
      <c r="B1161" s="763" t="s">
        <v>917</v>
      </c>
      <c r="C1161" s="764" t="s">
        <v>1653</v>
      </c>
      <c r="D1161" s="765">
        <v>0</v>
      </c>
    </row>
    <row r="1162" spans="1:4" ht="38.25">
      <c r="A1162" s="766">
        <v>1153</v>
      </c>
      <c r="B1162" s="763" t="s">
        <v>917</v>
      </c>
      <c r="C1162" s="764" t="s">
        <v>1650</v>
      </c>
      <c r="D1162" s="765">
        <v>6680.5224999999991</v>
      </c>
    </row>
    <row r="1163" spans="1:4">
      <c r="A1163" s="766">
        <v>1154</v>
      </c>
      <c r="B1163" s="763" t="s">
        <v>917</v>
      </c>
      <c r="C1163" s="764" t="s">
        <v>1651</v>
      </c>
      <c r="D1163" s="765">
        <v>0</v>
      </c>
    </row>
    <row r="1164" spans="1:4" ht="38.25">
      <c r="A1164" s="766">
        <v>1155</v>
      </c>
      <c r="B1164" s="763" t="s">
        <v>917</v>
      </c>
      <c r="C1164" s="764" t="s">
        <v>1652</v>
      </c>
      <c r="D1164" s="765">
        <v>0</v>
      </c>
    </row>
    <row r="1165" spans="1:4" ht="25.5">
      <c r="A1165" s="766">
        <v>1156</v>
      </c>
      <c r="B1165" s="763" t="s">
        <v>917</v>
      </c>
      <c r="C1165" s="764" t="s">
        <v>1653</v>
      </c>
      <c r="D1165" s="765">
        <v>0</v>
      </c>
    </row>
    <row r="1166" spans="1:4" ht="38.25">
      <c r="A1166" s="766">
        <v>1157</v>
      </c>
      <c r="B1166" s="763" t="s">
        <v>917</v>
      </c>
      <c r="C1166" s="764" t="s">
        <v>1650</v>
      </c>
      <c r="D1166" s="765">
        <v>6680.5224999999991</v>
      </c>
    </row>
    <row r="1167" spans="1:4">
      <c r="A1167" s="766">
        <v>1158</v>
      </c>
      <c r="B1167" s="763" t="s">
        <v>917</v>
      </c>
      <c r="C1167" s="764" t="s">
        <v>1651</v>
      </c>
      <c r="D1167" s="765">
        <v>0</v>
      </c>
    </row>
    <row r="1168" spans="1:4" ht="38.25">
      <c r="A1168" s="766">
        <v>1159</v>
      </c>
      <c r="B1168" s="763" t="s">
        <v>917</v>
      </c>
      <c r="C1168" s="764" t="s">
        <v>1652</v>
      </c>
      <c r="D1168" s="765">
        <v>0</v>
      </c>
    </row>
    <row r="1169" spans="1:4" ht="25.5">
      <c r="A1169" s="766">
        <v>1160</v>
      </c>
      <c r="B1169" s="763" t="s">
        <v>917</v>
      </c>
      <c r="C1169" s="764" t="s">
        <v>1653</v>
      </c>
      <c r="D1169" s="765">
        <v>0</v>
      </c>
    </row>
    <row r="1170" spans="1:4" ht="38.25">
      <c r="A1170" s="766">
        <v>1161</v>
      </c>
      <c r="B1170" s="763" t="s">
        <v>917</v>
      </c>
      <c r="C1170" s="764" t="s">
        <v>1650</v>
      </c>
      <c r="D1170" s="765">
        <v>6680.5224999999991</v>
      </c>
    </row>
    <row r="1171" spans="1:4">
      <c r="A1171" s="766">
        <v>1162</v>
      </c>
      <c r="B1171" s="763" t="s">
        <v>917</v>
      </c>
      <c r="C1171" s="764" t="s">
        <v>1651</v>
      </c>
      <c r="D1171" s="765">
        <v>0</v>
      </c>
    </row>
    <row r="1172" spans="1:4" ht="38.25">
      <c r="A1172" s="766">
        <v>1163</v>
      </c>
      <c r="B1172" s="763" t="s">
        <v>917</v>
      </c>
      <c r="C1172" s="764" t="s">
        <v>1652</v>
      </c>
      <c r="D1172" s="765">
        <v>0</v>
      </c>
    </row>
    <row r="1173" spans="1:4" ht="25.5">
      <c r="A1173" s="766">
        <v>1164</v>
      </c>
      <c r="B1173" s="763" t="s">
        <v>917</v>
      </c>
      <c r="C1173" s="764" t="s">
        <v>1653</v>
      </c>
      <c r="D1173" s="765">
        <v>0</v>
      </c>
    </row>
    <row r="1174" spans="1:4" ht="25.5">
      <c r="A1174" s="766">
        <v>1165</v>
      </c>
      <c r="B1174" s="763" t="s">
        <v>917</v>
      </c>
      <c r="C1174" s="764" t="s">
        <v>1654</v>
      </c>
      <c r="D1174" s="765">
        <v>8868.075499999999</v>
      </c>
    </row>
    <row r="1175" spans="1:4" ht="25.5">
      <c r="A1175" s="766">
        <v>1166</v>
      </c>
      <c r="B1175" s="763" t="s">
        <v>917</v>
      </c>
      <c r="C1175" s="764" t="s">
        <v>1654</v>
      </c>
      <c r="D1175" s="765">
        <v>8868.075499999999</v>
      </c>
    </row>
    <row r="1176" spans="1:4" ht="25.5">
      <c r="A1176" s="766">
        <v>1167</v>
      </c>
      <c r="B1176" s="763" t="s">
        <v>917</v>
      </c>
      <c r="C1176" s="764" t="s">
        <v>1654</v>
      </c>
      <c r="D1176" s="765">
        <v>8868.075499999999</v>
      </c>
    </row>
    <row r="1177" spans="1:4" ht="25.5">
      <c r="A1177" s="766">
        <v>1168</v>
      </c>
      <c r="B1177" s="763" t="s">
        <v>917</v>
      </c>
      <c r="C1177" s="764" t="s">
        <v>1654</v>
      </c>
      <c r="D1177" s="765">
        <v>8868.075499999999</v>
      </c>
    </row>
    <row r="1178" spans="1:4" ht="25.5">
      <c r="A1178" s="766">
        <v>1169</v>
      </c>
      <c r="B1178" s="763" t="s">
        <v>917</v>
      </c>
      <c r="C1178" s="764" t="s">
        <v>1654</v>
      </c>
      <c r="D1178" s="765">
        <v>8868.075499999999</v>
      </c>
    </row>
    <row r="1179" spans="1:4" ht="25.5">
      <c r="A1179" s="766">
        <v>1170</v>
      </c>
      <c r="B1179" s="763" t="s">
        <v>917</v>
      </c>
      <c r="C1179" s="764" t="s">
        <v>1654</v>
      </c>
      <c r="D1179" s="765">
        <v>8868.075499999999</v>
      </c>
    </row>
    <row r="1180" spans="1:4" ht="25.5">
      <c r="A1180" s="766">
        <v>1171</v>
      </c>
      <c r="B1180" s="763" t="s">
        <v>917</v>
      </c>
      <c r="C1180" s="764" t="s">
        <v>1654</v>
      </c>
      <c r="D1180" s="765">
        <v>8868.075499999999</v>
      </c>
    </row>
    <row r="1181" spans="1:4" ht="25.5">
      <c r="A1181" s="766">
        <v>1172</v>
      </c>
      <c r="B1181" s="763" t="s">
        <v>917</v>
      </c>
      <c r="C1181" s="764" t="s">
        <v>1654</v>
      </c>
      <c r="D1181" s="765">
        <v>8868.075499999999</v>
      </c>
    </row>
    <row r="1182" spans="1:4" ht="25.5">
      <c r="A1182" s="766">
        <v>1173</v>
      </c>
      <c r="B1182" s="763" t="s">
        <v>917</v>
      </c>
      <c r="C1182" s="764" t="s">
        <v>1654</v>
      </c>
      <c r="D1182" s="765">
        <v>8868.075499999999</v>
      </c>
    </row>
    <row r="1183" spans="1:4" ht="25.5">
      <c r="A1183" s="766">
        <v>1174</v>
      </c>
      <c r="B1183" s="763" t="s">
        <v>917</v>
      </c>
      <c r="C1183" s="764" t="s">
        <v>1654</v>
      </c>
      <c r="D1183" s="765">
        <v>8868.075499999999</v>
      </c>
    </row>
    <row r="1184" spans="1:4" ht="25.5">
      <c r="A1184" s="766">
        <v>1175</v>
      </c>
      <c r="B1184" s="763" t="s">
        <v>917</v>
      </c>
      <c r="C1184" s="764" t="s">
        <v>1654</v>
      </c>
      <c r="D1184" s="765">
        <v>8868.075499999999</v>
      </c>
    </row>
    <row r="1185" spans="1:4" ht="25.5">
      <c r="A1185" s="766">
        <v>1176</v>
      </c>
      <c r="B1185" s="763" t="s">
        <v>917</v>
      </c>
      <c r="C1185" s="764" t="s">
        <v>1654</v>
      </c>
      <c r="D1185" s="765">
        <v>8868.075499999999</v>
      </c>
    </row>
    <row r="1186" spans="1:4" ht="25.5">
      <c r="A1186" s="766">
        <v>1177</v>
      </c>
      <c r="B1186" s="763" t="s">
        <v>917</v>
      </c>
      <c r="C1186" s="764" t="s">
        <v>1654</v>
      </c>
      <c r="D1186" s="765">
        <v>8868.075499999999</v>
      </c>
    </row>
    <row r="1187" spans="1:4" ht="25.5">
      <c r="A1187" s="766">
        <v>1178</v>
      </c>
      <c r="B1187" s="763" t="s">
        <v>917</v>
      </c>
      <c r="C1187" s="764" t="s">
        <v>1654</v>
      </c>
      <c r="D1187" s="765">
        <v>8868.075499999999</v>
      </c>
    </row>
    <row r="1188" spans="1:4" ht="25.5">
      <c r="A1188" s="766">
        <v>1179</v>
      </c>
      <c r="B1188" s="763" t="s">
        <v>917</v>
      </c>
      <c r="C1188" s="764" t="s">
        <v>1654</v>
      </c>
      <c r="D1188" s="765">
        <v>8868.075499999999</v>
      </c>
    </row>
    <row r="1189" spans="1:4" ht="25.5">
      <c r="A1189" s="766">
        <v>1180</v>
      </c>
      <c r="B1189" s="763" t="s">
        <v>917</v>
      </c>
      <c r="C1189" s="764" t="s">
        <v>1654</v>
      </c>
      <c r="D1189" s="765">
        <v>8868.075499999999</v>
      </c>
    </row>
    <row r="1190" spans="1:4" ht="25.5">
      <c r="A1190" s="766">
        <v>1181</v>
      </c>
      <c r="B1190" s="763" t="s">
        <v>917</v>
      </c>
      <c r="C1190" s="764" t="s">
        <v>1654</v>
      </c>
      <c r="D1190" s="765">
        <v>8868.075499999999</v>
      </c>
    </row>
    <row r="1191" spans="1:4" ht="25.5">
      <c r="A1191" s="766">
        <v>1182</v>
      </c>
      <c r="B1191" s="763" t="s">
        <v>917</v>
      </c>
      <c r="C1191" s="764" t="s">
        <v>1654</v>
      </c>
      <c r="D1191" s="765">
        <v>8868.075499999999</v>
      </c>
    </row>
    <row r="1192" spans="1:4" ht="25.5">
      <c r="A1192" s="766">
        <v>1183</v>
      </c>
      <c r="B1192" s="763" t="s">
        <v>917</v>
      </c>
      <c r="C1192" s="764" t="s">
        <v>1654</v>
      </c>
      <c r="D1192" s="765">
        <v>8868.075499999999</v>
      </c>
    </row>
    <row r="1193" spans="1:4" ht="25.5">
      <c r="A1193" s="766">
        <v>1184</v>
      </c>
      <c r="B1193" s="763" t="s">
        <v>917</v>
      </c>
      <c r="C1193" s="764" t="s">
        <v>1654</v>
      </c>
      <c r="D1193" s="765">
        <v>8868.075499999999</v>
      </c>
    </row>
    <row r="1194" spans="1:4" ht="25.5">
      <c r="A1194" s="766">
        <v>1185</v>
      </c>
      <c r="B1194" s="763" t="s">
        <v>917</v>
      </c>
      <c r="C1194" s="764" t="s">
        <v>1654</v>
      </c>
      <c r="D1194" s="765">
        <v>8868.075499999999</v>
      </c>
    </row>
    <row r="1195" spans="1:4">
      <c r="A1195" s="766">
        <v>1186</v>
      </c>
      <c r="B1195" s="763" t="s">
        <v>917</v>
      </c>
      <c r="C1195" s="764" t="s">
        <v>1655</v>
      </c>
      <c r="D1195" s="765">
        <v>2033.8094999999998</v>
      </c>
    </row>
    <row r="1196" spans="1:4">
      <c r="A1196" s="766">
        <v>1187</v>
      </c>
      <c r="B1196" s="763" t="s">
        <v>917</v>
      </c>
      <c r="C1196" s="764" t="s">
        <v>1655</v>
      </c>
      <c r="D1196" s="765">
        <v>2033.8094999999998</v>
      </c>
    </row>
    <row r="1197" spans="1:4">
      <c r="A1197" s="766">
        <v>1188</v>
      </c>
      <c r="B1197" s="763" t="s">
        <v>917</v>
      </c>
      <c r="C1197" s="764" t="s">
        <v>1655</v>
      </c>
      <c r="D1197" s="765">
        <v>2033.8094999999998</v>
      </c>
    </row>
    <row r="1198" spans="1:4">
      <c r="A1198" s="766">
        <v>1189</v>
      </c>
      <c r="B1198" s="763" t="s">
        <v>917</v>
      </c>
      <c r="C1198" s="764" t="s">
        <v>1655</v>
      </c>
      <c r="D1198" s="765">
        <v>2033.8094999999998</v>
      </c>
    </row>
    <row r="1199" spans="1:4">
      <c r="A1199" s="766">
        <v>1190</v>
      </c>
      <c r="B1199" s="763" t="s">
        <v>917</v>
      </c>
      <c r="C1199" s="764" t="s">
        <v>1655</v>
      </c>
      <c r="D1199" s="765">
        <v>2033.8094999999998</v>
      </c>
    </row>
    <row r="1200" spans="1:4">
      <c r="A1200" s="766">
        <v>1191</v>
      </c>
      <c r="B1200" s="763" t="s">
        <v>917</v>
      </c>
      <c r="C1200" s="764" t="s">
        <v>1655</v>
      </c>
      <c r="D1200" s="765">
        <v>2033.8094999999998</v>
      </c>
    </row>
    <row r="1201" spans="1:4">
      <c r="A1201" s="766">
        <v>1192</v>
      </c>
      <c r="B1201" s="763" t="s">
        <v>917</v>
      </c>
      <c r="C1201" s="764" t="s">
        <v>1655</v>
      </c>
      <c r="D1201" s="765">
        <v>2033.8094999999998</v>
      </c>
    </row>
    <row r="1202" spans="1:4">
      <c r="A1202" s="766">
        <v>1193</v>
      </c>
      <c r="B1202" s="763" t="s">
        <v>917</v>
      </c>
      <c r="C1202" s="764" t="s">
        <v>1655</v>
      </c>
      <c r="D1202" s="765">
        <v>2033.8094999999998</v>
      </c>
    </row>
    <row r="1203" spans="1:4">
      <c r="A1203" s="766">
        <v>1194</v>
      </c>
      <c r="B1203" s="763" t="s">
        <v>917</v>
      </c>
      <c r="C1203" s="764" t="s">
        <v>1655</v>
      </c>
      <c r="D1203" s="765">
        <v>2033.8094999999998</v>
      </c>
    </row>
    <row r="1204" spans="1:4">
      <c r="A1204" s="766">
        <v>1195</v>
      </c>
      <c r="B1204" s="763" t="s">
        <v>917</v>
      </c>
      <c r="C1204" s="764" t="s">
        <v>1655</v>
      </c>
      <c r="D1204" s="765">
        <v>2033.8094999999998</v>
      </c>
    </row>
    <row r="1205" spans="1:4">
      <c r="A1205" s="766">
        <v>1196</v>
      </c>
      <c r="B1205" s="763" t="s">
        <v>917</v>
      </c>
      <c r="C1205" s="764" t="s">
        <v>1655</v>
      </c>
      <c r="D1205" s="765">
        <v>2033.8094999999998</v>
      </c>
    </row>
    <row r="1206" spans="1:4">
      <c r="A1206" s="766">
        <v>1197</v>
      </c>
      <c r="B1206" s="763" t="s">
        <v>917</v>
      </c>
      <c r="C1206" s="764" t="s">
        <v>1655</v>
      </c>
      <c r="D1206" s="765">
        <v>2033.8094999999998</v>
      </c>
    </row>
    <row r="1207" spans="1:4">
      <c r="A1207" s="766">
        <v>1198</v>
      </c>
      <c r="B1207" s="763" t="s">
        <v>917</v>
      </c>
      <c r="C1207" s="764" t="s">
        <v>1655</v>
      </c>
      <c r="D1207" s="765">
        <v>2033.8094999999998</v>
      </c>
    </row>
    <row r="1208" spans="1:4">
      <c r="A1208" s="766">
        <v>1199</v>
      </c>
      <c r="B1208" s="763" t="s">
        <v>917</v>
      </c>
      <c r="C1208" s="764" t="s">
        <v>1655</v>
      </c>
      <c r="D1208" s="765">
        <v>2033.8094999999998</v>
      </c>
    </row>
    <row r="1209" spans="1:4">
      <c r="A1209" s="766">
        <v>1200</v>
      </c>
      <c r="B1209" s="763" t="s">
        <v>917</v>
      </c>
      <c r="C1209" s="764" t="s">
        <v>1655</v>
      </c>
      <c r="D1209" s="765">
        <v>2033.8094999999998</v>
      </c>
    </row>
    <row r="1210" spans="1:4">
      <c r="A1210" s="766">
        <v>1201</v>
      </c>
      <c r="B1210" s="763" t="s">
        <v>917</v>
      </c>
      <c r="C1210" s="764" t="s">
        <v>1655</v>
      </c>
      <c r="D1210" s="765">
        <v>2033.8094999999998</v>
      </c>
    </row>
    <row r="1211" spans="1:4">
      <c r="A1211" s="766">
        <v>1202</v>
      </c>
      <c r="B1211" s="763" t="s">
        <v>917</v>
      </c>
      <c r="C1211" s="764" t="s">
        <v>1655</v>
      </c>
      <c r="D1211" s="765">
        <v>2033.8094999999998</v>
      </c>
    </row>
    <row r="1212" spans="1:4">
      <c r="A1212" s="766">
        <v>1203</v>
      </c>
      <c r="B1212" s="763" t="s">
        <v>917</v>
      </c>
      <c r="C1212" s="764" t="s">
        <v>1655</v>
      </c>
      <c r="D1212" s="765">
        <v>2033.8094999999998</v>
      </c>
    </row>
    <row r="1213" spans="1:4">
      <c r="A1213" s="766">
        <v>1204</v>
      </c>
      <c r="B1213" s="763" t="s">
        <v>917</v>
      </c>
      <c r="C1213" s="764" t="s">
        <v>1655</v>
      </c>
      <c r="D1213" s="765">
        <v>2033.8094999999998</v>
      </c>
    </row>
    <row r="1214" spans="1:4">
      <c r="A1214" s="766">
        <v>1205</v>
      </c>
      <c r="B1214" s="763" t="s">
        <v>917</v>
      </c>
      <c r="C1214" s="764" t="s">
        <v>1655</v>
      </c>
      <c r="D1214" s="765">
        <v>2033.8094999999998</v>
      </c>
    </row>
    <row r="1215" spans="1:4">
      <c r="A1215" s="766">
        <v>1206</v>
      </c>
      <c r="B1215" s="763" t="s">
        <v>917</v>
      </c>
      <c r="C1215" s="764" t="s">
        <v>1655</v>
      </c>
      <c r="D1215" s="765">
        <v>2033.8094999999998</v>
      </c>
    </row>
    <row r="1216" spans="1:4">
      <c r="A1216" s="766">
        <v>1207</v>
      </c>
      <c r="B1216" s="763" t="s">
        <v>917</v>
      </c>
      <c r="C1216" s="764" t="s">
        <v>1656</v>
      </c>
      <c r="D1216" s="765">
        <v>813.52149999999995</v>
      </c>
    </row>
    <row r="1217" spans="1:4">
      <c r="A1217" s="766">
        <v>1208</v>
      </c>
      <c r="B1217" s="763" t="s">
        <v>917</v>
      </c>
      <c r="C1217" s="764" t="s">
        <v>1656</v>
      </c>
      <c r="D1217" s="765">
        <v>813.52149999999995</v>
      </c>
    </row>
    <row r="1218" spans="1:4">
      <c r="A1218" s="766">
        <v>1209</v>
      </c>
      <c r="B1218" s="763" t="s">
        <v>917</v>
      </c>
      <c r="C1218" s="764" t="s">
        <v>1656</v>
      </c>
      <c r="D1218" s="765">
        <v>813.52149999999995</v>
      </c>
    </row>
    <row r="1219" spans="1:4">
      <c r="A1219" s="766">
        <v>1210</v>
      </c>
      <c r="B1219" s="763" t="s">
        <v>917</v>
      </c>
      <c r="C1219" s="764" t="s">
        <v>1656</v>
      </c>
      <c r="D1219" s="765">
        <v>813.52149999999995</v>
      </c>
    </row>
    <row r="1220" spans="1:4">
      <c r="A1220" s="766">
        <v>1211</v>
      </c>
      <c r="B1220" s="763" t="s">
        <v>917</v>
      </c>
      <c r="C1220" s="764" t="s">
        <v>1656</v>
      </c>
      <c r="D1220" s="765">
        <v>813.52149999999995</v>
      </c>
    </row>
    <row r="1221" spans="1:4">
      <c r="A1221" s="766">
        <v>1212</v>
      </c>
      <c r="B1221" s="763" t="s">
        <v>917</v>
      </c>
      <c r="C1221" s="764" t="s">
        <v>1656</v>
      </c>
      <c r="D1221" s="765">
        <v>813.52149999999995</v>
      </c>
    </row>
    <row r="1222" spans="1:4">
      <c r="A1222" s="766">
        <v>1213</v>
      </c>
      <c r="B1222" s="763" t="s">
        <v>917</v>
      </c>
      <c r="C1222" s="764" t="s">
        <v>1656</v>
      </c>
      <c r="D1222" s="765">
        <v>813.52149999999995</v>
      </c>
    </row>
    <row r="1223" spans="1:4">
      <c r="A1223" s="766">
        <v>1214</v>
      </c>
      <c r="B1223" s="763" t="s">
        <v>917</v>
      </c>
      <c r="C1223" s="764" t="s">
        <v>1656</v>
      </c>
      <c r="D1223" s="765">
        <v>813.52149999999995</v>
      </c>
    </row>
    <row r="1224" spans="1:4">
      <c r="A1224" s="766">
        <v>1215</v>
      </c>
      <c r="B1224" s="763" t="s">
        <v>917</v>
      </c>
      <c r="C1224" s="764" t="s">
        <v>1656</v>
      </c>
      <c r="D1224" s="765">
        <v>813.52149999999995</v>
      </c>
    </row>
    <row r="1225" spans="1:4">
      <c r="A1225" s="766">
        <v>1216</v>
      </c>
      <c r="B1225" s="763" t="s">
        <v>917</v>
      </c>
      <c r="C1225" s="764" t="s">
        <v>1656</v>
      </c>
      <c r="D1225" s="765">
        <v>813.52149999999995</v>
      </c>
    </row>
    <row r="1226" spans="1:4">
      <c r="A1226" s="766">
        <v>1217</v>
      </c>
      <c r="B1226" s="763" t="s">
        <v>917</v>
      </c>
      <c r="C1226" s="764" t="s">
        <v>1656</v>
      </c>
      <c r="D1226" s="765">
        <v>813.52149999999995</v>
      </c>
    </row>
    <row r="1227" spans="1:4">
      <c r="A1227" s="766">
        <v>1218</v>
      </c>
      <c r="B1227" s="763" t="s">
        <v>917</v>
      </c>
      <c r="C1227" s="764" t="s">
        <v>1656</v>
      </c>
      <c r="D1227" s="765">
        <v>813.52149999999995</v>
      </c>
    </row>
    <row r="1228" spans="1:4">
      <c r="A1228" s="766">
        <v>1219</v>
      </c>
      <c r="B1228" s="763" t="s">
        <v>917</v>
      </c>
      <c r="C1228" s="764" t="s">
        <v>1656</v>
      </c>
      <c r="D1228" s="765">
        <v>813.52149999999995</v>
      </c>
    </row>
    <row r="1229" spans="1:4">
      <c r="A1229" s="766">
        <v>1220</v>
      </c>
      <c r="B1229" s="763" t="s">
        <v>917</v>
      </c>
      <c r="C1229" s="764" t="s">
        <v>1656</v>
      </c>
      <c r="D1229" s="765">
        <v>813.52149999999995</v>
      </c>
    </row>
    <row r="1230" spans="1:4">
      <c r="A1230" s="766">
        <v>1221</v>
      </c>
      <c r="B1230" s="763" t="s">
        <v>917</v>
      </c>
      <c r="C1230" s="764" t="s">
        <v>1656</v>
      </c>
      <c r="D1230" s="765">
        <v>813.52149999999995</v>
      </c>
    </row>
    <row r="1231" spans="1:4">
      <c r="A1231" s="766">
        <v>1222</v>
      </c>
      <c r="B1231" s="763" t="s">
        <v>917</v>
      </c>
      <c r="C1231" s="764" t="s">
        <v>1656</v>
      </c>
      <c r="D1231" s="765">
        <v>813.52149999999995</v>
      </c>
    </row>
    <row r="1232" spans="1:4">
      <c r="A1232" s="766">
        <v>1223</v>
      </c>
      <c r="B1232" s="763" t="s">
        <v>917</v>
      </c>
      <c r="C1232" s="764" t="s">
        <v>1656</v>
      </c>
      <c r="D1232" s="765">
        <v>813.52149999999995</v>
      </c>
    </row>
    <row r="1233" spans="1:4">
      <c r="A1233" s="766">
        <v>1224</v>
      </c>
      <c r="B1233" s="763" t="s">
        <v>917</v>
      </c>
      <c r="C1233" s="764" t="s">
        <v>1656</v>
      </c>
      <c r="D1233" s="765">
        <v>813.52149999999995</v>
      </c>
    </row>
    <row r="1234" spans="1:4">
      <c r="A1234" s="766">
        <v>1225</v>
      </c>
      <c r="B1234" s="763" t="s">
        <v>917</v>
      </c>
      <c r="C1234" s="764" t="s">
        <v>1656</v>
      </c>
      <c r="D1234" s="765">
        <v>813.52149999999995</v>
      </c>
    </row>
    <row r="1235" spans="1:4">
      <c r="A1235" s="766">
        <v>1226</v>
      </c>
      <c r="B1235" s="763" t="s">
        <v>917</v>
      </c>
      <c r="C1235" s="764" t="s">
        <v>1656</v>
      </c>
      <c r="D1235" s="765">
        <v>813.52149999999995</v>
      </c>
    </row>
    <row r="1236" spans="1:4">
      <c r="A1236" s="766">
        <v>1227</v>
      </c>
      <c r="B1236" s="763" t="s">
        <v>917</v>
      </c>
      <c r="C1236" s="764" t="s">
        <v>1656</v>
      </c>
      <c r="D1236" s="765">
        <v>813.52149999999995</v>
      </c>
    </row>
    <row r="1237" spans="1:4" ht="38.25">
      <c r="A1237" s="766">
        <v>1228</v>
      </c>
      <c r="B1237" s="763" t="s">
        <v>917</v>
      </c>
      <c r="C1237" s="764" t="s">
        <v>1657</v>
      </c>
      <c r="D1237" s="765">
        <v>17278.704000000002</v>
      </c>
    </row>
    <row r="1238" spans="1:4" ht="38.25">
      <c r="A1238" s="766">
        <v>1229</v>
      </c>
      <c r="B1238" s="763" t="s">
        <v>917</v>
      </c>
      <c r="C1238" s="764" t="s">
        <v>1657</v>
      </c>
      <c r="D1238" s="765">
        <v>17278.704000000002</v>
      </c>
    </row>
    <row r="1239" spans="1:4" ht="51">
      <c r="A1239" s="766">
        <v>1230</v>
      </c>
      <c r="B1239" s="763" t="s">
        <v>917</v>
      </c>
      <c r="C1239" s="764" t="s">
        <v>1658</v>
      </c>
      <c r="D1239" s="765">
        <v>15672.245000000001</v>
      </c>
    </row>
    <row r="1240" spans="1:4" ht="25.5">
      <c r="A1240" s="766">
        <v>1231</v>
      </c>
      <c r="B1240" s="763" t="s">
        <v>917</v>
      </c>
      <c r="C1240" s="764" t="s">
        <v>1659</v>
      </c>
      <c r="D1240" s="765">
        <v>0</v>
      </c>
    </row>
    <row r="1241" spans="1:4" ht="38.25">
      <c r="A1241" s="766">
        <v>1232</v>
      </c>
      <c r="B1241" s="763" t="s">
        <v>917</v>
      </c>
      <c r="C1241" s="764" t="s">
        <v>1660</v>
      </c>
      <c r="D1241" s="765">
        <v>0</v>
      </c>
    </row>
    <row r="1242" spans="1:4" ht="25.5">
      <c r="A1242" s="766">
        <v>1233</v>
      </c>
      <c r="B1242" s="763" t="s">
        <v>917</v>
      </c>
      <c r="C1242" s="764" t="s">
        <v>1661</v>
      </c>
      <c r="D1242" s="765">
        <v>0</v>
      </c>
    </row>
    <row r="1243" spans="1:4" ht="25.5">
      <c r="A1243" s="766">
        <v>1234</v>
      </c>
      <c r="B1243" s="763" t="s">
        <v>917</v>
      </c>
      <c r="C1243" s="764" t="s">
        <v>1662</v>
      </c>
      <c r="D1243" s="765">
        <v>0</v>
      </c>
    </row>
    <row r="1244" spans="1:4" ht="25.5">
      <c r="A1244" s="766">
        <v>1235</v>
      </c>
      <c r="B1244" s="763" t="s">
        <v>917</v>
      </c>
      <c r="C1244" s="764" t="s">
        <v>1663</v>
      </c>
      <c r="D1244" s="765">
        <v>50113.65</v>
      </c>
    </row>
    <row r="1245" spans="1:4" ht="25.5">
      <c r="A1245" s="766">
        <v>1236</v>
      </c>
      <c r="B1245" s="763" t="s">
        <v>917</v>
      </c>
      <c r="C1245" s="764" t="s">
        <v>1663</v>
      </c>
      <c r="D1245" s="765">
        <v>50113.65</v>
      </c>
    </row>
    <row r="1246" spans="1:4" ht="51">
      <c r="A1246" s="766">
        <v>1237</v>
      </c>
      <c r="B1246" s="763" t="s">
        <v>917</v>
      </c>
      <c r="C1246" s="764" t="s">
        <v>1664</v>
      </c>
      <c r="D1246" s="765">
        <v>12037.35</v>
      </c>
    </row>
    <row r="1247" spans="1:4" ht="51">
      <c r="A1247" s="766">
        <v>1238</v>
      </c>
      <c r="B1247" s="763" t="s">
        <v>917</v>
      </c>
      <c r="C1247" s="764" t="s">
        <v>1664</v>
      </c>
      <c r="D1247" s="765">
        <v>12037.349</v>
      </c>
    </row>
    <row r="1248" spans="1:4" ht="25.5">
      <c r="A1248" s="766">
        <v>1239</v>
      </c>
      <c r="B1248" s="763" t="s">
        <v>917</v>
      </c>
      <c r="C1248" s="764" t="s">
        <v>1665</v>
      </c>
      <c r="D1248" s="765">
        <v>14961.55</v>
      </c>
    </row>
    <row r="1249" spans="1:4" ht="25.5">
      <c r="A1249" s="766">
        <v>1240</v>
      </c>
      <c r="B1249" s="763" t="s">
        <v>917</v>
      </c>
      <c r="C1249" s="764" t="s">
        <v>1665</v>
      </c>
      <c r="D1249" s="765">
        <v>14961.55</v>
      </c>
    </row>
    <row r="1250" spans="1:4">
      <c r="A1250" s="766">
        <v>1241</v>
      </c>
      <c r="B1250" s="763" t="s">
        <v>917</v>
      </c>
      <c r="C1250" s="764" t="s">
        <v>1666</v>
      </c>
      <c r="D1250" s="765">
        <v>2502.23</v>
      </c>
    </row>
    <row r="1251" spans="1:4">
      <c r="A1251" s="766">
        <v>1242</v>
      </c>
      <c r="B1251" s="763" t="s">
        <v>917</v>
      </c>
      <c r="C1251" s="764" t="s">
        <v>1666</v>
      </c>
      <c r="D1251" s="765">
        <v>2502.2249999999999</v>
      </c>
    </row>
    <row r="1252" spans="1:4" ht="51">
      <c r="A1252" s="766">
        <v>1243</v>
      </c>
      <c r="B1252" s="763" t="s">
        <v>917</v>
      </c>
      <c r="C1252" s="764" t="s">
        <v>1667</v>
      </c>
      <c r="D1252" s="765">
        <v>2405.9955</v>
      </c>
    </row>
    <row r="1253" spans="1:4" ht="38.25">
      <c r="A1253" s="766">
        <v>1244</v>
      </c>
      <c r="B1253" s="763" t="s">
        <v>917</v>
      </c>
      <c r="C1253" s="764" t="s">
        <v>1668</v>
      </c>
      <c r="D1253" s="765">
        <v>4249.3535000000002</v>
      </c>
    </row>
    <row r="1254" spans="1:4" ht="38.25">
      <c r="A1254" s="766">
        <v>1245</v>
      </c>
      <c r="B1254" s="763" t="s">
        <v>917</v>
      </c>
      <c r="C1254" s="764" t="s">
        <v>1668</v>
      </c>
      <c r="D1254" s="765">
        <v>4249.3535000000002</v>
      </c>
    </row>
    <row r="1255" spans="1:4" ht="38.25">
      <c r="A1255" s="766">
        <v>1246</v>
      </c>
      <c r="B1255" s="763" t="s">
        <v>917</v>
      </c>
      <c r="C1255" s="764" t="s">
        <v>1668</v>
      </c>
      <c r="D1255" s="765">
        <v>4249.3535000000002</v>
      </c>
    </row>
    <row r="1256" spans="1:4" ht="38.25">
      <c r="A1256" s="766">
        <v>1247</v>
      </c>
      <c r="B1256" s="763" t="s">
        <v>917</v>
      </c>
      <c r="C1256" s="764" t="s">
        <v>1668</v>
      </c>
      <c r="D1256" s="765">
        <v>4249.3535000000002</v>
      </c>
    </row>
    <row r="1257" spans="1:4" ht="38.25">
      <c r="A1257" s="766">
        <v>1248</v>
      </c>
      <c r="B1257" s="763" t="s">
        <v>917</v>
      </c>
      <c r="C1257" s="764" t="s">
        <v>1668</v>
      </c>
      <c r="D1257" s="765">
        <v>4249.3535000000002</v>
      </c>
    </row>
    <row r="1258" spans="1:4" ht="38.25">
      <c r="A1258" s="766">
        <v>1249</v>
      </c>
      <c r="B1258" s="763" t="s">
        <v>917</v>
      </c>
      <c r="C1258" s="764" t="s">
        <v>1668</v>
      </c>
      <c r="D1258" s="765">
        <v>4249.3535000000002</v>
      </c>
    </row>
    <row r="1259" spans="1:4" ht="38.25">
      <c r="A1259" s="766">
        <v>1250</v>
      </c>
      <c r="B1259" s="763" t="s">
        <v>917</v>
      </c>
      <c r="C1259" s="764" t="s">
        <v>1668</v>
      </c>
      <c r="D1259" s="765">
        <v>4249.3535000000002</v>
      </c>
    </row>
    <row r="1260" spans="1:4" ht="38.25">
      <c r="A1260" s="766">
        <v>1251</v>
      </c>
      <c r="B1260" s="763" t="s">
        <v>917</v>
      </c>
      <c r="C1260" s="764" t="s">
        <v>1668</v>
      </c>
      <c r="D1260" s="765">
        <v>4249.3535000000002</v>
      </c>
    </row>
    <row r="1261" spans="1:4" ht="38.25">
      <c r="A1261" s="766">
        <v>1252</v>
      </c>
      <c r="B1261" s="763" t="s">
        <v>917</v>
      </c>
      <c r="C1261" s="764" t="s">
        <v>1668</v>
      </c>
      <c r="D1261" s="765">
        <v>4249.3535000000002</v>
      </c>
    </row>
    <row r="1262" spans="1:4" ht="38.25">
      <c r="A1262" s="766">
        <v>1253</v>
      </c>
      <c r="B1262" s="763" t="s">
        <v>917</v>
      </c>
      <c r="C1262" s="764" t="s">
        <v>1668</v>
      </c>
      <c r="D1262" s="765">
        <v>4249.3535000000002</v>
      </c>
    </row>
    <row r="1263" spans="1:4" ht="38.25">
      <c r="A1263" s="766">
        <v>1254</v>
      </c>
      <c r="B1263" s="763" t="s">
        <v>917</v>
      </c>
      <c r="C1263" s="764" t="s">
        <v>1668</v>
      </c>
      <c r="D1263" s="765">
        <v>4249.3535000000002</v>
      </c>
    </row>
    <row r="1264" spans="1:4" ht="38.25">
      <c r="A1264" s="766">
        <v>1255</v>
      </c>
      <c r="B1264" s="763" t="s">
        <v>917</v>
      </c>
      <c r="C1264" s="764" t="s">
        <v>1668</v>
      </c>
      <c r="D1264" s="765">
        <v>4249.3535000000002</v>
      </c>
    </row>
    <row r="1265" spans="1:4" ht="38.25">
      <c r="A1265" s="766">
        <v>1256</v>
      </c>
      <c r="B1265" s="763" t="s">
        <v>917</v>
      </c>
      <c r="C1265" s="764" t="s">
        <v>1668</v>
      </c>
      <c r="D1265" s="765">
        <v>4249.3535000000002</v>
      </c>
    </row>
    <row r="1266" spans="1:4" ht="38.25">
      <c r="A1266" s="766">
        <v>1257</v>
      </c>
      <c r="B1266" s="763" t="s">
        <v>917</v>
      </c>
      <c r="C1266" s="764" t="s">
        <v>1668</v>
      </c>
      <c r="D1266" s="765">
        <v>4249.3535000000002</v>
      </c>
    </row>
    <row r="1267" spans="1:4" ht="38.25">
      <c r="A1267" s="766">
        <v>1258</v>
      </c>
      <c r="B1267" s="763" t="s">
        <v>917</v>
      </c>
      <c r="C1267" s="764" t="s">
        <v>1668</v>
      </c>
      <c r="D1267" s="765">
        <v>4249.3535000000002</v>
      </c>
    </row>
    <row r="1268" spans="1:4" ht="38.25">
      <c r="A1268" s="766">
        <v>1259</v>
      </c>
      <c r="B1268" s="763" t="s">
        <v>917</v>
      </c>
      <c r="C1268" s="764" t="s">
        <v>1668</v>
      </c>
      <c r="D1268" s="765">
        <v>4249.3535000000002</v>
      </c>
    </row>
    <row r="1269" spans="1:4" ht="38.25">
      <c r="A1269" s="766">
        <v>1260</v>
      </c>
      <c r="B1269" s="763" t="s">
        <v>917</v>
      </c>
      <c r="C1269" s="764" t="s">
        <v>1668</v>
      </c>
      <c r="D1269" s="765">
        <v>4249.3535000000002</v>
      </c>
    </row>
    <row r="1270" spans="1:4" ht="38.25">
      <c r="A1270" s="766">
        <v>1261</v>
      </c>
      <c r="B1270" s="763" t="s">
        <v>917</v>
      </c>
      <c r="C1270" s="764" t="s">
        <v>1668</v>
      </c>
      <c r="D1270" s="765">
        <v>4249.3535000000002</v>
      </c>
    </row>
    <row r="1271" spans="1:4" ht="38.25">
      <c r="A1271" s="766">
        <v>1262</v>
      </c>
      <c r="B1271" s="763" t="s">
        <v>917</v>
      </c>
      <c r="C1271" s="764" t="s">
        <v>1668</v>
      </c>
      <c r="D1271" s="765">
        <v>4249.3535000000002</v>
      </c>
    </row>
    <row r="1272" spans="1:4" ht="38.25">
      <c r="A1272" s="766">
        <v>1263</v>
      </c>
      <c r="B1272" s="763" t="s">
        <v>917</v>
      </c>
      <c r="C1272" s="764" t="s">
        <v>1668</v>
      </c>
      <c r="D1272" s="765">
        <v>4249.3535000000002</v>
      </c>
    </row>
    <row r="1273" spans="1:4" ht="38.25">
      <c r="A1273" s="766">
        <v>1264</v>
      </c>
      <c r="B1273" s="763" t="s">
        <v>917</v>
      </c>
      <c r="C1273" s="764" t="s">
        <v>1668</v>
      </c>
      <c r="D1273" s="765">
        <v>4249.3535000000002</v>
      </c>
    </row>
    <row r="1274" spans="1:4" ht="38.25">
      <c r="A1274" s="766">
        <v>1265</v>
      </c>
      <c r="B1274" s="763" t="s">
        <v>917</v>
      </c>
      <c r="C1274" s="764" t="s">
        <v>1668</v>
      </c>
      <c r="D1274" s="765">
        <v>4249.3535000000002</v>
      </c>
    </row>
    <row r="1275" spans="1:4" ht="38.25">
      <c r="A1275" s="766">
        <v>1266</v>
      </c>
      <c r="B1275" s="763" t="s">
        <v>917</v>
      </c>
      <c r="C1275" s="764" t="s">
        <v>1668</v>
      </c>
      <c r="D1275" s="765">
        <v>4249.3535000000002</v>
      </c>
    </row>
    <row r="1276" spans="1:4" ht="38.25">
      <c r="A1276" s="766">
        <v>1267</v>
      </c>
      <c r="B1276" s="763" t="s">
        <v>917</v>
      </c>
      <c r="C1276" s="764" t="s">
        <v>1668</v>
      </c>
      <c r="D1276" s="765">
        <v>4249.3535000000002</v>
      </c>
    </row>
    <row r="1277" spans="1:4" ht="38.25">
      <c r="A1277" s="766">
        <v>1268</v>
      </c>
      <c r="B1277" s="763" t="s">
        <v>917</v>
      </c>
      <c r="C1277" s="764" t="s">
        <v>1668</v>
      </c>
      <c r="D1277" s="765">
        <v>4249.3535000000002</v>
      </c>
    </row>
    <row r="1278" spans="1:4" ht="38.25">
      <c r="A1278" s="766">
        <v>1269</v>
      </c>
      <c r="B1278" s="763" t="s">
        <v>917</v>
      </c>
      <c r="C1278" s="764" t="s">
        <v>1668</v>
      </c>
      <c r="D1278" s="765">
        <v>4249.3535000000002</v>
      </c>
    </row>
    <row r="1279" spans="1:4" ht="38.25">
      <c r="A1279" s="766">
        <v>1270</v>
      </c>
      <c r="B1279" s="763" t="s">
        <v>917</v>
      </c>
      <c r="C1279" s="764" t="s">
        <v>1668</v>
      </c>
      <c r="D1279" s="765">
        <v>4249.3535000000002</v>
      </c>
    </row>
    <row r="1280" spans="1:4" ht="38.25">
      <c r="A1280" s="766">
        <v>1271</v>
      </c>
      <c r="B1280" s="763" t="s">
        <v>917</v>
      </c>
      <c r="C1280" s="764" t="s">
        <v>1668</v>
      </c>
      <c r="D1280" s="765">
        <v>4249.3535000000002</v>
      </c>
    </row>
    <row r="1281" spans="1:4" ht="38.25">
      <c r="A1281" s="766">
        <v>1272</v>
      </c>
      <c r="B1281" s="763" t="s">
        <v>917</v>
      </c>
      <c r="C1281" s="764" t="s">
        <v>1668</v>
      </c>
      <c r="D1281" s="765">
        <v>4249.3535000000002</v>
      </c>
    </row>
    <row r="1282" spans="1:4" ht="38.25">
      <c r="A1282" s="766">
        <v>1273</v>
      </c>
      <c r="B1282" s="763" t="s">
        <v>917</v>
      </c>
      <c r="C1282" s="764" t="s">
        <v>1668</v>
      </c>
      <c r="D1282" s="765">
        <v>4249.3535000000002</v>
      </c>
    </row>
    <row r="1283" spans="1:4" ht="38.25">
      <c r="A1283" s="766">
        <v>1274</v>
      </c>
      <c r="B1283" s="763" t="s">
        <v>917</v>
      </c>
      <c r="C1283" s="764" t="s">
        <v>1668</v>
      </c>
      <c r="D1283" s="765">
        <v>4249.3535000000002</v>
      </c>
    </row>
    <row r="1284" spans="1:4" ht="38.25">
      <c r="A1284" s="766">
        <v>1275</v>
      </c>
      <c r="B1284" s="763" t="s">
        <v>917</v>
      </c>
      <c r="C1284" s="764" t="s">
        <v>1668</v>
      </c>
      <c r="D1284" s="765">
        <v>4249.3535000000002</v>
      </c>
    </row>
    <row r="1285" spans="1:4" ht="38.25">
      <c r="A1285" s="766">
        <v>1276</v>
      </c>
      <c r="B1285" s="763" t="s">
        <v>917</v>
      </c>
      <c r="C1285" s="764" t="s">
        <v>1668</v>
      </c>
      <c r="D1285" s="765">
        <v>4249.3535000000002</v>
      </c>
    </row>
    <row r="1286" spans="1:4" ht="38.25">
      <c r="A1286" s="766">
        <v>1277</v>
      </c>
      <c r="B1286" s="763" t="s">
        <v>917</v>
      </c>
      <c r="C1286" s="764" t="s">
        <v>1668</v>
      </c>
      <c r="D1286" s="765">
        <v>4249.3535000000002</v>
      </c>
    </row>
    <row r="1287" spans="1:4" ht="38.25">
      <c r="A1287" s="766">
        <v>1278</v>
      </c>
      <c r="B1287" s="763" t="s">
        <v>917</v>
      </c>
      <c r="C1287" s="764" t="s">
        <v>1668</v>
      </c>
      <c r="D1287" s="765">
        <v>4249.3535000000002</v>
      </c>
    </row>
    <row r="1288" spans="1:4" ht="38.25">
      <c r="A1288" s="766">
        <v>1279</v>
      </c>
      <c r="B1288" s="763" t="s">
        <v>917</v>
      </c>
      <c r="C1288" s="764" t="s">
        <v>1668</v>
      </c>
      <c r="D1288" s="765">
        <v>4249.3535000000002</v>
      </c>
    </row>
    <row r="1289" spans="1:4" ht="38.25">
      <c r="A1289" s="766">
        <v>1280</v>
      </c>
      <c r="B1289" s="763" t="s">
        <v>917</v>
      </c>
      <c r="C1289" s="764" t="s">
        <v>1668</v>
      </c>
      <c r="D1289" s="765">
        <v>4249.3535000000002</v>
      </c>
    </row>
    <row r="1290" spans="1:4" ht="38.25">
      <c r="A1290" s="766">
        <v>1281</v>
      </c>
      <c r="B1290" s="763" t="s">
        <v>917</v>
      </c>
      <c r="C1290" s="764" t="s">
        <v>1668</v>
      </c>
      <c r="D1290" s="765">
        <v>4249.3535000000002</v>
      </c>
    </row>
    <row r="1291" spans="1:4" ht="38.25">
      <c r="A1291" s="766">
        <v>1282</v>
      </c>
      <c r="B1291" s="763" t="s">
        <v>917</v>
      </c>
      <c r="C1291" s="764" t="s">
        <v>1668</v>
      </c>
      <c r="D1291" s="765">
        <v>4249.3535000000002</v>
      </c>
    </row>
    <row r="1292" spans="1:4" ht="38.25">
      <c r="A1292" s="766">
        <v>1283</v>
      </c>
      <c r="B1292" s="763" t="s">
        <v>917</v>
      </c>
      <c r="C1292" s="764" t="s">
        <v>1668</v>
      </c>
      <c r="D1292" s="765">
        <v>4249.3535000000002</v>
      </c>
    </row>
    <row r="1293" spans="1:4" ht="38.25">
      <c r="A1293" s="766">
        <v>1284</v>
      </c>
      <c r="B1293" s="763" t="s">
        <v>917</v>
      </c>
      <c r="C1293" s="764" t="s">
        <v>1668</v>
      </c>
      <c r="D1293" s="765">
        <v>4249.3535000000002</v>
      </c>
    </row>
    <row r="1294" spans="1:4" ht="38.25">
      <c r="A1294" s="766">
        <v>1285</v>
      </c>
      <c r="B1294" s="763" t="s">
        <v>917</v>
      </c>
      <c r="C1294" s="764" t="s">
        <v>1668</v>
      </c>
      <c r="D1294" s="765">
        <v>4249.3535000000002</v>
      </c>
    </row>
    <row r="1295" spans="1:4" ht="38.25">
      <c r="A1295" s="766">
        <v>1286</v>
      </c>
      <c r="B1295" s="763" t="s">
        <v>917</v>
      </c>
      <c r="C1295" s="764" t="s">
        <v>1668</v>
      </c>
      <c r="D1295" s="765">
        <v>4249.3535000000002</v>
      </c>
    </row>
    <row r="1296" spans="1:4" ht="38.25">
      <c r="A1296" s="766">
        <v>1287</v>
      </c>
      <c r="B1296" s="763" t="s">
        <v>917</v>
      </c>
      <c r="C1296" s="764" t="s">
        <v>1668</v>
      </c>
      <c r="D1296" s="765">
        <v>4249.3535000000002</v>
      </c>
    </row>
    <row r="1297" spans="1:4" ht="38.25">
      <c r="A1297" s="766">
        <v>1288</v>
      </c>
      <c r="B1297" s="763" t="s">
        <v>917</v>
      </c>
      <c r="C1297" s="764" t="s">
        <v>1668</v>
      </c>
      <c r="D1297" s="765">
        <v>4249.3535000000002</v>
      </c>
    </row>
    <row r="1298" spans="1:4" ht="38.25">
      <c r="A1298" s="766">
        <v>1289</v>
      </c>
      <c r="B1298" s="763" t="s">
        <v>917</v>
      </c>
      <c r="C1298" s="764" t="s">
        <v>1668</v>
      </c>
      <c r="D1298" s="765">
        <v>4249.3535000000002</v>
      </c>
    </row>
    <row r="1299" spans="1:4" ht="38.25">
      <c r="A1299" s="766">
        <v>1290</v>
      </c>
      <c r="B1299" s="763" t="s">
        <v>917</v>
      </c>
      <c r="C1299" s="764" t="s">
        <v>1668</v>
      </c>
      <c r="D1299" s="765">
        <v>4249.3535000000002</v>
      </c>
    </row>
    <row r="1300" spans="1:4" ht="38.25">
      <c r="A1300" s="766">
        <v>1291</v>
      </c>
      <c r="B1300" s="763" t="s">
        <v>917</v>
      </c>
      <c r="C1300" s="764" t="s">
        <v>1668</v>
      </c>
      <c r="D1300" s="765">
        <v>4249.3535000000002</v>
      </c>
    </row>
    <row r="1301" spans="1:4" ht="38.25">
      <c r="A1301" s="766">
        <v>1292</v>
      </c>
      <c r="B1301" s="763" t="s">
        <v>917</v>
      </c>
      <c r="C1301" s="764" t="s">
        <v>1668</v>
      </c>
      <c r="D1301" s="765">
        <v>4249.3535000000002</v>
      </c>
    </row>
    <row r="1302" spans="1:4" ht="25.5">
      <c r="A1302" s="766">
        <v>1293</v>
      </c>
      <c r="B1302" s="763" t="s">
        <v>917</v>
      </c>
      <c r="C1302" s="764" t="s">
        <v>1669</v>
      </c>
      <c r="D1302" s="765">
        <v>333.97149999999999</v>
      </c>
    </row>
    <row r="1303" spans="1:4" ht="25.5">
      <c r="A1303" s="766">
        <v>1294</v>
      </c>
      <c r="B1303" s="763" t="s">
        <v>917</v>
      </c>
      <c r="C1303" s="764" t="s">
        <v>1670</v>
      </c>
      <c r="D1303" s="765">
        <v>333.97149999999999</v>
      </c>
    </row>
    <row r="1304" spans="1:4" ht="25.5">
      <c r="A1304" s="766">
        <v>1295</v>
      </c>
      <c r="B1304" s="763" t="s">
        <v>917</v>
      </c>
      <c r="C1304" s="764" t="s">
        <v>1670</v>
      </c>
      <c r="D1304" s="765">
        <v>333.97149999999999</v>
      </c>
    </row>
    <row r="1305" spans="1:4" ht="25.5">
      <c r="A1305" s="766">
        <v>1296</v>
      </c>
      <c r="B1305" s="763" t="s">
        <v>917</v>
      </c>
      <c r="C1305" s="764" t="s">
        <v>1670</v>
      </c>
      <c r="D1305" s="765">
        <v>333.97149999999999</v>
      </c>
    </row>
    <row r="1306" spans="1:4" ht="25.5">
      <c r="A1306" s="766">
        <v>1297</v>
      </c>
      <c r="B1306" s="763" t="s">
        <v>917</v>
      </c>
      <c r="C1306" s="764" t="s">
        <v>1670</v>
      </c>
      <c r="D1306" s="765">
        <v>333.97149999999999</v>
      </c>
    </row>
    <row r="1307" spans="1:4" ht="25.5">
      <c r="A1307" s="766">
        <v>1298</v>
      </c>
      <c r="B1307" s="763" t="s">
        <v>917</v>
      </c>
      <c r="C1307" s="764" t="s">
        <v>1670</v>
      </c>
      <c r="D1307" s="765">
        <v>333.97149999999999</v>
      </c>
    </row>
    <row r="1308" spans="1:4" ht="25.5">
      <c r="A1308" s="766">
        <v>1299</v>
      </c>
      <c r="B1308" s="763" t="s">
        <v>917</v>
      </c>
      <c r="C1308" s="764" t="s">
        <v>1669</v>
      </c>
      <c r="D1308" s="765">
        <v>333.97149999999999</v>
      </c>
    </row>
    <row r="1309" spans="1:4" ht="25.5">
      <c r="A1309" s="766">
        <v>1300</v>
      </c>
      <c r="B1309" s="763" t="s">
        <v>917</v>
      </c>
      <c r="C1309" s="764" t="s">
        <v>1670</v>
      </c>
      <c r="D1309" s="765">
        <v>333.97149999999999</v>
      </c>
    </row>
    <row r="1310" spans="1:4" ht="25.5">
      <c r="A1310" s="766">
        <v>1301</v>
      </c>
      <c r="B1310" s="763" t="s">
        <v>917</v>
      </c>
      <c r="C1310" s="764" t="s">
        <v>1670</v>
      </c>
      <c r="D1310" s="765">
        <v>333.97149999999999</v>
      </c>
    </row>
    <row r="1311" spans="1:4" ht="25.5">
      <c r="A1311" s="766">
        <v>1302</v>
      </c>
      <c r="B1311" s="763" t="s">
        <v>917</v>
      </c>
      <c r="C1311" s="764" t="s">
        <v>1670</v>
      </c>
      <c r="D1311" s="765">
        <v>333.97149999999999</v>
      </c>
    </row>
    <row r="1312" spans="1:4" ht="25.5">
      <c r="A1312" s="766">
        <v>1303</v>
      </c>
      <c r="B1312" s="763" t="s">
        <v>917</v>
      </c>
      <c r="C1312" s="764" t="s">
        <v>1670</v>
      </c>
      <c r="D1312" s="765">
        <v>333.97149999999999</v>
      </c>
    </row>
    <row r="1313" spans="1:4" ht="25.5">
      <c r="A1313" s="766">
        <v>1304</v>
      </c>
      <c r="B1313" s="763" t="s">
        <v>917</v>
      </c>
      <c r="C1313" s="764" t="s">
        <v>1670</v>
      </c>
      <c r="D1313" s="765">
        <v>333.97149999999999</v>
      </c>
    </row>
    <row r="1314" spans="1:4" ht="25.5">
      <c r="A1314" s="766">
        <v>1305</v>
      </c>
      <c r="B1314" s="763" t="s">
        <v>917</v>
      </c>
      <c r="C1314" s="764" t="s">
        <v>1670</v>
      </c>
      <c r="D1314" s="765">
        <v>333.97149999999999</v>
      </c>
    </row>
    <row r="1315" spans="1:4" ht="25.5">
      <c r="A1315" s="766">
        <v>1306</v>
      </c>
      <c r="B1315" s="763" t="s">
        <v>917</v>
      </c>
      <c r="C1315" s="764" t="s">
        <v>1670</v>
      </c>
      <c r="D1315" s="765">
        <v>333.97149999999999</v>
      </c>
    </row>
    <row r="1316" spans="1:4" ht="25.5">
      <c r="A1316" s="766">
        <v>1307</v>
      </c>
      <c r="B1316" s="763" t="s">
        <v>917</v>
      </c>
      <c r="C1316" s="764" t="s">
        <v>1670</v>
      </c>
      <c r="D1316" s="765">
        <v>333.97149999999999</v>
      </c>
    </row>
    <row r="1317" spans="1:4" ht="25.5">
      <c r="A1317" s="766">
        <v>1308</v>
      </c>
      <c r="B1317" s="763" t="s">
        <v>917</v>
      </c>
      <c r="C1317" s="764" t="s">
        <v>1670</v>
      </c>
      <c r="D1317" s="765">
        <v>333.97149999999999</v>
      </c>
    </row>
    <row r="1318" spans="1:4" ht="25.5">
      <c r="A1318" s="766">
        <v>1309</v>
      </c>
      <c r="B1318" s="763" t="s">
        <v>917</v>
      </c>
      <c r="C1318" s="764" t="s">
        <v>1669</v>
      </c>
      <c r="D1318" s="765">
        <v>333.97149999999999</v>
      </c>
    </row>
    <row r="1319" spans="1:4" ht="25.5">
      <c r="A1319" s="766">
        <v>1310</v>
      </c>
      <c r="B1319" s="763" t="s">
        <v>917</v>
      </c>
      <c r="C1319" s="764" t="s">
        <v>1670</v>
      </c>
      <c r="D1319" s="765">
        <v>333.97149999999999</v>
      </c>
    </row>
    <row r="1320" spans="1:4" ht="25.5">
      <c r="A1320" s="766">
        <v>1311</v>
      </c>
      <c r="B1320" s="763" t="s">
        <v>917</v>
      </c>
      <c r="C1320" s="764" t="s">
        <v>1670</v>
      </c>
      <c r="D1320" s="765">
        <v>333.97149999999999</v>
      </c>
    </row>
    <row r="1321" spans="1:4" ht="25.5">
      <c r="A1321" s="766">
        <v>1312</v>
      </c>
      <c r="B1321" s="763" t="s">
        <v>917</v>
      </c>
      <c r="C1321" s="764" t="s">
        <v>1670</v>
      </c>
      <c r="D1321" s="765">
        <v>333.97149999999999</v>
      </c>
    </row>
    <row r="1322" spans="1:4" ht="25.5">
      <c r="A1322" s="766">
        <v>1313</v>
      </c>
      <c r="B1322" s="763" t="s">
        <v>917</v>
      </c>
      <c r="C1322" s="764" t="s">
        <v>1670</v>
      </c>
      <c r="D1322" s="765">
        <v>333.97149999999999</v>
      </c>
    </row>
    <row r="1323" spans="1:4" ht="25.5">
      <c r="A1323" s="766">
        <v>1314</v>
      </c>
      <c r="B1323" s="763" t="s">
        <v>917</v>
      </c>
      <c r="C1323" s="764" t="s">
        <v>1670</v>
      </c>
      <c r="D1323" s="765">
        <v>333.97149999999999</v>
      </c>
    </row>
    <row r="1324" spans="1:4" ht="25.5">
      <c r="A1324" s="766">
        <v>1315</v>
      </c>
      <c r="B1324" s="763" t="s">
        <v>917</v>
      </c>
      <c r="C1324" s="764" t="s">
        <v>1670</v>
      </c>
      <c r="D1324" s="765">
        <v>333.97149999999999</v>
      </c>
    </row>
    <row r="1325" spans="1:4" ht="25.5">
      <c r="A1325" s="766">
        <v>1316</v>
      </c>
      <c r="B1325" s="763" t="s">
        <v>917</v>
      </c>
      <c r="C1325" s="764" t="s">
        <v>1670</v>
      </c>
      <c r="D1325" s="765">
        <v>333.97149999999999</v>
      </c>
    </row>
    <row r="1326" spans="1:4" ht="25.5">
      <c r="A1326" s="766">
        <v>1317</v>
      </c>
      <c r="B1326" s="763" t="s">
        <v>917</v>
      </c>
      <c r="C1326" s="764" t="s">
        <v>1670</v>
      </c>
      <c r="D1326" s="765">
        <v>333.97149999999999</v>
      </c>
    </row>
    <row r="1327" spans="1:4" ht="25.5">
      <c r="A1327" s="766">
        <v>1318</v>
      </c>
      <c r="B1327" s="763" t="s">
        <v>917</v>
      </c>
      <c r="C1327" s="764" t="s">
        <v>1669</v>
      </c>
      <c r="D1327" s="765">
        <v>333.97149999999999</v>
      </c>
    </row>
    <row r="1328" spans="1:4" ht="25.5">
      <c r="A1328" s="766">
        <v>1319</v>
      </c>
      <c r="B1328" s="763" t="s">
        <v>917</v>
      </c>
      <c r="C1328" s="764" t="s">
        <v>1671</v>
      </c>
      <c r="D1328" s="765">
        <v>333.97149999999999</v>
      </c>
    </row>
    <row r="1329" spans="1:4" ht="25.5">
      <c r="A1329" s="766">
        <v>1320</v>
      </c>
      <c r="B1329" s="763" t="s">
        <v>917</v>
      </c>
      <c r="C1329" s="764" t="s">
        <v>1671</v>
      </c>
      <c r="D1329" s="765">
        <v>333.97149999999999</v>
      </c>
    </row>
    <row r="1330" spans="1:4" ht="25.5">
      <c r="A1330" s="766">
        <v>1321</v>
      </c>
      <c r="B1330" s="763" t="s">
        <v>917</v>
      </c>
      <c r="C1330" s="764" t="s">
        <v>1671</v>
      </c>
      <c r="D1330" s="765">
        <v>333.97149999999999</v>
      </c>
    </row>
    <row r="1331" spans="1:4" ht="25.5">
      <c r="A1331" s="766">
        <v>1322</v>
      </c>
      <c r="B1331" s="763" t="s">
        <v>917</v>
      </c>
      <c r="C1331" s="764" t="s">
        <v>1671</v>
      </c>
      <c r="D1331" s="765">
        <v>333.97149999999999</v>
      </c>
    </row>
    <row r="1332" spans="1:4" ht="25.5">
      <c r="A1332" s="766">
        <v>1323</v>
      </c>
      <c r="B1332" s="763" t="s">
        <v>917</v>
      </c>
      <c r="C1332" s="764" t="s">
        <v>1671</v>
      </c>
      <c r="D1332" s="765">
        <v>333.97149999999999</v>
      </c>
    </row>
    <row r="1333" spans="1:4" ht="25.5">
      <c r="A1333" s="766">
        <v>1324</v>
      </c>
      <c r="B1333" s="763" t="s">
        <v>917</v>
      </c>
      <c r="C1333" s="764" t="s">
        <v>1671</v>
      </c>
      <c r="D1333" s="765">
        <v>333.97149999999999</v>
      </c>
    </row>
    <row r="1334" spans="1:4" ht="25.5">
      <c r="A1334" s="766">
        <v>1325</v>
      </c>
      <c r="B1334" s="763" t="s">
        <v>917</v>
      </c>
      <c r="C1334" s="764" t="s">
        <v>1671</v>
      </c>
      <c r="D1334" s="765">
        <v>333.97149999999999</v>
      </c>
    </row>
    <row r="1335" spans="1:4" ht="25.5">
      <c r="A1335" s="766">
        <v>1326</v>
      </c>
      <c r="B1335" s="763" t="s">
        <v>917</v>
      </c>
      <c r="C1335" s="764" t="s">
        <v>1671</v>
      </c>
      <c r="D1335" s="765">
        <v>333.97149999999999</v>
      </c>
    </row>
    <row r="1336" spans="1:4" ht="25.5">
      <c r="A1336" s="766">
        <v>1327</v>
      </c>
      <c r="B1336" s="763" t="s">
        <v>917</v>
      </c>
      <c r="C1336" s="764" t="s">
        <v>1669</v>
      </c>
      <c r="D1336" s="765">
        <v>333.97149999999999</v>
      </c>
    </row>
    <row r="1337" spans="1:4" ht="25.5">
      <c r="A1337" s="766">
        <v>1328</v>
      </c>
      <c r="B1337" s="763" t="s">
        <v>917</v>
      </c>
      <c r="C1337" s="764" t="s">
        <v>1669</v>
      </c>
      <c r="D1337" s="765">
        <v>333.97149999999999</v>
      </c>
    </row>
    <row r="1338" spans="1:4" ht="25.5">
      <c r="A1338" s="766">
        <v>1329</v>
      </c>
      <c r="B1338" s="763" t="s">
        <v>917</v>
      </c>
      <c r="C1338" s="764" t="s">
        <v>1669</v>
      </c>
      <c r="D1338" s="765">
        <v>333.97149999999999</v>
      </c>
    </row>
    <row r="1339" spans="1:4" ht="25.5">
      <c r="A1339" s="766">
        <v>1330</v>
      </c>
      <c r="B1339" s="763" t="s">
        <v>917</v>
      </c>
      <c r="C1339" s="764" t="s">
        <v>1669</v>
      </c>
      <c r="D1339" s="765">
        <v>333.97149999999999</v>
      </c>
    </row>
    <row r="1340" spans="1:4" ht="25.5">
      <c r="A1340" s="766">
        <v>1331</v>
      </c>
      <c r="B1340" s="763" t="s">
        <v>917</v>
      </c>
      <c r="C1340" s="764" t="s">
        <v>1669</v>
      </c>
      <c r="D1340" s="765">
        <v>333.97149999999999</v>
      </c>
    </row>
    <row r="1341" spans="1:4" ht="25.5">
      <c r="A1341" s="766">
        <v>1332</v>
      </c>
      <c r="B1341" s="763" t="s">
        <v>917</v>
      </c>
      <c r="C1341" s="764" t="s">
        <v>1669</v>
      </c>
      <c r="D1341" s="765">
        <v>333.97149999999999</v>
      </c>
    </row>
    <row r="1342" spans="1:4" ht="25.5">
      <c r="A1342" s="766">
        <v>1333</v>
      </c>
      <c r="B1342" s="763" t="s">
        <v>917</v>
      </c>
      <c r="C1342" s="764" t="s">
        <v>1669</v>
      </c>
      <c r="D1342" s="765">
        <v>333.97149999999999</v>
      </c>
    </row>
    <row r="1343" spans="1:4" ht="25.5">
      <c r="A1343" s="766">
        <v>1334</v>
      </c>
      <c r="B1343" s="763" t="s">
        <v>917</v>
      </c>
      <c r="C1343" s="764" t="s">
        <v>1672</v>
      </c>
      <c r="D1343" s="765">
        <v>333.97149999999999</v>
      </c>
    </row>
    <row r="1344" spans="1:4" ht="25.5">
      <c r="A1344" s="766">
        <v>1335</v>
      </c>
      <c r="B1344" s="763" t="s">
        <v>917</v>
      </c>
      <c r="C1344" s="764" t="s">
        <v>1672</v>
      </c>
      <c r="D1344" s="765">
        <v>333.97149999999999</v>
      </c>
    </row>
    <row r="1345" spans="1:4" ht="25.5">
      <c r="A1345" s="766">
        <v>1336</v>
      </c>
      <c r="B1345" s="763" t="s">
        <v>917</v>
      </c>
      <c r="C1345" s="764" t="s">
        <v>1669</v>
      </c>
      <c r="D1345" s="765">
        <v>333.97149999999999</v>
      </c>
    </row>
    <row r="1346" spans="1:4" ht="25.5">
      <c r="A1346" s="766">
        <v>1337</v>
      </c>
      <c r="B1346" s="763" t="s">
        <v>917</v>
      </c>
      <c r="C1346" s="764" t="s">
        <v>1669</v>
      </c>
      <c r="D1346" s="765">
        <v>333.97149999999999</v>
      </c>
    </row>
    <row r="1347" spans="1:4" ht="25.5">
      <c r="A1347" s="766">
        <v>1338</v>
      </c>
      <c r="B1347" s="763" t="s">
        <v>917</v>
      </c>
      <c r="C1347" s="764" t="s">
        <v>1669</v>
      </c>
      <c r="D1347" s="765">
        <v>333.97</v>
      </c>
    </row>
    <row r="1348" spans="1:4" ht="25.5">
      <c r="A1348" s="766">
        <v>1339</v>
      </c>
      <c r="B1348" s="763" t="s">
        <v>917</v>
      </c>
      <c r="C1348" s="764" t="s">
        <v>1669</v>
      </c>
      <c r="D1348" s="765">
        <v>333.97</v>
      </c>
    </row>
    <row r="1349" spans="1:4" ht="25.5">
      <c r="A1349" s="766">
        <v>1340</v>
      </c>
      <c r="B1349" s="763" t="s">
        <v>917</v>
      </c>
      <c r="C1349" s="764" t="s">
        <v>1669</v>
      </c>
      <c r="D1349" s="765">
        <v>333.97</v>
      </c>
    </row>
    <row r="1350" spans="1:4" ht="25.5">
      <c r="A1350" s="766">
        <v>1341</v>
      </c>
      <c r="B1350" s="763" t="s">
        <v>917</v>
      </c>
      <c r="C1350" s="764" t="s">
        <v>1671</v>
      </c>
      <c r="D1350" s="765">
        <v>333.97</v>
      </c>
    </row>
    <row r="1351" spans="1:4" ht="38.25">
      <c r="A1351" s="766">
        <v>1342</v>
      </c>
      <c r="B1351" s="763" t="s">
        <v>917</v>
      </c>
      <c r="C1351" s="764" t="s">
        <v>1673</v>
      </c>
      <c r="D1351" s="765">
        <v>10409.959999999999</v>
      </c>
    </row>
    <row r="1352" spans="1:4" ht="38.25">
      <c r="A1352" s="766">
        <v>1343</v>
      </c>
      <c r="B1352" s="763" t="s">
        <v>917</v>
      </c>
      <c r="C1352" s="764" t="s">
        <v>1673</v>
      </c>
      <c r="D1352" s="765">
        <v>10409.959999999999</v>
      </c>
    </row>
    <row r="1353" spans="1:4" ht="38.25">
      <c r="A1353" s="766">
        <v>1344</v>
      </c>
      <c r="B1353" s="763" t="s">
        <v>917</v>
      </c>
      <c r="C1353" s="764" t="s">
        <v>1673</v>
      </c>
      <c r="D1353" s="765">
        <v>10409.959999999999</v>
      </c>
    </row>
    <row r="1354" spans="1:4" ht="38.25">
      <c r="A1354" s="766">
        <v>1345</v>
      </c>
      <c r="B1354" s="763" t="s">
        <v>917</v>
      </c>
      <c r="C1354" s="764" t="s">
        <v>1674</v>
      </c>
      <c r="D1354" s="765">
        <v>2115.17</v>
      </c>
    </row>
    <row r="1355" spans="1:4" ht="63.75">
      <c r="A1355" s="766">
        <v>1346</v>
      </c>
      <c r="B1355" s="763" t="s">
        <v>917</v>
      </c>
      <c r="C1355" s="764" t="s">
        <v>1675</v>
      </c>
      <c r="D1355" s="765">
        <v>10319.84</v>
      </c>
    </row>
    <row r="1356" spans="1:4" ht="51">
      <c r="A1356" s="766">
        <v>1347</v>
      </c>
      <c r="B1356" s="763" t="s">
        <v>917</v>
      </c>
      <c r="C1356" s="764" t="s">
        <v>1676</v>
      </c>
      <c r="D1356" s="765">
        <v>3427.6095</v>
      </c>
    </row>
    <row r="1357" spans="1:4" ht="25.5">
      <c r="A1357" s="766">
        <v>1348</v>
      </c>
      <c r="B1357" s="763" t="s">
        <v>917</v>
      </c>
      <c r="C1357" s="764" t="s">
        <v>1677</v>
      </c>
      <c r="D1357" s="765">
        <v>0</v>
      </c>
    </row>
    <row r="1358" spans="1:4" ht="51">
      <c r="A1358" s="766">
        <v>1349</v>
      </c>
      <c r="B1358" s="763" t="s">
        <v>917</v>
      </c>
      <c r="C1358" s="764" t="s">
        <v>1676</v>
      </c>
      <c r="D1358" s="765">
        <v>3427.6095</v>
      </c>
    </row>
    <row r="1359" spans="1:4" ht="25.5">
      <c r="A1359" s="766">
        <v>1350</v>
      </c>
      <c r="B1359" s="763" t="s">
        <v>917</v>
      </c>
      <c r="C1359" s="764" t="s">
        <v>1677</v>
      </c>
      <c r="D1359" s="765">
        <v>0</v>
      </c>
    </row>
    <row r="1360" spans="1:4" ht="51">
      <c r="A1360" s="766">
        <v>1351</v>
      </c>
      <c r="B1360" s="763" t="s">
        <v>917</v>
      </c>
      <c r="C1360" s="764" t="s">
        <v>1676</v>
      </c>
      <c r="D1360" s="765">
        <v>3427.6095</v>
      </c>
    </row>
    <row r="1361" spans="1:4" ht="25.5">
      <c r="A1361" s="766">
        <v>1352</v>
      </c>
      <c r="B1361" s="763" t="s">
        <v>917</v>
      </c>
      <c r="C1361" s="764" t="s">
        <v>1677</v>
      </c>
      <c r="D1361" s="765">
        <v>0</v>
      </c>
    </row>
    <row r="1362" spans="1:4" ht="51">
      <c r="A1362" s="766">
        <v>1353</v>
      </c>
      <c r="B1362" s="763" t="s">
        <v>917</v>
      </c>
      <c r="C1362" s="764" t="s">
        <v>1676</v>
      </c>
      <c r="D1362" s="765">
        <v>3427.6095</v>
      </c>
    </row>
    <row r="1363" spans="1:4" ht="25.5">
      <c r="A1363" s="766">
        <v>1354</v>
      </c>
      <c r="B1363" s="763" t="s">
        <v>917</v>
      </c>
      <c r="C1363" s="764" t="s">
        <v>1677</v>
      </c>
      <c r="D1363" s="765">
        <v>0</v>
      </c>
    </row>
    <row r="1364" spans="1:4" ht="51">
      <c r="A1364" s="766">
        <v>1355</v>
      </c>
      <c r="B1364" s="763" t="s">
        <v>917</v>
      </c>
      <c r="C1364" s="764" t="s">
        <v>1676</v>
      </c>
      <c r="D1364" s="765">
        <v>3427.6095</v>
      </c>
    </row>
    <row r="1365" spans="1:4" ht="25.5">
      <c r="A1365" s="766">
        <v>1356</v>
      </c>
      <c r="B1365" s="763" t="s">
        <v>917</v>
      </c>
      <c r="C1365" s="764" t="s">
        <v>1677</v>
      </c>
      <c r="D1365" s="765">
        <v>0</v>
      </c>
    </row>
    <row r="1366" spans="1:4" ht="51">
      <c r="A1366" s="766">
        <v>1357</v>
      </c>
      <c r="B1366" s="763" t="s">
        <v>917</v>
      </c>
      <c r="C1366" s="764" t="s">
        <v>1676</v>
      </c>
      <c r="D1366" s="765">
        <v>3427.6095</v>
      </c>
    </row>
    <row r="1367" spans="1:4" ht="25.5">
      <c r="A1367" s="766">
        <v>1358</v>
      </c>
      <c r="B1367" s="763" t="s">
        <v>917</v>
      </c>
      <c r="C1367" s="764" t="s">
        <v>1677</v>
      </c>
      <c r="D1367" s="765">
        <v>0</v>
      </c>
    </row>
    <row r="1368" spans="1:4" ht="51">
      <c r="A1368" s="766">
        <v>1359</v>
      </c>
      <c r="B1368" s="763" t="s">
        <v>917</v>
      </c>
      <c r="C1368" s="764" t="s">
        <v>1676</v>
      </c>
      <c r="D1368" s="765">
        <v>3427.6095</v>
      </c>
    </row>
    <row r="1369" spans="1:4" ht="25.5">
      <c r="A1369" s="766">
        <v>1360</v>
      </c>
      <c r="B1369" s="763" t="s">
        <v>917</v>
      </c>
      <c r="C1369" s="764" t="s">
        <v>1677</v>
      </c>
      <c r="D1369" s="765">
        <v>0</v>
      </c>
    </row>
    <row r="1370" spans="1:4" ht="51">
      <c r="A1370" s="766">
        <v>1361</v>
      </c>
      <c r="B1370" s="763" t="s">
        <v>917</v>
      </c>
      <c r="C1370" s="764" t="s">
        <v>1676</v>
      </c>
      <c r="D1370" s="765">
        <v>3427.6095</v>
      </c>
    </row>
    <row r="1371" spans="1:4" ht="25.5">
      <c r="A1371" s="766">
        <v>1362</v>
      </c>
      <c r="B1371" s="763" t="s">
        <v>917</v>
      </c>
      <c r="C1371" s="764" t="s">
        <v>1677</v>
      </c>
      <c r="D1371" s="765">
        <v>0</v>
      </c>
    </row>
    <row r="1372" spans="1:4" ht="51">
      <c r="A1372" s="766">
        <v>1363</v>
      </c>
      <c r="B1372" s="763" t="s">
        <v>917</v>
      </c>
      <c r="C1372" s="764" t="s">
        <v>1676</v>
      </c>
      <c r="D1372" s="765">
        <v>3427.6095</v>
      </c>
    </row>
    <row r="1373" spans="1:4" ht="25.5">
      <c r="A1373" s="766">
        <v>1364</v>
      </c>
      <c r="B1373" s="763" t="s">
        <v>917</v>
      </c>
      <c r="C1373" s="764" t="s">
        <v>1677</v>
      </c>
      <c r="D1373" s="765">
        <v>0</v>
      </c>
    </row>
    <row r="1374" spans="1:4" ht="51">
      <c r="A1374" s="766">
        <v>1365</v>
      </c>
      <c r="B1374" s="763" t="s">
        <v>917</v>
      </c>
      <c r="C1374" s="764" t="s">
        <v>1676</v>
      </c>
      <c r="D1374" s="765">
        <v>3427.6095</v>
      </c>
    </row>
    <row r="1375" spans="1:4" ht="25.5">
      <c r="A1375" s="766">
        <v>1366</v>
      </c>
      <c r="B1375" s="763" t="s">
        <v>917</v>
      </c>
      <c r="C1375" s="764" t="s">
        <v>1677</v>
      </c>
      <c r="D1375" s="765">
        <v>0</v>
      </c>
    </row>
    <row r="1376" spans="1:4" ht="51">
      <c r="A1376" s="766">
        <v>1367</v>
      </c>
      <c r="B1376" s="763" t="s">
        <v>917</v>
      </c>
      <c r="C1376" s="764" t="s">
        <v>1676</v>
      </c>
      <c r="D1376" s="765">
        <v>3427.6095</v>
      </c>
    </row>
    <row r="1377" spans="1:4" ht="25.5">
      <c r="A1377" s="766">
        <v>1368</v>
      </c>
      <c r="B1377" s="763" t="s">
        <v>917</v>
      </c>
      <c r="C1377" s="764" t="s">
        <v>1677</v>
      </c>
      <c r="D1377" s="765">
        <v>0</v>
      </c>
    </row>
    <row r="1378" spans="1:4" ht="51">
      <c r="A1378" s="766">
        <v>1369</v>
      </c>
      <c r="B1378" s="763" t="s">
        <v>917</v>
      </c>
      <c r="C1378" s="764" t="s">
        <v>1676</v>
      </c>
      <c r="D1378" s="765">
        <v>3427.6095</v>
      </c>
    </row>
    <row r="1379" spans="1:4" ht="25.5">
      <c r="A1379" s="766">
        <v>1370</v>
      </c>
      <c r="B1379" s="763" t="s">
        <v>917</v>
      </c>
      <c r="C1379" s="764" t="s">
        <v>1677</v>
      </c>
      <c r="D1379" s="765">
        <v>0</v>
      </c>
    </row>
    <row r="1380" spans="1:4" ht="51">
      <c r="A1380" s="766">
        <v>1371</v>
      </c>
      <c r="B1380" s="763" t="s">
        <v>917</v>
      </c>
      <c r="C1380" s="764" t="s">
        <v>1676</v>
      </c>
      <c r="D1380" s="765">
        <v>3427.6095</v>
      </c>
    </row>
    <row r="1381" spans="1:4" ht="25.5">
      <c r="A1381" s="766">
        <v>1372</v>
      </c>
      <c r="B1381" s="763" t="s">
        <v>917</v>
      </c>
      <c r="C1381" s="764" t="s">
        <v>1677</v>
      </c>
      <c r="D1381" s="765">
        <v>0</v>
      </c>
    </row>
    <row r="1382" spans="1:4" ht="51">
      <c r="A1382" s="766">
        <v>1373</v>
      </c>
      <c r="B1382" s="763" t="s">
        <v>917</v>
      </c>
      <c r="C1382" s="764" t="s">
        <v>1676</v>
      </c>
      <c r="D1382" s="765">
        <v>3427.61</v>
      </c>
    </row>
    <row r="1383" spans="1:4" ht="25.5">
      <c r="A1383" s="766">
        <v>1374</v>
      </c>
      <c r="B1383" s="763" t="s">
        <v>917</v>
      </c>
      <c r="C1383" s="764" t="s">
        <v>1677</v>
      </c>
      <c r="D1383" s="765">
        <v>0</v>
      </c>
    </row>
    <row r="1384" spans="1:4" ht="51">
      <c r="A1384" s="766">
        <v>1375</v>
      </c>
      <c r="B1384" s="763" t="s">
        <v>917</v>
      </c>
      <c r="C1384" s="764" t="s">
        <v>1676</v>
      </c>
      <c r="D1384" s="765">
        <v>3427.61</v>
      </c>
    </row>
    <row r="1385" spans="1:4" ht="25.5">
      <c r="A1385" s="766">
        <v>1376</v>
      </c>
      <c r="B1385" s="763" t="s">
        <v>917</v>
      </c>
      <c r="C1385" s="764" t="s">
        <v>1677</v>
      </c>
      <c r="D1385" s="765">
        <v>0</v>
      </c>
    </row>
    <row r="1386" spans="1:4" ht="51">
      <c r="A1386" s="766">
        <v>1377</v>
      </c>
      <c r="B1386" s="763" t="s">
        <v>917</v>
      </c>
      <c r="C1386" s="764" t="s">
        <v>1676</v>
      </c>
      <c r="D1386" s="765">
        <v>7403.0445</v>
      </c>
    </row>
    <row r="1387" spans="1:4" ht="25.5">
      <c r="A1387" s="766">
        <v>1378</v>
      </c>
      <c r="B1387" s="763" t="s">
        <v>917</v>
      </c>
      <c r="C1387" s="764" t="s">
        <v>1677</v>
      </c>
      <c r="D1387" s="765">
        <v>0</v>
      </c>
    </row>
    <row r="1388" spans="1:4" ht="38.25">
      <c r="A1388" s="766">
        <v>1379</v>
      </c>
      <c r="B1388" s="763" t="s">
        <v>917</v>
      </c>
      <c r="C1388" s="764" t="s">
        <v>1678</v>
      </c>
      <c r="D1388" s="765">
        <v>7403.0445</v>
      </c>
    </row>
    <row r="1389" spans="1:4" ht="25.5">
      <c r="A1389" s="766">
        <v>1380</v>
      </c>
      <c r="B1389" s="763" t="s">
        <v>917</v>
      </c>
      <c r="C1389" s="764" t="s">
        <v>1679</v>
      </c>
      <c r="D1389" s="765">
        <v>0</v>
      </c>
    </row>
    <row r="1390" spans="1:4" ht="38.25">
      <c r="A1390" s="766">
        <v>1381</v>
      </c>
      <c r="B1390" s="763" t="s">
        <v>917</v>
      </c>
      <c r="C1390" s="764" t="s">
        <v>1680</v>
      </c>
      <c r="D1390" s="765">
        <v>0</v>
      </c>
    </row>
    <row r="1391" spans="1:4" ht="25.5">
      <c r="A1391" s="766">
        <v>1382</v>
      </c>
      <c r="B1391" s="763" t="s">
        <v>917</v>
      </c>
      <c r="C1391" s="764" t="s">
        <v>1681</v>
      </c>
      <c r="D1391" s="765">
        <v>0</v>
      </c>
    </row>
    <row r="1392" spans="1:4" ht="38.25">
      <c r="A1392" s="766">
        <v>1383</v>
      </c>
      <c r="B1392" s="763" t="s">
        <v>917</v>
      </c>
      <c r="C1392" s="764" t="s">
        <v>1678</v>
      </c>
      <c r="D1392" s="765">
        <v>7403.0445</v>
      </c>
    </row>
    <row r="1393" spans="1:4" ht="25.5">
      <c r="A1393" s="766">
        <v>1384</v>
      </c>
      <c r="B1393" s="763" t="s">
        <v>917</v>
      </c>
      <c r="C1393" s="764" t="s">
        <v>1679</v>
      </c>
      <c r="D1393" s="765">
        <v>0</v>
      </c>
    </row>
    <row r="1394" spans="1:4" ht="38.25">
      <c r="A1394" s="766">
        <v>1385</v>
      </c>
      <c r="B1394" s="763" t="s">
        <v>917</v>
      </c>
      <c r="C1394" s="764" t="s">
        <v>1680</v>
      </c>
      <c r="D1394" s="765">
        <v>0</v>
      </c>
    </row>
    <row r="1395" spans="1:4" ht="25.5">
      <c r="A1395" s="766">
        <v>1386</v>
      </c>
      <c r="B1395" s="763" t="s">
        <v>917</v>
      </c>
      <c r="C1395" s="764" t="s">
        <v>1681</v>
      </c>
      <c r="D1395" s="765">
        <v>0</v>
      </c>
    </row>
    <row r="1396" spans="1:4" ht="38.25">
      <c r="A1396" s="766">
        <v>1387</v>
      </c>
      <c r="B1396" s="763" t="s">
        <v>917</v>
      </c>
      <c r="C1396" s="764" t="s">
        <v>1678</v>
      </c>
      <c r="D1396" s="765">
        <v>7403.0445</v>
      </c>
    </row>
    <row r="1397" spans="1:4" ht="25.5">
      <c r="A1397" s="766">
        <v>1388</v>
      </c>
      <c r="B1397" s="763" t="s">
        <v>917</v>
      </c>
      <c r="C1397" s="764" t="s">
        <v>1679</v>
      </c>
      <c r="D1397" s="765">
        <v>0</v>
      </c>
    </row>
    <row r="1398" spans="1:4" ht="38.25">
      <c r="A1398" s="766">
        <v>1389</v>
      </c>
      <c r="B1398" s="763" t="s">
        <v>917</v>
      </c>
      <c r="C1398" s="764" t="s">
        <v>1680</v>
      </c>
      <c r="D1398" s="765">
        <v>0</v>
      </c>
    </row>
    <row r="1399" spans="1:4" ht="25.5">
      <c r="A1399" s="766">
        <v>1390</v>
      </c>
      <c r="B1399" s="763" t="s">
        <v>917</v>
      </c>
      <c r="C1399" s="764" t="s">
        <v>1681</v>
      </c>
      <c r="D1399" s="765">
        <v>0</v>
      </c>
    </row>
    <row r="1400" spans="1:4" ht="38.25">
      <c r="A1400" s="766">
        <v>1391</v>
      </c>
      <c r="B1400" s="763" t="s">
        <v>917</v>
      </c>
      <c r="C1400" s="764" t="s">
        <v>1678</v>
      </c>
      <c r="D1400" s="765">
        <v>7403.0445</v>
      </c>
    </row>
    <row r="1401" spans="1:4" ht="25.5">
      <c r="A1401" s="766">
        <v>1392</v>
      </c>
      <c r="B1401" s="763" t="s">
        <v>917</v>
      </c>
      <c r="C1401" s="764" t="s">
        <v>1679</v>
      </c>
      <c r="D1401" s="765">
        <v>0</v>
      </c>
    </row>
    <row r="1402" spans="1:4" ht="38.25">
      <c r="A1402" s="766">
        <v>1393</v>
      </c>
      <c r="B1402" s="763" t="s">
        <v>917</v>
      </c>
      <c r="C1402" s="764" t="s">
        <v>1680</v>
      </c>
      <c r="D1402" s="765">
        <v>0</v>
      </c>
    </row>
    <row r="1403" spans="1:4" ht="25.5">
      <c r="A1403" s="766">
        <v>1394</v>
      </c>
      <c r="B1403" s="763" t="s">
        <v>917</v>
      </c>
      <c r="C1403" s="764" t="s">
        <v>1681</v>
      </c>
      <c r="D1403" s="765">
        <v>0</v>
      </c>
    </row>
    <row r="1404" spans="1:4" ht="38.25">
      <c r="A1404" s="766">
        <v>1395</v>
      </c>
      <c r="B1404" s="763" t="s">
        <v>917</v>
      </c>
      <c r="C1404" s="764" t="s">
        <v>1678</v>
      </c>
      <c r="D1404" s="765">
        <v>7403.0445</v>
      </c>
    </row>
    <row r="1405" spans="1:4" ht="25.5">
      <c r="A1405" s="766">
        <v>1396</v>
      </c>
      <c r="B1405" s="763" t="s">
        <v>917</v>
      </c>
      <c r="C1405" s="764" t="s">
        <v>1679</v>
      </c>
      <c r="D1405" s="765">
        <v>0</v>
      </c>
    </row>
    <row r="1406" spans="1:4" ht="38.25">
      <c r="A1406" s="766">
        <v>1397</v>
      </c>
      <c r="B1406" s="763" t="s">
        <v>917</v>
      </c>
      <c r="C1406" s="764" t="s">
        <v>1680</v>
      </c>
      <c r="D1406" s="765">
        <v>0</v>
      </c>
    </row>
    <row r="1407" spans="1:4" ht="25.5">
      <c r="A1407" s="766">
        <v>1398</v>
      </c>
      <c r="B1407" s="763" t="s">
        <v>917</v>
      </c>
      <c r="C1407" s="764" t="s">
        <v>1681</v>
      </c>
      <c r="D1407" s="765">
        <v>0</v>
      </c>
    </row>
    <row r="1408" spans="1:4" ht="38.25">
      <c r="A1408" s="766">
        <v>1399</v>
      </c>
      <c r="B1408" s="763" t="s">
        <v>917</v>
      </c>
      <c r="C1408" s="764" t="s">
        <v>1678</v>
      </c>
      <c r="D1408" s="765">
        <v>7403.0445</v>
      </c>
    </row>
    <row r="1409" spans="1:4" ht="25.5">
      <c r="A1409" s="766">
        <v>1400</v>
      </c>
      <c r="B1409" s="763" t="s">
        <v>917</v>
      </c>
      <c r="C1409" s="764" t="s">
        <v>1679</v>
      </c>
      <c r="D1409" s="765">
        <v>0</v>
      </c>
    </row>
    <row r="1410" spans="1:4" ht="38.25">
      <c r="A1410" s="766">
        <v>1401</v>
      </c>
      <c r="B1410" s="763" t="s">
        <v>917</v>
      </c>
      <c r="C1410" s="764" t="s">
        <v>1680</v>
      </c>
      <c r="D1410" s="765">
        <v>0</v>
      </c>
    </row>
    <row r="1411" spans="1:4" ht="25.5">
      <c r="A1411" s="766">
        <v>1402</v>
      </c>
      <c r="B1411" s="763" t="s">
        <v>917</v>
      </c>
      <c r="C1411" s="764" t="s">
        <v>1681</v>
      </c>
      <c r="D1411" s="765">
        <v>0</v>
      </c>
    </row>
    <row r="1412" spans="1:4" ht="38.25">
      <c r="A1412" s="766">
        <v>1403</v>
      </c>
      <c r="B1412" s="763" t="s">
        <v>917</v>
      </c>
      <c r="C1412" s="764" t="s">
        <v>1678</v>
      </c>
      <c r="D1412" s="765">
        <v>7403.0445</v>
      </c>
    </row>
    <row r="1413" spans="1:4" ht="25.5">
      <c r="A1413" s="766">
        <v>1404</v>
      </c>
      <c r="B1413" s="763" t="s">
        <v>917</v>
      </c>
      <c r="C1413" s="764" t="s">
        <v>1679</v>
      </c>
      <c r="D1413" s="765">
        <v>0</v>
      </c>
    </row>
    <row r="1414" spans="1:4" ht="38.25">
      <c r="A1414" s="766">
        <v>1405</v>
      </c>
      <c r="B1414" s="763" t="s">
        <v>917</v>
      </c>
      <c r="C1414" s="764" t="s">
        <v>1680</v>
      </c>
      <c r="D1414" s="765">
        <v>0</v>
      </c>
    </row>
    <row r="1415" spans="1:4" ht="25.5">
      <c r="A1415" s="766">
        <v>1406</v>
      </c>
      <c r="B1415" s="763" t="s">
        <v>917</v>
      </c>
      <c r="C1415" s="764" t="s">
        <v>1681</v>
      </c>
      <c r="D1415" s="765">
        <v>0</v>
      </c>
    </row>
    <row r="1416" spans="1:4" ht="38.25">
      <c r="A1416" s="766">
        <v>1407</v>
      </c>
      <c r="B1416" s="763" t="s">
        <v>917</v>
      </c>
      <c r="C1416" s="764" t="s">
        <v>1678</v>
      </c>
      <c r="D1416" s="765">
        <v>7403.0445</v>
      </c>
    </row>
    <row r="1417" spans="1:4" ht="25.5">
      <c r="A1417" s="766">
        <v>1408</v>
      </c>
      <c r="B1417" s="763" t="s">
        <v>917</v>
      </c>
      <c r="C1417" s="764" t="s">
        <v>1679</v>
      </c>
      <c r="D1417" s="765">
        <v>0</v>
      </c>
    </row>
    <row r="1418" spans="1:4" ht="38.25">
      <c r="A1418" s="766">
        <v>1409</v>
      </c>
      <c r="B1418" s="763" t="s">
        <v>917</v>
      </c>
      <c r="C1418" s="764" t="s">
        <v>1680</v>
      </c>
      <c r="D1418" s="765">
        <v>0</v>
      </c>
    </row>
    <row r="1419" spans="1:4" ht="25.5">
      <c r="A1419" s="766">
        <v>1410</v>
      </c>
      <c r="B1419" s="763" t="s">
        <v>917</v>
      </c>
      <c r="C1419" s="764" t="s">
        <v>1681</v>
      </c>
      <c r="D1419" s="765">
        <v>0</v>
      </c>
    </row>
    <row r="1420" spans="1:4" ht="38.25">
      <c r="A1420" s="766">
        <v>1411</v>
      </c>
      <c r="B1420" s="763" t="s">
        <v>917</v>
      </c>
      <c r="C1420" s="764" t="s">
        <v>1678</v>
      </c>
      <c r="D1420" s="765">
        <v>7403.0445</v>
      </c>
    </row>
    <row r="1421" spans="1:4" ht="25.5">
      <c r="A1421" s="766">
        <v>1412</v>
      </c>
      <c r="B1421" s="763" t="s">
        <v>917</v>
      </c>
      <c r="C1421" s="764" t="s">
        <v>1679</v>
      </c>
      <c r="D1421" s="765">
        <v>0</v>
      </c>
    </row>
    <row r="1422" spans="1:4" ht="38.25">
      <c r="A1422" s="766">
        <v>1413</v>
      </c>
      <c r="B1422" s="763" t="s">
        <v>917</v>
      </c>
      <c r="C1422" s="764" t="s">
        <v>1680</v>
      </c>
      <c r="D1422" s="765">
        <v>0</v>
      </c>
    </row>
    <row r="1423" spans="1:4" ht="25.5">
      <c r="A1423" s="766">
        <v>1414</v>
      </c>
      <c r="B1423" s="763" t="s">
        <v>917</v>
      </c>
      <c r="C1423" s="764" t="s">
        <v>1681</v>
      </c>
      <c r="D1423" s="765">
        <v>0</v>
      </c>
    </row>
    <row r="1424" spans="1:4" ht="38.25">
      <c r="A1424" s="766">
        <v>1415</v>
      </c>
      <c r="B1424" s="763" t="s">
        <v>917</v>
      </c>
      <c r="C1424" s="764" t="s">
        <v>1678</v>
      </c>
      <c r="D1424" s="765">
        <v>7403.0445</v>
      </c>
    </row>
    <row r="1425" spans="1:4" ht="25.5">
      <c r="A1425" s="766">
        <v>1416</v>
      </c>
      <c r="B1425" s="763" t="s">
        <v>917</v>
      </c>
      <c r="C1425" s="764" t="s">
        <v>1679</v>
      </c>
      <c r="D1425" s="765">
        <v>0</v>
      </c>
    </row>
    <row r="1426" spans="1:4" ht="38.25">
      <c r="A1426" s="766">
        <v>1417</v>
      </c>
      <c r="B1426" s="763" t="s">
        <v>917</v>
      </c>
      <c r="C1426" s="764" t="s">
        <v>1680</v>
      </c>
      <c r="D1426" s="765">
        <v>0</v>
      </c>
    </row>
    <row r="1427" spans="1:4" ht="25.5">
      <c r="A1427" s="766">
        <v>1418</v>
      </c>
      <c r="B1427" s="763" t="s">
        <v>917</v>
      </c>
      <c r="C1427" s="764" t="s">
        <v>1681</v>
      </c>
      <c r="D1427" s="765">
        <v>0</v>
      </c>
    </row>
    <row r="1428" spans="1:4" ht="38.25">
      <c r="A1428" s="766">
        <v>1419</v>
      </c>
      <c r="B1428" s="763" t="s">
        <v>917</v>
      </c>
      <c r="C1428" s="764" t="s">
        <v>1678</v>
      </c>
      <c r="D1428" s="765">
        <v>7403.0445</v>
      </c>
    </row>
    <row r="1429" spans="1:4" ht="25.5">
      <c r="A1429" s="766">
        <v>1420</v>
      </c>
      <c r="B1429" s="763" t="s">
        <v>917</v>
      </c>
      <c r="C1429" s="764" t="s">
        <v>1679</v>
      </c>
      <c r="D1429" s="765">
        <v>0</v>
      </c>
    </row>
    <row r="1430" spans="1:4" ht="38.25">
      <c r="A1430" s="766">
        <v>1421</v>
      </c>
      <c r="B1430" s="763" t="s">
        <v>917</v>
      </c>
      <c r="C1430" s="764" t="s">
        <v>1680</v>
      </c>
      <c r="D1430" s="765">
        <v>0</v>
      </c>
    </row>
    <row r="1431" spans="1:4" ht="25.5">
      <c r="A1431" s="766">
        <v>1422</v>
      </c>
      <c r="B1431" s="763" t="s">
        <v>917</v>
      </c>
      <c r="C1431" s="764" t="s">
        <v>1681</v>
      </c>
      <c r="D1431" s="765">
        <v>0</v>
      </c>
    </row>
    <row r="1432" spans="1:4" ht="38.25">
      <c r="A1432" s="766">
        <v>1423</v>
      </c>
      <c r="B1432" s="763" t="s">
        <v>917</v>
      </c>
      <c r="C1432" s="764" t="s">
        <v>1678</v>
      </c>
      <c r="D1432" s="765">
        <v>7403.0445</v>
      </c>
    </row>
    <row r="1433" spans="1:4" ht="25.5">
      <c r="A1433" s="766">
        <v>1424</v>
      </c>
      <c r="B1433" s="763" t="s">
        <v>917</v>
      </c>
      <c r="C1433" s="764" t="s">
        <v>1679</v>
      </c>
      <c r="D1433" s="765">
        <v>0</v>
      </c>
    </row>
    <row r="1434" spans="1:4" ht="38.25">
      <c r="A1434" s="766">
        <v>1425</v>
      </c>
      <c r="B1434" s="763" t="s">
        <v>917</v>
      </c>
      <c r="C1434" s="764" t="s">
        <v>1680</v>
      </c>
      <c r="D1434" s="765">
        <v>0</v>
      </c>
    </row>
    <row r="1435" spans="1:4" ht="25.5">
      <c r="A1435" s="766">
        <v>1426</v>
      </c>
      <c r="B1435" s="763" t="s">
        <v>917</v>
      </c>
      <c r="C1435" s="764" t="s">
        <v>1681</v>
      </c>
      <c r="D1435" s="765">
        <v>0</v>
      </c>
    </row>
    <row r="1436" spans="1:4" ht="38.25">
      <c r="A1436" s="766">
        <v>1427</v>
      </c>
      <c r="B1436" s="763" t="s">
        <v>917</v>
      </c>
      <c r="C1436" s="764" t="s">
        <v>1678</v>
      </c>
      <c r="D1436" s="765">
        <v>7403.0445</v>
      </c>
    </row>
    <row r="1437" spans="1:4" ht="25.5">
      <c r="A1437" s="766">
        <v>1428</v>
      </c>
      <c r="B1437" s="763" t="s">
        <v>917</v>
      </c>
      <c r="C1437" s="764" t="s">
        <v>1679</v>
      </c>
      <c r="D1437" s="765">
        <v>0</v>
      </c>
    </row>
    <row r="1438" spans="1:4" ht="38.25">
      <c r="A1438" s="766">
        <v>1429</v>
      </c>
      <c r="B1438" s="763" t="s">
        <v>917</v>
      </c>
      <c r="C1438" s="764" t="s">
        <v>1680</v>
      </c>
      <c r="D1438" s="765">
        <v>0</v>
      </c>
    </row>
    <row r="1439" spans="1:4" ht="25.5">
      <c r="A1439" s="766">
        <v>1430</v>
      </c>
      <c r="B1439" s="763" t="s">
        <v>917</v>
      </c>
      <c r="C1439" s="764" t="s">
        <v>1681</v>
      </c>
      <c r="D1439" s="765">
        <v>0</v>
      </c>
    </row>
    <row r="1440" spans="1:4" ht="38.25">
      <c r="A1440" s="766">
        <v>1431</v>
      </c>
      <c r="B1440" s="763" t="s">
        <v>917</v>
      </c>
      <c r="C1440" s="764" t="s">
        <v>1678</v>
      </c>
      <c r="D1440" s="765">
        <v>7403.0445</v>
      </c>
    </row>
    <row r="1441" spans="1:4" ht="25.5">
      <c r="A1441" s="766">
        <v>1432</v>
      </c>
      <c r="B1441" s="763" t="s">
        <v>917</v>
      </c>
      <c r="C1441" s="764" t="s">
        <v>1679</v>
      </c>
      <c r="D1441" s="765">
        <v>0</v>
      </c>
    </row>
    <row r="1442" spans="1:4" ht="38.25">
      <c r="A1442" s="766">
        <v>1433</v>
      </c>
      <c r="B1442" s="763" t="s">
        <v>917</v>
      </c>
      <c r="C1442" s="764" t="s">
        <v>1680</v>
      </c>
      <c r="D1442" s="765">
        <v>0</v>
      </c>
    </row>
    <row r="1443" spans="1:4" ht="25.5">
      <c r="A1443" s="766">
        <v>1434</v>
      </c>
      <c r="B1443" s="763" t="s">
        <v>917</v>
      </c>
      <c r="C1443" s="764" t="s">
        <v>1681</v>
      </c>
      <c r="D1443" s="765">
        <v>0</v>
      </c>
    </row>
    <row r="1444" spans="1:4" ht="38.25">
      <c r="A1444" s="766">
        <v>1435</v>
      </c>
      <c r="B1444" s="763" t="s">
        <v>917</v>
      </c>
      <c r="C1444" s="764" t="s">
        <v>1678</v>
      </c>
      <c r="D1444" s="765">
        <v>7403.0445</v>
      </c>
    </row>
    <row r="1445" spans="1:4" ht="25.5">
      <c r="A1445" s="766">
        <v>1436</v>
      </c>
      <c r="B1445" s="763" t="s">
        <v>917</v>
      </c>
      <c r="C1445" s="764" t="s">
        <v>1679</v>
      </c>
      <c r="D1445" s="765">
        <v>0</v>
      </c>
    </row>
    <row r="1446" spans="1:4" ht="38.25">
      <c r="A1446" s="766">
        <v>1437</v>
      </c>
      <c r="B1446" s="763" t="s">
        <v>917</v>
      </c>
      <c r="C1446" s="764" t="s">
        <v>1680</v>
      </c>
      <c r="D1446" s="765">
        <v>0</v>
      </c>
    </row>
    <row r="1447" spans="1:4" ht="25.5">
      <c r="A1447" s="766">
        <v>1438</v>
      </c>
      <c r="B1447" s="763" t="s">
        <v>917</v>
      </c>
      <c r="C1447" s="764" t="s">
        <v>1681</v>
      </c>
      <c r="D1447" s="765">
        <v>0</v>
      </c>
    </row>
    <row r="1448" spans="1:4" ht="38.25">
      <c r="A1448" s="766">
        <v>1439</v>
      </c>
      <c r="B1448" s="763" t="s">
        <v>917</v>
      </c>
      <c r="C1448" s="764" t="s">
        <v>1678</v>
      </c>
      <c r="D1448" s="765">
        <v>7403.0445</v>
      </c>
    </row>
    <row r="1449" spans="1:4" ht="25.5">
      <c r="A1449" s="766">
        <v>1440</v>
      </c>
      <c r="B1449" s="763" t="s">
        <v>917</v>
      </c>
      <c r="C1449" s="764" t="s">
        <v>1679</v>
      </c>
      <c r="D1449" s="765">
        <v>0</v>
      </c>
    </row>
    <row r="1450" spans="1:4" ht="38.25">
      <c r="A1450" s="766">
        <v>1441</v>
      </c>
      <c r="B1450" s="763" t="s">
        <v>917</v>
      </c>
      <c r="C1450" s="764" t="s">
        <v>1680</v>
      </c>
      <c r="D1450" s="765">
        <v>0</v>
      </c>
    </row>
    <row r="1451" spans="1:4" ht="25.5">
      <c r="A1451" s="766">
        <v>1442</v>
      </c>
      <c r="B1451" s="763" t="s">
        <v>917</v>
      </c>
      <c r="C1451" s="764" t="s">
        <v>1681</v>
      </c>
      <c r="D1451" s="765">
        <v>0</v>
      </c>
    </row>
    <row r="1452" spans="1:4" ht="38.25">
      <c r="A1452" s="766">
        <v>1443</v>
      </c>
      <c r="B1452" s="763" t="s">
        <v>917</v>
      </c>
      <c r="C1452" s="764" t="s">
        <v>1678</v>
      </c>
      <c r="D1452" s="765">
        <v>7403.0445</v>
      </c>
    </row>
    <row r="1453" spans="1:4" ht="25.5">
      <c r="A1453" s="766">
        <v>1444</v>
      </c>
      <c r="B1453" s="763" t="s">
        <v>917</v>
      </c>
      <c r="C1453" s="764" t="s">
        <v>1679</v>
      </c>
      <c r="D1453" s="765">
        <v>0</v>
      </c>
    </row>
    <row r="1454" spans="1:4" ht="38.25">
      <c r="A1454" s="766">
        <v>1445</v>
      </c>
      <c r="B1454" s="763" t="s">
        <v>917</v>
      </c>
      <c r="C1454" s="764" t="s">
        <v>1680</v>
      </c>
      <c r="D1454" s="765">
        <v>0</v>
      </c>
    </row>
    <row r="1455" spans="1:4" ht="25.5">
      <c r="A1455" s="766">
        <v>1446</v>
      </c>
      <c r="B1455" s="763" t="s">
        <v>917</v>
      </c>
      <c r="C1455" s="764" t="s">
        <v>1681</v>
      </c>
      <c r="D1455" s="765">
        <v>0</v>
      </c>
    </row>
    <row r="1456" spans="1:4" ht="38.25">
      <c r="A1456" s="766">
        <v>1447</v>
      </c>
      <c r="B1456" s="763" t="s">
        <v>917</v>
      </c>
      <c r="C1456" s="764" t="s">
        <v>1678</v>
      </c>
      <c r="D1456" s="765">
        <v>7403.0445</v>
      </c>
    </row>
    <row r="1457" spans="1:4" ht="25.5">
      <c r="A1457" s="766">
        <v>1448</v>
      </c>
      <c r="B1457" s="763" t="s">
        <v>917</v>
      </c>
      <c r="C1457" s="764" t="s">
        <v>1679</v>
      </c>
      <c r="D1457" s="765">
        <v>0</v>
      </c>
    </row>
    <row r="1458" spans="1:4" ht="38.25">
      <c r="A1458" s="766">
        <v>1449</v>
      </c>
      <c r="B1458" s="763" t="s">
        <v>917</v>
      </c>
      <c r="C1458" s="764" t="s">
        <v>1680</v>
      </c>
      <c r="D1458" s="765">
        <v>0</v>
      </c>
    </row>
    <row r="1459" spans="1:4" ht="25.5">
      <c r="A1459" s="766">
        <v>1450</v>
      </c>
      <c r="B1459" s="763" t="s">
        <v>917</v>
      </c>
      <c r="C1459" s="764" t="s">
        <v>1681</v>
      </c>
      <c r="D1459" s="765">
        <v>0</v>
      </c>
    </row>
    <row r="1460" spans="1:4" ht="38.25">
      <c r="A1460" s="766">
        <v>1451</v>
      </c>
      <c r="B1460" s="763" t="s">
        <v>917</v>
      </c>
      <c r="C1460" s="764" t="s">
        <v>1678</v>
      </c>
      <c r="D1460" s="765">
        <v>7403.0445</v>
      </c>
    </row>
    <row r="1461" spans="1:4" ht="25.5">
      <c r="A1461" s="766">
        <v>1452</v>
      </c>
      <c r="B1461" s="763" t="s">
        <v>917</v>
      </c>
      <c r="C1461" s="764" t="s">
        <v>1679</v>
      </c>
      <c r="D1461" s="765">
        <v>0</v>
      </c>
    </row>
    <row r="1462" spans="1:4" ht="38.25">
      <c r="A1462" s="766">
        <v>1453</v>
      </c>
      <c r="B1462" s="763" t="s">
        <v>917</v>
      </c>
      <c r="C1462" s="764" t="s">
        <v>1680</v>
      </c>
      <c r="D1462" s="765">
        <v>0</v>
      </c>
    </row>
    <row r="1463" spans="1:4" ht="25.5">
      <c r="A1463" s="766">
        <v>1454</v>
      </c>
      <c r="B1463" s="763" t="s">
        <v>917</v>
      </c>
      <c r="C1463" s="764" t="s">
        <v>1681</v>
      </c>
      <c r="D1463" s="765">
        <v>0</v>
      </c>
    </row>
    <row r="1464" spans="1:4" ht="38.25">
      <c r="A1464" s="766">
        <v>1455</v>
      </c>
      <c r="B1464" s="763" t="s">
        <v>917</v>
      </c>
      <c r="C1464" s="764" t="s">
        <v>1678</v>
      </c>
      <c r="D1464" s="765">
        <v>7403.0445</v>
      </c>
    </row>
    <row r="1465" spans="1:4" ht="25.5">
      <c r="A1465" s="766">
        <v>1456</v>
      </c>
      <c r="B1465" s="763" t="s">
        <v>917</v>
      </c>
      <c r="C1465" s="764" t="s">
        <v>1679</v>
      </c>
      <c r="D1465" s="765">
        <v>0</v>
      </c>
    </row>
    <row r="1466" spans="1:4" ht="38.25">
      <c r="A1466" s="766">
        <v>1457</v>
      </c>
      <c r="B1466" s="763" t="s">
        <v>917</v>
      </c>
      <c r="C1466" s="764" t="s">
        <v>1680</v>
      </c>
      <c r="D1466" s="765">
        <v>0</v>
      </c>
    </row>
    <row r="1467" spans="1:4" ht="25.5">
      <c r="A1467" s="766">
        <v>1458</v>
      </c>
      <c r="B1467" s="763" t="s">
        <v>917</v>
      </c>
      <c r="C1467" s="764" t="s">
        <v>1681</v>
      </c>
      <c r="D1467" s="765">
        <v>0</v>
      </c>
    </row>
    <row r="1468" spans="1:4" ht="38.25">
      <c r="A1468" s="766">
        <v>1459</v>
      </c>
      <c r="B1468" s="763" t="s">
        <v>917</v>
      </c>
      <c r="C1468" s="764" t="s">
        <v>1678</v>
      </c>
      <c r="D1468" s="765">
        <v>7403.0445</v>
      </c>
    </row>
    <row r="1469" spans="1:4" ht="25.5">
      <c r="A1469" s="766">
        <v>1460</v>
      </c>
      <c r="B1469" s="763" t="s">
        <v>917</v>
      </c>
      <c r="C1469" s="764" t="s">
        <v>1679</v>
      </c>
      <c r="D1469" s="765">
        <v>0</v>
      </c>
    </row>
    <row r="1470" spans="1:4" ht="38.25">
      <c r="A1470" s="766">
        <v>1461</v>
      </c>
      <c r="B1470" s="763" t="s">
        <v>917</v>
      </c>
      <c r="C1470" s="764" t="s">
        <v>1680</v>
      </c>
      <c r="D1470" s="765">
        <v>0</v>
      </c>
    </row>
    <row r="1471" spans="1:4" ht="25.5">
      <c r="A1471" s="766">
        <v>1462</v>
      </c>
      <c r="B1471" s="763" t="s">
        <v>917</v>
      </c>
      <c r="C1471" s="764" t="s">
        <v>1681</v>
      </c>
      <c r="D1471" s="765">
        <v>0</v>
      </c>
    </row>
    <row r="1472" spans="1:4" ht="38.25">
      <c r="A1472" s="766">
        <v>1463</v>
      </c>
      <c r="B1472" s="763" t="s">
        <v>917</v>
      </c>
      <c r="C1472" s="764" t="s">
        <v>1678</v>
      </c>
      <c r="D1472" s="765">
        <v>7403.0445</v>
      </c>
    </row>
    <row r="1473" spans="1:4" ht="25.5">
      <c r="A1473" s="766">
        <v>1464</v>
      </c>
      <c r="B1473" s="763" t="s">
        <v>917</v>
      </c>
      <c r="C1473" s="764" t="s">
        <v>1679</v>
      </c>
      <c r="D1473" s="765">
        <v>0</v>
      </c>
    </row>
    <row r="1474" spans="1:4" ht="38.25">
      <c r="A1474" s="766">
        <v>1465</v>
      </c>
      <c r="B1474" s="763" t="s">
        <v>917</v>
      </c>
      <c r="C1474" s="764" t="s">
        <v>1680</v>
      </c>
      <c r="D1474" s="765">
        <v>0</v>
      </c>
    </row>
    <row r="1475" spans="1:4" ht="25.5">
      <c r="A1475" s="766">
        <v>1466</v>
      </c>
      <c r="B1475" s="763" t="s">
        <v>917</v>
      </c>
      <c r="C1475" s="764" t="s">
        <v>1681</v>
      </c>
      <c r="D1475" s="765">
        <v>0</v>
      </c>
    </row>
    <row r="1476" spans="1:4" ht="38.25">
      <c r="A1476" s="766">
        <v>1467</v>
      </c>
      <c r="B1476" s="763" t="s">
        <v>917</v>
      </c>
      <c r="C1476" s="764" t="s">
        <v>1678</v>
      </c>
      <c r="D1476" s="765">
        <v>7403.0445</v>
      </c>
    </row>
    <row r="1477" spans="1:4" ht="25.5">
      <c r="A1477" s="766">
        <v>1468</v>
      </c>
      <c r="B1477" s="763" t="s">
        <v>917</v>
      </c>
      <c r="C1477" s="764" t="s">
        <v>1679</v>
      </c>
      <c r="D1477" s="765">
        <v>0</v>
      </c>
    </row>
    <row r="1478" spans="1:4" ht="38.25">
      <c r="A1478" s="766">
        <v>1469</v>
      </c>
      <c r="B1478" s="763" t="s">
        <v>917</v>
      </c>
      <c r="C1478" s="764" t="s">
        <v>1680</v>
      </c>
      <c r="D1478" s="765">
        <v>0</v>
      </c>
    </row>
    <row r="1479" spans="1:4" ht="25.5">
      <c r="A1479" s="766">
        <v>1470</v>
      </c>
      <c r="B1479" s="763" t="s">
        <v>917</v>
      </c>
      <c r="C1479" s="764" t="s">
        <v>1681</v>
      </c>
      <c r="D1479" s="765">
        <v>0</v>
      </c>
    </row>
    <row r="1480" spans="1:4" ht="38.25">
      <c r="A1480" s="766">
        <v>1471</v>
      </c>
      <c r="B1480" s="763" t="s">
        <v>917</v>
      </c>
      <c r="C1480" s="764" t="s">
        <v>1678</v>
      </c>
      <c r="D1480" s="765">
        <v>7403.0445</v>
      </c>
    </row>
    <row r="1481" spans="1:4" ht="25.5">
      <c r="A1481" s="766">
        <v>1472</v>
      </c>
      <c r="B1481" s="763" t="s">
        <v>917</v>
      </c>
      <c r="C1481" s="764" t="s">
        <v>1679</v>
      </c>
      <c r="D1481" s="765">
        <v>0</v>
      </c>
    </row>
    <row r="1482" spans="1:4" ht="38.25">
      <c r="A1482" s="766">
        <v>1473</v>
      </c>
      <c r="B1482" s="763" t="s">
        <v>917</v>
      </c>
      <c r="C1482" s="764" t="s">
        <v>1680</v>
      </c>
      <c r="D1482" s="765">
        <v>0</v>
      </c>
    </row>
    <row r="1483" spans="1:4" ht="25.5">
      <c r="A1483" s="766">
        <v>1474</v>
      </c>
      <c r="B1483" s="763" t="s">
        <v>917</v>
      </c>
      <c r="C1483" s="764" t="s">
        <v>1681</v>
      </c>
      <c r="D1483" s="765">
        <v>0</v>
      </c>
    </row>
    <row r="1484" spans="1:4" ht="38.25">
      <c r="A1484" s="766">
        <v>1475</v>
      </c>
      <c r="B1484" s="763" t="s">
        <v>917</v>
      </c>
      <c r="C1484" s="764" t="s">
        <v>1678</v>
      </c>
      <c r="D1484" s="765">
        <v>7403.0445</v>
      </c>
    </row>
    <row r="1485" spans="1:4" ht="25.5">
      <c r="A1485" s="766">
        <v>1476</v>
      </c>
      <c r="B1485" s="763" t="s">
        <v>917</v>
      </c>
      <c r="C1485" s="764" t="s">
        <v>1679</v>
      </c>
      <c r="D1485" s="765">
        <v>0</v>
      </c>
    </row>
    <row r="1486" spans="1:4" ht="38.25">
      <c r="A1486" s="766">
        <v>1477</v>
      </c>
      <c r="B1486" s="763" t="s">
        <v>917</v>
      </c>
      <c r="C1486" s="764" t="s">
        <v>1680</v>
      </c>
      <c r="D1486" s="765">
        <v>0</v>
      </c>
    </row>
    <row r="1487" spans="1:4" ht="25.5">
      <c r="A1487" s="766">
        <v>1478</v>
      </c>
      <c r="B1487" s="763" t="s">
        <v>917</v>
      </c>
      <c r="C1487" s="764" t="s">
        <v>1681</v>
      </c>
      <c r="D1487" s="765">
        <v>0</v>
      </c>
    </row>
    <row r="1488" spans="1:4" ht="38.25">
      <c r="A1488" s="766">
        <v>1479</v>
      </c>
      <c r="B1488" s="763" t="s">
        <v>917</v>
      </c>
      <c r="C1488" s="764" t="s">
        <v>1678</v>
      </c>
      <c r="D1488" s="765">
        <v>7403.0445</v>
      </c>
    </row>
    <row r="1489" spans="1:4" ht="25.5">
      <c r="A1489" s="766">
        <v>1480</v>
      </c>
      <c r="B1489" s="763" t="s">
        <v>917</v>
      </c>
      <c r="C1489" s="764" t="s">
        <v>1679</v>
      </c>
      <c r="D1489" s="765">
        <v>0</v>
      </c>
    </row>
    <row r="1490" spans="1:4" ht="38.25">
      <c r="A1490" s="766">
        <v>1481</v>
      </c>
      <c r="B1490" s="763" t="s">
        <v>917</v>
      </c>
      <c r="C1490" s="764" t="s">
        <v>1680</v>
      </c>
      <c r="D1490" s="765">
        <v>0</v>
      </c>
    </row>
    <row r="1491" spans="1:4" ht="25.5">
      <c r="A1491" s="766">
        <v>1482</v>
      </c>
      <c r="B1491" s="763" t="s">
        <v>917</v>
      </c>
      <c r="C1491" s="764" t="s">
        <v>1681</v>
      </c>
      <c r="D1491" s="765">
        <v>0</v>
      </c>
    </row>
    <row r="1492" spans="1:4" ht="38.25">
      <c r="A1492" s="766">
        <v>1483</v>
      </c>
      <c r="B1492" s="763" t="s">
        <v>917</v>
      </c>
      <c r="C1492" s="764" t="s">
        <v>1678</v>
      </c>
      <c r="D1492" s="765">
        <v>7403.0445</v>
      </c>
    </row>
    <row r="1493" spans="1:4" ht="25.5">
      <c r="A1493" s="766">
        <v>1484</v>
      </c>
      <c r="B1493" s="763" t="s">
        <v>917</v>
      </c>
      <c r="C1493" s="764" t="s">
        <v>1679</v>
      </c>
      <c r="D1493" s="765">
        <v>0</v>
      </c>
    </row>
    <row r="1494" spans="1:4" ht="38.25">
      <c r="A1494" s="766">
        <v>1485</v>
      </c>
      <c r="B1494" s="763" t="s">
        <v>917</v>
      </c>
      <c r="C1494" s="764" t="s">
        <v>1680</v>
      </c>
      <c r="D1494" s="765">
        <v>0</v>
      </c>
    </row>
    <row r="1495" spans="1:4" ht="25.5">
      <c r="A1495" s="766">
        <v>1486</v>
      </c>
      <c r="B1495" s="763" t="s">
        <v>917</v>
      </c>
      <c r="C1495" s="764" t="s">
        <v>1681</v>
      </c>
      <c r="D1495" s="765">
        <v>0</v>
      </c>
    </row>
    <row r="1496" spans="1:4" ht="38.25">
      <c r="A1496" s="766">
        <v>1487</v>
      </c>
      <c r="B1496" s="763" t="s">
        <v>917</v>
      </c>
      <c r="C1496" s="764" t="s">
        <v>1678</v>
      </c>
      <c r="D1496" s="765">
        <v>7403.0445</v>
      </c>
    </row>
    <row r="1497" spans="1:4" ht="25.5">
      <c r="A1497" s="766">
        <v>1488</v>
      </c>
      <c r="B1497" s="763" t="s">
        <v>917</v>
      </c>
      <c r="C1497" s="764" t="s">
        <v>1679</v>
      </c>
      <c r="D1497" s="765">
        <v>0</v>
      </c>
    </row>
    <row r="1498" spans="1:4" ht="38.25">
      <c r="A1498" s="766">
        <v>1489</v>
      </c>
      <c r="B1498" s="763" t="s">
        <v>917</v>
      </c>
      <c r="C1498" s="764" t="s">
        <v>1680</v>
      </c>
      <c r="D1498" s="765">
        <v>0</v>
      </c>
    </row>
    <row r="1499" spans="1:4" ht="25.5">
      <c r="A1499" s="766">
        <v>1490</v>
      </c>
      <c r="B1499" s="763" t="s">
        <v>917</v>
      </c>
      <c r="C1499" s="764" t="s">
        <v>1681</v>
      </c>
      <c r="D1499" s="765">
        <v>0</v>
      </c>
    </row>
    <row r="1500" spans="1:4" ht="38.25">
      <c r="A1500" s="766">
        <v>1491</v>
      </c>
      <c r="B1500" s="763" t="s">
        <v>917</v>
      </c>
      <c r="C1500" s="764" t="s">
        <v>1678</v>
      </c>
      <c r="D1500" s="765">
        <v>7403.0445</v>
      </c>
    </row>
    <row r="1501" spans="1:4" ht="25.5">
      <c r="A1501" s="766">
        <v>1492</v>
      </c>
      <c r="B1501" s="763" t="s">
        <v>917</v>
      </c>
      <c r="C1501" s="764" t="s">
        <v>1679</v>
      </c>
      <c r="D1501" s="765">
        <v>0</v>
      </c>
    </row>
    <row r="1502" spans="1:4" ht="38.25">
      <c r="A1502" s="766">
        <v>1493</v>
      </c>
      <c r="B1502" s="763" t="s">
        <v>917</v>
      </c>
      <c r="C1502" s="764" t="s">
        <v>1680</v>
      </c>
      <c r="D1502" s="765">
        <v>0</v>
      </c>
    </row>
    <row r="1503" spans="1:4" ht="25.5">
      <c r="A1503" s="766">
        <v>1494</v>
      </c>
      <c r="B1503" s="763" t="s">
        <v>917</v>
      </c>
      <c r="C1503" s="764" t="s">
        <v>1681</v>
      </c>
      <c r="D1503" s="765">
        <v>0</v>
      </c>
    </row>
    <row r="1504" spans="1:4" ht="38.25">
      <c r="A1504" s="766">
        <v>1495</v>
      </c>
      <c r="B1504" s="763" t="s">
        <v>917</v>
      </c>
      <c r="C1504" s="764" t="s">
        <v>1678</v>
      </c>
      <c r="D1504" s="765">
        <v>7403.0445</v>
      </c>
    </row>
    <row r="1505" spans="1:4" ht="25.5">
      <c r="A1505" s="766">
        <v>1496</v>
      </c>
      <c r="B1505" s="763" t="s">
        <v>917</v>
      </c>
      <c r="C1505" s="764" t="s">
        <v>1679</v>
      </c>
      <c r="D1505" s="765">
        <v>0</v>
      </c>
    </row>
    <row r="1506" spans="1:4" ht="38.25">
      <c r="A1506" s="766">
        <v>1497</v>
      </c>
      <c r="B1506" s="763" t="s">
        <v>917</v>
      </c>
      <c r="C1506" s="764" t="s">
        <v>1680</v>
      </c>
      <c r="D1506" s="765">
        <v>0</v>
      </c>
    </row>
    <row r="1507" spans="1:4" ht="25.5">
      <c r="A1507" s="766">
        <v>1498</v>
      </c>
      <c r="B1507" s="763" t="s">
        <v>917</v>
      </c>
      <c r="C1507" s="764" t="s">
        <v>1681</v>
      </c>
      <c r="D1507" s="765">
        <v>0</v>
      </c>
    </row>
    <row r="1508" spans="1:4" ht="38.25">
      <c r="A1508" s="766">
        <v>1499</v>
      </c>
      <c r="B1508" s="763" t="s">
        <v>917</v>
      </c>
      <c r="C1508" s="764" t="s">
        <v>1678</v>
      </c>
      <c r="D1508" s="765">
        <v>7403.0445</v>
      </c>
    </row>
    <row r="1509" spans="1:4" ht="25.5">
      <c r="A1509" s="766">
        <v>1500</v>
      </c>
      <c r="B1509" s="763" t="s">
        <v>917</v>
      </c>
      <c r="C1509" s="764" t="s">
        <v>1679</v>
      </c>
      <c r="D1509" s="765">
        <v>0</v>
      </c>
    </row>
    <row r="1510" spans="1:4" ht="38.25">
      <c r="A1510" s="766">
        <v>1501</v>
      </c>
      <c r="B1510" s="763" t="s">
        <v>917</v>
      </c>
      <c r="C1510" s="764" t="s">
        <v>1680</v>
      </c>
      <c r="D1510" s="765">
        <v>0</v>
      </c>
    </row>
    <row r="1511" spans="1:4" ht="25.5">
      <c r="A1511" s="766">
        <v>1502</v>
      </c>
      <c r="B1511" s="763" t="s">
        <v>917</v>
      </c>
      <c r="C1511" s="764" t="s">
        <v>1681</v>
      </c>
      <c r="D1511" s="765">
        <v>0</v>
      </c>
    </row>
    <row r="1512" spans="1:4" ht="38.25">
      <c r="A1512" s="766">
        <v>1503</v>
      </c>
      <c r="B1512" s="763" t="s">
        <v>917</v>
      </c>
      <c r="C1512" s="764" t="s">
        <v>1678</v>
      </c>
      <c r="D1512" s="765">
        <v>7403.0445</v>
      </c>
    </row>
    <row r="1513" spans="1:4" ht="25.5">
      <c r="A1513" s="766">
        <v>1504</v>
      </c>
      <c r="B1513" s="763" t="s">
        <v>917</v>
      </c>
      <c r="C1513" s="764" t="s">
        <v>1679</v>
      </c>
      <c r="D1513" s="765">
        <v>0</v>
      </c>
    </row>
    <row r="1514" spans="1:4" ht="38.25">
      <c r="A1514" s="766">
        <v>1505</v>
      </c>
      <c r="B1514" s="763" t="s">
        <v>917</v>
      </c>
      <c r="C1514" s="764" t="s">
        <v>1680</v>
      </c>
      <c r="D1514" s="765">
        <v>0</v>
      </c>
    </row>
    <row r="1515" spans="1:4" ht="25.5">
      <c r="A1515" s="766">
        <v>1506</v>
      </c>
      <c r="B1515" s="763" t="s">
        <v>917</v>
      </c>
      <c r="C1515" s="764" t="s">
        <v>1681</v>
      </c>
      <c r="D1515" s="765">
        <v>0</v>
      </c>
    </row>
    <row r="1516" spans="1:4" ht="38.25">
      <c r="A1516" s="766">
        <v>1507</v>
      </c>
      <c r="B1516" s="763" t="s">
        <v>917</v>
      </c>
      <c r="C1516" s="764" t="s">
        <v>1678</v>
      </c>
      <c r="D1516" s="765">
        <v>7403.0445</v>
      </c>
    </row>
    <row r="1517" spans="1:4" ht="25.5">
      <c r="A1517" s="766">
        <v>1508</v>
      </c>
      <c r="B1517" s="763" t="s">
        <v>917</v>
      </c>
      <c r="C1517" s="764" t="s">
        <v>1679</v>
      </c>
      <c r="D1517" s="765">
        <v>0</v>
      </c>
    </row>
    <row r="1518" spans="1:4" ht="38.25">
      <c r="A1518" s="766">
        <v>1509</v>
      </c>
      <c r="B1518" s="763" t="s">
        <v>917</v>
      </c>
      <c r="C1518" s="764" t="s">
        <v>1680</v>
      </c>
      <c r="D1518" s="765">
        <v>0</v>
      </c>
    </row>
    <row r="1519" spans="1:4" ht="25.5">
      <c r="A1519" s="766">
        <v>1510</v>
      </c>
      <c r="B1519" s="763" t="s">
        <v>917</v>
      </c>
      <c r="C1519" s="764" t="s">
        <v>1681</v>
      </c>
      <c r="D1519" s="765">
        <v>0</v>
      </c>
    </row>
    <row r="1520" spans="1:4" ht="25.5">
      <c r="A1520" s="766">
        <v>1511</v>
      </c>
      <c r="B1520" s="763" t="s">
        <v>917</v>
      </c>
      <c r="C1520" s="764" t="s">
        <v>1682</v>
      </c>
      <c r="D1520" s="765">
        <v>8850.9290000000001</v>
      </c>
    </row>
    <row r="1521" spans="1:4" ht="25.5">
      <c r="A1521" s="766">
        <v>1512</v>
      </c>
      <c r="B1521" s="763" t="s">
        <v>917</v>
      </c>
      <c r="C1521" s="764" t="s">
        <v>1682</v>
      </c>
      <c r="D1521" s="765">
        <v>8850.9290000000001</v>
      </c>
    </row>
    <row r="1522" spans="1:4" ht="25.5">
      <c r="A1522" s="766">
        <v>1513</v>
      </c>
      <c r="B1522" s="763" t="s">
        <v>917</v>
      </c>
      <c r="C1522" s="764" t="s">
        <v>1682</v>
      </c>
      <c r="D1522" s="765">
        <v>8850.9290000000001</v>
      </c>
    </row>
    <row r="1523" spans="1:4" ht="25.5">
      <c r="A1523" s="766">
        <v>1514</v>
      </c>
      <c r="B1523" s="763" t="s">
        <v>917</v>
      </c>
      <c r="C1523" s="764" t="s">
        <v>1682</v>
      </c>
      <c r="D1523" s="765">
        <v>8850.9290000000001</v>
      </c>
    </row>
    <row r="1524" spans="1:4" ht="25.5">
      <c r="A1524" s="766">
        <v>1515</v>
      </c>
      <c r="B1524" s="763" t="s">
        <v>917</v>
      </c>
      <c r="C1524" s="764" t="s">
        <v>1682</v>
      </c>
      <c r="D1524" s="765">
        <v>8850.9290000000001</v>
      </c>
    </row>
    <row r="1525" spans="1:4" ht="25.5">
      <c r="A1525" s="766">
        <v>1516</v>
      </c>
      <c r="B1525" s="763" t="s">
        <v>917</v>
      </c>
      <c r="C1525" s="764" t="s">
        <v>1682</v>
      </c>
      <c r="D1525" s="765">
        <v>8850.9290000000001</v>
      </c>
    </row>
    <row r="1526" spans="1:4">
      <c r="A1526" s="766">
        <v>1517</v>
      </c>
      <c r="B1526" s="763" t="s">
        <v>917</v>
      </c>
      <c r="C1526" s="764" t="s">
        <v>1683</v>
      </c>
      <c r="D1526" s="765">
        <v>2415.8885</v>
      </c>
    </row>
    <row r="1527" spans="1:4">
      <c r="A1527" s="766">
        <v>1518</v>
      </c>
      <c r="B1527" s="763" t="s">
        <v>917</v>
      </c>
      <c r="C1527" s="764" t="s">
        <v>1683</v>
      </c>
      <c r="D1527" s="765">
        <v>2415.8885</v>
      </c>
    </row>
    <row r="1528" spans="1:4">
      <c r="A1528" s="766">
        <v>1519</v>
      </c>
      <c r="B1528" s="763" t="s">
        <v>917</v>
      </c>
      <c r="C1528" s="764" t="s">
        <v>1683</v>
      </c>
      <c r="D1528" s="765">
        <v>2415.8885</v>
      </c>
    </row>
    <row r="1529" spans="1:4">
      <c r="A1529" s="766">
        <v>1520</v>
      </c>
      <c r="B1529" s="763" t="s">
        <v>917</v>
      </c>
      <c r="C1529" s="764" t="s">
        <v>1683</v>
      </c>
      <c r="D1529" s="765">
        <v>2415.8885</v>
      </c>
    </row>
    <row r="1530" spans="1:4">
      <c r="A1530" s="766">
        <v>1521</v>
      </c>
      <c r="B1530" s="763" t="s">
        <v>917</v>
      </c>
      <c r="C1530" s="764" t="s">
        <v>1683</v>
      </c>
      <c r="D1530" s="765">
        <v>2415.8885</v>
      </c>
    </row>
    <row r="1531" spans="1:4">
      <c r="A1531" s="766">
        <v>1522</v>
      </c>
      <c r="B1531" s="763" t="s">
        <v>917</v>
      </c>
      <c r="C1531" s="764" t="s">
        <v>1683</v>
      </c>
      <c r="D1531" s="765">
        <v>2415.875</v>
      </c>
    </row>
    <row r="1532" spans="1:4">
      <c r="A1532" s="766">
        <v>1523</v>
      </c>
      <c r="B1532" s="763" t="s">
        <v>917</v>
      </c>
      <c r="C1532" s="764" t="s">
        <v>1683</v>
      </c>
      <c r="D1532" s="765">
        <v>2415.8854999999999</v>
      </c>
    </row>
    <row r="1533" spans="1:4">
      <c r="A1533" s="766">
        <v>1524</v>
      </c>
      <c r="B1533" s="763" t="s">
        <v>917</v>
      </c>
      <c r="C1533" s="764" t="s">
        <v>1683</v>
      </c>
      <c r="D1533" s="765">
        <v>2415.8854999999999</v>
      </c>
    </row>
    <row r="1534" spans="1:4">
      <c r="A1534" s="766">
        <v>1525</v>
      </c>
      <c r="B1534" s="763" t="s">
        <v>917</v>
      </c>
      <c r="C1534" s="764" t="s">
        <v>1683</v>
      </c>
      <c r="D1534" s="765">
        <v>2415.8854999999999</v>
      </c>
    </row>
    <row r="1535" spans="1:4">
      <c r="A1535" s="766">
        <v>1526</v>
      </c>
      <c r="B1535" s="763" t="s">
        <v>917</v>
      </c>
      <c r="C1535" s="764" t="s">
        <v>1683</v>
      </c>
      <c r="D1535" s="765">
        <v>2415.8854999999999</v>
      </c>
    </row>
    <row r="1536" spans="1:4">
      <c r="A1536" s="766">
        <v>1527</v>
      </c>
      <c r="B1536" s="763" t="s">
        <v>917</v>
      </c>
      <c r="C1536" s="764" t="s">
        <v>1683</v>
      </c>
      <c r="D1536" s="765">
        <v>2415.8854999999999</v>
      </c>
    </row>
    <row r="1537" spans="1:4">
      <c r="A1537" s="766">
        <v>1528</v>
      </c>
      <c r="B1537" s="763" t="s">
        <v>917</v>
      </c>
      <c r="C1537" s="764" t="s">
        <v>1683</v>
      </c>
      <c r="D1537" s="765">
        <v>2415.8854999999999</v>
      </c>
    </row>
    <row r="1538" spans="1:4">
      <c r="A1538" s="766">
        <v>1529</v>
      </c>
      <c r="B1538" s="763" t="s">
        <v>917</v>
      </c>
      <c r="C1538" s="764" t="s">
        <v>1683</v>
      </c>
      <c r="D1538" s="765">
        <v>2415.8854999999999</v>
      </c>
    </row>
    <row r="1539" spans="1:4">
      <c r="A1539" s="766">
        <v>1530</v>
      </c>
      <c r="B1539" s="763" t="s">
        <v>917</v>
      </c>
      <c r="C1539" s="764" t="s">
        <v>1683</v>
      </c>
      <c r="D1539" s="765">
        <v>2415.8854999999999</v>
      </c>
    </row>
    <row r="1540" spans="1:4">
      <c r="A1540" s="766">
        <v>1531</v>
      </c>
      <c r="B1540" s="763" t="s">
        <v>917</v>
      </c>
      <c r="C1540" s="764" t="s">
        <v>1683</v>
      </c>
      <c r="D1540" s="765">
        <v>2415.8854999999999</v>
      </c>
    </row>
    <row r="1541" spans="1:4">
      <c r="A1541" s="766">
        <v>1532</v>
      </c>
      <c r="B1541" s="763" t="s">
        <v>917</v>
      </c>
      <c r="C1541" s="764" t="s">
        <v>1683</v>
      </c>
      <c r="D1541" s="765">
        <v>2415.8854999999999</v>
      </c>
    </row>
    <row r="1542" spans="1:4">
      <c r="A1542" s="766">
        <v>1533</v>
      </c>
      <c r="B1542" s="763" t="s">
        <v>917</v>
      </c>
      <c r="C1542" s="764" t="s">
        <v>1683</v>
      </c>
      <c r="D1542" s="765">
        <v>2415.8854999999999</v>
      </c>
    </row>
    <row r="1543" spans="1:4">
      <c r="A1543" s="766">
        <v>1534</v>
      </c>
      <c r="B1543" s="763" t="s">
        <v>917</v>
      </c>
      <c r="C1543" s="764" t="s">
        <v>1683</v>
      </c>
      <c r="D1543" s="765">
        <v>2415.8854999999999</v>
      </c>
    </row>
    <row r="1544" spans="1:4">
      <c r="A1544" s="766">
        <v>1535</v>
      </c>
      <c r="B1544" s="763" t="s">
        <v>917</v>
      </c>
      <c r="C1544" s="764" t="s">
        <v>1683</v>
      </c>
      <c r="D1544" s="765">
        <v>2415.8854999999999</v>
      </c>
    </row>
    <row r="1545" spans="1:4">
      <c r="A1545" s="766">
        <v>1536</v>
      </c>
      <c r="B1545" s="763" t="s">
        <v>917</v>
      </c>
      <c r="C1545" s="764" t="s">
        <v>1683</v>
      </c>
      <c r="D1545" s="765">
        <v>2415.8854999999999</v>
      </c>
    </row>
    <row r="1546" spans="1:4">
      <c r="A1546" s="766">
        <v>1537</v>
      </c>
      <c r="B1546" s="763" t="s">
        <v>917</v>
      </c>
      <c r="C1546" s="764" t="s">
        <v>1683</v>
      </c>
      <c r="D1546" s="765">
        <v>2415.8854999999999</v>
      </c>
    </row>
    <row r="1547" spans="1:4">
      <c r="A1547" s="766">
        <v>1538</v>
      </c>
      <c r="B1547" s="763" t="s">
        <v>917</v>
      </c>
      <c r="C1547" s="764" t="s">
        <v>1683</v>
      </c>
      <c r="D1547" s="765">
        <v>2415.8854999999999</v>
      </c>
    </row>
    <row r="1548" spans="1:4">
      <c r="A1548" s="766">
        <v>1539</v>
      </c>
      <c r="B1548" s="763" t="s">
        <v>917</v>
      </c>
      <c r="C1548" s="764" t="s">
        <v>1683</v>
      </c>
      <c r="D1548" s="765">
        <v>2415.8854999999999</v>
      </c>
    </row>
    <row r="1549" spans="1:4">
      <c r="A1549" s="766">
        <v>1540</v>
      </c>
      <c r="B1549" s="763" t="s">
        <v>917</v>
      </c>
      <c r="C1549" s="764" t="s">
        <v>1683</v>
      </c>
      <c r="D1549" s="765">
        <v>2415.8854999999999</v>
      </c>
    </row>
    <row r="1550" spans="1:4">
      <c r="A1550" s="766">
        <v>1541</v>
      </c>
      <c r="B1550" s="763" t="s">
        <v>917</v>
      </c>
      <c r="C1550" s="764" t="s">
        <v>1683</v>
      </c>
      <c r="D1550" s="765">
        <v>2415.8854999999999</v>
      </c>
    </row>
    <row r="1551" spans="1:4">
      <c r="A1551" s="766">
        <v>1542</v>
      </c>
      <c r="B1551" s="763" t="s">
        <v>917</v>
      </c>
      <c r="C1551" s="764" t="s">
        <v>1683</v>
      </c>
      <c r="D1551" s="765">
        <v>2415.8854999999999</v>
      </c>
    </row>
    <row r="1552" spans="1:4">
      <c r="A1552" s="766">
        <v>1543</v>
      </c>
      <c r="B1552" s="763" t="s">
        <v>917</v>
      </c>
      <c r="C1552" s="764" t="s">
        <v>1683</v>
      </c>
      <c r="D1552" s="765">
        <v>2415.8854999999999</v>
      </c>
    </row>
    <row r="1553" spans="1:4">
      <c r="A1553" s="766">
        <v>1544</v>
      </c>
      <c r="B1553" s="763" t="s">
        <v>917</v>
      </c>
      <c r="C1553" s="764" t="s">
        <v>1683</v>
      </c>
      <c r="D1553" s="765">
        <v>2415.8854999999999</v>
      </c>
    </row>
    <row r="1554" spans="1:4">
      <c r="A1554" s="766">
        <v>1545</v>
      </c>
      <c r="B1554" s="763" t="s">
        <v>917</v>
      </c>
      <c r="C1554" s="764" t="s">
        <v>1683</v>
      </c>
      <c r="D1554" s="765">
        <v>2415.8854999999999</v>
      </c>
    </row>
    <row r="1555" spans="1:4">
      <c r="A1555" s="766">
        <v>1546</v>
      </c>
      <c r="B1555" s="763" t="s">
        <v>917</v>
      </c>
      <c r="C1555" s="764" t="s">
        <v>1683</v>
      </c>
      <c r="D1555" s="765">
        <v>2415.8854999999999</v>
      </c>
    </row>
    <row r="1556" spans="1:4">
      <c r="A1556" s="766">
        <v>1547</v>
      </c>
      <c r="B1556" s="763" t="s">
        <v>917</v>
      </c>
      <c r="C1556" s="764" t="s">
        <v>1683</v>
      </c>
      <c r="D1556" s="765">
        <v>2415.8854999999999</v>
      </c>
    </row>
    <row r="1557" spans="1:4">
      <c r="A1557" s="766">
        <v>1548</v>
      </c>
      <c r="B1557" s="763" t="s">
        <v>917</v>
      </c>
      <c r="C1557" s="764" t="s">
        <v>1683</v>
      </c>
      <c r="D1557" s="765">
        <v>2415.8854999999999</v>
      </c>
    </row>
    <row r="1558" spans="1:4">
      <c r="A1558" s="766">
        <v>1549</v>
      </c>
      <c r="B1558" s="763" t="s">
        <v>917</v>
      </c>
      <c r="C1558" s="764" t="s">
        <v>1683</v>
      </c>
      <c r="D1558" s="765">
        <v>2415.8854999999999</v>
      </c>
    </row>
    <row r="1559" spans="1:4">
      <c r="A1559" s="766">
        <v>1550</v>
      </c>
      <c r="B1559" s="763" t="s">
        <v>917</v>
      </c>
      <c r="C1559" s="764" t="s">
        <v>1683</v>
      </c>
      <c r="D1559" s="765">
        <v>2415.8854999999999</v>
      </c>
    </row>
    <row r="1560" spans="1:4">
      <c r="A1560" s="766">
        <v>1551</v>
      </c>
      <c r="B1560" s="763" t="s">
        <v>917</v>
      </c>
      <c r="C1560" s="764" t="s">
        <v>1683</v>
      </c>
      <c r="D1560" s="765">
        <v>2415.8854999999999</v>
      </c>
    </row>
    <row r="1561" spans="1:4">
      <c r="A1561" s="766">
        <v>1552</v>
      </c>
      <c r="B1561" s="763" t="s">
        <v>917</v>
      </c>
      <c r="C1561" s="764" t="s">
        <v>1683</v>
      </c>
      <c r="D1561" s="765">
        <v>2415.8854999999999</v>
      </c>
    </row>
    <row r="1562" spans="1:4">
      <c r="A1562" s="766">
        <v>1553</v>
      </c>
      <c r="B1562" s="763" t="s">
        <v>917</v>
      </c>
      <c r="C1562" s="764" t="s">
        <v>1683</v>
      </c>
      <c r="D1562" s="765">
        <v>2415.8854999999999</v>
      </c>
    </row>
    <row r="1563" spans="1:4">
      <c r="A1563" s="766">
        <v>1554</v>
      </c>
      <c r="B1563" s="763" t="s">
        <v>917</v>
      </c>
      <c r="C1563" s="764" t="s">
        <v>1683</v>
      </c>
      <c r="D1563" s="765">
        <v>2415.8854999999999</v>
      </c>
    </row>
    <row r="1564" spans="1:4">
      <c r="A1564" s="766">
        <v>1555</v>
      </c>
      <c r="B1564" s="763" t="s">
        <v>917</v>
      </c>
      <c r="C1564" s="764" t="s">
        <v>1683</v>
      </c>
      <c r="D1564" s="765">
        <v>2415.8854999999999</v>
      </c>
    </row>
    <row r="1565" spans="1:4">
      <c r="A1565" s="766">
        <v>1556</v>
      </c>
      <c r="B1565" s="763" t="s">
        <v>917</v>
      </c>
      <c r="C1565" s="764" t="s">
        <v>1683</v>
      </c>
      <c r="D1565" s="765">
        <v>2415.8854999999999</v>
      </c>
    </row>
    <row r="1566" spans="1:4">
      <c r="A1566" s="766">
        <v>1557</v>
      </c>
      <c r="B1566" s="763" t="s">
        <v>917</v>
      </c>
      <c r="C1566" s="764" t="s">
        <v>1683</v>
      </c>
      <c r="D1566" s="765">
        <v>2415.8850000000002</v>
      </c>
    </row>
    <row r="1567" spans="1:4">
      <c r="A1567" s="766">
        <v>1558</v>
      </c>
      <c r="B1567" s="763" t="s">
        <v>917</v>
      </c>
      <c r="C1567" s="764" t="s">
        <v>1683</v>
      </c>
      <c r="D1567" s="765">
        <v>2415.8850000000002</v>
      </c>
    </row>
    <row r="1568" spans="1:4">
      <c r="A1568" s="766">
        <v>1559</v>
      </c>
      <c r="B1568" s="763" t="s">
        <v>917</v>
      </c>
      <c r="C1568" s="764" t="s">
        <v>1683</v>
      </c>
      <c r="D1568" s="765">
        <v>2415.8850000000002</v>
      </c>
    </row>
    <row r="1569" spans="1:4">
      <c r="A1569" s="766">
        <v>1560</v>
      </c>
      <c r="B1569" s="763" t="s">
        <v>917</v>
      </c>
      <c r="C1569" s="764" t="s">
        <v>1683</v>
      </c>
      <c r="D1569" s="765">
        <v>2415.8850000000002</v>
      </c>
    </row>
    <row r="1570" spans="1:4">
      <c r="A1570" s="766">
        <v>1561</v>
      </c>
      <c r="B1570" s="763" t="s">
        <v>917</v>
      </c>
      <c r="C1570" s="764" t="s">
        <v>1683</v>
      </c>
      <c r="D1570" s="765">
        <v>2415.8850000000002</v>
      </c>
    </row>
    <row r="1571" spans="1:4">
      <c r="A1571" s="766">
        <v>1562</v>
      </c>
      <c r="B1571" s="763" t="s">
        <v>917</v>
      </c>
      <c r="C1571" s="764" t="s">
        <v>1683</v>
      </c>
      <c r="D1571" s="765">
        <v>2415.8850000000002</v>
      </c>
    </row>
    <row r="1572" spans="1:4">
      <c r="A1572" s="766">
        <v>1563</v>
      </c>
      <c r="B1572" s="763" t="s">
        <v>917</v>
      </c>
      <c r="C1572" s="764" t="s">
        <v>1683</v>
      </c>
      <c r="D1572" s="765">
        <v>2415.8850000000002</v>
      </c>
    </row>
    <row r="1573" spans="1:4">
      <c r="A1573" s="766">
        <v>1564</v>
      </c>
      <c r="B1573" s="763" t="s">
        <v>917</v>
      </c>
      <c r="C1573" s="764" t="s">
        <v>1683</v>
      </c>
      <c r="D1573" s="765">
        <v>2415.8850000000002</v>
      </c>
    </row>
    <row r="1574" spans="1:4">
      <c r="A1574" s="766">
        <v>1565</v>
      </c>
      <c r="B1574" s="763" t="s">
        <v>917</v>
      </c>
      <c r="C1574" s="764" t="s">
        <v>1683</v>
      </c>
      <c r="D1574" s="765">
        <v>2415.8850000000002</v>
      </c>
    </row>
    <row r="1575" spans="1:4">
      <c r="A1575" s="766">
        <v>1566</v>
      </c>
      <c r="B1575" s="763" t="s">
        <v>917</v>
      </c>
      <c r="C1575" s="764" t="s">
        <v>1684</v>
      </c>
      <c r="D1575" s="765">
        <v>3672.03</v>
      </c>
    </row>
    <row r="1576" spans="1:4">
      <c r="A1576" s="766">
        <v>1567</v>
      </c>
      <c r="B1576" s="763" t="s">
        <v>917</v>
      </c>
      <c r="C1576" s="764" t="s">
        <v>1684</v>
      </c>
      <c r="D1576" s="765">
        <v>3672.03</v>
      </c>
    </row>
    <row r="1577" spans="1:4">
      <c r="A1577" s="766">
        <v>1568</v>
      </c>
      <c r="B1577" s="763" t="s">
        <v>917</v>
      </c>
      <c r="C1577" s="764" t="s">
        <v>1684</v>
      </c>
      <c r="D1577" s="765">
        <v>3672.03</v>
      </c>
    </row>
    <row r="1578" spans="1:4">
      <c r="A1578" s="766">
        <v>1569</v>
      </c>
      <c r="B1578" s="763" t="s">
        <v>917</v>
      </c>
      <c r="C1578" s="764" t="s">
        <v>1684</v>
      </c>
      <c r="D1578" s="765">
        <v>3672.03</v>
      </c>
    </row>
    <row r="1579" spans="1:4">
      <c r="A1579" s="766">
        <v>1570</v>
      </c>
      <c r="B1579" s="763" t="s">
        <v>917</v>
      </c>
      <c r="C1579" s="764" t="s">
        <v>1684</v>
      </c>
      <c r="D1579" s="765">
        <v>3672.03</v>
      </c>
    </row>
    <row r="1580" spans="1:4">
      <c r="A1580" s="766">
        <v>1571</v>
      </c>
      <c r="B1580" s="763" t="s">
        <v>917</v>
      </c>
      <c r="C1580" s="764" t="s">
        <v>1684</v>
      </c>
      <c r="D1580" s="765">
        <v>3672.03</v>
      </c>
    </row>
    <row r="1581" spans="1:4">
      <c r="A1581" s="766">
        <v>1572</v>
      </c>
      <c r="B1581" s="763" t="s">
        <v>917</v>
      </c>
      <c r="C1581" s="764" t="s">
        <v>1684</v>
      </c>
      <c r="D1581" s="765">
        <v>3672.03</v>
      </c>
    </row>
    <row r="1582" spans="1:4">
      <c r="A1582" s="766">
        <v>1573</v>
      </c>
      <c r="B1582" s="763" t="s">
        <v>917</v>
      </c>
      <c r="C1582" s="764" t="s">
        <v>1684</v>
      </c>
      <c r="D1582" s="765">
        <v>3672.03</v>
      </c>
    </row>
    <row r="1583" spans="1:4">
      <c r="A1583" s="766">
        <v>1574</v>
      </c>
      <c r="B1583" s="763" t="s">
        <v>917</v>
      </c>
      <c r="C1583" s="764" t="s">
        <v>1684</v>
      </c>
      <c r="D1583" s="765">
        <v>3672.03</v>
      </c>
    </row>
    <row r="1584" spans="1:4">
      <c r="A1584" s="766">
        <v>1575</v>
      </c>
      <c r="B1584" s="763" t="s">
        <v>917</v>
      </c>
      <c r="C1584" s="764" t="s">
        <v>1684</v>
      </c>
      <c r="D1584" s="765">
        <v>3672.03</v>
      </c>
    </row>
    <row r="1585" spans="1:4">
      <c r="A1585" s="766">
        <v>1576</v>
      </c>
      <c r="B1585" s="763" t="s">
        <v>917</v>
      </c>
      <c r="C1585" s="764" t="s">
        <v>1684</v>
      </c>
      <c r="D1585" s="765">
        <v>3672.03</v>
      </c>
    </row>
    <row r="1586" spans="1:4">
      <c r="A1586" s="766">
        <v>1577</v>
      </c>
      <c r="B1586" s="763" t="s">
        <v>917</v>
      </c>
      <c r="C1586" s="764" t="s">
        <v>1684</v>
      </c>
      <c r="D1586" s="765">
        <v>3672.03</v>
      </c>
    </row>
    <row r="1587" spans="1:4">
      <c r="A1587" s="766">
        <v>1578</v>
      </c>
      <c r="B1587" s="763" t="s">
        <v>917</v>
      </c>
      <c r="C1587" s="764" t="s">
        <v>1684</v>
      </c>
      <c r="D1587" s="765">
        <v>3672.03</v>
      </c>
    </row>
    <row r="1588" spans="1:4">
      <c r="A1588" s="766">
        <v>1579</v>
      </c>
      <c r="B1588" s="763" t="s">
        <v>917</v>
      </c>
      <c r="C1588" s="764" t="s">
        <v>1684</v>
      </c>
      <c r="D1588" s="765">
        <v>3672.03</v>
      </c>
    </row>
    <row r="1589" spans="1:4">
      <c r="A1589" s="766">
        <v>1580</v>
      </c>
      <c r="B1589" s="763" t="s">
        <v>917</v>
      </c>
      <c r="C1589" s="764" t="s">
        <v>1684</v>
      </c>
      <c r="D1589" s="765">
        <v>3672.03</v>
      </c>
    </row>
    <row r="1590" spans="1:4">
      <c r="A1590" s="766">
        <v>1581</v>
      </c>
      <c r="B1590" s="763" t="s">
        <v>917</v>
      </c>
      <c r="C1590" s="764" t="s">
        <v>1684</v>
      </c>
      <c r="D1590" s="765">
        <v>3672.03</v>
      </c>
    </row>
    <row r="1591" spans="1:4">
      <c r="A1591" s="766">
        <v>1582</v>
      </c>
      <c r="B1591" s="763" t="s">
        <v>917</v>
      </c>
      <c r="C1591" s="764" t="s">
        <v>1684</v>
      </c>
      <c r="D1591" s="765">
        <v>3672.03</v>
      </c>
    </row>
    <row r="1592" spans="1:4">
      <c r="A1592" s="766">
        <v>1583</v>
      </c>
      <c r="B1592" s="763" t="s">
        <v>917</v>
      </c>
      <c r="C1592" s="764" t="s">
        <v>1684</v>
      </c>
      <c r="D1592" s="765">
        <v>3672.03</v>
      </c>
    </row>
    <row r="1593" spans="1:4">
      <c r="A1593" s="766">
        <v>1584</v>
      </c>
      <c r="B1593" s="763" t="s">
        <v>917</v>
      </c>
      <c r="C1593" s="764" t="s">
        <v>1684</v>
      </c>
      <c r="D1593" s="765">
        <v>3672.03</v>
      </c>
    </row>
    <row r="1594" spans="1:4">
      <c r="A1594" s="766">
        <v>1585</v>
      </c>
      <c r="B1594" s="763" t="s">
        <v>917</v>
      </c>
      <c r="C1594" s="764" t="s">
        <v>1684</v>
      </c>
      <c r="D1594" s="765">
        <v>3672.03</v>
      </c>
    </row>
    <row r="1595" spans="1:4">
      <c r="A1595" s="766">
        <v>1586</v>
      </c>
      <c r="B1595" s="763" t="s">
        <v>917</v>
      </c>
      <c r="C1595" s="764" t="s">
        <v>1684</v>
      </c>
      <c r="D1595" s="765">
        <v>3672.03</v>
      </c>
    </row>
    <row r="1596" spans="1:4">
      <c r="A1596" s="766">
        <v>1587</v>
      </c>
      <c r="B1596" s="763" t="s">
        <v>917</v>
      </c>
      <c r="C1596" s="764" t="s">
        <v>1684</v>
      </c>
      <c r="D1596" s="765">
        <v>3672.0340000000001</v>
      </c>
    </row>
    <row r="1597" spans="1:4">
      <c r="A1597" s="766">
        <v>1588</v>
      </c>
      <c r="B1597" s="763" t="s">
        <v>917</v>
      </c>
      <c r="C1597" s="764" t="s">
        <v>1684</v>
      </c>
      <c r="D1597" s="765">
        <v>3672.03</v>
      </c>
    </row>
    <row r="1598" spans="1:4">
      <c r="A1598" s="766">
        <v>1589</v>
      </c>
      <c r="B1598" s="763" t="s">
        <v>917</v>
      </c>
      <c r="C1598" s="764" t="s">
        <v>1684</v>
      </c>
      <c r="D1598" s="765">
        <v>3672.0340000000001</v>
      </c>
    </row>
    <row r="1599" spans="1:4">
      <c r="A1599" s="766">
        <v>1590</v>
      </c>
      <c r="B1599" s="763" t="s">
        <v>917</v>
      </c>
      <c r="C1599" s="764" t="s">
        <v>1684</v>
      </c>
      <c r="D1599" s="765">
        <v>3672.0340000000001</v>
      </c>
    </row>
    <row r="1600" spans="1:4">
      <c r="A1600" s="766">
        <v>1591</v>
      </c>
      <c r="B1600" s="763" t="s">
        <v>917</v>
      </c>
      <c r="C1600" s="764" t="s">
        <v>1684</v>
      </c>
      <c r="D1600" s="765">
        <v>3672.03</v>
      </c>
    </row>
    <row r="1601" spans="1:4">
      <c r="A1601" s="766">
        <v>1592</v>
      </c>
      <c r="B1601" s="763" t="s">
        <v>917</v>
      </c>
      <c r="C1601" s="764" t="s">
        <v>1684</v>
      </c>
      <c r="D1601" s="765">
        <v>3672.03</v>
      </c>
    </row>
    <row r="1602" spans="1:4">
      <c r="A1602" s="766">
        <v>1593</v>
      </c>
      <c r="B1602" s="763" t="s">
        <v>917</v>
      </c>
      <c r="C1602" s="764" t="s">
        <v>1684</v>
      </c>
      <c r="D1602" s="765">
        <v>3672.03</v>
      </c>
    </row>
    <row r="1603" spans="1:4">
      <c r="A1603" s="766">
        <v>1594</v>
      </c>
      <c r="B1603" s="763" t="s">
        <v>917</v>
      </c>
      <c r="C1603" s="764" t="s">
        <v>1684</v>
      </c>
      <c r="D1603" s="765">
        <v>3672.03</v>
      </c>
    </row>
    <row r="1604" spans="1:4">
      <c r="A1604" s="766">
        <v>1595</v>
      </c>
      <c r="B1604" s="763" t="s">
        <v>917</v>
      </c>
      <c r="C1604" s="764" t="s">
        <v>1684</v>
      </c>
      <c r="D1604" s="765">
        <v>3672.03</v>
      </c>
    </row>
    <row r="1605" spans="1:4">
      <c r="A1605" s="766">
        <v>1596</v>
      </c>
      <c r="B1605" s="763" t="s">
        <v>917</v>
      </c>
      <c r="C1605" s="764" t="s">
        <v>1684</v>
      </c>
      <c r="D1605" s="765">
        <v>3672.03</v>
      </c>
    </row>
    <row r="1606" spans="1:4">
      <c r="A1606" s="766">
        <v>1597</v>
      </c>
      <c r="B1606" s="763" t="s">
        <v>917</v>
      </c>
      <c r="C1606" s="764" t="s">
        <v>1684</v>
      </c>
      <c r="D1606" s="765">
        <v>3672.03</v>
      </c>
    </row>
    <row r="1607" spans="1:4">
      <c r="A1607" s="766">
        <v>1598</v>
      </c>
      <c r="B1607" s="763" t="s">
        <v>917</v>
      </c>
      <c r="C1607" s="764" t="s">
        <v>1684</v>
      </c>
      <c r="D1607" s="765">
        <v>3672.03</v>
      </c>
    </row>
    <row r="1608" spans="1:4">
      <c r="A1608" s="766">
        <v>1599</v>
      </c>
      <c r="B1608" s="763" t="s">
        <v>917</v>
      </c>
      <c r="C1608" s="764" t="s">
        <v>1684</v>
      </c>
      <c r="D1608" s="765">
        <v>3672.03</v>
      </c>
    </row>
    <row r="1609" spans="1:4">
      <c r="A1609" s="766">
        <v>1600</v>
      </c>
      <c r="B1609" s="763" t="s">
        <v>917</v>
      </c>
      <c r="C1609" s="764" t="s">
        <v>1684</v>
      </c>
      <c r="D1609" s="765">
        <v>3672.03</v>
      </c>
    </row>
    <row r="1610" spans="1:4">
      <c r="A1610" s="766">
        <v>1601</v>
      </c>
      <c r="B1610" s="763" t="s">
        <v>917</v>
      </c>
      <c r="C1610" s="764" t="s">
        <v>1684</v>
      </c>
      <c r="D1610" s="765">
        <v>3672.03</v>
      </c>
    </row>
    <row r="1611" spans="1:4">
      <c r="A1611" s="766">
        <v>1602</v>
      </c>
      <c r="B1611" s="763" t="s">
        <v>917</v>
      </c>
      <c r="C1611" s="764" t="s">
        <v>1684</v>
      </c>
      <c r="D1611" s="765">
        <v>3672.03</v>
      </c>
    </row>
    <row r="1612" spans="1:4">
      <c r="A1612" s="766">
        <v>1603</v>
      </c>
      <c r="B1612" s="763" t="s">
        <v>917</v>
      </c>
      <c r="C1612" s="764" t="s">
        <v>1684</v>
      </c>
      <c r="D1612" s="765">
        <v>3672.03</v>
      </c>
    </row>
    <row r="1613" spans="1:4">
      <c r="A1613" s="766">
        <v>1604</v>
      </c>
      <c r="B1613" s="763" t="s">
        <v>917</v>
      </c>
      <c r="C1613" s="764" t="s">
        <v>1684</v>
      </c>
      <c r="D1613" s="765">
        <v>3672.03</v>
      </c>
    </row>
    <row r="1614" spans="1:4">
      <c r="A1614" s="766">
        <v>1605</v>
      </c>
      <c r="B1614" s="763" t="s">
        <v>917</v>
      </c>
      <c r="C1614" s="764" t="s">
        <v>1684</v>
      </c>
      <c r="D1614" s="765">
        <v>3672.03</v>
      </c>
    </row>
    <row r="1615" spans="1:4">
      <c r="A1615" s="766">
        <v>1606</v>
      </c>
      <c r="B1615" s="763" t="s">
        <v>917</v>
      </c>
      <c r="C1615" s="764" t="s">
        <v>1684</v>
      </c>
      <c r="D1615" s="765">
        <v>3672.03</v>
      </c>
    </row>
    <row r="1616" spans="1:4">
      <c r="A1616" s="766">
        <v>1607</v>
      </c>
      <c r="B1616" s="763" t="s">
        <v>917</v>
      </c>
      <c r="C1616" s="764" t="s">
        <v>1684</v>
      </c>
      <c r="D1616" s="765">
        <v>3672.03</v>
      </c>
    </row>
    <row r="1617" spans="1:4">
      <c r="A1617" s="766">
        <v>1608</v>
      </c>
      <c r="B1617" s="763" t="s">
        <v>917</v>
      </c>
      <c r="C1617" s="764" t="s">
        <v>1685</v>
      </c>
      <c r="D1617" s="765">
        <v>873.56</v>
      </c>
    </row>
    <row r="1618" spans="1:4">
      <c r="A1618" s="766">
        <v>1609</v>
      </c>
      <c r="B1618" s="763" t="s">
        <v>917</v>
      </c>
      <c r="C1618" s="764" t="s">
        <v>1685</v>
      </c>
      <c r="D1618" s="765">
        <v>873.56</v>
      </c>
    </row>
    <row r="1619" spans="1:4">
      <c r="A1619" s="766">
        <v>1610</v>
      </c>
      <c r="B1619" s="763" t="s">
        <v>917</v>
      </c>
      <c r="C1619" s="764" t="s">
        <v>1685</v>
      </c>
      <c r="D1619" s="765">
        <v>873.56</v>
      </c>
    </row>
    <row r="1620" spans="1:4">
      <c r="A1620" s="766">
        <v>1611</v>
      </c>
      <c r="B1620" s="763" t="s">
        <v>917</v>
      </c>
      <c r="C1620" s="764" t="s">
        <v>1685</v>
      </c>
      <c r="D1620" s="765">
        <v>873.56399999999996</v>
      </c>
    </row>
    <row r="1621" spans="1:4">
      <c r="A1621" s="766">
        <v>1612</v>
      </c>
      <c r="B1621" s="763" t="s">
        <v>917</v>
      </c>
      <c r="C1621" s="764" t="s">
        <v>1685</v>
      </c>
      <c r="D1621" s="765">
        <v>873.56399999999996</v>
      </c>
    </row>
    <row r="1622" spans="1:4">
      <c r="A1622" s="766">
        <v>1613</v>
      </c>
      <c r="B1622" s="763" t="s">
        <v>917</v>
      </c>
      <c r="C1622" s="764" t="s">
        <v>1685</v>
      </c>
      <c r="D1622" s="765">
        <v>873.56399999999996</v>
      </c>
    </row>
    <row r="1623" spans="1:4">
      <c r="A1623" s="766">
        <v>1614</v>
      </c>
      <c r="B1623" s="763" t="s">
        <v>917</v>
      </c>
      <c r="C1623" s="764" t="s">
        <v>1685</v>
      </c>
      <c r="D1623" s="765">
        <v>873.56399999999996</v>
      </c>
    </row>
    <row r="1624" spans="1:4">
      <c r="A1624" s="766">
        <v>1615</v>
      </c>
      <c r="B1624" s="763" t="s">
        <v>917</v>
      </c>
      <c r="C1624" s="764" t="s">
        <v>1685</v>
      </c>
      <c r="D1624" s="765">
        <v>873.56399999999996</v>
      </c>
    </row>
    <row r="1625" spans="1:4">
      <c r="A1625" s="766">
        <v>1616</v>
      </c>
      <c r="B1625" s="763" t="s">
        <v>917</v>
      </c>
      <c r="C1625" s="764" t="s">
        <v>1686</v>
      </c>
      <c r="D1625" s="765">
        <v>873.56399999999996</v>
      </c>
    </row>
    <row r="1626" spans="1:4">
      <c r="A1626" s="766">
        <v>1617</v>
      </c>
      <c r="B1626" s="763" t="s">
        <v>917</v>
      </c>
      <c r="C1626" s="764" t="s">
        <v>1685</v>
      </c>
      <c r="D1626" s="765">
        <v>873.56399999999996</v>
      </c>
    </row>
    <row r="1627" spans="1:4">
      <c r="A1627" s="766">
        <v>1618</v>
      </c>
      <c r="B1627" s="763" t="s">
        <v>917</v>
      </c>
      <c r="C1627" s="764" t="s">
        <v>1685</v>
      </c>
      <c r="D1627" s="765">
        <v>873.56399999999996</v>
      </c>
    </row>
    <row r="1628" spans="1:4">
      <c r="A1628" s="766">
        <v>1619</v>
      </c>
      <c r="B1628" s="763" t="s">
        <v>917</v>
      </c>
      <c r="C1628" s="764" t="s">
        <v>1685</v>
      </c>
      <c r="D1628" s="765">
        <v>873.56399999999996</v>
      </c>
    </row>
    <row r="1629" spans="1:4">
      <c r="A1629" s="766">
        <v>1620</v>
      </c>
      <c r="B1629" s="763" t="s">
        <v>917</v>
      </c>
      <c r="C1629" s="764" t="s">
        <v>1686</v>
      </c>
      <c r="D1629" s="765">
        <v>873.56399999999996</v>
      </c>
    </row>
    <row r="1630" spans="1:4">
      <c r="A1630" s="766">
        <v>1621</v>
      </c>
      <c r="B1630" s="763" t="s">
        <v>917</v>
      </c>
      <c r="C1630" s="764" t="s">
        <v>1686</v>
      </c>
      <c r="D1630" s="765">
        <v>873.56399999999996</v>
      </c>
    </row>
    <row r="1631" spans="1:4">
      <c r="A1631" s="766">
        <v>1622</v>
      </c>
      <c r="B1631" s="763" t="s">
        <v>917</v>
      </c>
      <c r="C1631" s="764" t="s">
        <v>1685</v>
      </c>
      <c r="D1631" s="765">
        <v>873.56399999999996</v>
      </c>
    </row>
    <row r="1632" spans="1:4">
      <c r="A1632" s="766">
        <v>1623</v>
      </c>
      <c r="B1632" s="763" t="s">
        <v>917</v>
      </c>
      <c r="C1632" s="764" t="s">
        <v>1685</v>
      </c>
      <c r="D1632" s="765">
        <v>873.56399999999996</v>
      </c>
    </row>
    <row r="1633" spans="1:4">
      <c r="A1633" s="766">
        <v>1624</v>
      </c>
      <c r="B1633" s="763" t="s">
        <v>917</v>
      </c>
      <c r="C1633" s="764" t="s">
        <v>1685</v>
      </c>
      <c r="D1633" s="765">
        <v>873.56399999999996</v>
      </c>
    </row>
    <row r="1634" spans="1:4">
      <c r="A1634" s="766">
        <v>1625</v>
      </c>
      <c r="B1634" s="763" t="s">
        <v>917</v>
      </c>
      <c r="C1634" s="764" t="s">
        <v>1685</v>
      </c>
      <c r="D1634" s="765">
        <v>873.56299999999999</v>
      </c>
    </row>
    <row r="1635" spans="1:4">
      <c r="A1635" s="766">
        <v>1626</v>
      </c>
      <c r="B1635" s="763" t="s">
        <v>917</v>
      </c>
      <c r="C1635" s="764" t="s">
        <v>1686</v>
      </c>
      <c r="D1635" s="765">
        <v>873.56399999999996</v>
      </c>
    </row>
    <row r="1636" spans="1:4">
      <c r="A1636" s="766">
        <v>1627</v>
      </c>
      <c r="B1636" s="763" t="s">
        <v>917</v>
      </c>
      <c r="C1636" s="764" t="s">
        <v>1685</v>
      </c>
      <c r="D1636" s="765">
        <v>873.56399999999996</v>
      </c>
    </row>
    <row r="1637" spans="1:4">
      <c r="A1637" s="766">
        <v>1628</v>
      </c>
      <c r="B1637" s="763" t="s">
        <v>917</v>
      </c>
      <c r="C1637" s="764" t="s">
        <v>1685</v>
      </c>
      <c r="D1637" s="765">
        <v>873.56399999999996</v>
      </c>
    </row>
    <row r="1638" spans="1:4">
      <c r="A1638" s="766">
        <v>1629</v>
      </c>
      <c r="B1638" s="763" t="s">
        <v>917</v>
      </c>
      <c r="C1638" s="764" t="s">
        <v>1685</v>
      </c>
      <c r="D1638" s="765">
        <v>873.56399999999996</v>
      </c>
    </row>
    <row r="1639" spans="1:4">
      <c r="A1639" s="766">
        <v>1630</v>
      </c>
      <c r="B1639" s="763" t="s">
        <v>917</v>
      </c>
      <c r="C1639" s="764" t="s">
        <v>1685</v>
      </c>
      <c r="D1639" s="765">
        <v>873.56399999999996</v>
      </c>
    </row>
    <row r="1640" spans="1:4">
      <c r="A1640" s="766">
        <v>1631</v>
      </c>
      <c r="B1640" s="763" t="s">
        <v>917</v>
      </c>
      <c r="C1640" s="764" t="s">
        <v>1685</v>
      </c>
      <c r="D1640" s="765">
        <v>873.56299999999999</v>
      </c>
    </row>
    <row r="1641" spans="1:4">
      <c r="A1641" s="766">
        <v>1632</v>
      </c>
      <c r="B1641" s="763" t="s">
        <v>917</v>
      </c>
      <c r="C1641" s="764" t="s">
        <v>1685</v>
      </c>
      <c r="D1641" s="765">
        <v>873.56299999999999</v>
      </c>
    </row>
    <row r="1642" spans="1:4">
      <c r="A1642" s="766">
        <v>1633</v>
      </c>
      <c r="B1642" s="763" t="s">
        <v>917</v>
      </c>
      <c r="C1642" s="764" t="s">
        <v>1685</v>
      </c>
      <c r="D1642" s="765">
        <v>873.56299999999999</v>
      </c>
    </row>
    <row r="1643" spans="1:4">
      <c r="A1643" s="766">
        <v>1634</v>
      </c>
      <c r="B1643" s="763" t="s">
        <v>917</v>
      </c>
      <c r="C1643" s="764" t="s">
        <v>1685</v>
      </c>
      <c r="D1643" s="765">
        <v>873.56299999999999</v>
      </c>
    </row>
    <row r="1644" spans="1:4">
      <c r="A1644" s="766">
        <v>1635</v>
      </c>
      <c r="B1644" s="763" t="s">
        <v>917</v>
      </c>
      <c r="C1644" s="764" t="s">
        <v>1685</v>
      </c>
      <c r="D1644" s="765">
        <v>873.56299999999999</v>
      </c>
    </row>
    <row r="1645" spans="1:4">
      <c r="A1645" s="766">
        <v>1636</v>
      </c>
      <c r="B1645" s="763" t="s">
        <v>917</v>
      </c>
      <c r="C1645" s="764" t="s">
        <v>1685</v>
      </c>
      <c r="D1645" s="765">
        <v>873.56399999999996</v>
      </c>
    </row>
    <row r="1646" spans="1:4">
      <c r="A1646" s="766">
        <v>1637</v>
      </c>
      <c r="B1646" s="763" t="s">
        <v>917</v>
      </c>
      <c r="C1646" s="764" t="s">
        <v>1685</v>
      </c>
      <c r="D1646" s="765">
        <v>873.56399999999996</v>
      </c>
    </row>
    <row r="1647" spans="1:4">
      <c r="A1647" s="766">
        <v>1638</v>
      </c>
      <c r="B1647" s="763" t="s">
        <v>917</v>
      </c>
      <c r="C1647" s="764" t="s">
        <v>1685</v>
      </c>
      <c r="D1647" s="765">
        <v>873.56399999999996</v>
      </c>
    </row>
    <row r="1648" spans="1:4">
      <c r="A1648" s="766">
        <v>1639</v>
      </c>
      <c r="B1648" s="763" t="s">
        <v>917</v>
      </c>
      <c r="C1648" s="764" t="s">
        <v>1685</v>
      </c>
      <c r="D1648" s="765">
        <v>873.56399999999996</v>
      </c>
    </row>
    <row r="1649" spans="1:4">
      <c r="A1649" s="766">
        <v>1640</v>
      </c>
      <c r="B1649" s="763" t="s">
        <v>917</v>
      </c>
      <c r="C1649" s="764" t="s">
        <v>1685</v>
      </c>
      <c r="D1649" s="765">
        <v>873.56399999999996</v>
      </c>
    </row>
    <row r="1650" spans="1:4">
      <c r="A1650" s="766">
        <v>1641</v>
      </c>
      <c r="B1650" s="763" t="s">
        <v>917</v>
      </c>
      <c r="C1650" s="764" t="s">
        <v>1686</v>
      </c>
      <c r="D1650" s="765">
        <v>873.56399999999996</v>
      </c>
    </row>
    <row r="1651" spans="1:4">
      <c r="A1651" s="766">
        <v>1642</v>
      </c>
      <c r="B1651" s="763" t="s">
        <v>917</v>
      </c>
      <c r="C1651" s="764" t="s">
        <v>1685</v>
      </c>
      <c r="D1651" s="765">
        <v>873.56399999999996</v>
      </c>
    </row>
    <row r="1652" spans="1:4">
      <c r="A1652" s="766">
        <v>1643</v>
      </c>
      <c r="B1652" s="763" t="s">
        <v>917</v>
      </c>
      <c r="C1652" s="764" t="s">
        <v>1685</v>
      </c>
      <c r="D1652" s="765">
        <v>873.56399999999996</v>
      </c>
    </row>
    <row r="1653" spans="1:4">
      <c r="A1653" s="766">
        <v>1644</v>
      </c>
      <c r="B1653" s="763" t="s">
        <v>917</v>
      </c>
      <c r="C1653" s="764" t="s">
        <v>1685</v>
      </c>
      <c r="D1653" s="765">
        <v>873.56399999999996</v>
      </c>
    </row>
    <row r="1654" spans="1:4">
      <c r="A1654" s="766">
        <v>1645</v>
      </c>
      <c r="B1654" s="763" t="s">
        <v>917</v>
      </c>
      <c r="C1654" s="764" t="s">
        <v>1685</v>
      </c>
      <c r="D1654" s="765">
        <v>873.56200000000001</v>
      </c>
    </row>
    <row r="1655" spans="1:4">
      <c r="A1655" s="766">
        <v>1646</v>
      </c>
      <c r="B1655" s="763" t="s">
        <v>917</v>
      </c>
      <c r="C1655" s="764" t="s">
        <v>1685</v>
      </c>
      <c r="D1655" s="765">
        <v>873.56200000000001</v>
      </c>
    </row>
    <row r="1656" spans="1:4">
      <c r="A1656" s="766">
        <v>1647</v>
      </c>
      <c r="B1656" s="763" t="s">
        <v>917</v>
      </c>
      <c r="C1656" s="764" t="s">
        <v>1685</v>
      </c>
      <c r="D1656" s="765">
        <v>873.56200000000001</v>
      </c>
    </row>
    <row r="1657" spans="1:4">
      <c r="A1657" s="766">
        <v>1648</v>
      </c>
      <c r="B1657" s="763" t="s">
        <v>917</v>
      </c>
      <c r="C1657" s="764" t="s">
        <v>1686</v>
      </c>
      <c r="D1657" s="765">
        <v>873.56200000000001</v>
      </c>
    </row>
    <row r="1658" spans="1:4">
      <c r="A1658" s="766">
        <v>1649</v>
      </c>
      <c r="B1658" s="763" t="s">
        <v>917</v>
      </c>
      <c r="C1658" s="764" t="s">
        <v>1685</v>
      </c>
      <c r="D1658" s="765">
        <v>873.56200000000001</v>
      </c>
    </row>
    <row r="1659" spans="1:4">
      <c r="A1659" s="766">
        <v>1650</v>
      </c>
      <c r="B1659" s="763" t="s">
        <v>917</v>
      </c>
      <c r="C1659" s="764" t="s">
        <v>1685</v>
      </c>
      <c r="D1659" s="765">
        <v>873.56200000000001</v>
      </c>
    </row>
    <row r="1660" spans="1:4">
      <c r="A1660" s="766">
        <v>1651</v>
      </c>
      <c r="B1660" s="763" t="s">
        <v>917</v>
      </c>
      <c r="C1660" s="764" t="s">
        <v>1685</v>
      </c>
      <c r="D1660" s="765">
        <v>873.56200000000001</v>
      </c>
    </row>
    <row r="1661" spans="1:4">
      <c r="A1661" s="766">
        <v>1652</v>
      </c>
      <c r="B1661" s="763" t="s">
        <v>917</v>
      </c>
      <c r="C1661" s="764" t="s">
        <v>1685</v>
      </c>
      <c r="D1661" s="765">
        <v>873.56200000000001</v>
      </c>
    </row>
    <row r="1662" spans="1:4">
      <c r="A1662" s="766">
        <v>1653</v>
      </c>
      <c r="B1662" s="763" t="s">
        <v>917</v>
      </c>
      <c r="C1662" s="764" t="s">
        <v>1685</v>
      </c>
      <c r="D1662" s="765">
        <v>873.56200000000001</v>
      </c>
    </row>
    <row r="1663" spans="1:4">
      <c r="A1663" s="766">
        <v>1654</v>
      </c>
      <c r="B1663" s="763" t="s">
        <v>917</v>
      </c>
      <c r="C1663" s="764" t="s">
        <v>1685</v>
      </c>
      <c r="D1663" s="765">
        <v>873.56200000000001</v>
      </c>
    </row>
    <row r="1664" spans="1:4">
      <c r="A1664" s="766">
        <v>1655</v>
      </c>
      <c r="B1664" s="763" t="s">
        <v>917</v>
      </c>
      <c r="C1664" s="764" t="s">
        <v>1685</v>
      </c>
      <c r="D1664" s="765">
        <v>873.56200000000001</v>
      </c>
    </row>
    <row r="1665" spans="1:4" ht="38.25">
      <c r="A1665" s="766">
        <v>1656</v>
      </c>
      <c r="B1665" s="763" t="s">
        <v>917</v>
      </c>
      <c r="C1665" s="764" t="s">
        <v>1687</v>
      </c>
      <c r="D1665" s="765">
        <v>2932.5</v>
      </c>
    </row>
    <row r="1666" spans="1:4">
      <c r="A1666" s="766">
        <v>1657</v>
      </c>
      <c r="B1666" s="763" t="s">
        <v>917</v>
      </c>
      <c r="C1666" s="764" t="s">
        <v>1688</v>
      </c>
      <c r="D1666" s="765">
        <v>6693</v>
      </c>
    </row>
    <row r="1667" spans="1:4" ht="38.25">
      <c r="A1667" s="766">
        <v>1658</v>
      </c>
      <c r="B1667" s="763" t="s">
        <v>917</v>
      </c>
      <c r="C1667" s="764" t="s">
        <v>1687</v>
      </c>
      <c r="D1667" s="765">
        <v>2932.5</v>
      </c>
    </row>
    <row r="1668" spans="1:4">
      <c r="A1668" s="766">
        <v>1659</v>
      </c>
      <c r="B1668" s="763" t="s">
        <v>917</v>
      </c>
      <c r="C1668" s="764" t="s">
        <v>1688</v>
      </c>
      <c r="D1668" s="765">
        <v>6693</v>
      </c>
    </row>
    <row r="1669" spans="1:4" ht="25.5">
      <c r="A1669" s="766">
        <v>1660</v>
      </c>
      <c r="B1669" s="763" t="s">
        <v>813</v>
      </c>
      <c r="C1669" s="764" t="s">
        <v>1689</v>
      </c>
      <c r="D1669" s="765">
        <v>5750</v>
      </c>
    </row>
    <row r="1670" spans="1:4" ht="25.5">
      <c r="A1670" s="766">
        <v>1661</v>
      </c>
      <c r="B1670" s="763" t="s">
        <v>813</v>
      </c>
      <c r="C1670" s="764" t="s">
        <v>1689</v>
      </c>
      <c r="D1670" s="765">
        <v>5750</v>
      </c>
    </row>
    <row r="1671" spans="1:4" ht="25.5">
      <c r="A1671" s="766">
        <v>1662</v>
      </c>
      <c r="B1671" s="763" t="s">
        <v>813</v>
      </c>
      <c r="C1671" s="764" t="s">
        <v>1689</v>
      </c>
      <c r="D1671" s="765">
        <v>5750</v>
      </c>
    </row>
    <row r="1672" spans="1:4" ht="25.5">
      <c r="A1672" s="766">
        <v>1663</v>
      </c>
      <c r="B1672" s="763" t="s">
        <v>813</v>
      </c>
      <c r="C1672" s="764" t="s">
        <v>1689</v>
      </c>
      <c r="D1672" s="765">
        <v>5750</v>
      </c>
    </row>
    <row r="1673" spans="1:4" ht="25.5">
      <c r="A1673" s="766">
        <v>1664</v>
      </c>
      <c r="B1673" s="763" t="s">
        <v>813</v>
      </c>
      <c r="C1673" s="764" t="s">
        <v>1689</v>
      </c>
      <c r="D1673" s="765">
        <v>5750</v>
      </c>
    </row>
    <row r="1674" spans="1:4" ht="25.5">
      <c r="A1674" s="766">
        <v>1665</v>
      </c>
      <c r="B1674" s="763" t="s">
        <v>813</v>
      </c>
      <c r="C1674" s="764" t="s">
        <v>1689</v>
      </c>
      <c r="D1674" s="765">
        <v>5750</v>
      </c>
    </row>
    <row r="1675" spans="1:4" ht="25.5">
      <c r="A1675" s="766">
        <v>1666</v>
      </c>
      <c r="B1675" s="763" t="s">
        <v>813</v>
      </c>
      <c r="C1675" s="764" t="s">
        <v>1689</v>
      </c>
      <c r="D1675" s="765">
        <v>5750</v>
      </c>
    </row>
    <row r="1676" spans="1:4" ht="25.5">
      <c r="A1676" s="766">
        <v>1667</v>
      </c>
      <c r="B1676" s="763" t="s">
        <v>813</v>
      </c>
      <c r="C1676" s="764" t="s">
        <v>1689</v>
      </c>
      <c r="D1676" s="765">
        <v>5750</v>
      </c>
    </row>
    <row r="1677" spans="1:4" ht="25.5">
      <c r="A1677" s="766">
        <v>1668</v>
      </c>
      <c r="B1677" s="763" t="s">
        <v>813</v>
      </c>
      <c r="C1677" s="764" t="s">
        <v>1689</v>
      </c>
      <c r="D1677" s="765">
        <v>5750</v>
      </c>
    </row>
    <row r="1678" spans="1:4" ht="25.5">
      <c r="A1678" s="766">
        <v>1669</v>
      </c>
      <c r="B1678" s="763" t="s">
        <v>813</v>
      </c>
      <c r="C1678" s="764" t="s">
        <v>1689</v>
      </c>
      <c r="D1678" s="765">
        <v>5750</v>
      </c>
    </row>
    <row r="1679" spans="1:4" ht="25.5">
      <c r="A1679" s="766">
        <v>1670</v>
      </c>
      <c r="B1679" s="763" t="s">
        <v>813</v>
      </c>
      <c r="C1679" s="764" t="s">
        <v>1689</v>
      </c>
      <c r="D1679" s="765">
        <v>5750</v>
      </c>
    </row>
    <row r="1680" spans="1:4" ht="25.5">
      <c r="A1680" s="766">
        <v>1671</v>
      </c>
      <c r="B1680" s="763" t="s">
        <v>813</v>
      </c>
      <c r="C1680" s="764" t="s">
        <v>1689</v>
      </c>
      <c r="D1680" s="765">
        <v>5750</v>
      </c>
    </row>
    <row r="1681" spans="1:4" ht="25.5">
      <c r="A1681" s="766">
        <v>1672</v>
      </c>
      <c r="B1681" s="763" t="s">
        <v>813</v>
      </c>
      <c r="C1681" s="764" t="s">
        <v>1689</v>
      </c>
      <c r="D1681" s="765">
        <v>5750</v>
      </c>
    </row>
    <row r="1682" spans="1:4" ht="25.5">
      <c r="A1682" s="766">
        <v>1673</v>
      </c>
      <c r="B1682" s="763" t="s">
        <v>813</v>
      </c>
      <c r="C1682" s="764" t="s">
        <v>1689</v>
      </c>
      <c r="D1682" s="765">
        <v>5750</v>
      </c>
    </row>
    <row r="1683" spans="1:4" ht="25.5">
      <c r="A1683" s="766">
        <v>1674</v>
      </c>
      <c r="B1683" s="763" t="s">
        <v>813</v>
      </c>
      <c r="C1683" s="764" t="s">
        <v>1689</v>
      </c>
      <c r="D1683" s="765">
        <v>5750</v>
      </c>
    </row>
    <row r="1684" spans="1:4" ht="25.5">
      <c r="A1684" s="766">
        <v>1675</v>
      </c>
      <c r="B1684" s="763" t="s">
        <v>813</v>
      </c>
      <c r="C1684" s="764" t="s">
        <v>1689</v>
      </c>
      <c r="D1684" s="765">
        <v>5750</v>
      </c>
    </row>
    <row r="1685" spans="1:4" ht="25.5">
      <c r="A1685" s="766">
        <v>1676</v>
      </c>
      <c r="B1685" s="763" t="s">
        <v>813</v>
      </c>
      <c r="C1685" s="764" t="s">
        <v>1689</v>
      </c>
      <c r="D1685" s="765">
        <v>5750</v>
      </c>
    </row>
    <row r="1686" spans="1:4" ht="25.5">
      <c r="A1686" s="766">
        <v>1677</v>
      </c>
      <c r="B1686" s="763" t="s">
        <v>813</v>
      </c>
      <c r="C1686" s="764" t="s">
        <v>1689</v>
      </c>
      <c r="D1686" s="765">
        <v>5750</v>
      </c>
    </row>
    <row r="1687" spans="1:4" ht="25.5">
      <c r="A1687" s="766">
        <v>1678</v>
      </c>
      <c r="B1687" s="763" t="s">
        <v>813</v>
      </c>
      <c r="C1687" s="764" t="s">
        <v>1689</v>
      </c>
      <c r="D1687" s="765">
        <v>5750</v>
      </c>
    </row>
    <row r="1688" spans="1:4" ht="25.5">
      <c r="A1688" s="766">
        <v>1679</v>
      </c>
      <c r="B1688" s="763" t="s">
        <v>813</v>
      </c>
      <c r="C1688" s="764" t="s">
        <v>1689</v>
      </c>
      <c r="D1688" s="765">
        <v>5750</v>
      </c>
    </row>
    <row r="1689" spans="1:4" ht="25.5">
      <c r="A1689" s="766">
        <v>1680</v>
      </c>
      <c r="B1689" s="763" t="s">
        <v>813</v>
      </c>
      <c r="C1689" s="764" t="s">
        <v>1689</v>
      </c>
      <c r="D1689" s="765">
        <v>5750</v>
      </c>
    </row>
    <row r="1690" spans="1:4" ht="25.5">
      <c r="A1690" s="766">
        <v>1681</v>
      </c>
      <c r="B1690" s="763" t="s">
        <v>813</v>
      </c>
      <c r="C1690" s="764" t="s">
        <v>1689</v>
      </c>
      <c r="D1690" s="765">
        <v>5750</v>
      </c>
    </row>
    <row r="1691" spans="1:4" ht="25.5">
      <c r="A1691" s="766">
        <v>1682</v>
      </c>
      <c r="B1691" s="763" t="s">
        <v>813</v>
      </c>
      <c r="C1691" s="764" t="s">
        <v>1689</v>
      </c>
      <c r="D1691" s="765">
        <v>5750</v>
      </c>
    </row>
    <row r="1692" spans="1:4" ht="25.5">
      <c r="A1692" s="766">
        <v>1683</v>
      </c>
      <c r="B1692" s="763" t="s">
        <v>813</v>
      </c>
      <c r="C1692" s="764" t="s">
        <v>1689</v>
      </c>
      <c r="D1692" s="765">
        <v>5750</v>
      </c>
    </row>
    <row r="1693" spans="1:4" ht="25.5">
      <c r="A1693" s="766">
        <v>1684</v>
      </c>
      <c r="B1693" s="763" t="s">
        <v>813</v>
      </c>
      <c r="C1693" s="764" t="s">
        <v>1689</v>
      </c>
      <c r="D1693" s="765">
        <v>5750</v>
      </c>
    </row>
    <row r="1694" spans="1:4" ht="25.5">
      <c r="A1694" s="766">
        <v>1685</v>
      </c>
      <c r="B1694" s="763" t="s">
        <v>813</v>
      </c>
      <c r="C1694" s="764" t="s">
        <v>1689</v>
      </c>
      <c r="D1694" s="765">
        <v>5750</v>
      </c>
    </row>
    <row r="1695" spans="1:4">
      <c r="A1695" s="766">
        <v>1686</v>
      </c>
      <c r="B1695" s="763" t="s">
        <v>813</v>
      </c>
      <c r="C1695" s="764" t="s">
        <v>1690</v>
      </c>
      <c r="D1695" s="765">
        <v>3787.0650000000001</v>
      </c>
    </row>
    <row r="1696" spans="1:4" ht="38.25">
      <c r="A1696" s="766">
        <v>1687</v>
      </c>
      <c r="B1696" s="763" t="s">
        <v>917</v>
      </c>
      <c r="C1696" s="764" t="s">
        <v>1691</v>
      </c>
      <c r="D1696" s="765">
        <v>5675.25</v>
      </c>
    </row>
    <row r="1697" spans="1:4" ht="38.25">
      <c r="A1697" s="766">
        <v>1688</v>
      </c>
      <c r="B1697" s="763" t="s">
        <v>917</v>
      </c>
      <c r="C1697" s="764" t="s">
        <v>1691</v>
      </c>
      <c r="D1697" s="765">
        <v>5675.25</v>
      </c>
    </row>
    <row r="1698" spans="1:4" ht="38.25">
      <c r="A1698" s="766">
        <v>1689</v>
      </c>
      <c r="B1698" s="763" t="s">
        <v>917</v>
      </c>
      <c r="C1698" s="764" t="s">
        <v>1691</v>
      </c>
      <c r="D1698" s="765">
        <v>5675.25</v>
      </c>
    </row>
    <row r="1699" spans="1:4" ht="38.25">
      <c r="A1699" s="766">
        <v>1690</v>
      </c>
      <c r="B1699" s="763" t="s">
        <v>917</v>
      </c>
      <c r="C1699" s="764" t="s">
        <v>1691</v>
      </c>
      <c r="D1699" s="765">
        <v>5675.25</v>
      </c>
    </row>
    <row r="1700" spans="1:4" ht="38.25">
      <c r="A1700" s="766">
        <v>1691</v>
      </c>
      <c r="B1700" s="763" t="s">
        <v>917</v>
      </c>
      <c r="C1700" s="764" t="s">
        <v>1691</v>
      </c>
      <c r="D1700" s="765">
        <v>5675.25</v>
      </c>
    </row>
    <row r="1701" spans="1:4" ht="38.25">
      <c r="A1701" s="766">
        <v>1692</v>
      </c>
      <c r="B1701" s="763" t="s">
        <v>917</v>
      </c>
      <c r="C1701" s="764" t="s">
        <v>1691</v>
      </c>
      <c r="D1701" s="765">
        <v>5675.25</v>
      </c>
    </row>
    <row r="1702" spans="1:4" ht="38.25">
      <c r="A1702" s="766">
        <v>1693</v>
      </c>
      <c r="B1702" s="763" t="s">
        <v>917</v>
      </c>
      <c r="C1702" s="764" t="s">
        <v>1691</v>
      </c>
      <c r="D1702" s="765">
        <v>5675.25</v>
      </c>
    </row>
    <row r="1703" spans="1:4" ht="38.25">
      <c r="A1703" s="766">
        <v>1694</v>
      </c>
      <c r="B1703" s="763" t="s">
        <v>917</v>
      </c>
      <c r="C1703" s="764" t="s">
        <v>1691</v>
      </c>
      <c r="D1703" s="765">
        <v>5675.25</v>
      </c>
    </row>
    <row r="1704" spans="1:4" ht="38.25">
      <c r="A1704" s="766">
        <v>1695</v>
      </c>
      <c r="B1704" s="763" t="s">
        <v>917</v>
      </c>
      <c r="C1704" s="764" t="s">
        <v>1691</v>
      </c>
      <c r="D1704" s="765">
        <v>5675.25</v>
      </c>
    </row>
    <row r="1705" spans="1:4" ht="38.25">
      <c r="A1705" s="766">
        <v>1696</v>
      </c>
      <c r="B1705" s="763" t="s">
        <v>917</v>
      </c>
      <c r="C1705" s="764" t="s">
        <v>1691</v>
      </c>
      <c r="D1705" s="765">
        <v>5675.25</v>
      </c>
    </row>
    <row r="1706" spans="1:4" ht="38.25">
      <c r="A1706" s="766">
        <v>1697</v>
      </c>
      <c r="B1706" s="763" t="s">
        <v>917</v>
      </c>
      <c r="C1706" s="764" t="s">
        <v>1691</v>
      </c>
      <c r="D1706" s="765">
        <v>5675.25</v>
      </c>
    </row>
    <row r="1707" spans="1:4" ht="38.25">
      <c r="A1707" s="766">
        <v>1698</v>
      </c>
      <c r="B1707" s="763" t="s">
        <v>917</v>
      </c>
      <c r="C1707" s="764" t="s">
        <v>1691</v>
      </c>
      <c r="D1707" s="765">
        <v>5675.25</v>
      </c>
    </row>
    <row r="1708" spans="1:4" ht="38.25">
      <c r="A1708" s="766">
        <v>1699</v>
      </c>
      <c r="B1708" s="763" t="s">
        <v>917</v>
      </c>
      <c r="C1708" s="764" t="s">
        <v>1691</v>
      </c>
      <c r="D1708" s="765">
        <v>5675.25</v>
      </c>
    </row>
    <row r="1709" spans="1:4" ht="38.25">
      <c r="A1709" s="766">
        <v>1700</v>
      </c>
      <c r="B1709" s="763" t="s">
        <v>917</v>
      </c>
      <c r="C1709" s="764" t="s">
        <v>1691</v>
      </c>
      <c r="D1709" s="765">
        <v>5675.25</v>
      </c>
    </row>
    <row r="1710" spans="1:4" ht="38.25">
      <c r="A1710" s="766">
        <v>1701</v>
      </c>
      <c r="B1710" s="763" t="s">
        <v>917</v>
      </c>
      <c r="C1710" s="764" t="s">
        <v>1691</v>
      </c>
      <c r="D1710" s="765">
        <v>5675.25</v>
      </c>
    </row>
    <row r="1711" spans="1:4" ht="38.25">
      <c r="A1711" s="766">
        <v>1702</v>
      </c>
      <c r="B1711" s="763" t="s">
        <v>917</v>
      </c>
      <c r="C1711" s="764" t="s">
        <v>1691</v>
      </c>
      <c r="D1711" s="765">
        <v>5675.25</v>
      </c>
    </row>
    <row r="1712" spans="1:4" ht="38.25">
      <c r="A1712" s="766">
        <v>1703</v>
      </c>
      <c r="B1712" s="763" t="s">
        <v>917</v>
      </c>
      <c r="C1712" s="764" t="s">
        <v>1691</v>
      </c>
      <c r="D1712" s="765">
        <v>5675.25</v>
      </c>
    </row>
    <row r="1713" spans="1:4" ht="38.25">
      <c r="A1713" s="766">
        <v>1704</v>
      </c>
      <c r="B1713" s="763" t="s">
        <v>917</v>
      </c>
      <c r="C1713" s="764" t="s">
        <v>1691</v>
      </c>
      <c r="D1713" s="765">
        <v>5675.25</v>
      </c>
    </row>
    <row r="1714" spans="1:4" ht="38.25">
      <c r="A1714" s="766">
        <v>1705</v>
      </c>
      <c r="B1714" s="763" t="s">
        <v>917</v>
      </c>
      <c r="C1714" s="764" t="s">
        <v>1691</v>
      </c>
      <c r="D1714" s="765">
        <v>5675.25</v>
      </c>
    </row>
    <row r="1715" spans="1:4" ht="38.25">
      <c r="A1715" s="766">
        <v>1706</v>
      </c>
      <c r="B1715" s="763" t="s">
        <v>917</v>
      </c>
      <c r="C1715" s="764" t="s">
        <v>1691</v>
      </c>
      <c r="D1715" s="765">
        <v>5675.25</v>
      </c>
    </row>
    <row r="1716" spans="1:4" ht="38.25">
      <c r="A1716" s="766">
        <v>1707</v>
      </c>
      <c r="B1716" s="763" t="s">
        <v>917</v>
      </c>
      <c r="C1716" s="764" t="s">
        <v>1692</v>
      </c>
      <c r="D1716" s="765">
        <v>3030.8249999999998</v>
      </c>
    </row>
    <row r="1717" spans="1:4">
      <c r="A1717" s="766">
        <v>1708</v>
      </c>
      <c r="B1717" s="763" t="s">
        <v>917</v>
      </c>
      <c r="C1717" s="764" t="s">
        <v>1693</v>
      </c>
      <c r="D1717" s="765">
        <v>0</v>
      </c>
    </row>
    <row r="1718" spans="1:4" ht="38.25">
      <c r="A1718" s="766">
        <v>1709</v>
      </c>
      <c r="B1718" s="763" t="s">
        <v>917</v>
      </c>
      <c r="C1718" s="764" t="s">
        <v>1692</v>
      </c>
      <c r="D1718" s="765">
        <v>3030.8249999999998</v>
      </c>
    </row>
    <row r="1719" spans="1:4">
      <c r="A1719" s="766">
        <v>1710</v>
      </c>
      <c r="B1719" s="763" t="s">
        <v>917</v>
      </c>
      <c r="C1719" s="764" t="s">
        <v>1693</v>
      </c>
      <c r="D1719" s="765">
        <v>0</v>
      </c>
    </row>
    <row r="1720" spans="1:4" ht="38.25">
      <c r="A1720" s="766">
        <v>1711</v>
      </c>
      <c r="B1720" s="763" t="s">
        <v>917</v>
      </c>
      <c r="C1720" s="764" t="s">
        <v>1692</v>
      </c>
      <c r="D1720" s="765">
        <v>3030.8249999999998</v>
      </c>
    </row>
    <row r="1721" spans="1:4">
      <c r="A1721" s="766">
        <v>1712</v>
      </c>
      <c r="B1721" s="763" t="s">
        <v>917</v>
      </c>
      <c r="C1721" s="764" t="s">
        <v>1693</v>
      </c>
      <c r="D1721" s="765">
        <v>0</v>
      </c>
    </row>
    <row r="1722" spans="1:4" ht="38.25">
      <c r="A1722" s="766">
        <v>1713</v>
      </c>
      <c r="B1722" s="763" t="s">
        <v>917</v>
      </c>
      <c r="C1722" s="764" t="s">
        <v>1692</v>
      </c>
      <c r="D1722" s="765">
        <v>3030.8249999999998</v>
      </c>
    </row>
    <row r="1723" spans="1:4">
      <c r="A1723" s="766">
        <v>1714</v>
      </c>
      <c r="B1723" s="763" t="s">
        <v>917</v>
      </c>
      <c r="C1723" s="764" t="s">
        <v>1693</v>
      </c>
      <c r="D1723" s="765">
        <v>0</v>
      </c>
    </row>
    <row r="1724" spans="1:4" ht="38.25">
      <c r="A1724" s="766">
        <v>1715</v>
      </c>
      <c r="B1724" s="763" t="s">
        <v>917</v>
      </c>
      <c r="C1724" s="764" t="s">
        <v>1692</v>
      </c>
      <c r="D1724" s="765">
        <v>3030.8249999999998</v>
      </c>
    </row>
    <row r="1725" spans="1:4">
      <c r="A1725" s="766">
        <v>1716</v>
      </c>
      <c r="B1725" s="763" t="s">
        <v>917</v>
      </c>
      <c r="C1725" s="764" t="s">
        <v>1693</v>
      </c>
      <c r="D1725" s="765">
        <v>0</v>
      </c>
    </row>
    <row r="1726" spans="1:4" ht="38.25">
      <c r="A1726" s="766">
        <v>1717</v>
      </c>
      <c r="B1726" s="763" t="s">
        <v>917</v>
      </c>
      <c r="C1726" s="764" t="s">
        <v>1692</v>
      </c>
      <c r="D1726" s="765">
        <v>3030.8249999999998</v>
      </c>
    </row>
    <row r="1727" spans="1:4">
      <c r="A1727" s="766">
        <v>1718</v>
      </c>
      <c r="B1727" s="763" t="s">
        <v>917</v>
      </c>
      <c r="C1727" s="764" t="s">
        <v>1693</v>
      </c>
      <c r="D1727" s="765">
        <v>0</v>
      </c>
    </row>
    <row r="1728" spans="1:4" ht="38.25">
      <c r="A1728" s="766">
        <v>1719</v>
      </c>
      <c r="B1728" s="763" t="s">
        <v>917</v>
      </c>
      <c r="C1728" s="764" t="s">
        <v>1692</v>
      </c>
      <c r="D1728" s="765">
        <v>3030.8249999999998</v>
      </c>
    </row>
    <row r="1729" spans="1:4">
      <c r="A1729" s="766">
        <v>1720</v>
      </c>
      <c r="B1729" s="763" t="s">
        <v>917</v>
      </c>
      <c r="C1729" s="764" t="s">
        <v>1693</v>
      </c>
      <c r="D1729" s="765">
        <v>0</v>
      </c>
    </row>
    <row r="1730" spans="1:4" ht="38.25">
      <c r="A1730" s="766">
        <v>1721</v>
      </c>
      <c r="B1730" s="763" t="s">
        <v>917</v>
      </c>
      <c r="C1730" s="764" t="s">
        <v>1692</v>
      </c>
      <c r="D1730" s="765">
        <v>3030.8249999999998</v>
      </c>
    </row>
    <row r="1731" spans="1:4">
      <c r="A1731" s="766">
        <v>1722</v>
      </c>
      <c r="B1731" s="763" t="s">
        <v>917</v>
      </c>
      <c r="C1731" s="764" t="s">
        <v>1693</v>
      </c>
      <c r="D1731" s="765">
        <v>0</v>
      </c>
    </row>
    <row r="1732" spans="1:4" ht="38.25">
      <c r="A1732" s="766">
        <v>1723</v>
      </c>
      <c r="B1732" s="763" t="s">
        <v>917</v>
      </c>
      <c r="C1732" s="764" t="s">
        <v>1692</v>
      </c>
      <c r="D1732" s="765">
        <v>3030.8249999999998</v>
      </c>
    </row>
    <row r="1733" spans="1:4">
      <c r="A1733" s="766">
        <v>1724</v>
      </c>
      <c r="B1733" s="763" t="s">
        <v>917</v>
      </c>
      <c r="C1733" s="764" t="s">
        <v>1693</v>
      </c>
      <c r="D1733" s="765">
        <v>0</v>
      </c>
    </row>
    <row r="1734" spans="1:4" ht="38.25">
      <c r="A1734" s="766">
        <v>1725</v>
      </c>
      <c r="B1734" s="763" t="s">
        <v>917</v>
      </c>
      <c r="C1734" s="764" t="s">
        <v>1692</v>
      </c>
      <c r="D1734" s="765">
        <v>3030.8249999999998</v>
      </c>
    </row>
    <row r="1735" spans="1:4">
      <c r="A1735" s="766">
        <v>1726</v>
      </c>
      <c r="B1735" s="763" t="s">
        <v>917</v>
      </c>
      <c r="C1735" s="764" t="s">
        <v>1693</v>
      </c>
      <c r="D1735" s="765">
        <v>0</v>
      </c>
    </row>
    <row r="1736" spans="1:4" ht="38.25">
      <c r="A1736" s="766">
        <v>1727</v>
      </c>
      <c r="B1736" s="763" t="s">
        <v>917</v>
      </c>
      <c r="C1736" s="764" t="s">
        <v>1692</v>
      </c>
      <c r="D1736" s="765">
        <v>3030.8249999999998</v>
      </c>
    </row>
    <row r="1737" spans="1:4">
      <c r="A1737" s="766">
        <v>1728</v>
      </c>
      <c r="B1737" s="763" t="s">
        <v>917</v>
      </c>
      <c r="C1737" s="764" t="s">
        <v>1693</v>
      </c>
      <c r="D1737" s="765">
        <v>0</v>
      </c>
    </row>
    <row r="1738" spans="1:4" ht="38.25">
      <c r="A1738" s="766">
        <v>1729</v>
      </c>
      <c r="B1738" s="763" t="s">
        <v>917</v>
      </c>
      <c r="C1738" s="764" t="s">
        <v>1694</v>
      </c>
      <c r="D1738" s="765">
        <v>7571.0249999999996</v>
      </c>
    </row>
    <row r="1739" spans="1:4">
      <c r="A1739" s="766">
        <v>1730</v>
      </c>
      <c r="B1739" s="763" t="s">
        <v>917</v>
      </c>
      <c r="C1739" s="764" t="s">
        <v>1695</v>
      </c>
      <c r="D1739" s="765">
        <v>0</v>
      </c>
    </row>
    <row r="1740" spans="1:4" ht="25.5">
      <c r="A1740" s="766">
        <v>1731</v>
      </c>
      <c r="B1740" s="763" t="s">
        <v>917</v>
      </c>
      <c r="C1740" s="764" t="s">
        <v>1696</v>
      </c>
      <c r="D1740" s="765">
        <v>0</v>
      </c>
    </row>
    <row r="1741" spans="1:4">
      <c r="A1741" s="766">
        <v>1732</v>
      </c>
      <c r="B1741" s="763" t="s">
        <v>917</v>
      </c>
      <c r="C1741" s="764" t="s">
        <v>1697</v>
      </c>
      <c r="D1741" s="765">
        <v>0</v>
      </c>
    </row>
    <row r="1742" spans="1:4" ht="38.25">
      <c r="A1742" s="766">
        <v>1733</v>
      </c>
      <c r="B1742" s="763" t="s">
        <v>917</v>
      </c>
      <c r="C1742" s="764" t="s">
        <v>1694</v>
      </c>
      <c r="D1742" s="765">
        <v>7571.0249999999996</v>
      </c>
    </row>
    <row r="1743" spans="1:4">
      <c r="A1743" s="766">
        <v>1734</v>
      </c>
      <c r="B1743" s="763" t="s">
        <v>917</v>
      </c>
      <c r="C1743" s="764" t="s">
        <v>1695</v>
      </c>
      <c r="D1743" s="765">
        <v>0</v>
      </c>
    </row>
    <row r="1744" spans="1:4" ht="25.5">
      <c r="A1744" s="766">
        <v>1735</v>
      </c>
      <c r="B1744" s="763" t="s">
        <v>917</v>
      </c>
      <c r="C1744" s="764" t="s">
        <v>1696</v>
      </c>
      <c r="D1744" s="765">
        <v>0</v>
      </c>
    </row>
    <row r="1745" spans="1:4">
      <c r="A1745" s="766">
        <v>1736</v>
      </c>
      <c r="B1745" s="763" t="s">
        <v>917</v>
      </c>
      <c r="C1745" s="764" t="s">
        <v>1697</v>
      </c>
      <c r="D1745" s="765">
        <v>0</v>
      </c>
    </row>
    <row r="1746" spans="1:4" ht="38.25">
      <c r="A1746" s="766">
        <v>1737</v>
      </c>
      <c r="B1746" s="763" t="s">
        <v>917</v>
      </c>
      <c r="C1746" s="764" t="s">
        <v>1694</v>
      </c>
      <c r="D1746" s="765">
        <v>7571.0249999999996</v>
      </c>
    </row>
    <row r="1747" spans="1:4">
      <c r="A1747" s="766">
        <v>1738</v>
      </c>
      <c r="B1747" s="763" t="s">
        <v>917</v>
      </c>
      <c r="C1747" s="764" t="s">
        <v>1695</v>
      </c>
      <c r="D1747" s="765">
        <v>0</v>
      </c>
    </row>
    <row r="1748" spans="1:4" ht="25.5">
      <c r="A1748" s="766">
        <v>1739</v>
      </c>
      <c r="B1748" s="763" t="s">
        <v>917</v>
      </c>
      <c r="C1748" s="764" t="s">
        <v>1696</v>
      </c>
      <c r="D1748" s="765">
        <v>0</v>
      </c>
    </row>
    <row r="1749" spans="1:4">
      <c r="A1749" s="766">
        <v>1740</v>
      </c>
      <c r="B1749" s="763" t="s">
        <v>917</v>
      </c>
      <c r="C1749" s="764" t="s">
        <v>1697</v>
      </c>
      <c r="D1749" s="765">
        <v>0</v>
      </c>
    </row>
    <row r="1750" spans="1:4" ht="38.25">
      <c r="A1750" s="766">
        <v>1741</v>
      </c>
      <c r="B1750" s="763" t="s">
        <v>917</v>
      </c>
      <c r="C1750" s="764" t="s">
        <v>1694</v>
      </c>
      <c r="D1750" s="765">
        <v>7571.0249999999996</v>
      </c>
    </row>
    <row r="1751" spans="1:4">
      <c r="A1751" s="766">
        <v>1742</v>
      </c>
      <c r="B1751" s="763" t="s">
        <v>917</v>
      </c>
      <c r="C1751" s="764" t="s">
        <v>1695</v>
      </c>
      <c r="D1751" s="765">
        <v>0</v>
      </c>
    </row>
    <row r="1752" spans="1:4" ht="25.5">
      <c r="A1752" s="766">
        <v>1743</v>
      </c>
      <c r="B1752" s="763" t="s">
        <v>917</v>
      </c>
      <c r="C1752" s="764" t="s">
        <v>1696</v>
      </c>
      <c r="D1752" s="765">
        <v>0</v>
      </c>
    </row>
    <row r="1753" spans="1:4">
      <c r="A1753" s="766">
        <v>1744</v>
      </c>
      <c r="B1753" s="763" t="s">
        <v>917</v>
      </c>
      <c r="C1753" s="764" t="s">
        <v>1697</v>
      </c>
      <c r="D1753" s="765">
        <v>0</v>
      </c>
    </row>
    <row r="1754" spans="1:4" ht="38.25">
      <c r="A1754" s="766">
        <v>1745</v>
      </c>
      <c r="B1754" s="763" t="s">
        <v>917</v>
      </c>
      <c r="C1754" s="764" t="s">
        <v>1694</v>
      </c>
      <c r="D1754" s="765">
        <v>7571.0249999999996</v>
      </c>
    </row>
    <row r="1755" spans="1:4">
      <c r="A1755" s="766">
        <v>1746</v>
      </c>
      <c r="B1755" s="763" t="s">
        <v>917</v>
      </c>
      <c r="C1755" s="764" t="s">
        <v>1695</v>
      </c>
      <c r="D1755" s="765">
        <v>0</v>
      </c>
    </row>
    <row r="1756" spans="1:4" ht="25.5">
      <c r="A1756" s="766">
        <v>1747</v>
      </c>
      <c r="B1756" s="763" t="s">
        <v>917</v>
      </c>
      <c r="C1756" s="764" t="s">
        <v>1696</v>
      </c>
      <c r="D1756" s="765">
        <v>0</v>
      </c>
    </row>
    <row r="1757" spans="1:4">
      <c r="A1757" s="766">
        <v>1748</v>
      </c>
      <c r="B1757" s="763" t="s">
        <v>917</v>
      </c>
      <c r="C1757" s="764" t="s">
        <v>1697</v>
      </c>
      <c r="D1757" s="765">
        <v>0</v>
      </c>
    </row>
    <row r="1758" spans="1:4" ht="38.25">
      <c r="A1758" s="766">
        <v>1749</v>
      </c>
      <c r="B1758" s="763" t="s">
        <v>917</v>
      </c>
      <c r="C1758" s="764" t="s">
        <v>1694</v>
      </c>
      <c r="D1758" s="765">
        <v>7571.03</v>
      </c>
    </row>
    <row r="1759" spans="1:4">
      <c r="A1759" s="766">
        <v>1750</v>
      </c>
      <c r="B1759" s="763" t="s">
        <v>917</v>
      </c>
      <c r="C1759" s="764" t="s">
        <v>1695</v>
      </c>
      <c r="D1759" s="765">
        <v>0</v>
      </c>
    </row>
    <row r="1760" spans="1:4" ht="25.5">
      <c r="A1760" s="766">
        <v>1751</v>
      </c>
      <c r="B1760" s="763" t="s">
        <v>917</v>
      </c>
      <c r="C1760" s="764" t="s">
        <v>1696</v>
      </c>
      <c r="D1760" s="765">
        <v>0</v>
      </c>
    </row>
    <row r="1761" spans="1:4">
      <c r="A1761" s="766">
        <v>1752</v>
      </c>
      <c r="B1761" s="763" t="s">
        <v>917</v>
      </c>
      <c r="C1761" s="764" t="s">
        <v>1697</v>
      </c>
      <c r="D1761" s="765">
        <v>0</v>
      </c>
    </row>
    <row r="1762" spans="1:4" ht="38.25">
      <c r="A1762" s="766">
        <v>1753</v>
      </c>
      <c r="B1762" s="763" t="s">
        <v>917</v>
      </c>
      <c r="C1762" s="764" t="s">
        <v>1694</v>
      </c>
      <c r="D1762" s="765">
        <v>7571.0249999999996</v>
      </c>
    </row>
    <row r="1763" spans="1:4">
      <c r="A1763" s="766">
        <v>1754</v>
      </c>
      <c r="B1763" s="763" t="s">
        <v>917</v>
      </c>
      <c r="C1763" s="764" t="s">
        <v>1695</v>
      </c>
      <c r="D1763" s="765">
        <v>0</v>
      </c>
    </row>
    <row r="1764" spans="1:4" ht="25.5">
      <c r="A1764" s="766">
        <v>1755</v>
      </c>
      <c r="B1764" s="763" t="s">
        <v>917</v>
      </c>
      <c r="C1764" s="764" t="s">
        <v>1696</v>
      </c>
      <c r="D1764" s="765">
        <v>0</v>
      </c>
    </row>
    <row r="1765" spans="1:4">
      <c r="A1765" s="766">
        <v>1756</v>
      </c>
      <c r="B1765" s="763" t="s">
        <v>917</v>
      </c>
      <c r="C1765" s="764" t="s">
        <v>1697</v>
      </c>
      <c r="D1765" s="765">
        <v>0</v>
      </c>
    </row>
    <row r="1766" spans="1:4" ht="38.25">
      <c r="A1766" s="766">
        <v>1757</v>
      </c>
      <c r="B1766" s="763" t="s">
        <v>917</v>
      </c>
      <c r="C1766" s="764" t="s">
        <v>1694</v>
      </c>
      <c r="D1766" s="765">
        <v>7571.0249999999996</v>
      </c>
    </row>
    <row r="1767" spans="1:4">
      <c r="A1767" s="766">
        <v>1758</v>
      </c>
      <c r="B1767" s="763" t="s">
        <v>917</v>
      </c>
      <c r="C1767" s="764" t="s">
        <v>1695</v>
      </c>
      <c r="D1767" s="765">
        <v>0</v>
      </c>
    </row>
    <row r="1768" spans="1:4" ht="25.5">
      <c r="A1768" s="766">
        <v>1759</v>
      </c>
      <c r="B1768" s="763" t="s">
        <v>917</v>
      </c>
      <c r="C1768" s="764" t="s">
        <v>1696</v>
      </c>
      <c r="D1768" s="765">
        <v>0</v>
      </c>
    </row>
    <row r="1769" spans="1:4">
      <c r="A1769" s="766">
        <v>1760</v>
      </c>
      <c r="B1769" s="763" t="s">
        <v>917</v>
      </c>
      <c r="C1769" s="764" t="s">
        <v>1697</v>
      </c>
      <c r="D1769" s="765">
        <v>0</v>
      </c>
    </row>
    <row r="1770" spans="1:4" ht="38.25">
      <c r="A1770" s="766">
        <v>1761</v>
      </c>
      <c r="B1770" s="763" t="s">
        <v>917</v>
      </c>
      <c r="C1770" s="764" t="s">
        <v>1694</v>
      </c>
      <c r="D1770" s="765">
        <v>7571.0249999999996</v>
      </c>
    </row>
    <row r="1771" spans="1:4">
      <c r="A1771" s="766">
        <v>1762</v>
      </c>
      <c r="B1771" s="763" t="s">
        <v>917</v>
      </c>
      <c r="C1771" s="764" t="s">
        <v>1695</v>
      </c>
      <c r="D1771" s="765">
        <v>0</v>
      </c>
    </row>
    <row r="1772" spans="1:4" ht="25.5">
      <c r="A1772" s="766">
        <v>1763</v>
      </c>
      <c r="B1772" s="763" t="s">
        <v>917</v>
      </c>
      <c r="C1772" s="764" t="s">
        <v>1696</v>
      </c>
      <c r="D1772" s="765">
        <v>0</v>
      </c>
    </row>
    <row r="1773" spans="1:4">
      <c r="A1773" s="766">
        <v>1764</v>
      </c>
      <c r="B1773" s="763" t="s">
        <v>917</v>
      </c>
      <c r="C1773" s="764" t="s">
        <v>1697</v>
      </c>
      <c r="D1773" s="765">
        <v>0</v>
      </c>
    </row>
    <row r="1774" spans="1:4" ht="25.5">
      <c r="A1774" s="766">
        <v>1765</v>
      </c>
      <c r="B1774" s="763" t="s">
        <v>917</v>
      </c>
      <c r="C1774" s="764" t="s">
        <v>1698</v>
      </c>
      <c r="D1774" s="765">
        <v>2656.5</v>
      </c>
    </row>
    <row r="1775" spans="1:4" ht="25.5">
      <c r="A1775" s="766">
        <v>1766</v>
      </c>
      <c r="B1775" s="763" t="s">
        <v>917</v>
      </c>
      <c r="C1775" s="764" t="s">
        <v>1698</v>
      </c>
      <c r="D1775" s="765">
        <v>2656.5</v>
      </c>
    </row>
    <row r="1776" spans="1:4" ht="25.5">
      <c r="A1776" s="766">
        <v>1767</v>
      </c>
      <c r="B1776" s="763" t="s">
        <v>917</v>
      </c>
      <c r="C1776" s="764" t="s">
        <v>1698</v>
      </c>
      <c r="D1776" s="765">
        <v>2656.5</v>
      </c>
    </row>
    <row r="1777" spans="1:4" ht="25.5">
      <c r="A1777" s="766">
        <v>1768</v>
      </c>
      <c r="B1777" s="763" t="s">
        <v>917</v>
      </c>
      <c r="C1777" s="764" t="s">
        <v>1698</v>
      </c>
      <c r="D1777" s="765">
        <v>2656.5</v>
      </c>
    </row>
    <row r="1778" spans="1:4" ht="25.5">
      <c r="A1778" s="766">
        <v>1769</v>
      </c>
      <c r="B1778" s="763" t="s">
        <v>917</v>
      </c>
      <c r="C1778" s="764" t="s">
        <v>1698</v>
      </c>
      <c r="D1778" s="765">
        <v>2656.5</v>
      </c>
    </row>
    <row r="1779" spans="1:4" ht="25.5">
      <c r="A1779" s="766">
        <v>1770</v>
      </c>
      <c r="B1779" s="763" t="s">
        <v>917</v>
      </c>
      <c r="C1779" s="764" t="s">
        <v>1698</v>
      </c>
      <c r="D1779" s="765">
        <v>2656.5</v>
      </c>
    </row>
    <row r="1780" spans="1:4" ht="25.5">
      <c r="A1780" s="766">
        <v>1771</v>
      </c>
      <c r="B1780" s="763" t="s">
        <v>917</v>
      </c>
      <c r="C1780" s="764" t="s">
        <v>1698</v>
      </c>
      <c r="D1780" s="765">
        <v>2656.5</v>
      </c>
    </row>
    <row r="1781" spans="1:4" ht="25.5">
      <c r="A1781" s="766">
        <v>1772</v>
      </c>
      <c r="B1781" s="763" t="s">
        <v>917</v>
      </c>
      <c r="C1781" s="764" t="s">
        <v>1698</v>
      </c>
      <c r="D1781" s="765">
        <v>2656.5</v>
      </c>
    </row>
    <row r="1782" spans="1:4" ht="25.5">
      <c r="A1782" s="766">
        <v>1773</v>
      </c>
      <c r="B1782" s="763" t="s">
        <v>917</v>
      </c>
      <c r="C1782" s="764" t="s">
        <v>1698</v>
      </c>
      <c r="D1782" s="765">
        <v>2656.5</v>
      </c>
    </row>
    <row r="1783" spans="1:4" ht="25.5">
      <c r="A1783" s="766">
        <v>1774</v>
      </c>
      <c r="B1783" s="763" t="s">
        <v>917</v>
      </c>
      <c r="C1783" s="764" t="s">
        <v>1698</v>
      </c>
      <c r="D1783" s="765">
        <v>2656.5</v>
      </c>
    </row>
    <row r="1784" spans="1:4" ht="25.5">
      <c r="A1784" s="766">
        <v>1775</v>
      </c>
      <c r="B1784" s="763" t="s">
        <v>917</v>
      </c>
      <c r="C1784" s="764" t="s">
        <v>1698</v>
      </c>
      <c r="D1784" s="765">
        <v>2656.5</v>
      </c>
    </row>
    <row r="1785" spans="1:4" ht="25.5">
      <c r="A1785" s="766">
        <v>1776</v>
      </c>
      <c r="B1785" s="763" t="s">
        <v>917</v>
      </c>
      <c r="C1785" s="764" t="s">
        <v>1698</v>
      </c>
      <c r="D1785" s="765">
        <v>2656.5</v>
      </c>
    </row>
    <row r="1786" spans="1:4" ht="25.5">
      <c r="A1786" s="766">
        <v>1777</v>
      </c>
      <c r="B1786" s="763" t="s">
        <v>917</v>
      </c>
      <c r="C1786" s="764" t="s">
        <v>1698</v>
      </c>
      <c r="D1786" s="765">
        <v>2656.5</v>
      </c>
    </row>
    <row r="1787" spans="1:4" ht="25.5">
      <c r="A1787" s="766">
        <v>1778</v>
      </c>
      <c r="B1787" s="763" t="s">
        <v>917</v>
      </c>
      <c r="C1787" s="764" t="s">
        <v>1698</v>
      </c>
      <c r="D1787" s="765">
        <v>2656.5</v>
      </c>
    </row>
    <row r="1788" spans="1:4" ht="25.5">
      <c r="A1788" s="766">
        <v>1779</v>
      </c>
      <c r="B1788" s="763" t="s">
        <v>917</v>
      </c>
      <c r="C1788" s="764" t="s">
        <v>1698</v>
      </c>
      <c r="D1788" s="765">
        <v>2656.5</v>
      </c>
    </row>
    <row r="1789" spans="1:4" ht="25.5">
      <c r="A1789" s="766">
        <v>1780</v>
      </c>
      <c r="B1789" s="763" t="s">
        <v>917</v>
      </c>
      <c r="C1789" s="764" t="s">
        <v>1698</v>
      </c>
      <c r="D1789" s="765">
        <v>2656.5</v>
      </c>
    </row>
    <row r="1790" spans="1:4" ht="38.25">
      <c r="A1790" s="766">
        <v>1781</v>
      </c>
      <c r="B1790" s="763" t="s">
        <v>917</v>
      </c>
      <c r="C1790" s="764" t="s">
        <v>1699</v>
      </c>
      <c r="D1790" s="765">
        <v>9562.19</v>
      </c>
    </row>
    <row r="1791" spans="1:4" ht="38.25">
      <c r="A1791" s="766">
        <v>1782</v>
      </c>
      <c r="B1791" s="763" t="s">
        <v>917</v>
      </c>
      <c r="C1791" s="764" t="s">
        <v>1699</v>
      </c>
      <c r="D1791" s="765">
        <v>9562.19</v>
      </c>
    </row>
    <row r="1792" spans="1:4" ht="38.25">
      <c r="A1792" s="766">
        <v>1783</v>
      </c>
      <c r="B1792" s="763" t="s">
        <v>917</v>
      </c>
      <c r="C1792" s="764" t="s">
        <v>1699</v>
      </c>
      <c r="D1792" s="765">
        <v>9562.19</v>
      </c>
    </row>
    <row r="1793" spans="1:4" ht="38.25">
      <c r="A1793" s="766">
        <v>1784</v>
      </c>
      <c r="B1793" s="763" t="s">
        <v>917</v>
      </c>
      <c r="C1793" s="764" t="s">
        <v>1699</v>
      </c>
      <c r="D1793" s="765">
        <v>9562.19</v>
      </c>
    </row>
    <row r="1794" spans="1:4" ht="38.25">
      <c r="A1794" s="766">
        <v>1785</v>
      </c>
      <c r="B1794" s="763" t="s">
        <v>917</v>
      </c>
      <c r="C1794" s="764" t="s">
        <v>1700</v>
      </c>
      <c r="D1794" s="765">
        <v>2412.59</v>
      </c>
    </row>
    <row r="1795" spans="1:4" ht="38.25">
      <c r="A1795" s="766">
        <v>1786</v>
      </c>
      <c r="B1795" s="763" t="s">
        <v>917</v>
      </c>
      <c r="C1795" s="764" t="s">
        <v>1700</v>
      </c>
      <c r="D1795" s="765">
        <v>2412.59</v>
      </c>
    </row>
    <row r="1796" spans="1:4" ht="38.25">
      <c r="A1796" s="766">
        <v>1787</v>
      </c>
      <c r="B1796" s="763" t="s">
        <v>917</v>
      </c>
      <c r="C1796" s="764" t="s">
        <v>1700</v>
      </c>
      <c r="D1796" s="765">
        <v>2412.585</v>
      </c>
    </row>
    <row r="1797" spans="1:4" ht="38.25">
      <c r="A1797" s="766">
        <v>1788</v>
      </c>
      <c r="B1797" s="763" t="s">
        <v>917</v>
      </c>
      <c r="C1797" s="764" t="s">
        <v>1700</v>
      </c>
      <c r="D1797" s="765">
        <v>2412.585</v>
      </c>
    </row>
    <row r="1798" spans="1:4" ht="38.25">
      <c r="A1798" s="766">
        <v>1789</v>
      </c>
      <c r="B1798" s="763" t="s">
        <v>917</v>
      </c>
      <c r="C1798" s="764" t="s">
        <v>1700</v>
      </c>
      <c r="D1798" s="765">
        <v>2412.585</v>
      </c>
    </row>
    <row r="1799" spans="1:4" ht="38.25">
      <c r="A1799" s="766">
        <v>1790</v>
      </c>
      <c r="B1799" s="763" t="s">
        <v>917</v>
      </c>
      <c r="C1799" s="764" t="s">
        <v>1700</v>
      </c>
      <c r="D1799" s="765">
        <v>2412.585</v>
      </c>
    </row>
    <row r="1800" spans="1:4" ht="38.25">
      <c r="A1800" s="766">
        <v>1791</v>
      </c>
      <c r="B1800" s="763" t="s">
        <v>917</v>
      </c>
      <c r="C1800" s="764" t="s">
        <v>1700</v>
      </c>
      <c r="D1800" s="765">
        <v>2412.585</v>
      </c>
    </row>
    <row r="1801" spans="1:4" ht="38.25">
      <c r="A1801" s="766">
        <v>1792</v>
      </c>
      <c r="B1801" s="763" t="s">
        <v>917</v>
      </c>
      <c r="C1801" s="764" t="s">
        <v>1700</v>
      </c>
      <c r="D1801" s="765">
        <v>2412.585</v>
      </c>
    </row>
    <row r="1802" spans="1:4" ht="38.25">
      <c r="A1802" s="766">
        <v>1793</v>
      </c>
      <c r="B1802" s="763" t="s">
        <v>917</v>
      </c>
      <c r="C1802" s="764" t="s">
        <v>1700</v>
      </c>
      <c r="D1802" s="765">
        <v>2412.585</v>
      </c>
    </row>
    <row r="1803" spans="1:4" ht="38.25">
      <c r="A1803" s="766">
        <v>1794</v>
      </c>
      <c r="B1803" s="763" t="s">
        <v>917</v>
      </c>
      <c r="C1803" s="764" t="s">
        <v>1700</v>
      </c>
      <c r="D1803" s="765">
        <v>2412.585</v>
      </c>
    </row>
    <row r="1804" spans="1:4" ht="38.25">
      <c r="A1804" s="766">
        <v>1795</v>
      </c>
      <c r="B1804" s="763" t="s">
        <v>917</v>
      </c>
      <c r="C1804" s="764" t="s">
        <v>1700</v>
      </c>
      <c r="D1804" s="765">
        <v>2412.585</v>
      </c>
    </row>
    <row r="1805" spans="1:4" ht="38.25">
      <c r="A1805" s="766">
        <v>1796</v>
      </c>
      <c r="B1805" s="763" t="s">
        <v>917</v>
      </c>
      <c r="C1805" s="764" t="s">
        <v>1700</v>
      </c>
      <c r="D1805" s="765">
        <v>2412.585</v>
      </c>
    </row>
    <row r="1806" spans="1:4" ht="38.25">
      <c r="A1806" s="766">
        <v>1797</v>
      </c>
      <c r="B1806" s="763" t="s">
        <v>917</v>
      </c>
      <c r="C1806" s="764" t="s">
        <v>1700</v>
      </c>
      <c r="D1806" s="765">
        <v>2412.585</v>
      </c>
    </row>
    <row r="1807" spans="1:4" ht="38.25">
      <c r="A1807" s="766">
        <v>1798</v>
      </c>
      <c r="B1807" s="763" t="s">
        <v>917</v>
      </c>
      <c r="C1807" s="764" t="s">
        <v>1700</v>
      </c>
      <c r="D1807" s="765">
        <v>2412.585</v>
      </c>
    </row>
    <row r="1808" spans="1:4" ht="38.25">
      <c r="A1808" s="766">
        <v>1799</v>
      </c>
      <c r="B1808" s="763" t="s">
        <v>917</v>
      </c>
      <c r="C1808" s="764" t="s">
        <v>1700</v>
      </c>
      <c r="D1808" s="765">
        <v>2412.585</v>
      </c>
    </row>
    <row r="1809" spans="1:4" ht="38.25">
      <c r="A1809" s="766">
        <v>1800</v>
      </c>
      <c r="B1809" s="763" t="s">
        <v>917</v>
      </c>
      <c r="C1809" s="764" t="s">
        <v>1700</v>
      </c>
      <c r="D1809" s="765">
        <v>2412.585</v>
      </c>
    </row>
    <row r="1810" spans="1:4" ht="38.25">
      <c r="A1810" s="766">
        <v>1801</v>
      </c>
      <c r="B1810" s="763" t="s">
        <v>917</v>
      </c>
      <c r="C1810" s="764" t="s">
        <v>1700</v>
      </c>
      <c r="D1810" s="765">
        <v>2412.585</v>
      </c>
    </row>
    <row r="1811" spans="1:4" ht="38.25">
      <c r="A1811" s="766">
        <v>1802</v>
      </c>
      <c r="B1811" s="763" t="s">
        <v>917</v>
      </c>
      <c r="C1811" s="764" t="s">
        <v>1700</v>
      </c>
      <c r="D1811" s="765">
        <v>2412.585</v>
      </c>
    </row>
    <row r="1812" spans="1:4" ht="38.25">
      <c r="A1812" s="766">
        <v>1803</v>
      </c>
      <c r="B1812" s="763" t="s">
        <v>917</v>
      </c>
      <c r="C1812" s="764" t="s">
        <v>1701</v>
      </c>
      <c r="D1812" s="765">
        <v>2412.585</v>
      </c>
    </row>
    <row r="1813" spans="1:4" ht="38.25">
      <c r="A1813" s="766">
        <v>1804</v>
      </c>
      <c r="B1813" s="763" t="s">
        <v>917</v>
      </c>
      <c r="C1813" s="764" t="s">
        <v>1701</v>
      </c>
      <c r="D1813" s="765">
        <v>2412.585</v>
      </c>
    </row>
    <row r="1814" spans="1:4" ht="38.25">
      <c r="A1814" s="766">
        <v>1805</v>
      </c>
      <c r="B1814" s="763" t="s">
        <v>917</v>
      </c>
      <c r="C1814" s="764" t="s">
        <v>1702</v>
      </c>
      <c r="D1814" s="765">
        <v>2173.5</v>
      </c>
    </row>
    <row r="1815" spans="1:4" ht="38.25">
      <c r="A1815" s="766">
        <v>1806</v>
      </c>
      <c r="B1815" s="763" t="s">
        <v>917</v>
      </c>
      <c r="C1815" s="764" t="s">
        <v>1702</v>
      </c>
      <c r="D1815" s="765">
        <v>2173.5</v>
      </c>
    </row>
    <row r="1816" spans="1:4" ht="38.25">
      <c r="A1816" s="766">
        <v>1807</v>
      </c>
      <c r="B1816" s="763" t="s">
        <v>917</v>
      </c>
      <c r="C1816" s="764" t="s">
        <v>1702</v>
      </c>
      <c r="D1816" s="765">
        <v>2173.5</v>
      </c>
    </row>
    <row r="1817" spans="1:4" ht="38.25">
      <c r="A1817" s="766">
        <v>1808</v>
      </c>
      <c r="B1817" s="763" t="s">
        <v>917</v>
      </c>
      <c r="C1817" s="764" t="s">
        <v>1702</v>
      </c>
      <c r="D1817" s="765">
        <v>2173.5</v>
      </c>
    </row>
    <row r="1818" spans="1:4" ht="38.25">
      <c r="A1818" s="766">
        <v>1809</v>
      </c>
      <c r="B1818" s="763" t="s">
        <v>917</v>
      </c>
      <c r="C1818" s="764" t="s">
        <v>1702</v>
      </c>
      <c r="D1818" s="765">
        <v>2173.5</v>
      </c>
    </row>
    <row r="1819" spans="1:4" ht="38.25">
      <c r="A1819" s="766">
        <v>1810</v>
      </c>
      <c r="B1819" s="763" t="s">
        <v>917</v>
      </c>
      <c r="C1819" s="764" t="s">
        <v>1702</v>
      </c>
      <c r="D1819" s="765">
        <v>2173.5</v>
      </c>
    </row>
    <row r="1820" spans="1:4" ht="38.25">
      <c r="A1820" s="766">
        <v>1811</v>
      </c>
      <c r="B1820" s="763" t="s">
        <v>917</v>
      </c>
      <c r="C1820" s="764" t="s">
        <v>1702</v>
      </c>
      <c r="D1820" s="765">
        <v>2173.5</v>
      </c>
    </row>
    <row r="1821" spans="1:4" ht="38.25">
      <c r="A1821" s="766">
        <v>1812</v>
      </c>
      <c r="B1821" s="763" t="s">
        <v>917</v>
      </c>
      <c r="C1821" s="764" t="s">
        <v>1702</v>
      </c>
      <c r="D1821" s="765">
        <v>2173.5</v>
      </c>
    </row>
    <row r="1822" spans="1:4" ht="38.25">
      <c r="A1822" s="766">
        <v>1813</v>
      </c>
      <c r="B1822" s="763" t="s">
        <v>917</v>
      </c>
      <c r="C1822" s="764" t="s">
        <v>1702</v>
      </c>
      <c r="D1822" s="765">
        <v>2173.5</v>
      </c>
    </row>
    <row r="1823" spans="1:4" ht="38.25">
      <c r="A1823" s="766">
        <v>1814</v>
      </c>
      <c r="B1823" s="763" t="s">
        <v>917</v>
      </c>
      <c r="C1823" s="764" t="s">
        <v>1702</v>
      </c>
      <c r="D1823" s="765">
        <v>2173.5</v>
      </c>
    </row>
    <row r="1824" spans="1:4" ht="38.25">
      <c r="A1824" s="766">
        <v>1815</v>
      </c>
      <c r="B1824" s="763" t="s">
        <v>917</v>
      </c>
      <c r="C1824" s="764" t="s">
        <v>1702</v>
      </c>
      <c r="D1824" s="765">
        <v>2173.5</v>
      </c>
    </row>
    <row r="1825" spans="1:4" ht="38.25">
      <c r="A1825" s="766">
        <v>1816</v>
      </c>
      <c r="B1825" s="763" t="s">
        <v>917</v>
      </c>
      <c r="C1825" s="764" t="s">
        <v>1702</v>
      </c>
      <c r="D1825" s="765">
        <v>2173.5</v>
      </c>
    </row>
    <row r="1826" spans="1:4" ht="38.25">
      <c r="A1826" s="766">
        <v>1817</v>
      </c>
      <c r="B1826" s="763" t="s">
        <v>917</v>
      </c>
      <c r="C1826" s="764" t="s">
        <v>1702</v>
      </c>
      <c r="D1826" s="765">
        <v>2173.5</v>
      </c>
    </row>
    <row r="1827" spans="1:4" ht="38.25">
      <c r="A1827" s="766">
        <v>1818</v>
      </c>
      <c r="B1827" s="763" t="s">
        <v>917</v>
      </c>
      <c r="C1827" s="764" t="s">
        <v>1702</v>
      </c>
      <c r="D1827" s="765">
        <v>2173.5</v>
      </c>
    </row>
    <row r="1828" spans="1:4" ht="38.25">
      <c r="A1828" s="766">
        <v>1819</v>
      </c>
      <c r="B1828" s="763" t="s">
        <v>917</v>
      </c>
      <c r="C1828" s="764" t="s">
        <v>1702</v>
      </c>
      <c r="D1828" s="765">
        <v>2173.5</v>
      </c>
    </row>
    <row r="1829" spans="1:4" ht="38.25">
      <c r="A1829" s="766">
        <v>1820</v>
      </c>
      <c r="B1829" s="763" t="s">
        <v>917</v>
      </c>
      <c r="C1829" s="764" t="s">
        <v>1702</v>
      </c>
      <c r="D1829" s="765">
        <v>2173.5</v>
      </c>
    </row>
    <row r="1830" spans="1:4" ht="38.25">
      <c r="A1830" s="766">
        <v>1821</v>
      </c>
      <c r="B1830" s="763" t="s">
        <v>917</v>
      </c>
      <c r="C1830" s="764" t="s">
        <v>1702</v>
      </c>
      <c r="D1830" s="765">
        <v>2173.5</v>
      </c>
    </row>
    <row r="1831" spans="1:4" ht="38.25">
      <c r="A1831" s="766">
        <v>1822</v>
      </c>
      <c r="B1831" s="763" t="s">
        <v>917</v>
      </c>
      <c r="C1831" s="764" t="s">
        <v>1702</v>
      </c>
      <c r="D1831" s="765">
        <v>2173.5</v>
      </c>
    </row>
    <row r="1832" spans="1:4" ht="38.25">
      <c r="A1832" s="766">
        <v>1823</v>
      </c>
      <c r="B1832" s="763" t="s">
        <v>917</v>
      </c>
      <c r="C1832" s="764" t="s">
        <v>1702</v>
      </c>
      <c r="D1832" s="765">
        <v>2173.5</v>
      </c>
    </row>
    <row r="1833" spans="1:4" ht="38.25">
      <c r="A1833" s="766">
        <v>1824</v>
      </c>
      <c r="B1833" s="763" t="s">
        <v>917</v>
      </c>
      <c r="C1833" s="764" t="s">
        <v>1702</v>
      </c>
      <c r="D1833" s="765">
        <v>2173.5</v>
      </c>
    </row>
    <row r="1834" spans="1:4" ht="38.25">
      <c r="A1834" s="766">
        <v>1825</v>
      </c>
      <c r="B1834" s="763" t="s">
        <v>917</v>
      </c>
      <c r="C1834" s="764" t="s">
        <v>1703</v>
      </c>
      <c r="D1834" s="765">
        <v>277.72500000000002</v>
      </c>
    </row>
    <row r="1835" spans="1:4" ht="38.25">
      <c r="A1835" s="766">
        <v>1826</v>
      </c>
      <c r="B1835" s="763" t="s">
        <v>917</v>
      </c>
      <c r="C1835" s="764" t="s">
        <v>1703</v>
      </c>
      <c r="D1835" s="765">
        <v>277.72500000000002</v>
      </c>
    </row>
    <row r="1836" spans="1:4" ht="38.25">
      <c r="A1836" s="766">
        <v>1827</v>
      </c>
      <c r="B1836" s="763" t="s">
        <v>917</v>
      </c>
      <c r="C1836" s="764" t="s">
        <v>1703</v>
      </c>
      <c r="D1836" s="765">
        <v>277.72500000000002</v>
      </c>
    </row>
    <row r="1837" spans="1:4" ht="38.25">
      <c r="A1837" s="766">
        <v>1828</v>
      </c>
      <c r="B1837" s="763" t="s">
        <v>917</v>
      </c>
      <c r="C1837" s="764" t="s">
        <v>1703</v>
      </c>
      <c r="D1837" s="765">
        <v>277.72500000000002</v>
      </c>
    </row>
    <row r="1838" spans="1:4" ht="38.25">
      <c r="A1838" s="766">
        <v>1829</v>
      </c>
      <c r="B1838" s="763" t="s">
        <v>917</v>
      </c>
      <c r="C1838" s="764" t="s">
        <v>1703</v>
      </c>
      <c r="D1838" s="765">
        <v>277.72500000000002</v>
      </c>
    </row>
    <row r="1839" spans="1:4" ht="38.25">
      <c r="A1839" s="766">
        <v>1830</v>
      </c>
      <c r="B1839" s="763" t="s">
        <v>917</v>
      </c>
      <c r="C1839" s="764" t="s">
        <v>1703</v>
      </c>
      <c r="D1839" s="765">
        <v>277.72500000000002</v>
      </c>
    </row>
    <row r="1840" spans="1:4" ht="38.25">
      <c r="A1840" s="766">
        <v>1831</v>
      </c>
      <c r="B1840" s="763" t="s">
        <v>917</v>
      </c>
      <c r="C1840" s="764" t="s">
        <v>1703</v>
      </c>
      <c r="D1840" s="765">
        <v>277.72500000000002</v>
      </c>
    </row>
    <row r="1841" spans="1:4" ht="38.25">
      <c r="A1841" s="766">
        <v>1832</v>
      </c>
      <c r="B1841" s="763" t="s">
        <v>917</v>
      </c>
      <c r="C1841" s="764" t="s">
        <v>1703</v>
      </c>
      <c r="D1841" s="765">
        <v>277.72500000000002</v>
      </c>
    </row>
    <row r="1842" spans="1:4" ht="38.25">
      <c r="A1842" s="766">
        <v>1833</v>
      </c>
      <c r="B1842" s="763" t="s">
        <v>917</v>
      </c>
      <c r="C1842" s="764" t="s">
        <v>1703</v>
      </c>
      <c r="D1842" s="765">
        <v>277.72500000000002</v>
      </c>
    </row>
    <row r="1843" spans="1:4" ht="38.25">
      <c r="A1843" s="766">
        <v>1834</v>
      </c>
      <c r="B1843" s="763" t="s">
        <v>917</v>
      </c>
      <c r="C1843" s="764" t="s">
        <v>1703</v>
      </c>
      <c r="D1843" s="765">
        <v>277.72500000000002</v>
      </c>
    </row>
    <row r="1844" spans="1:4" ht="38.25">
      <c r="A1844" s="766">
        <v>1835</v>
      </c>
      <c r="B1844" s="763" t="s">
        <v>917</v>
      </c>
      <c r="C1844" s="764" t="s">
        <v>1703</v>
      </c>
      <c r="D1844" s="765">
        <v>277.72500000000002</v>
      </c>
    </row>
    <row r="1845" spans="1:4" ht="38.25">
      <c r="A1845" s="766">
        <v>1836</v>
      </c>
      <c r="B1845" s="763" t="s">
        <v>917</v>
      </c>
      <c r="C1845" s="764" t="s">
        <v>1703</v>
      </c>
      <c r="D1845" s="765">
        <v>277.72500000000002</v>
      </c>
    </row>
    <row r="1846" spans="1:4" ht="38.25">
      <c r="A1846" s="766">
        <v>1837</v>
      </c>
      <c r="B1846" s="763" t="s">
        <v>917</v>
      </c>
      <c r="C1846" s="764" t="s">
        <v>1703</v>
      </c>
      <c r="D1846" s="765">
        <v>277.72500000000002</v>
      </c>
    </row>
    <row r="1847" spans="1:4" ht="38.25">
      <c r="A1847" s="766">
        <v>1838</v>
      </c>
      <c r="B1847" s="763" t="s">
        <v>917</v>
      </c>
      <c r="C1847" s="764" t="s">
        <v>1703</v>
      </c>
      <c r="D1847" s="765">
        <v>277.72500000000002</v>
      </c>
    </row>
    <row r="1848" spans="1:4" ht="38.25">
      <c r="A1848" s="766">
        <v>1839</v>
      </c>
      <c r="B1848" s="763" t="s">
        <v>917</v>
      </c>
      <c r="C1848" s="764" t="s">
        <v>1703</v>
      </c>
      <c r="D1848" s="765">
        <v>277.72500000000002</v>
      </c>
    </row>
    <row r="1849" spans="1:4" ht="38.25">
      <c r="A1849" s="766">
        <v>1840</v>
      </c>
      <c r="B1849" s="763" t="s">
        <v>917</v>
      </c>
      <c r="C1849" s="764" t="s">
        <v>1703</v>
      </c>
      <c r="D1849" s="765">
        <v>277.72500000000002</v>
      </c>
    </row>
    <row r="1850" spans="1:4" ht="38.25">
      <c r="A1850" s="766">
        <v>1841</v>
      </c>
      <c r="B1850" s="763" t="s">
        <v>917</v>
      </c>
      <c r="C1850" s="764" t="s">
        <v>1703</v>
      </c>
      <c r="D1850" s="765">
        <v>277.72500000000002</v>
      </c>
    </row>
    <row r="1851" spans="1:4" ht="38.25">
      <c r="A1851" s="766">
        <v>1842</v>
      </c>
      <c r="B1851" s="763" t="s">
        <v>917</v>
      </c>
      <c r="C1851" s="764" t="s">
        <v>1703</v>
      </c>
      <c r="D1851" s="765">
        <v>277.72500000000002</v>
      </c>
    </row>
    <row r="1852" spans="1:4" ht="38.25">
      <c r="A1852" s="766">
        <v>1843</v>
      </c>
      <c r="B1852" s="763" t="s">
        <v>917</v>
      </c>
      <c r="C1852" s="764" t="s">
        <v>1703</v>
      </c>
      <c r="D1852" s="765">
        <v>277.72500000000002</v>
      </c>
    </row>
    <row r="1853" spans="1:4" ht="38.25">
      <c r="A1853" s="766">
        <v>1844</v>
      </c>
      <c r="B1853" s="763" t="s">
        <v>917</v>
      </c>
      <c r="C1853" s="764" t="s">
        <v>1703</v>
      </c>
      <c r="D1853" s="765">
        <v>277.72500000000002</v>
      </c>
    </row>
    <row r="1854" spans="1:4" ht="38.25">
      <c r="A1854" s="766">
        <v>1845</v>
      </c>
      <c r="B1854" s="763" t="s">
        <v>917</v>
      </c>
      <c r="C1854" s="764" t="s">
        <v>1704</v>
      </c>
      <c r="D1854" s="765">
        <v>13041</v>
      </c>
    </row>
    <row r="1855" spans="1:4" ht="25.5">
      <c r="A1855" s="766">
        <v>1846</v>
      </c>
      <c r="B1855" s="763" t="s">
        <v>917</v>
      </c>
      <c r="C1855" s="764" t="s">
        <v>1705</v>
      </c>
      <c r="D1855" s="765">
        <v>0</v>
      </c>
    </row>
    <row r="1856" spans="1:4" ht="25.5">
      <c r="A1856" s="766">
        <v>1847</v>
      </c>
      <c r="B1856" s="763" t="s">
        <v>917</v>
      </c>
      <c r="C1856" s="764" t="s">
        <v>1706</v>
      </c>
      <c r="D1856" s="765">
        <v>7414.05</v>
      </c>
    </row>
    <row r="1857" spans="1:4" ht="38.25">
      <c r="A1857" s="766">
        <v>1848</v>
      </c>
      <c r="B1857" s="763" t="s">
        <v>917</v>
      </c>
      <c r="C1857" s="764" t="s">
        <v>1707</v>
      </c>
      <c r="D1857" s="765">
        <v>3824.15</v>
      </c>
    </row>
    <row r="1858" spans="1:4" ht="25.5">
      <c r="A1858" s="766">
        <v>1849</v>
      </c>
      <c r="B1858" s="763" t="s">
        <v>917</v>
      </c>
      <c r="C1858" s="764" t="s">
        <v>1708</v>
      </c>
      <c r="D1858" s="765">
        <v>0</v>
      </c>
    </row>
    <row r="1859" spans="1:4" ht="38.25">
      <c r="A1859" s="766">
        <v>1850</v>
      </c>
      <c r="B1859" s="763" t="s">
        <v>917</v>
      </c>
      <c r="C1859" s="764" t="s">
        <v>1704</v>
      </c>
      <c r="D1859" s="765">
        <v>13041</v>
      </c>
    </row>
    <row r="1860" spans="1:4" ht="25.5">
      <c r="A1860" s="766">
        <v>1851</v>
      </c>
      <c r="B1860" s="763" t="s">
        <v>917</v>
      </c>
      <c r="C1860" s="764" t="s">
        <v>1705</v>
      </c>
      <c r="D1860" s="765">
        <v>0</v>
      </c>
    </row>
    <row r="1861" spans="1:4" ht="25.5">
      <c r="A1861" s="766">
        <v>1852</v>
      </c>
      <c r="B1861" s="763" t="s">
        <v>917</v>
      </c>
      <c r="C1861" s="764" t="s">
        <v>1706</v>
      </c>
      <c r="D1861" s="765">
        <v>7414.05</v>
      </c>
    </row>
    <row r="1862" spans="1:4" ht="38.25">
      <c r="A1862" s="766">
        <v>1853</v>
      </c>
      <c r="B1862" s="763" t="s">
        <v>917</v>
      </c>
      <c r="C1862" s="764" t="s">
        <v>1707</v>
      </c>
      <c r="D1862" s="765">
        <v>3824.15</v>
      </c>
    </row>
    <row r="1863" spans="1:4" ht="25.5">
      <c r="A1863" s="766">
        <v>1854</v>
      </c>
      <c r="B1863" s="763" t="s">
        <v>917</v>
      </c>
      <c r="C1863" s="764" t="s">
        <v>1708</v>
      </c>
      <c r="D1863" s="765">
        <v>0</v>
      </c>
    </row>
    <row r="1864" spans="1:4" ht="38.25">
      <c r="A1864" s="766">
        <v>1855</v>
      </c>
      <c r="B1864" s="763" t="s">
        <v>917</v>
      </c>
      <c r="C1864" s="764" t="s">
        <v>1704</v>
      </c>
      <c r="D1864" s="765">
        <v>13041</v>
      </c>
    </row>
    <row r="1865" spans="1:4" ht="25.5">
      <c r="A1865" s="766">
        <v>1856</v>
      </c>
      <c r="B1865" s="763" t="s">
        <v>917</v>
      </c>
      <c r="C1865" s="764" t="s">
        <v>1705</v>
      </c>
      <c r="D1865" s="765">
        <v>0</v>
      </c>
    </row>
    <row r="1866" spans="1:4" ht="25.5">
      <c r="A1866" s="766">
        <v>1857</v>
      </c>
      <c r="B1866" s="763" t="s">
        <v>917</v>
      </c>
      <c r="C1866" s="764" t="s">
        <v>1706</v>
      </c>
      <c r="D1866" s="765">
        <v>7414.05</v>
      </c>
    </row>
    <row r="1867" spans="1:4" ht="38.25">
      <c r="A1867" s="766">
        <v>1858</v>
      </c>
      <c r="B1867" s="763" t="s">
        <v>917</v>
      </c>
      <c r="C1867" s="764" t="s">
        <v>1707</v>
      </c>
      <c r="D1867" s="765">
        <v>3824.15</v>
      </c>
    </row>
    <row r="1868" spans="1:4" ht="25.5">
      <c r="A1868" s="766">
        <v>1859</v>
      </c>
      <c r="B1868" s="763" t="s">
        <v>917</v>
      </c>
      <c r="C1868" s="764" t="s">
        <v>1708</v>
      </c>
      <c r="D1868" s="765">
        <v>0</v>
      </c>
    </row>
    <row r="1869" spans="1:4" ht="38.25">
      <c r="A1869" s="766">
        <v>1860</v>
      </c>
      <c r="B1869" s="763" t="s">
        <v>917</v>
      </c>
      <c r="C1869" s="764" t="s">
        <v>1704</v>
      </c>
      <c r="D1869" s="765">
        <v>13041</v>
      </c>
    </row>
    <row r="1870" spans="1:4" ht="25.5">
      <c r="A1870" s="766">
        <v>1861</v>
      </c>
      <c r="B1870" s="763" t="s">
        <v>917</v>
      </c>
      <c r="C1870" s="764" t="s">
        <v>1705</v>
      </c>
      <c r="D1870" s="765">
        <v>0</v>
      </c>
    </row>
    <row r="1871" spans="1:4" ht="25.5">
      <c r="A1871" s="766">
        <v>1862</v>
      </c>
      <c r="B1871" s="763" t="s">
        <v>917</v>
      </c>
      <c r="C1871" s="764" t="s">
        <v>1706</v>
      </c>
      <c r="D1871" s="765">
        <v>7414.05</v>
      </c>
    </row>
    <row r="1872" spans="1:4" ht="38.25">
      <c r="A1872" s="766">
        <v>1863</v>
      </c>
      <c r="B1872" s="763" t="s">
        <v>917</v>
      </c>
      <c r="C1872" s="764" t="s">
        <v>1707</v>
      </c>
      <c r="D1872" s="765">
        <v>3824.15</v>
      </c>
    </row>
    <row r="1873" spans="1:4" ht="25.5">
      <c r="A1873" s="766">
        <v>1864</v>
      </c>
      <c r="B1873" s="763" t="s">
        <v>917</v>
      </c>
      <c r="C1873" s="764" t="s">
        <v>1708</v>
      </c>
      <c r="D1873" s="765">
        <v>0</v>
      </c>
    </row>
    <row r="1874" spans="1:4" ht="38.25">
      <c r="A1874" s="766">
        <v>1865</v>
      </c>
      <c r="B1874" s="763" t="s">
        <v>917</v>
      </c>
      <c r="C1874" s="764" t="s">
        <v>1709</v>
      </c>
      <c r="D1874" s="765">
        <v>29088.68</v>
      </c>
    </row>
    <row r="1875" spans="1:4" ht="25.5">
      <c r="A1875" s="766">
        <v>1866</v>
      </c>
      <c r="B1875" s="763" t="s">
        <v>917</v>
      </c>
      <c r="C1875" s="764" t="s">
        <v>1710</v>
      </c>
      <c r="D1875" s="765">
        <v>0</v>
      </c>
    </row>
    <row r="1876" spans="1:4" ht="25.5">
      <c r="A1876" s="766">
        <v>1867</v>
      </c>
      <c r="B1876" s="763" t="s">
        <v>917</v>
      </c>
      <c r="C1876" s="764" t="s">
        <v>1711</v>
      </c>
      <c r="D1876" s="765">
        <v>0</v>
      </c>
    </row>
    <row r="1877" spans="1:4" ht="25.5">
      <c r="A1877" s="766">
        <v>1868</v>
      </c>
      <c r="B1877" s="763" t="s">
        <v>917</v>
      </c>
      <c r="C1877" s="764" t="s">
        <v>1712</v>
      </c>
      <c r="D1877" s="765">
        <v>0</v>
      </c>
    </row>
    <row r="1878" spans="1:4" ht="25.5">
      <c r="A1878" s="766">
        <v>1869</v>
      </c>
      <c r="B1878" s="763" t="s">
        <v>917</v>
      </c>
      <c r="C1878" s="764" t="s">
        <v>1713</v>
      </c>
      <c r="D1878" s="765">
        <v>0</v>
      </c>
    </row>
    <row r="1879" spans="1:4" ht="38.25">
      <c r="A1879" s="766">
        <v>1870</v>
      </c>
      <c r="B1879" s="763" t="s">
        <v>917</v>
      </c>
      <c r="C1879" s="764" t="s">
        <v>1714</v>
      </c>
      <c r="D1879" s="765">
        <v>42315.63</v>
      </c>
    </row>
    <row r="1880" spans="1:4" ht="38.25">
      <c r="A1880" s="766">
        <v>1871</v>
      </c>
      <c r="B1880" s="763" t="s">
        <v>917</v>
      </c>
      <c r="C1880" s="764" t="s">
        <v>1715</v>
      </c>
      <c r="D1880" s="765">
        <v>0</v>
      </c>
    </row>
    <row r="1881" spans="1:4" ht="38.25">
      <c r="A1881" s="766">
        <v>1872</v>
      </c>
      <c r="B1881" s="763" t="s">
        <v>917</v>
      </c>
      <c r="C1881" s="764" t="s">
        <v>1716</v>
      </c>
      <c r="D1881" s="765">
        <v>1932</v>
      </c>
    </row>
    <row r="1882" spans="1:4" ht="38.25">
      <c r="A1882" s="766">
        <v>1873</v>
      </c>
      <c r="B1882" s="763" t="s">
        <v>917</v>
      </c>
      <c r="C1882" s="764" t="s">
        <v>1717</v>
      </c>
      <c r="D1882" s="765">
        <v>1630.125</v>
      </c>
    </row>
    <row r="1883" spans="1:4" ht="38.25">
      <c r="A1883" s="766">
        <v>1874</v>
      </c>
      <c r="B1883" s="763" t="s">
        <v>917</v>
      </c>
      <c r="C1883" s="764" t="s">
        <v>1717</v>
      </c>
      <c r="D1883" s="765">
        <v>1630.125</v>
      </c>
    </row>
    <row r="1884" spans="1:4" ht="38.25">
      <c r="A1884" s="766">
        <v>1875</v>
      </c>
      <c r="B1884" s="763" t="s">
        <v>917</v>
      </c>
      <c r="C1884" s="764" t="s">
        <v>1718</v>
      </c>
      <c r="D1884" s="765">
        <v>14695.28</v>
      </c>
    </row>
    <row r="1885" spans="1:4" ht="25.5">
      <c r="A1885" s="766">
        <v>1876</v>
      </c>
      <c r="B1885" s="763" t="s">
        <v>917</v>
      </c>
      <c r="C1885" s="764" t="s">
        <v>1719</v>
      </c>
      <c r="D1885" s="765">
        <v>0</v>
      </c>
    </row>
    <row r="1886" spans="1:4" ht="25.5">
      <c r="A1886" s="766">
        <v>1877</v>
      </c>
      <c r="B1886" s="763" t="s">
        <v>917</v>
      </c>
      <c r="C1886" s="764" t="s">
        <v>1720</v>
      </c>
      <c r="D1886" s="765">
        <v>0</v>
      </c>
    </row>
    <row r="1887" spans="1:4">
      <c r="A1887" s="766">
        <v>1878</v>
      </c>
      <c r="B1887" s="763" t="s">
        <v>917</v>
      </c>
      <c r="C1887" s="764" t="s">
        <v>1721</v>
      </c>
      <c r="D1887" s="765">
        <v>0</v>
      </c>
    </row>
    <row r="1888" spans="1:4" ht="25.5">
      <c r="A1888" s="766">
        <v>1879</v>
      </c>
      <c r="B1888" s="763" t="s">
        <v>917</v>
      </c>
      <c r="C1888" s="764" t="s">
        <v>1713</v>
      </c>
      <c r="D1888" s="765">
        <v>0</v>
      </c>
    </row>
    <row r="1889" spans="1:4" ht="38.25">
      <c r="A1889" s="766">
        <v>1880</v>
      </c>
      <c r="B1889" s="763" t="s">
        <v>917</v>
      </c>
      <c r="C1889" s="764" t="s">
        <v>1722</v>
      </c>
      <c r="D1889" s="765">
        <v>42557.13</v>
      </c>
    </row>
    <row r="1890" spans="1:4" ht="38.25">
      <c r="A1890" s="766">
        <v>1881</v>
      </c>
      <c r="B1890" s="763" t="s">
        <v>917</v>
      </c>
      <c r="C1890" s="764" t="s">
        <v>1723</v>
      </c>
      <c r="D1890" s="765">
        <v>0</v>
      </c>
    </row>
    <row r="1891" spans="1:4" ht="38.25">
      <c r="A1891" s="766">
        <v>1882</v>
      </c>
      <c r="B1891" s="763" t="s">
        <v>917</v>
      </c>
      <c r="C1891" s="764" t="s">
        <v>1724</v>
      </c>
      <c r="D1891" s="765">
        <v>12859.87</v>
      </c>
    </row>
    <row r="1892" spans="1:4" ht="38.25">
      <c r="A1892" s="766">
        <v>1883</v>
      </c>
      <c r="B1892" s="763" t="s">
        <v>917</v>
      </c>
      <c r="C1892" s="764" t="s">
        <v>1725</v>
      </c>
      <c r="D1892" s="765">
        <v>0</v>
      </c>
    </row>
    <row r="1893" spans="1:4" ht="38.25">
      <c r="A1893" s="766">
        <v>1884</v>
      </c>
      <c r="B1893" s="763" t="s">
        <v>917</v>
      </c>
      <c r="C1893" s="764" t="s">
        <v>1726</v>
      </c>
      <c r="D1893" s="765">
        <v>15987.3</v>
      </c>
    </row>
    <row r="1894" spans="1:4" ht="38.25">
      <c r="A1894" s="766">
        <v>1885</v>
      </c>
      <c r="B1894" s="763" t="s">
        <v>917</v>
      </c>
      <c r="C1894" s="764" t="s">
        <v>1727</v>
      </c>
      <c r="D1894" s="765">
        <v>1932</v>
      </c>
    </row>
    <row r="1895" spans="1:4" ht="51">
      <c r="A1895" s="766">
        <v>1886</v>
      </c>
      <c r="B1895" s="763" t="s">
        <v>917</v>
      </c>
      <c r="C1895" s="764" t="s">
        <v>1728</v>
      </c>
      <c r="D1895" s="765">
        <v>2523.6799999999998</v>
      </c>
    </row>
    <row r="1896" spans="1:4" ht="51">
      <c r="A1896" s="766">
        <v>1887</v>
      </c>
      <c r="B1896" s="763" t="s">
        <v>917</v>
      </c>
      <c r="C1896" s="764" t="s">
        <v>1729</v>
      </c>
      <c r="D1896" s="765">
        <v>18716.25</v>
      </c>
    </row>
    <row r="1897" spans="1:4" ht="38.25">
      <c r="A1897" s="766">
        <v>1888</v>
      </c>
      <c r="B1897" s="763" t="s">
        <v>917</v>
      </c>
      <c r="C1897" s="764" t="s">
        <v>1718</v>
      </c>
      <c r="D1897" s="765">
        <v>15178.28</v>
      </c>
    </row>
    <row r="1898" spans="1:4" ht="25.5">
      <c r="A1898" s="766">
        <v>1889</v>
      </c>
      <c r="B1898" s="763" t="s">
        <v>917</v>
      </c>
      <c r="C1898" s="764" t="s">
        <v>1719</v>
      </c>
      <c r="D1898" s="765">
        <v>0</v>
      </c>
    </row>
    <row r="1899" spans="1:4" ht="25.5">
      <c r="A1899" s="766">
        <v>1890</v>
      </c>
      <c r="B1899" s="763" t="s">
        <v>917</v>
      </c>
      <c r="C1899" s="764" t="s">
        <v>1720</v>
      </c>
      <c r="D1899" s="765">
        <v>0</v>
      </c>
    </row>
    <row r="1900" spans="1:4">
      <c r="A1900" s="766">
        <v>1891</v>
      </c>
      <c r="B1900" s="763" t="s">
        <v>917</v>
      </c>
      <c r="C1900" s="764" t="s">
        <v>1721</v>
      </c>
      <c r="D1900" s="765">
        <v>0</v>
      </c>
    </row>
    <row r="1901" spans="1:4" ht="25.5">
      <c r="A1901" s="766">
        <v>1892</v>
      </c>
      <c r="B1901" s="763" t="s">
        <v>917</v>
      </c>
      <c r="C1901" s="764" t="s">
        <v>1730</v>
      </c>
      <c r="D1901" s="765">
        <v>0</v>
      </c>
    </row>
    <row r="1902" spans="1:4" ht="25.5">
      <c r="A1902" s="766">
        <v>1893</v>
      </c>
      <c r="B1902" s="763" t="s">
        <v>917</v>
      </c>
      <c r="C1902" s="764" t="s">
        <v>1641</v>
      </c>
      <c r="D1902" s="765">
        <v>0</v>
      </c>
    </row>
    <row r="1903" spans="1:4" ht="38.25">
      <c r="A1903" s="766">
        <v>1894</v>
      </c>
      <c r="B1903" s="763" t="s">
        <v>917</v>
      </c>
      <c r="C1903" s="764" t="s">
        <v>1722</v>
      </c>
      <c r="D1903" s="765">
        <v>43040.13</v>
      </c>
    </row>
    <row r="1904" spans="1:4" ht="38.25">
      <c r="A1904" s="766">
        <v>1895</v>
      </c>
      <c r="B1904" s="763" t="s">
        <v>917</v>
      </c>
      <c r="C1904" s="764" t="s">
        <v>1723</v>
      </c>
      <c r="D1904" s="765">
        <v>0</v>
      </c>
    </row>
    <row r="1905" spans="1:4" ht="38.25">
      <c r="A1905" s="766">
        <v>1896</v>
      </c>
      <c r="B1905" s="763" t="s">
        <v>917</v>
      </c>
      <c r="C1905" s="764" t="s">
        <v>1724</v>
      </c>
      <c r="D1905" s="765">
        <v>12859.88</v>
      </c>
    </row>
    <row r="1906" spans="1:4" ht="38.25">
      <c r="A1906" s="766">
        <v>1897</v>
      </c>
      <c r="B1906" s="763" t="s">
        <v>917</v>
      </c>
      <c r="C1906" s="764" t="s">
        <v>1725</v>
      </c>
      <c r="D1906" s="765">
        <v>0</v>
      </c>
    </row>
    <row r="1907" spans="1:4" ht="38.25">
      <c r="A1907" s="766">
        <v>1898</v>
      </c>
      <c r="B1907" s="763" t="s">
        <v>917</v>
      </c>
      <c r="C1907" s="764" t="s">
        <v>1726</v>
      </c>
      <c r="D1907" s="765">
        <v>15987.3</v>
      </c>
    </row>
    <row r="1908" spans="1:4" ht="38.25">
      <c r="A1908" s="766">
        <v>1899</v>
      </c>
      <c r="B1908" s="763" t="s">
        <v>917</v>
      </c>
      <c r="C1908" s="764" t="s">
        <v>1727</v>
      </c>
      <c r="D1908" s="765">
        <v>1932</v>
      </c>
    </row>
    <row r="1909" spans="1:4" ht="51">
      <c r="A1909" s="766">
        <v>1900</v>
      </c>
      <c r="B1909" s="763" t="s">
        <v>917</v>
      </c>
      <c r="C1909" s="764" t="s">
        <v>1731</v>
      </c>
      <c r="D1909" s="765">
        <v>1630.13</v>
      </c>
    </row>
    <row r="1910" spans="1:4" ht="51">
      <c r="A1910" s="766">
        <v>1901</v>
      </c>
      <c r="B1910" s="763" t="s">
        <v>917</v>
      </c>
      <c r="C1910" s="764" t="s">
        <v>1732</v>
      </c>
      <c r="D1910" s="765">
        <v>18716.25</v>
      </c>
    </row>
    <row r="1911" spans="1:4" ht="38.25">
      <c r="A1911" s="766">
        <v>1902</v>
      </c>
      <c r="B1911" s="763" t="s">
        <v>917</v>
      </c>
      <c r="C1911" s="764" t="s">
        <v>1733</v>
      </c>
      <c r="D1911" s="765">
        <v>5675.25</v>
      </c>
    </row>
    <row r="1912" spans="1:4" ht="38.25">
      <c r="A1912" s="766">
        <v>1903</v>
      </c>
      <c r="B1912" s="763" t="s">
        <v>917</v>
      </c>
      <c r="C1912" s="764" t="s">
        <v>1733</v>
      </c>
      <c r="D1912" s="765">
        <v>5675.25</v>
      </c>
    </row>
    <row r="1913" spans="1:4" ht="38.25">
      <c r="A1913" s="766">
        <v>1904</v>
      </c>
      <c r="B1913" s="763" t="s">
        <v>917</v>
      </c>
      <c r="C1913" s="764" t="s">
        <v>1734</v>
      </c>
      <c r="D1913" s="765">
        <v>5240.55</v>
      </c>
    </row>
    <row r="1914" spans="1:4" ht="38.25">
      <c r="A1914" s="766">
        <v>1905</v>
      </c>
      <c r="B1914" s="763" t="s">
        <v>917</v>
      </c>
      <c r="C1914" s="764" t="s">
        <v>1734</v>
      </c>
      <c r="D1914" s="765">
        <v>5240.55</v>
      </c>
    </row>
    <row r="1915" spans="1:4" ht="38.25">
      <c r="A1915" s="766">
        <v>1906</v>
      </c>
      <c r="B1915" s="763" t="s">
        <v>917</v>
      </c>
      <c r="C1915" s="764" t="s">
        <v>1734</v>
      </c>
      <c r="D1915" s="765">
        <v>5240.55</v>
      </c>
    </row>
    <row r="1916" spans="1:4">
      <c r="A1916" s="766">
        <v>1907</v>
      </c>
      <c r="B1916" s="763" t="s">
        <v>917</v>
      </c>
      <c r="C1916" s="764" t="s">
        <v>1735</v>
      </c>
      <c r="D1916" s="765">
        <v>9660</v>
      </c>
    </row>
    <row r="1917" spans="1:4">
      <c r="A1917" s="766">
        <v>1908</v>
      </c>
      <c r="B1917" s="763" t="s">
        <v>917</v>
      </c>
      <c r="C1917" s="764" t="s">
        <v>1735</v>
      </c>
      <c r="D1917" s="765">
        <v>9660</v>
      </c>
    </row>
    <row r="1918" spans="1:4" ht="38.25">
      <c r="A1918" s="766">
        <v>1909</v>
      </c>
      <c r="B1918" s="763" t="s">
        <v>917</v>
      </c>
      <c r="C1918" s="764" t="s">
        <v>1736</v>
      </c>
      <c r="D1918" s="765">
        <v>3381</v>
      </c>
    </row>
    <row r="1919" spans="1:4" ht="38.25">
      <c r="A1919" s="766">
        <v>1910</v>
      </c>
      <c r="B1919" s="763" t="s">
        <v>917</v>
      </c>
      <c r="C1919" s="764" t="s">
        <v>1737</v>
      </c>
      <c r="D1919" s="765">
        <v>7969.5</v>
      </c>
    </row>
    <row r="1920" spans="1:4" ht="38.25">
      <c r="A1920" s="766">
        <v>1911</v>
      </c>
      <c r="B1920" s="763" t="s">
        <v>917</v>
      </c>
      <c r="C1920" s="764" t="s">
        <v>1738</v>
      </c>
      <c r="D1920" s="765">
        <v>1702.57</v>
      </c>
    </row>
    <row r="1921" spans="1:4" ht="25.5">
      <c r="A1921" s="766">
        <v>1912</v>
      </c>
      <c r="B1921" s="763" t="s">
        <v>917</v>
      </c>
      <c r="C1921" s="764" t="s">
        <v>1739</v>
      </c>
      <c r="D1921" s="765">
        <v>3381</v>
      </c>
    </row>
    <row r="1922" spans="1:4" ht="51">
      <c r="A1922" s="766">
        <v>1913</v>
      </c>
      <c r="B1922" s="763" t="s">
        <v>917</v>
      </c>
      <c r="C1922" s="764" t="s">
        <v>1740</v>
      </c>
      <c r="D1922" s="765">
        <v>9620.16</v>
      </c>
    </row>
    <row r="1923" spans="1:4" ht="51">
      <c r="A1923" s="766">
        <v>1914</v>
      </c>
      <c r="B1923" s="763" t="s">
        <v>917</v>
      </c>
      <c r="C1923" s="764" t="s">
        <v>1740</v>
      </c>
      <c r="D1923" s="765">
        <v>9076.77</v>
      </c>
    </row>
    <row r="1924" spans="1:4" ht="51">
      <c r="A1924" s="766">
        <v>1915</v>
      </c>
      <c r="B1924" s="763" t="s">
        <v>917</v>
      </c>
      <c r="C1924" s="764" t="s">
        <v>1741</v>
      </c>
      <c r="D1924" s="765">
        <v>7969.5</v>
      </c>
    </row>
    <row r="1925" spans="1:4" ht="25.5">
      <c r="A1925" s="766">
        <v>1916</v>
      </c>
      <c r="B1925" s="763" t="s">
        <v>917</v>
      </c>
      <c r="C1925" s="764" t="s">
        <v>1742</v>
      </c>
      <c r="D1925" s="765">
        <v>0</v>
      </c>
    </row>
    <row r="1926" spans="1:4">
      <c r="A1926" s="766">
        <v>1917</v>
      </c>
      <c r="B1926" s="763" t="s">
        <v>917</v>
      </c>
      <c r="C1926" s="764" t="s">
        <v>1743</v>
      </c>
      <c r="D1926" s="765">
        <v>0</v>
      </c>
    </row>
    <row r="1927" spans="1:4" ht="51">
      <c r="A1927" s="766">
        <v>1918</v>
      </c>
      <c r="B1927" s="763" t="s">
        <v>917</v>
      </c>
      <c r="C1927" s="764" t="s">
        <v>1741</v>
      </c>
      <c r="D1927" s="765">
        <v>8090.25</v>
      </c>
    </row>
    <row r="1928" spans="1:4" ht="25.5">
      <c r="A1928" s="766">
        <v>1919</v>
      </c>
      <c r="B1928" s="763" t="s">
        <v>917</v>
      </c>
      <c r="C1928" s="764" t="s">
        <v>1742</v>
      </c>
      <c r="D1928" s="765">
        <v>0</v>
      </c>
    </row>
    <row r="1929" spans="1:4">
      <c r="A1929" s="766">
        <v>1920</v>
      </c>
      <c r="B1929" s="763" t="s">
        <v>917</v>
      </c>
      <c r="C1929" s="764" t="s">
        <v>1743</v>
      </c>
      <c r="D1929" s="765">
        <v>0</v>
      </c>
    </row>
    <row r="1930" spans="1:4" ht="51">
      <c r="A1930" s="766">
        <v>1921</v>
      </c>
      <c r="B1930" s="763" t="s">
        <v>917</v>
      </c>
      <c r="C1930" s="764" t="s">
        <v>1741</v>
      </c>
      <c r="D1930" s="765">
        <v>7172.55</v>
      </c>
    </row>
    <row r="1931" spans="1:4" ht="25.5">
      <c r="A1931" s="766">
        <v>1922</v>
      </c>
      <c r="B1931" s="763" t="s">
        <v>917</v>
      </c>
      <c r="C1931" s="764" t="s">
        <v>1742</v>
      </c>
      <c r="D1931" s="765">
        <v>0</v>
      </c>
    </row>
    <row r="1932" spans="1:4">
      <c r="A1932" s="766">
        <v>1923</v>
      </c>
      <c r="B1932" s="763" t="s">
        <v>917</v>
      </c>
      <c r="C1932" s="764" t="s">
        <v>1743</v>
      </c>
      <c r="D1932" s="765">
        <v>0</v>
      </c>
    </row>
    <row r="1933" spans="1:4" ht="51">
      <c r="A1933" s="766">
        <v>1924</v>
      </c>
      <c r="B1933" s="763" t="s">
        <v>917</v>
      </c>
      <c r="C1933" s="764" t="s">
        <v>1744</v>
      </c>
      <c r="D1933" s="765">
        <v>3646.65</v>
      </c>
    </row>
    <row r="1934" spans="1:4">
      <c r="A1934" s="766">
        <v>1925</v>
      </c>
      <c r="B1934" s="763" t="s">
        <v>917</v>
      </c>
      <c r="C1934" s="764" t="s">
        <v>1745</v>
      </c>
      <c r="D1934" s="765">
        <v>0</v>
      </c>
    </row>
    <row r="1935" spans="1:4">
      <c r="A1935" s="766">
        <v>1926</v>
      </c>
      <c r="B1935" s="763" t="s">
        <v>917</v>
      </c>
      <c r="C1935" s="764" t="s">
        <v>1746</v>
      </c>
      <c r="D1935" s="765">
        <v>0</v>
      </c>
    </row>
    <row r="1936" spans="1:4" ht="51">
      <c r="A1936" s="766">
        <v>1927</v>
      </c>
      <c r="B1936" s="763" t="s">
        <v>917</v>
      </c>
      <c r="C1936" s="764" t="s">
        <v>1747</v>
      </c>
      <c r="D1936" s="765">
        <v>9551.33</v>
      </c>
    </row>
    <row r="1937" spans="1:4">
      <c r="A1937" s="766">
        <v>1928</v>
      </c>
      <c r="B1937" s="763" t="s">
        <v>917</v>
      </c>
      <c r="C1937" s="764" t="s">
        <v>1748</v>
      </c>
      <c r="D1937" s="765">
        <v>0</v>
      </c>
    </row>
    <row r="1938" spans="1:4" ht="25.5">
      <c r="A1938" s="766">
        <v>1929</v>
      </c>
      <c r="B1938" s="763" t="s">
        <v>917</v>
      </c>
      <c r="C1938" s="764" t="s">
        <v>1749</v>
      </c>
      <c r="D1938" s="765">
        <v>0</v>
      </c>
    </row>
    <row r="1939" spans="1:4" ht="38.25">
      <c r="A1939" s="766">
        <v>1930</v>
      </c>
      <c r="B1939" s="763" t="s">
        <v>917</v>
      </c>
      <c r="C1939" s="764" t="s">
        <v>1750</v>
      </c>
      <c r="D1939" s="765">
        <v>4830</v>
      </c>
    </row>
    <row r="1940" spans="1:4" ht="38.25">
      <c r="A1940" s="766">
        <v>1931</v>
      </c>
      <c r="B1940" s="763" t="s">
        <v>917</v>
      </c>
      <c r="C1940" s="764" t="s">
        <v>1750</v>
      </c>
      <c r="D1940" s="765">
        <v>4830</v>
      </c>
    </row>
    <row r="1941" spans="1:4" ht="38.25">
      <c r="A1941" s="766">
        <v>1932</v>
      </c>
      <c r="B1941" s="763" t="s">
        <v>917</v>
      </c>
      <c r="C1941" s="764" t="s">
        <v>1750</v>
      </c>
      <c r="D1941" s="765">
        <v>4830</v>
      </c>
    </row>
    <row r="1942" spans="1:4" ht="38.25">
      <c r="A1942" s="766">
        <v>1933</v>
      </c>
      <c r="B1942" s="763" t="s">
        <v>917</v>
      </c>
      <c r="C1942" s="764" t="s">
        <v>1750</v>
      </c>
      <c r="D1942" s="765">
        <v>4830</v>
      </c>
    </row>
    <row r="1943" spans="1:4" ht="38.25">
      <c r="A1943" s="766">
        <v>1934</v>
      </c>
      <c r="B1943" s="763" t="s">
        <v>917</v>
      </c>
      <c r="C1943" s="764" t="s">
        <v>1750</v>
      </c>
      <c r="D1943" s="765">
        <v>4830</v>
      </c>
    </row>
    <row r="1944" spans="1:4" ht="38.25">
      <c r="A1944" s="766">
        <v>1935</v>
      </c>
      <c r="B1944" s="763" t="s">
        <v>917</v>
      </c>
      <c r="C1944" s="764" t="s">
        <v>1750</v>
      </c>
      <c r="D1944" s="765">
        <v>4830</v>
      </c>
    </row>
    <row r="1945" spans="1:4" ht="38.25">
      <c r="A1945" s="766">
        <v>1936</v>
      </c>
      <c r="B1945" s="763" t="s">
        <v>917</v>
      </c>
      <c r="C1945" s="764" t="s">
        <v>1750</v>
      </c>
      <c r="D1945" s="765">
        <v>4830</v>
      </c>
    </row>
    <row r="1946" spans="1:4" ht="38.25">
      <c r="A1946" s="766">
        <v>1937</v>
      </c>
      <c r="B1946" s="763" t="s">
        <v>917</v>
      </c>
      <c r="C1946" s="764" t="s">
        <v>1750</v>
      </c>
      <c r="D1946" s="765">
        <v>4830</v>
      </c>
    </row>
    <row r="1947" spans="1:4" ht="38.25">
      <c r="A1947" s="766">
        <v>1938</v>
      </c>
      <c r="B1947" s="763" t="s">
        <v>917</v>
      </c>
      <c r="C1947" s="764" t="s">
        <v>1750</v>
      </c>
      <c r="D1947" s="765">
        <v>4830</v>
      </c>
    </row>
    <row r="1948" spans="1:4" ht="38.25">
      <c r="A1948" s="766">
        <v>1939</v>
      </c>
      <c r="B1948" s="763" t="s">
        <v>917</v>
      </c>
      <c r="C1948" s="764" t="s">
        <v>1750</v>
      </c>
      <c r="D1948" s="765">
        <v>4830</v>
      </c>
    </row>
    <row r="1949" spans="1:4" ht="38.25">
      <c r="A1949" s="766">
        <v>1940</v>
      </c>
      <c r="B1949" s="763" t="s">
        <v>917</v>
      </c>
      <c r="C1949" s="764" t="s">
        <v>1750</v>
      </c>
      <c r="D1949" s="765">
        <v>4830</v>
      </c>
    </row>
    <row r="1950" spans="1:4" ht="38.25">
      <c r="A1950" s="766">
        <v>1941</v>
      </c>
      <c r="B1950" s="763" t="s">
        <v>917</v>
      </c>
      <c r="C1950" s="764" t="s">
        <v>1750</v>
      </c>
      <c r="D1950" s="765">
        <v>4830</v>
      </c>
    </row>
    <row r="1951" spans="1:4" ht="38.25">
      <c r="A1951" s="766">
        <v>1942</v>
      </c>
      <c r="B1951" s="763" t="s">
        <v>917</v>
      </c>
      <c r="C1951" s="764" t="s">
        <v>1750</v>
      </c>
      <c r="D1951" s="765">
        <v>4830</v>
      </c>
    </row>
    <row r="1952" spans="1:4" ht="38.25">
      <c r="A1952" s="766">
        <v>1943</v>
      </c>
      <c r="B1952" s="763" t="s">
        <v>917</v>
      </c>
      <c r="C1952" s="764" t="s">
        <v>1750</v>
      </c>
      <c r="D1952" s="765">
        <v>4830</v>
      </c>
    </row>
    <row r="1953" spans="1:4" ht="38.25">
      <c r="A1953" s="766">
        <v>1944</v>
      </c>
      <c r="B1953" s="763" t="s">
        <v>917</v>
      </c>
      <c r="C1953" s="764" t="s">
        <v>1750</v>
      </c>
      <c r="D1953" s="765">
        <v>4830</v>
      </c>
    </row>
    <row r="1954" spans="1:4" ht="38.25">
      <c r="A1954" s="766">
        <v>1945</v>
      </c>
      <c r="B1954" s="763" t="s">
        <v>917</v>
      </c>
      <c r="C1954" s="764" t="s">
        <v>1750</v>
      </c>
      <c r="D1954" s="765">
        <v>4830</v>
      </c>
    </row>
    <row r="1955" spans="1:4" ht="38.25">
      <c r="A1955" s="766">
        <v>1946</v>
      </c>
      <c r="B1955" s="763" t="s">
        <v>917</v>
      </c>
      <c r="C1955" s="764" t="s">
        <v>1750</v>
      </c>
      <c r="D1955" s="765">
        <v>4830</v>
      </c>
    </row>
    <row r="1956" spans="1:4" ht="38.25">
      <c r="A1956" s="766">
        <v>1947</v>
      </c>
      <c r="B1956" s="763" t="s">
        <v>917</v>
      </c>
      <c r="C1956" s="764" t="s">
        <v>1750</v>
      </c>
      <c r="D1956" s="765">
        <v>4830</v>
      </c>
    </row>
    <row r="1957" spans="1:4" ht="38.25">
      <c r="A1957" s="766">
        <v>1948</v>
      </c>
      <c r="B1957" s="763" t="s">
        <v>917</v>
      </c>
      <c r="C1957" s="764" t="s">
        <v>1750</v>
      </c>
      <c r="D1957" s="765">
        <v>4830</v>
      </c>
    </row>
    <row r="1958" spans="1:4" ht="51">
      <c r="A1958" s="766">
        <v>1949</v>
      </c>
      <c r="B1958" s="763" t="s">
        <v>917</v>
      </c>
      <c r="C1958" s="764" t="s">
        <v>1751</v>
      </c>
      <c r="D1958" s="765">
        <v>6882.75</v>
      </c>
    </row>
    <row r="1959" spans="1:4" ht="51">
      <c r="A1959" s="766">
        <v>1950</v>
      </c>
      <c r="B1959" s="763" t="s">
        <v>917</v>
      </c>
      <c r="C1959" s="764" t="s">
        <v>1752</v>
      </c>
      <c r="D1959" s="765">
        <v>3781.89</v>
      </c>
    </row>
    <row r="1960" spans="1:4" ht="51">
      <c r="A1960" s="766">
        <v>1951</v>
      </c>
      <c r="B1960" s="763" t="s">
        <v>917</v>
      </c>
      <c r="C1960" s="764" t="s">
        <v>1751</v>
      </c>
      <c r="D1960" s="765">
        <v>6882.75</v>
      </c>
    </row>
    <row r="1961" spans="1:4" ht="51">
      <c r="A1961" s="766">
        <v>1952</v>
      </c>
      <c r="B1961" s="763" t="s">
        <v>917</v>
      </c>
      <c r="C1961" s="764" t="s">
        <v>1752</v>
      </c>
      <c r="D1961" s="765">
        <v>3781.89</v>
      </c>
    </row>
    <row r="1962" spans="1:4" ht="51">
      <c r="A1962" s="766">
        <v>1953</v>
      </c>
      <c r="B1962" s="763" t="s">
        <v>917</v>
      </c>
      <c r="C1962" s="764" t="s">
        <v>1751</v>
      </c>
      <c r="D1962" s="765">
        <v>6882.75</v>
      </c>
    </row>
    <row r="1963" spans="1:4" ht="51">
      <c r="A1963" s="766">
        <v>1954</v>
      </c>
      <c r="B1963" s="763" t="s">
        <v>917</v>
      </c>
      <c r="C1963" s="764" t="s">
        <v>1752</v>
      </c>
      <c r="D1963" s="765">
        <v>3781.89</v>
      </c>
    </row>
    <row r="1964" spans="1:4" ht="51">
      <c r="A1964" s="766">
        <v>1955</v>
      </c>
      <c r="B1964" s="763" t="s">
        <v>917</v>
      </c>
      <c r="C1964" s="764" t="s">
        <v>1751</v>
      </c>
      <c r="D1964" s="765">
        <v>6882.75</v>
      </c>
    </row>
    <row r="1965" spans="1:4" ht="51">
      <c r="A1965" s="766">
        <v>1956</v>
      </c>
      <c r="B1965" s="763" t="s">
        <v>917</v>
      </c>
      <c r="C1965" s="764" t="s">
        <v>1753</v>
      </c>
      <c r="D1965" s="765">
        <v>3781.89</v>
      </c>
    </row>
    <row r="1966" spans="1:4" ht="51">
      <c r="A1966" s="766">
        <v>1957</v>
      </c>
      <c r="B1966" s="763" t="s">
        <v>917</v>
      </c>
      <c r="C1966" s="764" t="s">
        <v>1751</v>
      </c>
      <c r="D1966" s="765">
        <v>6882.75</v>
      </c>
    </row>
    <row r="1967" spans="1:4" ht="51">
      <c r="A1967" s="766">
        <v>1958</v>
      </c>
      <c r="B1967" s="763" t="s">
        <v>917</v>
      </c>
      <c r="C1967" s="764" t="s">
        <v>1753</v>
      </c>
      <c r="D1967" s="765">
        <v>3781.89</v>
      </c>
    </row>
    <row r="1968" spans="1:4" ht="25.5">
      <c r="A1968" s="766">
        <v>1959</v>
      </c>
      <c r="B1968" s="763" t="s">
        <v>917</v>
      </c>
      <c r="C1968" s="764" t="s">
        <v>1754</v>
      </c>
      <c r="D1968" s="765">
        <v>2873.85</v>
      </c>
    </row>
    <row r="1969" spans="1:4" ht="25.5">
      <c r="A1969" s="766">
        <v>1960</v>
      </c>
      <c r="B1969" s="763" t="s">
        <v>813</v>
      </c>
      <c r="C1969" s="764" t="s">
        <v>1755</v>
      </c>
      <c r="D1969" s="765">
        <v>4995</v>
      </c>
    </row>
    <row r="1970" spans="1:4" ht="25.5">
      <c r="A1970" s="766">
        <v>1961</v>
      </c>
      <c r="B1970" s="763" t="s">
        <v>813</v>
      </c>
      <c r="C1970" s="764" t="s">
        <v>1756</v>
      </c>
      <c r="D1970" s="765">
        <v>17050</v>
      </c>
    </row>
    <row r="1971" spans="1:4" ht="38.25">
      <c r="A1971" s="766">
        <v>1962</v>
      </c>
      <c r="B1971" s="763" t="s">
        <v>813</v>
      </c>
      <c r="C1971" s="764" t="s">
        <v>1757</v>
      </c>
      <c r="D1971" s="765">
        <v>5214</v>
      </c>
    </row>
    <row r="1972" spans="1:4" ht="25.5">
      <c r="A1972" s="766">
        <v>1963</v>
      </c>
      <c r="B1972" s="763" t="s">
        <v>813</v>
      </c>
      <c r="C1972" s="764" t="s">
        <v>1758</v>
      </c>
      <c r="D1972" s="765">
        <v>1500</v>
      </c>
    </row>
    <row r="1973" spans="1:4" ht="25.5">
      <c r="A1973" s="766">
        <v>1964</v>
      </c>
      <c r="B1973" s="763" t="s">
        <v>813</v>
      </c>
      <c r="C1973" s="764" t="s">
        <v>1758</v>
      </c>
      <c r="D1973" s="765">
        <v>1500</v>
      </c>
    </row>
    <row r="1974" spans="1:4" ht="25.5">
      <c r="A1974" s="766">
        <v>1965</v>
      </c>
      <c r="B1974" s="763" t="s">
        <v>813</v>
      </c>
      <c r="C1974" s="764" t="s">
        <v>1758</v>
      </c>
      <c r="D1974" s="765">
        <v>1500</v>
      </c>
    </row>
    <row r="1975" spans="1:4" ht="25.5">
      <c r="A1975" s="766">
        <v>1966</v>
      </c>
      <c r="B1975" s="763" t="s">
        <v>813</v>
      </c>
      <c r="C1975" s="764" t="s">
        <v>1758</v>
      </c>
      <c r="D1975" s="765">
        <v>1500</v>
      </c>
    </row>
    <row r="1976" spans="1:4" ht="25.5">
      <c r="A1976" s="766">
        <v>1967</v>
      </c>
      <c r="B1976" s="763" t="s">
        <v>813</v>
      </c>
      <c r="C1976" s="764" t="s">
        <v>1758</v>
      </c>
      <c r="D1976" s="765">
        <v>1500</v>
      </c>
    </row>
    <row r="1977" spans="1:4" ht="25.5">
      <c r="A1977" s="766">
        <v>1968</v>
      </c>
      <c r="B1977" s="763" t="s">
        <v>813</v>
      </c>
      <c r="C1977" s="764" t="s">
        <v>1758</v>
      </c>
      <c r="D1977" s="765">
        <v>1500</v>
      </c>
    </row>
    <row r="1978" spans="1:4" ht="38.25">
      <c r="A1978" s="766">
        <v>1969</v>
      </c>
      <c r="B1978" s="763" t="s">
        <v>813</v>
      </c>
      <c r="C1978" s="764" t="s">
        <v>1759</v>
      </c>
      <c r="D1978" s="765">
        <v>55170</v>
      </c>
    </row>
    <row r="1979" spans="1:4" ht="38.25">
      <c r="A1979" s="766">
        <v>1970</v>
      </c>
      <c r="B1979" s="763" t="s">
        <v>813</v>
      </c>
      <c r="C1979" s="764" t="s">
        <v>1760</v>
      </c>
      <c r="D1979" s="765">
        <v>21500</v>
      </c>
    </row>
    <row r="1980" spans="1:4" ht="38.25">
      <c r="A1980" s="766">
        <v>1971</v>
      </c>
      <c r="B1980" s="763" t="s">
        <v>813</v>
      </c>
      <c r="C1980" s="764" t="s">
        <v>1761</v>
      </c>
      <c r="D1980" s="765">
        <v>25000</v>
      </c>
    </row>
    <row r="1981" spans="1:4" ht="25.5">
      <c r="A1981" s="766">
        <v>1972</v>
      </c>
      <c r="B1981" s="763" t="s">
        <v>813</v>
      </c>
      <c r="C1981" s="764" t="s">
        <v>1762</v>
      </c>
      <c r="D1981" s="765">
        <v>4650</v>
      </c>
    </row>
    <row r="1982" spans="1:4" ht="38.25">
      <c r="A1982" s="766">
        <v>1973</v>
      </c>
      <c r="B1982" s="763" t="s">
        <v>813</v>
      </c>
      <c r="C1982" s="764" t="s">
        <v>1763</v>
      </c>
      <c r="D1982" s="765">
        <v>16629</v>
      </c>
    </row>
    <row r="1983" spans="1:4">
      <c r="A1983" s="766">
        <v>1974</v>
      </c>
      <c r="B1983" s="763" t="s">
        <v>813</v>
      </c>
      <c r="C1983" s="764" t="s">
        <v>1764</v>
      </c>
      <c r="D1983" s="765">
        <v>6440</v>
      </c>
    </row>
    <row r="1984" spans="1:4">
      <c r="A1984" s="766">
        <v>1975</v>
      </c>
      <c r="B1984" s="763" t="s">
        <v>813</v>
      </c>
      <c r="C1984" s="764" t="s">
        <v>1764</v>
      </c>
      <c r="D1984" s="765">
        <v>6440</v>
      </c>
    </row>
    <row r="1985" spans="1:4">
      <c r="A1985" s="766">
        <v>1976</v>
      </c>
      <c r="B1985" s="763" t="s">
        <v>813</v>
      </c>
      <c r="C1985" s="764" t="s">
        <v>1765</v>
      </c>
      <c r="D1985" s="765">
        <v>8562</v>
      </c>
    </row>
    <row r="1986" spans="1:4">
      <c r="A1986" s="766">
        <v>1977</v>
      </c>
      <c r="B1986" s="763" t="s">
        <v>813</v>
      </c>
      <c r="C1986" s="764" t="s">
        <v>1766</v>
      </c>
      <c r="D1986" s="765">
        <v>1862.6</v>
      </c>
    </row>
    <row r="1987" spans="1:4">
      <c r="A1987" s="766">
        <v>1978</v>
      </c>
      <c r="B1987" s="763" t="s">
        <v>813</v>
      </c>
      <c r="C1987" s="764" t="s">
        <v>1767</v>
      </c>
      <c r="D1987" s="765">
        <v>1380</v>
      </c>
    </row>
    <row r="1988" spans="1:4">
      <c r="A1988" s="766">
        <v>1979</v>
      </c>
      <c r="B1988" s="763" t="s">
        <v>813</v>
      </c>
      <c r="C1988" s="764" t="s">
        <v>1768</v>
      </c>
      <c r="D1988" s="765">
        <v>4485</v>
      </c>
    </row>
    <row r="1989" spans="1:4">
      <c r="A1989" s="766">
        <v>1980</v>
      </c>
      <c r="B1989" s="763" t="s">
        <v>813</v>
      </c>
      <c r="C1989" s="764" t="s">
        <v>1769</v>
      </c>
      <c r="D1989" s="765">
        <v>1840</v>
      </c>
    </row>
    <row r="1990" spans="1:4" ht="25.5">
      <c r="A1990" s="766">
        <v>1981</v>
      </c>
      <c r="B1990" s="763" t="s">
        <v>813</v>
      </c>
      <c r="C1990" s="764" t="s">
        <v>1770</v>
      </c>
      <c r="D1990" s="765">
        <v>21275</v>
      </c>
    </row>
    <row r="1991" spans="1:4">
      <c r="A1991" s="766">
        <v>1982</v>
      </c>
      <c r="B1991" s="763" t="s">
        <v>813</v>
      </c>
      <c r="C1991" s="764" t="s">
        <v>1771</v>
      </c>
      <c r="D1991" s="765">
        <v>5984.1</v>
      </c>
    </row>
    <row r="1992" spans="1:4">
      <c r="A1992" s="766">
        <v>1983</v>
      </c>
      <c r="B1992" s="763" t="s">
        <v>813</v>
      </c>
      <c r="C1992" s="764" t="s">
        <v>1772</v>
      </c>
      <c r="D1992" s="765">
        <v>2550</v>
      </c>
    </row>
    <row r="1993" spans="1:4">
      <c r="A1993" s="766">
        <v>1984</v>
      </c>
      <c r="B1993" s="763" t="s">
        <v>813</v>
      </c>
      <c r="C1993" s="764" t="s">
        <v>1773</v>
      </c>
      <c r="D1993" s="765">
        <v>1148.8499999999999</v>
      </c>
    </row>
    <row r="1994" spans="1:4">
      <c r="A1994" s="766">
        <v>1985</v>
      </c>
      <c r="B1994" s="763" t="s">
        <v>813</v>
      </c>
      <c r="C1994" s="764" t="s">
        <v>1773</v>
      </c>
      <c r="D1994" s="765">
        <v>1148.8499999999999</v>
      </c>
    </row>
    <row r="1995" spans="1:4">
      <c r="A1995" s="766">
        <v>1986</v>
      </c>
      <c r="B1995" s="763" t="s">
        <v>813</v>
      </c>
      <c r="C1995" s="764" t="s">
        <v>1773</v>
      </c>
      <c r="D1995" s="765">
        <v>1148.8499999999999</v>
      </c>
    </row>
    <row r="1996" spans="1:4">
      <c r="A1996" s="766">
        <v>1987</v>
      </c>
      <c r="B1996" s="763" t="s">
        <v>813</v>
      </c>
      <c r="C1996" s="764" t="s">
        <v>1773</v>
      </c>
      <c r="D1996" s="765">
        <v>1148.8499999999999</v>
      </c>
    </row>
    <row r="1997" spans="1:4">
      <c r="A1997" s="766">
        <v>1988</v>
      </c>
      <c r="B1997" s="763" t="s">
        <v>813</v>
      </c>
      <c r="C1997" s="764" t="s">
        <v>1773</v>
      </c>
      <c r="D1997" s="765">
        <v>1148.8499999999999</v>
      </c>
    </row>
    <row r="1998" spans="1:4">
      <c r="A1998" s="766">
        <v>1989</v>
      </c>
      <c r="B1998" s="763" t="s">
        <v>813</v>
      </c>
      <c r="C1998" s="764" t="s">
        <v>1773</v>
      </c>
      <c r="D1998" s="765">
        <v>1148.8499999999999</v>
      </c>
    </row>
    <row r="1999" spans="1:4">
      <c r="A1999" s="766">
        <v>1990</v>
      </c>
      <c r="B1999" s="763" t="s">
        <v>813</v>
      </c>
      <c r="C1999" s="764" t="s">
        <v>1774</v>
      </c>
      <c r="D1999" s="765">
        <v>4690</v>
      </c>
    </row>
    <row r="2000" spans="1:4" ht="25.5">
      <c r="A2000" s="766">
        <v>1991</v>
      </c>
      <c r="B2000" s="763" t="s">
        <v>813</v>
      </c>
      <c r="C2000" s="764" t="s">
        <v>1775</v>
      </c>
      <c r="D2000" s="765">
        <v>615.65</v>
      </c>
    </row>
    <row r="2001" spans="1:4">
      <c r="A2001" s="766">
        <v>1992</v>
      </c>
      <c r="B2001" s="763" t="s">
        <v>813</v>
      </c>
      <c r="C2001" s="764" t="s">
        <v>1776</v>
      </c>
      <c r="D2001" s="765">
        <v>1594.93</v>
      </c>
    </row>
    <row r="2002" spans="1:4" ht="38.25">
      <c r="A2002" s="766">
        <v>1993</v>
      </c>
      <c r="B2002" s="763" t="s">
        <v>813</v>
      </c>
      <c r="C2002" s="764" t="s">
        <v>1777</v>
      </c>
      <c r="D2002" s="765">
        <v>3150</v>
      </c>
    </row>
    <row r="2003" spans="1:4" ht="25.5">
      <c r="A2003" s="766">
        <v>1994</v>
      </c>
      <c r="B2003" s="763" t="s">
        <v>813</v>
      </c>
      <c r="C2003" s="764" t="s">
        <v>1778</v>
      </c>
      <c r="D2003" s="765">
        <v>1391.3119999999999</v>
      </c>
    </row>
    <row r="2004" spans="1:4" ht="25.5">
      <c r="A2004" s="766">
        <v>1995</v>
      </c>
      <c r="B2004" s="763" t="s">
        <v>813</v>
      </c>
      <c r="C2004" s="764" t="s">
        <v>1779</v>
      </c>
      <c r="D2004" s="765">
        <v>1500</v>
      </c>
    </row>
    <row r="2005" spans="1:4" ht="25.5">
      <c r="A2005" s="766">
        <v>1996</v>
      </c>
      <c r="B2005" s="763" t="s">
        <v>813</v>
      </c>
      <c r="C2005" s="764" t="s">
        <v>1780</v>
      </c>
      <c r="D2005" s="765">
        <v>6670</v>
      </c>
    </row>
    <row r="2006" spans="1:4" ht="25.5">
      <c r="A2006" s="766">
        <v>1997</v>
      </c>
      <c r="B2006" s="763" t="s">
        <v>813</v>
      </c>
      <c r="C2006" s="764" t="s">
        <v>1781</v>
      </c>
      <c r="D2006" s="765">
        <v>3335</v>
      </c>
    </row>
    <row r="2007" spans="1:4">
      <c r="A2007" s="766">
        <v>1998</v>
      </c>
      <c r="B2007" s="763" t="s">
        <v>813</v>
      </c>
      <c r="C2007" s="764" t="s">
        <v>1782</v>
      </c>
      <c r="D2007" s="765">
        <v>6727.5</v>
      </c>
    </row>
    <row r="2008" spans="1:4">
      <c r="A2008" s="766">
        <v>1999</v>
      </c>
      <c r="B2008" s="763" t="s">
        <v>813</v>
      </c>
      <c r="C2008" s="764" t="s">
        <v>1783</v>
      </c>
      <c r="D2008" s="765">
        <v>9085</v>
      </c>
    </row>
    <row r="2009" spans="1:4">
      <c r="A2009" s="766">
        <v>2000</v>
      </c>
      <c r="B2009" s="763" t="s">
        <v>813</v>
      </c>
      <c r="C2009" s="764" t="s">
        <v>1784</v>
      </c>
      <c r="D2009" s="765">
        <v>437</v>
      </c>
    </row>
    <row r="2010" spans="1:4" ht="25.5">
      <c r="A2010" s="766">
        <v>2001</v>
      </c>
      <c r="B2010" s="763" t="s">
        <v>813</v>
      </c>
      <c r="C2010" s="764" t="s">
        <v>1785</v>
      </c>
      <c r="D2010" s="765">
        <v>563.5</v>
      </c>
    </row>
    <row r="2011" spans="1:4" ht="25.5">
      <c r="A2011" s="766">
        <v>2002</v>
      </c>
      <c r="B2011" s="763" t="s">
        <v>813</v>
      </c>
      <c r="C2011" s="764" t="s">
        <v>1786</v>
      </c>
      <c r="D2011" s="765">
        <v>1437.5</v>
      </c>
    </row>
    <row r="2012" spans="1:4" ht="25.5">
      <c r="A2012" s="766">
        <v>2003</v>
      </c>
      <c r="B2012" s="763" t="s">
        <v>813</v>
      </c>
      <c r="C2012" s="764" t="s">
        <v>1787</v>
      </c>
      <c r="D2012" s="765">
        <v>2242.5</v>
      </c>
    </row>
    <row r="2013" spans="1:4" ht="25.5">
      <c r="A2013" s="766">
        <v>2004</v>
      </c>
      <c r="B2013" s="763" t="s">
        <v>813</v>
      </c>
      <c r="C2013" s="764" t="s">
        <v>1788</v>
      </c>
      <c r="D2013" s="765">
        <v>2990</v>
      </c>
    </row>
    <row r="2014" spans="1:4" ht="25.5">
      <c r="A2014" s="766">
        <v>2005</v>
      </c>
      <c r="B2014" s="763" t="s">
        <v>813</v>
      </c>
      <c r="C2014" s="764" t="s">
        <v>1780</v>
      </c>
      <c r="D2014" s="765">
        <v>6670</v>
      </c>
    </row>
    <row r="2015" spans="1:4" ht="38.25">
      <c r="A2015" s="766">
        <v>2006</v>
      </c>
      <c r="B2015" s="763" t="s">
        <v>813</v>
      </c>
      <c r="C2015" s="764" t="s">
        <v>1789</v>
      </c>
      <c r="D2015" s="765">
        <v>3335</v>
      </c>
    </row>
    <row r="2016" spans="1:4">
      <c r="A2016" s="766">
        <v>2007</v>
      </c>
      <c r="B2016" s="763" t="s">
        <v>813</v>
      </c>
      <c r="C2016" s="764" t="s">
        <v>1790</v>
      </c>
      <c r="D2016" s="765">
        <v>6727.5</v>
      </c>
    </row>
    <row r="2017" spans="1:4">
      <c r="A2017" s="766">
        <v>2008</v>
      </c>
      <c r="B2017" s="763" t="s">
        <v>813</v>
      </c>
      <c r="C2017" s="764" t="s">
        <v>1791</v>
      </c>
      <c r="D2017" s="765">
        <v>9085</v>
      </c>
    </row>
    <row r="2018" spans="1:4" ht="25.5">
      <c r="A2018" s="766">
        <v>2009</v>
      </c>
      <c r="B2018" s="763" t="s">
        <v>1620</v>
      </c>
      <c r="C2018" s="764" t="s">
        <v>1792</v>
      </c>
      <c r="D2018" s="765">
        <v>920</v>
      </c>
    </row>
    <row r="2019" spans="1:4" ht="25.5">
      <c r="A2019" s="766">
        <v>2010</v>
      </c>
      <c r="B2019" s="763" t="s">
        <v>813</v>
      </c>
      <c r="C2019" s="764" t="s">
        <v>1785</v>
      </c>
      <c r="D2019" s="765">
        <v>563.5</v>
      </c>
    </row>
    <row r="2020" spans="1:4">
      <c r="A2020" s="766">
        <v>2011</v>
      </c>
      <c r="B2020" s="763" t="s">
        <v>813</v>
      </c>
      <c r="C2020" s="764" t="s">
        <v>1793</v>
      </c>
      <c r="D2020" s="765">
        <v>437</v>
      </c>
    </row>
    <row r="2021" spans="1:4" ht="25.5">
      <c r="A2021" s="766">
        <v>2012</v>
      </c>
      <c r="B2021" s="763" t="s">
        <v>813</v>
      </c>
      <c r="C2021" s="764" t="s">
        <v>1786</v>
      </c>
      <c r="D2021" s="765">
        <v>1437.5</v>
      </c>
    </row>
    <row r="2022" spans="1:4" ht="25.5">
      <c r="A2022" s="766">
        <v>2013</v>
      </c>
      <c r="B2022" s="763" t="s">
        <v>813</v>
      </c>
      <c r="C2022" s="764" t="s">
        <v>1794</v>
      </c>
      <c r="D2022" s="765">
        <v>2242.5</v>
      </c>
    </row>
    <row r="2023" spans="1:4" ht="25.5">
      <c r="A2023" s="766">
        <v>2014</v>
      </c>
      <c r="B2023" s="763" t="s">
        <v>813</v>
      </c>
      <c r="C2023" s="764" t="s">
        <v>1788</v>
      </c>
      <c r="D2023" s="765">
        <v>2990</v>
      </c>
    </row>
    <row r="2024" spans="1:4">
      <c r="A2024" s="766">
        <v>2015</v>
      </c>
      <c r="B2024" s="763" t="s">
        <v>813</v>
      </c>
      <c r="C2024" s="764" t="s">
        <v>1795</v>
      </c>
      <c r="D2024" s="765">
        <v>1495</v>
      </c>
    </row>
    <row r="2025" spans="1:4" ht="25.5">
      <c r="A2025" s="766">
        <v>2016</v>
      </c>
      <c r="B2025" s="763" t="s">
        <v>813</v>
      </c>
      <c r="C2025" s="764" t="s">
        <v>1796</v>
      </c>
      <c r="D2025" s="765">
        <v>2932.5</v>
      </c>
    </row>
    <row r="2026" spans="1:4" ht="25.5">
      <c r="A2026" s="766">
        <v>2017</v>
      </c>
      <c r="B2026" s="763" t="s">
        <v>813</v>
      </c>
      <c r="C2026" s="764" t="s">
        <v>1797</v>
      </c>
      <c r="D2026" s="765">
        <v>10235</v>
      </c>
    </row>
    <row r="2027" spans="1:4" ht="38.25">
      <c r="A2027" s="766">
        <v>2018</v>
      </c>
      <c r="B2027" s="763" t="s">
        <v>813</v>
      </c>
      <c r="C2027" s="764" t="s">
        <v>1798</v>
      </c>
      <c r="D2027" s="765">
        <v>448.5</v>
      </c>
    </row>
    <row r="2028" spans="1:4" ht="25.5">
      <c r="A2028" s="766">
        <v>2019</v>
      </c>
      <c r="B2028" s="763" t="s">
        <v>813</v>
      </c>
      <c r="C2028" s="764" t="s">
        <v>1799</v>
      </c>
      <c r="D2028" s="765">
        <v>149.5</v>
      </c>
    </row>
    <row r="2029" spans="1:4" ht="38.25">
      <c r="A2029" s="766">
        <v>2020</v>
      </c>
      <c r="B2029" s="763" t="s">
        <v>813</v>
      </c>
      <c r="C2029" s="764" t="s">
        <v>1800</v>
      </c>
      <c r="D2029" s="765">
        <v>448.5</v>
      </c>
    </row>
    <row r="2030" spans="1:4" ht="25.5">
      <c r="A2030" s="766">
        <v>2021</v>
      </c>
      <c r="B2030" s="763" t="s">
        <v>813</v>
      </c>
      <c r="C2030" s="764" t="s">
        <v>1801</v>
      </c>
      <c r="D2030" s="765">
        <v>483</v>
      </c>
    </row>
    <row r="2031" spans="1:4" ht="25.5">
      <c r="A2031" s="766">
        <v>2022</v>
      </c>
      <c r="B2031" s="763" t="s">
        <v>813</v>
      </c>
      <c r="C2031" s="764" t="s">
        <v>1802</v>
      </c>
      <c r="D2031" s="765">
        <v>4708.1000000000004</v>
      </c>
    </row>
    <row r="2032" spans="1:4">
      <c r="A2032" s="766">
        <v>2023</v>
      </c>
      <c r="B2032" s="763" t="s">
        <v>813</v>
      </c>
      <c r="C2032" s="764" t="s">
        <v>1803</v>
      </c>
      <c r="D2032" s="765">
        <v>1207.5</v>
      </c>
    </row>
    <row r="2033" spans="1:4">
      <c r="A2033" s="766">
        <v>2024</v>
      </c>
      <c r="B2033" s="763" t="s">
        <v>813</v>
      </c>
      <c r="C2033" s="764" t="s">
        <v>1804</v>
      </c>
      <c r="D2033" s="765">
        <v>1127</v>
      </c>
    </row>
    <row r="2034" spans="1:4">
      <c r="A2034" s="766">
        <v>2025</v>
      </c>
      <c r="B2034" s="763" t="s">
        <v>813</v>
      </c>
      <c r="C2034" s="764" t="s">
        <v>1805</v>
      </c>
      <c r="D2034" s="765">
        <v>313.95</v>
      </c>
    </row>
    <row r="2035" spans="1:4" ht="25.5">
      <c r="A2035" s="766">
        <v>2026</v>
      </c>
      <c r="B2035" s="763" t="s">
        <v>813</v>
      </c>
      <c r="C2035" s="764" t="s">
        <v>1806</v>
      </c>
      <c r="D2035" s="765">
        <v>627.9</v>
      </c>
    </row>
    <row r="2036" spans="1:4" ht="25.5">
      <c r="A2036" s="766">
        <v>2027</v>
      </c>
      <c r="B2036" s="763" t="s">
        <v>813</v>
      </c>
      <c r="C2036" s="764" t="s">
        <v>1807</v>
      </c>
      <c r="D2036" s="765">
        <v>1322.5</v>
      </c>
    </row>
    <row r="2037" spans="1:4" ht="38.25">
      <c r="A2037" s="766">
        <v>2028</v>
      </c>
      <c r="B2037" s="763" t="s">
        <v>813</v>
      </c>
      <c r="C2037" s="764" t="s">
        <v>1808</v>
      </c>
      <c r="D2037" s="765">
        <v>483</v>
      </c>
    </row>
    <row r="2038" spans="1:4" ht="25.5">
      <c r="A2038" s="766">
        <v>2029</v>
      </c>
      <c r="B2038" s="763" t="s">
        <v>813</v>
      </c>
      <c r="C2038" s="764" t="s">
        <v>1809</v>
      </c>
      <c r="D2038" s="765">
        <v>12650</v>
      </c>
    </row>
    <row r="2039" spans="1:4">
      <c r="A2039" s="766">
        <v>2030</v>
      </c>
      <c r="B2039" s="763" t="s">
        <v>813</v>
      </c>
      <c r="C2039" s="764" t="s">
        <v>1810</v>
      </c>
      <c r="D2039" s="765">
        <v>6641.25</v>
      </c>
    </row>
    <row r="2040" spans="1:4" ht="25.5">
      <c r="A2040" s="766">
        <v>2031</v>
      </c>
      <c r="B2040" s="763" t="s">
        <v>813</v>
      </c>
      <c r="C2040" s="764" t="s">
        <v>1811</v>
      </c>
      <c r="D2040" s="765">
        <v>16000</v>
      </c>
    </row>
    <row r="2041" spans="1:4">
      <c r="A2041" s="766">
        <v>2032</v>
      </c>
      <c r="B2041" s="763" t="s">
        <v>813</v>
      </c>
      <c r="C2041" s="764" t="s">
        <v>1812</v>
      </c>
      <c r="D2041" s="765">
        <v>800</v>
      </c>
    </row>
    <row r="2042" spans="1:4" ht="25.5">
      <c r="A2042" s="766">
        <v>2033</v>
      </c>
      <c r="B2042" s="763" t="s">
        <v>813</v>
      </c>
      <c r="C2042" s="764" t="s">
        <v>1813</v>
      </c>
      <c r="D2042" s="765">
        <v>900</v>
      </c>
    </row>
    <row r="2043" spans="1:4" ht="25.5">
      <c r="A2043" s="766">
        <v>2034</v>
      </c>
      <c r="B2043" s="763" t="s">
        <v>813</v>
      </c>
      <c r="C2043" s="764" t="s">
        <v>1814</v>
      </c>
      <c r="D2043" s="765">
        <v>1200</v>
      </c>
    </row>
    <row r="2044" spans="1:4" ht="25.5">
      <c r="A2044" s="766">
        <v>2035</v>
      </c>
      <c r="B2044" s="763" t="s">
        <v>813</v>
      </c>
      <c r="C2044" s="764" t="s">
        <v>1815</v>
      </c>
      <c r="D2044" s="765">
        <v>7450</v>
      </c>
    </row>
    <row r="2045" spans="1:4">
      <c r="A2045" s="766">
        <v>2036</v>
      </c>
      <c r="B2045" s="763" t="s">
        <v>813</v>
      </c>
      <c r="C2045" s="764" t="s">
        <v>1816</v>
      </c>
      <c r="D2045" s="765">
        <v>2700</v>
      </c>
    </row>
    <row r="2046" spans="1:4">
      <c r="A2046" s="766">
        <v>2037</v>
      </c>
      <c r="B2046" s="763" t="s">
        <v>813</v>
      </c>
      <c r="C2046" s="764" t="s">
        <v>1817</v>
      </c>
      <c r="D2046" s="765">
        <v>3000</v>
      </c>
    </row>
    <row r="2047" spans="1:4">
      <c r="A2047" s="766">
        <v>2038</v>
      </c>
      <c r="B2047" s="763" t="s">
        <v>813</v>
      </c>
      <c r="C2047" s="764" t="s">
        <v>1818</v>
      </c>
      <c r="D2047" s="765">
        <v>500</v>
      </c>
    </row>
    <row r="2048" spans="1:4" ht="25.5">
      <c r="A2048" s="766">
        <v>2039</v>
      </c>
      <c r="B2048" s="763" t="s">
        <v>813</v>
      </c>
      <c r="C2048" s="764" t="s">
        <v>1819</v>
      </c>
      <c r="D2048" s="765">
        <v>1000</v>
      </c>
    </row>
    <row r="2049" spans="1:4" ht="38.25">
      <c r="A2049" s="766">
        <v>2040</v>
      </c>
      <c r="B2049" s="763" t="s">
        <v>813</v>
      </c>
      <c r="C2049" s="764" t="s">
        <v>1820</v>
      </c>
      <c r="D2049" s="765">
        <v>4200</v>
      </c>
    </row>
    <row r="2050" spans="1:4" ht="38.25">
      <c r="A2050" s="766">
        <v>2041</v>
      </c>
      <c r="B2050" s="763" t="s">
        <v>813</v>
      </c>
      <c r="C2050" s="764" t="s">
        <v>1821</v>
      </c>
      <c r="D2050" s="765">
        <v>10700</v>
      </c>
    </row>
    <row r="2051" spans="1:4">
      <c r="A2051" s="766">
        <v>2042</v>
      </c>
      <c r="B2051" s="763" t="s">
        <v>813</v>
      </c>
      <c r="C2051" s="764" t="s">
        <v>1822</v>
      </c>
      <c r="D2051" s="765">
        <v>1260.1500000000001</v>
      </c>
    </row>
    <row r="2052" spans="1:4" ht="25.5">
      <c r="A2052" s="766">
        <v>2043</v>
      </c>
      <c r="B2052" s="763" t="s">
        <v>813</v>
      </c>
      <c r="C2052" s="764" t="s">
        <v>1823</v>
      </c>
      <c r="D2052" s="765">
        <v>21381.64</v>
      </c>
    </row>
    <row r="2053" spans="1:4" ht="25.5">
      <c r="A2053" s="766">
        <v>2044</v>
      </c>
      <c r="B2053" s="763" t="s">
        <v>813</v>
      </c>
      <c r="C2053" s="764" t="s">
        <v>1824</v>
      </c>
      <c r="D2053" s="765">
        <v>9873.1200000000008</v>
      </c>
    </row>
    <row r="2054" spans="1:4" ht="25.5">
      <c r="A2054" s="766">
        <v>2045</v>
      </c>
      <c r="B2054" s="763" t="s">
        <v>813</v>
      </c>
      <c r="C2054" s="764" t="s">
        <v>1825</v>
      </c>
      <c r="D2054" s="765">
        <v>1242.6199999999999</v>
      </c>
    </row>
    <row r="2055" spans="1:4" ht="25.5">
      <c r="A2055" s="766">
        <v>2046</v>
      </c>
      <c r="B2055" s="763" t="s">
        <v>813</v>
      </c>
      <c r="C2055" s="764" t="s">
        <v>1826</v>
      </c>
      <c r="D2055" s="765">
        <v>3803.56</v>
      </c>
    </row>
    <row r="2056" spans="1:4" ht="25.5">
      <c r="A2056" s="766">
        <v>2047</v>
      </c>
      <c r="B2056" s="763" t="s">
        <v>813</v>
      </c>
      <c r="C2056" s="764" t="s">
        <v>1827</v>
      </c>
      <c r="D2056" s="765">
        <v>9855.26</v>
      </c>
    </row>
    <row r="2057" spans="1:4">
      <c r="A2057" s="766">
        <v>2048</v>
      </c>
      <c r="B2057" s="763" t="s">
        <v>813</v>
      </c>
      <c r="C2057" s="764" t="s">
        <v>1828</v>
      </c>
      <c r="D2057" s="765">
        <v>6129.4</v>
      </c>
    </row>
    <row r="2058" spans="1:4">
      <c r="A2058" s="766">
        <v>2049</v>
      </c>
      <c r="B2058" s="763" t="s">
        <v>813</v>
      </c>
      <c r="C2058" s="764" t="s">
        <v>1829</v>
      </c>
      <c r="D2058" s="765">
        <v>567.80999999999995</v>
      </c>
    </row>
    <row r="2059" spans="1:4" ht="25.5">
      <c r="A2059" s="766">
        <v>2050</v>
      </c>
      <c r="B2059" s="763" t="s">
        <v>813</v>
      </c>
      <c r="C2059" s="764" t="s">
        <v>1830</v>
      </c>
      <c r="D2059" s="765">
        <v>1793</v>
      </c>
    </row>
    <row r="2060" spans="1:4">
      <c r="A2060" s="766">
        <v>2051</v>
      </c>
      <c r="B2060" s="763" t="s">
        <v>813</v>
      </c>
      <c r="C2060" s="764" t="s">
        <v>1831</v>
      </c>
      <c r="D2060" s="765">
        <v>440.63</v>
      </c>
    </row>
    <row r="2061" spans="1:4">
      <c r="A2061" s="766">
        <v>2052</v>
      </c>
      <c r="B2061" s="763" t="s">
        <v>813</v>
      </c>
      <c r="C2061" s="764" t="s">
        <v>1831</v>
      </c>
      <c r="D2061" s="765">
        <v>539.24</v>
      </c>
    </row>
    <row r="2062" spans="1:4">
      <c r="A2062" s="766">
        <v>2053</v>
      </c>
      <c r="B2062" s="763" t="s">
        <v>813</v>
      </c>
      <c r="C2062" s="764" t="s">
        <v>1832</v>
      </c>
      <c r="D2062" s="765">
        <v>3157.67</v>
      </c>
    </row>
    <row r="2063" spans="1:4">
      <c r="A2063" s="766">
        <v>2054</v>
      </c>
      <c r="B2063" s="763" t="s">
        <v>813</v>
      </c>
      <c r="C2063" s="764" t="s">
        <v>1833</v>
      </c>
      <c r="D2063" s="765">
        <v>1225.57</v>
      </c>
    </row>
    <row r="2064" spans="1:4">
      <c r="A2064" s="766">
        <v>2055</v>
      </c>
      <c r="B2064" s="763" t="s">
        <v>813</v>
      </c>
      <c r="C2064" s="764" t="s">
        <v>1834</v>
      </c>
      <c r="D2064" s="765">
        <v>979.46</v>
      </c>
    </row>
    <row r="2065" spans="1:4">
      <c r="A2065" s="766">
        <v>2056</v>
      </c>
      <c r="B2065" s="763" t="s">
        <v>813</v>
      </c>
      <c r="C2065" s="764" t="s">
        <v>1834</v>
      </c>
      <c r="D2065" s="765">
        <v>979.46</v>
      </c>
    </row>
    <row r="2066" spans="1:4">
      <c r="A2066" s="766">
        <v>2057</v>
      </c>
      <c r="B2066" s="763" t="s">
        <v>813</v>
      </c>
      <c r="C2066" s="764" t="s">
        <v>1835</v>
      </c>
      <c r="D2066" s="765">
        <v>4600</v>
      </c>
    </row>
    <row r="2067" spans="1:4" ht="25.5">
      <c r="A2067" s="766">
        <v>2058</v>
      </c>
      <c r="B2067" s="763" t="s">
        <v>813</v>
      </c>
      <c r="C2067" s="764" t="s">
        <v>1836</v>
      </c>
      <c r="D2067" s="765">
        <v>2105.5</v>
      </c>
    </row>
    <row r="2068" spans="1:4" ht="25.5">
      <c r="A2068" s="766">
        <v>2059</v>
      </c>
      <c r="B2068" s="763" t="s">
        <v>813</v>
      </c>
      <c r="C2068" s="764" t="s">
        <v>1837</v>
      </c>
      <c r="D2068" s="765">
        <v>3500</v>
      </c>
    </row>
    <row r="2069" spans="1:4" ht="38.25">
      <c r="A2069" s="766">
        <v>2060</v>
      </c>
      <c r="B2069" s="763" t="s">
        <v>813</v>
      </c>
      <c r="C2069" s="764" t="s">
        <v>1838</v>
      </c>
      <c r="D2069" s="765">
        <v>5428.75</v>
      </c>
    </row>
    <row r="2070" spans="1:4" ht="25.5">
      <c r="A2070" s="766">
        <v>2061</v>
      </c>
      <c r="B2070" s="763" t="s">
        <v>813</v>
      </c>
      <c r="C2070" s="764" t="s">
        <v>1839</v>
      </c>
      <c r="D2070" s="765">
        <v>1696.25</v>
      </c>
    </row>
    <row r="2071" spans="1:4" ht="38.25">
      <c r="A2071" s="766">
        <v>2062</v>
      </c>
      <c r="B2071" s="763" t="s">
        <v>813</v>
      </c>
      <c r="C2071" s="764" t="s">
        <v>1840</v>
      </c>
      <c r="D2071" s="765">
        <v>4300</v>
      </c>
    </row>
    <row r="2072" spans="1:4" ht="25.5">
      <c r="A2072" s="766">
        <v>2063</v>
      </c>
      <c r="B2072" s="763" t="s">
        <v>813</v>
      </c>
      <c r="C2072" s="764" t="s">
        <v>1841</v>
      </c>
      <c r="D2072" s="765">
        <v>2800</v>
      </c>
    </row>
    <row r="2073" spans="1:4" ht="25.5">
      <c r="A2073" s="766">
        <v>2064</v>
      </c>
      <c r="B2073" s="763" t="s">
        <v>813</v>
      </c>
      <c r="C2073" s="764" t="s">
        <v>1842</v>
      </c>
      <c r="D2073" s="765">
        <v>700</v>
      </c>
    </row>
    <row r="2074" spans="1:4" ht="38.25">
      <c r="A2074" s="766">
        <v>2065</v>
      </c>
      <c r="B2074" s="763" t="s">
        <v>813</v>
      </c>
      <c r="C2074" s="764" t="s">
        <v>1838</v>
      </c>
      <c r="D2074" s="765">
        <v>5428.75</v>
      </c>
    </row>
    <row r="2075" spans="1:4" ht="25.5">
      <c r="A2075" s="766">
        <v>2066</v>
      </c>
      <c r="B2075" s="763" t="s">
        <v>813</v>
      </c>
      <c r="C2075" s="764" t="s">
        <v>1843</v>
      </c>
      <c r="D2075" s="765">
        <v>7986.75</v>
      </c>
    </row>
    <row r="2076" spans="1:4" ht="25.5">
      <c r="A2076" s="766">
        <v>2067</v>
      </c>
      <c r="B2076" s="763" t="s">
        <v>813</v>
      </c>
      <c r="C2076" s="764" t="s">
        <v>1844</v>
      </c>
      <c r="D2076" s="765">
        <v>4255</v>
      </c>
    </row>
    <row r="2077" spans="1:4">
      <c r="A2077" s="766">
        <v>2068</v>
      </c>
      <c r="B2077" s="763" t="s">
        <v>813</v>
      </c>
      <c r="C2077" s="764" t="s">
        <v>1845</v>
      </c>
      <c r="D2077" s="765">
        <v>3105</v>
      </c>
    </row>
    <row r="2078" spans="1:4" ht="25.5">
      <c r="A2078" s="766">
        <v>2069</v>
      </c>
      <c r="B2078" s="763" t="s">
        <v>813</v>
      </c>
      <c r="C2078" s="764" t="s">
        <v>1846</v>
      </c>
      <c r="D2078" s="765">
        <v>2150</v>
      </c>
    </row>
    <row r="2079" spans="1:4" ht="25.5">
      <c r="A2079" s="766">
        <v>2070</v>
      </c>
      <c r="B2079" s="763" t="s">
        <v>813</v>
      </c>
      <c r="C2079" s="764" t="s">
        <v>1847</v>
      </c>
      <c r="D2079" s="765">
        <v>1650</v>
      </c>
    </row>
    <row r="2080" spans="1:4">
      <c r="A2080" s="766">
        <v>2071</v>
      </c>
      <c r="B2080" s="763" t="s">
        <v>813</v>
      </c>
      <c r="C2080" s="764" t="s">
        <v>1848</v>
      </c>
      <c r="D2080" s="765">
        <v>1856</v>
      </c>
    </row>
    <row r="2081" spans="1:4">
      <c r="A2081" s="766">
        <v>2072</v>
      </c>
      <c r="B2081" s="763" t="s">
        <v>813</v>
      </c>
      <c r="C2081" s="764" t="s">
        <v>1848</v>
      </c>
      <c r="D2081" s="765">
        <v>1856</v>
      </c>
    </row>
    <row r="2082" spans="1:4">
      <c r="A2082" s="766">
        <v>2073</v>
      </c>
      <c r="B2082" s="763" t="s">
        <v>813</v>
      </c>
      <c r="C2082" s="764" t="s">
        <v>1848</v>
      </c>
      <c r="D2082" s="765">
        <v>1856</v>
      </c>
    </row>
    <row r="2083" spans="1:4">
      <c r="A2083" s="766">
        <v>2074</v>
      </c>
      <c r="B2083" s="763" t="s">
        <v>813</v>
      </c>
      <c r="C2083" s="764" t="s">
        <v>1848</v>
      </c>
      <c r="D2083" s="765">
        <v>1856</v>
      </c>
    </row>
    <row r="2084" spans="1:4">
      <c r="A2084" s="766">
        <v>2075</v>
      </c>
      <c r="B2084" s="763" t="s">
        <v>813</v>
      </c>
      <c r="C2084" s="764" t="s">
        <v>1848</v>
      </c>
      <c r="D2084" s="765">
        <v>1856</v>
      </c>
    </row>
    <row r="2085" spans="1:4">
      <c r="A2085" s="766">
        <v>2076</v>
      </c>
      <c r="B2085" s="763" t="s">
        <v>813</v>
      </c>
      <c r="C2085" s="764" t="s">
        <v>1848</v>
      </c>
      <c r="D2085" s="765">
        <v>1856</v>
      </c>
    </row>
    <row r="2086" spans="1:4">
      <c r="A2086" s="766">
        <v>2077</v>
      </c>
      <c r="B2086" s="763" t="s">
        <v>813</v>
      </c>
      <c r="C2086" s="764" t="s">
        <v>1848</v>
      </c>
      <c r="D2086" s="765">
        <v>1856</v>
      </c>
    </row>
    <row r="2087" spans="1:4">
      <c r="A2087" s="766">
        <v>2078</v>
      </c>
      <c r="B2087" s="763" t="s">
        <v>813</v>
      </c>
      <c r="C2087" s="764" t="s">
        <v>1848</v>
      </c>
      <c r="D2087" s="765">
        <v>1856</v>
      </c>
    </row>
    <row r="2088" spans="1:4">
      <c r="A2088" s="766">
        <v>2079</v>
      </c>
      <c r="B2088" s="763" t="s">
        <v>813</v>
      </c>
      <c r="C2088" s="764" t="s">
        <v>1848</v>
      </c>
      <c r="D2088" s="765">
        <v>1856</v>
      </c>
    </row>
    <row r="2089" spans="1:4">
      <c r="A2089" s="766">
        <v>2080</v>
      </c>
      <c r="B2089" s="763" t="s">
        <v>813</v>
      </c>
      <c r="C2089" s="764" t="s">
        <v>1848</v>
      </c>
      <c r="D2089" s="765">
        <v>1856</v>
      </c>
    </row>
    <row r="2090" spans="1:4">
      <c r="A2090" s="766">
        <v>2081</v>
      </c>
      <c r="B2090" s="763" t="s">
        <v>813</v>
      </c>
      <c r="C2090" s="764" t="s">
        <v>1848</v>
      </c>
      <c r="D2090" s="765">
        <v>1856</v>
      </c>
    </row>
    <row r="2091" spans="1:4">
      <c r="A2091" s="766">
        <v>2082</v>
      </c>
      <c r="B2091" s="763" t="s">
        <v>813</v>
      </c>
      <c r="C2091" s="764" t="s">
        <v>1848</v>
      </c>
      <c r="D2091" s="765">
        <v>1856</v>
      </c>
    </row>
    <row r="2092" spans="1:4">
      <c r="A2092" s="766">
        <v>2083</v>
      </c>
      <c r="B2092" s="763" t="s">
        <v>813</v>
      </c>
      <c r="C2092" s="764" t="s">
        <v>1848</v>
      </c>
      <c r="D2092" s="765">
        <v>1856</v>
      </c>
    </row>
    <row r="2093" spans="1:4">
      <c r="A2093" s="766">
        <v>2084</v>
      </c>
      <c r="B2093" s="763" t="s">
        <v>813</v>
      </c>
      <c r="C2093" s="764" t="s">
        <v>1848</v>
      </c>
      <c r="D2093" s="765">
        <v>1856</v>
      </c>
    </row>
    <row r="2094" spans="1:4">
      <c r="A2094" s="766">
        <v>2085</v>
      </c>
      <c r="B2094" s="763" t="s">
        <v>813</v>
      </c>
      <c r="C2094" s="764" t="s">
        <v>1848</v>
      </c>
      <c r="D2094" s="765">
        <v>1856</v>
      </c>
    </row>
    <row r="2095" spans="1:4">
      <c r="A2095" s="766">
        <v>2086</v>
      </c>
      <c r="B2095" s="763" t="s">
        <v>813</v>
      </c>
      <c r="C2095" s="764" t="s">
        <v>1848</v>
      </c>
      <c r="D2095" s="765">
        <v>1856</v>
      </c>
    </row>
    <row r="2096" spans="1:4">
      <c r="A2096" s="766">
        <v>2087</v>
      </c>
      <c r="B2096" s="763" t="s">
        <v>813</v>
      </c>
      <c r="C2096" s="764" t="s">
        <v>1848</v>
      </c>
      <c r="D2096" s="765">
        <v>1856</v>
      </c>
    </row>
    <row r="2097" spans="1:4">
      <c r="A2097" s="766">
        <v>2088</v>
      </c>
      <c r="B2097" s="763" t="s">
        <v>813</v>
      </c>
      <c r="C2097" s="764" t="s">
        <v>1848</v>
      </c>
      <c r="D2097" s="765">
        <v>1856</v>
      </c>
    </row>
    <row r="2098" spans="1:4">
      <c r="A2098" s="766">
        <v>2089</v>
      </c>
      <c r="B2098" s="763" t="s">
        <v>813</v>
      </c>
      <c r="C2098" s="764" t="s">
        <v>1848</v>
      </c>
      <c r="D2098" s="765">
        <v>1856</v>
      </c>
    </row>
    <row r="2099" spans="1:4">
      <c r="A2099" s="766">
        <v>2090</v>
      </c>
      <c r="B2099" s="763" t="s">
        <v>813</v>
      </c>
      <c r="C2099" s="764" t="s">
        <v>1848</v>
      </c>
      <c r="D2099" s="765">
        <v>1856</v>
      </c>
    </row>
    <row r="2100" spans="1:4">
      <c r="A2100" s="766">
        <v>2091</v>
      </c>
      <c r="B2100" s="763" t="s">
        <v>813</v>
      </c>
      <c r="C2100" s="764" t="s">
        <v>1848</v>
      </c>
      <c r="D2100" s="765">
        <v>1856</v>
      </c>
    </row>
    <row r="2101" spans="1:4">
      <c r="A2101" s="766">
        <v>2092</v>
      </c>
      <c r="B2101" s="763" t="s">
        <v>813</v>
      </c>
      <c r="C2101" s="764" t="s">
        <v>1848</v>
      </c>
      <c r="D2101" s="765">
        <v>1856</v>
      </c>
    </row>
    <row r="2102" spans="1:4">
      <c r="A2102" s="766">
        <v>2093</v>
      </c>
      <c r="B2102" s="763" t="s">
        <v>813</v>
      </c>
      <c r="C2102" s="764" t="s">
        <v>1848</v>
      </c>
      <c r="D2102" s="765">
        <v>1856</v>
      </c>
    </row>
    <row r="2103" spans="1:4">
      <c r="A2103" s="766">
        <v>2094</v>
      </c>
      <c r="B2103" s="763" t="s">
        <v>813</v>
      </c>
      <c r="C2103" s="764" t="s">
        <v>1848</v>
      </c>
      <c r="D2103" s="765">
        <v>1856</v>
      </c>
    </row>
    <row r="2104" spans="1:4">
      <c r="A2104" s="766">
        <v>2095</v>
      </c>
      <c r="B2104" s="763" t="s">
        <v>813</v>
      </c>
      <c r="C2104" s="764" t="s">
        <v>1848</v>
      </c>
      <c r="D2104" s="765">
        <v>1856</v>
      </c>
    </row>
    <row r="2105" spans="1:4">
      <c r="A2105" s="766">
        <v>2096</v>
      </c>
      <c r="B2105" s="763" t="s">
        <v>813</v>
      </c>
      <c r="C2105" s="764" t="s">
        <v>1848</v>
      </c>
      <c r="D2105" s="765">
        <v>1856</v>
      </c>
    </row>
    <row r="2106" spans="1:4" ht="25.5">
      <c r="A2106" s="766">
        <v>2097</v>
      </c>
      <c r="B2106" s="763" t="s">
        <v>813</v>
      </c>
      <c r="C2106" s="764" t="s">
        <v>1849</v>
      </c>
      <c r="D2106" s="765">
        <v>9860</v>
      </c>
    </row>
    <row r="2107" spans="1:4" ht="25.5">
      <c r="A2107" s="766">
        <v>2098</v>
      </c>
      <c r="B2107" s="763" t="s">
        <v>1850</v>
      </c>
      <c r="C2107" s="764" t="s">
        <v>1849</v>
      </c>
      <c r="D2107" s="765">
        <v>9860</v>
      </c>
    </row>
    <row r="2108" spans="1:4" ht="25.5">
      <c r="A2108" s="766">
        <v>2099</v>
      </c>
      <c r="B2108" s="763" t="s">
        <v>813</v>
      </c>
      <c r="C2108" s="764" t="s">
        <v>1849</v>
      </c>
      <c r="D2108" s="765">
        <v>9860</v>
      </c>
    </row>
    <row r="2109" spans="1:4" ht="25.5">
      <c r="A2109" s="766">
        <v>2100</v>
      </c>
      <c r="B2109" s="763" t="s">
        <v>813</v>
      </c>
      <c r="C2109" s="764" t="s">
        <v>1849</v>
      </c>
      <c r="D2109" s="765">
        <v>9860</v>
      </c>
    </row>
    <row r="2110" spans="1:4" ht="25.5">
      <c r="A2110" s="766">
        <v>2101</v>
      </c>
      <c r="B2110" s="763" t="s">
        <v>813</v>
      </c>
      <c r="C2110" s="764" t="s">
        <v>1849</v>
      </c>
      <c r="D2110" s="765">
        <v>9860</v>
      </c>
    </row>
    <row r="2111" spans="1:4" ht="25.5">
      <c r="A2111" s="766">
        <v>2102</v>
      </c>
      <c r="B2111" s="763" t="s">
        <v>813</v>
      </c>
      <c r="C2111" s="764" t="s">
        <v>1849</v>
      </c>
      <c r="D2111" s="765">
        <v>9860</v>
      </c>
    </row>
    <row r="2112" spans="1:4" ht="25.5">
      <c r="A2112" s="766">
        <v>2103</v>
      </c>
      <c r="B2112" s="763" t="s">
        <v>813</v>
      </c>
      <c r="C2112" s="764" t="s">
        <v>1849</v>
      </c>
      <c r="D2112" s="765">
        <v>9860</v>
      </c>
    </row>
    <row r="2113" spans="1:4" ht="25.5">
      <c r="A2113" s="766">
        <v>2104</v>
      </c>
      <c r="B2113" s="763" t="s">
        <v>813</v>
      </c>
      <c r="C2113" s="764" t="s">
        <v>1849</v>
      </c>
      <c r="D2113" s="765">
        <v>9860</v>
      </c>
    </row>
    <row r="2114" spans="1:4" ht="25.5">
      <c r="A2114" s="766">
        <v>2105</v>
      </c>
      <c r="B2114" s="763" t="s">
        <v>813</v>
      </c>
      <c r="C2114" s="764" t="s">
        <v>1849</v>
      </c>
      <c r="D2114" s="765">
        <v>9860</v>
      </c>
    </row>
    <row r="2115" spans="1:4" ht="25.5">
      <c r="A2115" s="766">
        <v>2106</v>
      </c>
      <c r="B2115" s="763" t="s">
        <v>813</v>
      </c>
      <c r="C2115" s="764" t="s">
        <v>1849</v>
      </c>
      <c r="D2115" s="765">
        <v>9860</v>
      </c>
    </row>
    <row r="2116" spans="1:4" ht="25.5">
      <c r="A2116" s="766">
        <v>2107</v>
      </c>
      <c r="B2116" s="763" t="s">
        <v>813</v>
      </c>
      <c r="C2116" s="764" t="s">
        <v>1849</v>
      </c>
      <c r="D2116" s="765">
        <v>9860</v>
      </c>
    </row>
    <row r="2117" spans="1:4" ht="25.5">
      <c r="A2117" s="766">
        <v>2108</v>
      </c>
      <c r="B2117" s="763" t="s">
        <v>813</v>
      </c>
      <c r="C2117" s="764" t="s">
        <v>1849</v>
      </c>
      <c r="D2117" s="765">
        <v>9860</v>
      </c>
    </row>
    <row r="2118" spans="1:4" ht="25.5">
      <c r="A2118" s="766">
        <v>2109</v>
      </c>
      <c r="B2118" s="763" t="s">
        <v>813</v>
      </c>
      <c r="C2118" s="764" t="s">
        <v>1849</v>
      </c>
      <c r="D2118" s="765">
        <v>9860</v>
      </c>
    </row>
    <row r="2119" spans="1:4" ht="25.5">
      <c r="A2119" s="766">
        <v>2110</v>
      </c>
      <c r="B2119" s="763" t="s">
        <v>813</v>
      </c>
      <c r="C2119" s="764" t="s">
        <v>1849</v>
      </c>
      <c r="D2119" s="765">
        <v>9860</v>
      </c>
    </row>
    <row r="2120" spans="1:4" ht="25.5">
      <c r="A2120" s="766">
        <v>2111</v>
      </c>
      <c r="B2120" s="763" t="s">
        <v>1851</v>
      </c>
      <c r="C2120" s="764" t="s">
        <v>1849</v>
      </c>
      <c r="D2120" s="765">
        <v>9860</v>
      </c>
    </row>
    <row r="2121" spans="1:4" ht="25.5">
      <c r="A2121" s="766">
        <v>2112</v>
      </c>
      <c r="B2121" s="763" t="s">
        <v>813</v>
      </c>
      <c r="C2121" s="764" t="s">
        <v>1849</v>
      </c>
      <c r="D2121" s="765">
        <v>9860</v>
      </c>
    </row>
    <row r="2122" spans="1:4" ht="25.5">
      <c r="A2122" s="766">
        <v>2113</v>
      </c>
      <c r="B2122" s="763" t="s">
        <v>813</v>
      </c>
      <c r="C2122" s="764" t="s">
        <v>1849</v>
      </c>
      <c r="D2122" s="765">
        <v>9860</v>
      </c>
    </row>
    <row r="2123" spans="1:4" ht="25.5">
      <c r="A2123" s="766">
        <v>2114</v>
      </c>
      <c r="B2123" s="763" t="s">
        <v>813</v>
      </c>
      <c r="C2123" s="764" t="s">
        <v>1849</v>
      </c>
      <c r="D2123" s="765">
        <v>9860</v>
      </c>
    </row>
    <row r="2124" spans="1:4" ht="25.5">
      <c r="A2124" s="766">
        <v>2115</v>
      </c>
      <c r="B2124" s="763" t="s">
        <v>813</v>
      </c>
      <c r="C2124" s="764" t="s">
        <v>1849</v>
      </c>
      <c r="D2124" s="765">
        <v>9860</v>
      </c>
    </row>
    <row r="2125" spans="1:4" ht="25.5">
      <c r="A2125" s="766">
        <v>2116</v>
      </c>
      <c r="B2125" s="763" t="s">
        <v>813</v>
      </c>
      <c r="C2125" s="764" t="s">
        <v>1849</v>
      </c>
      <c r="D2125" s="765">
        <v>9860</v>
      </c>
    </row>
    <row r="2126" spans="1:4" ht="25.5">
      <c r="A2126" s="766">
        <v>2117</v>
      </c>
      <c r="B2126" s="763" t="s">
        <v>813</v>
      </c>
      <c r="C2126" s="764" t="s">
        <v>1849</v>
      </c>
      <c r="D2126" s="765">
        <v>9860</v>
      </c>
    </row>
    <row r="2127" spans="1:4" ht="25.5">
      <c r="A2127" s="766">
        <v>2118</v>
      </c>
      <c r="B2127" s="763" t="s">
        <v>813</v>
      </c>
      <c r="C2127" s="764" t="s">
        <v>1849</v>
      </c>
      <c r="D2127" s="765">
        <v>9860</v>
      </c>
    </row>
    <row r="2128" spans="1:4" ht="25.5">
      <c r="A2128" s="766">
        <v>2119</v>
      </c>
      <c r="B2128" s="763" t="s">
        <v>813</v>
      </c>
      <c r="C2128" s="764" t="s">
        <v>1849</v>
      </c>
      <c r="D2128" s="765">
        <v>9860</v>
      </c>
    </row>
    <row r="2129" spans="1:4" ht="25.5">
      <c r="A2129" s="766">
        <v>2120</v>
      </c>
      <c r="B2129" s="763" t="s">
        <v>813</v>
      </c>
      <c r="C2129" s="764" t="s">
        <v>1849</v>
      </c>
      <c r="D2129" s="765">
        <v>9860</v>
      </c>
    </row>
    <row r="2130" spans="1:4" ht="25.5">
      <c r="A2130" s="766">
        <v>2121</v>
      </c>
      <c r="B2130" s="763" t="s">
        <v>813</v>
      </c>
      <c r="C2130" s="764" t="s">
        <v>1849</v>
      </c>
      <c r="D2130" s="765">
        <v>9860</v>
      </c>
    </row>
    <row r="2131" spans="1:4" ht="25.5">
      <c r="A2131" s="766">
        <v>2122</v>
      </c>
      <c r="B2131" s="763" t="s">
        <v>813</v>
      </c>
      <c r="C2131" s="764" t="s">
        <v>1849</v>
      </c>
      <c r="D2131" s="765">
        <v>9860</v>
      </c>
    </row>
    <row r="2132" spans="1:4" ht="25.5">
      <c r="A2132" s="766">
        <v>2123</v>
      </c>
      <c r="B2132" s="763" t="s">
        <v>813</v>
      </c>
      <c r="C2132" s="764" t="s">
        <v>1852</v>
      </c>
      <c r="D2132" s="765">
        <v>1347.92</v>
      </c>
    </row>
    <row r="2133" spans="1:4" ht="25.5">
      <c r="A2133" s="766">
        <v>2124</v>
      </c>
      <c r="B2133" s="763" t="s">
        <v>813</v>
      </c>
      <c r="C2133" s="764" t="s">
        <v>1852</v>
      </c>
      <c r="D2133" s="765">
        <v>1347.92</v>
      </c>
    </row>
    <row r="2134" spans="1:4" ht="25.5">
      <c r="A2134" s="766">
        <v>2125</v>
      </c>
      <c r="B2134" s="763" t="s">
        <v>1853</v>
      </c>
      <c r="C2134" s="764" t="s">
        <v>1852</v>
      </c>
      <c r="D2134" s="765">
        <v>1347.92</v>
      </c>
    </row>
    <row r="2135" spans="1:4" ht="25.5">
      <c r="A2135" s="766">
        <v>2126</v>
      </c>
      <c r="B2135" s="763" t="s">
        <v>813</v>
      </c>
      <c r="C2135" s="764" t="s">
        <v>1852</v>
      </c>
      <c r="D2135" s="765">
        <v>1347.92</v>
      </c>
    </row>
    <row r="2136" spans="1:4" ht="25.5">
      <c r="A2136" s="766">
        <v>2127</v>
      </c>
      <c r="B2136" s="763" t="s">
        <v>813</v>
      </c>
      <c r="C2136" s="764" t="s">
        <v>1852</v>
      </c>
      <c r="D2136" s="765">
        <v>1347.92</v>
      </c>
    </row>
    <row r="2137" spans="1:4" ht="25.5">
      <c r="A2137" s="766">
        <v>2128</v>
      </c>
      <c r="B2137" s="763" t="s">
        <v>813</v>
      </c>
      <c r="C2137" s="764" t="s">
        <v>1852</v>
      </c>
      <c r="D2137" s="765">
        <v>1347.92</v>
      </c>
    </row>
    <row r="2138" spans="1:4" ht="25.5">
      <c r="A2138" s="766">
        <v>2129</v>
      </c>
      <c r="B2138" s="763" t="s">
        <v>813</v>
      </c>
      <c r="C2138" s="764" t="s">
        <v>1852</v>
      </c>
      <c r="D2138" s="765">
        <v>1347.92</v>
      </c>
    </row>
    <row r="2139" spans="1:4" ht="25.5">
      <c r="A2139" s="766">
        <v>2130</v>
      </c>
      <c r="B2139" s="763" t="s">
        <v>813</v>
      </c>
      <c r="C2139" s="764" t="s">
        <v>1852</v>
      </c>
      <c r="D2139" s="765">
        <v>1347.92</v>
      </c>
    </row>
    <row r="2140" spans="1:4" ht="25.5">
      <c r="A2140" s="766">
        <v>2131</v>
      </c>
      <c r="B2140" s="763" t="s">
        <v>813</v>
      </c>
      <c r="C2140" s="764" t="s">
        <v>1852</v>
      </c>
      <c r="D2140" s="765">
        <v>1347.92</v>
      </c>
    </row>
    <row r="2141" spans="1:4" ht="25.5">
      <c r="A2141" s="766">
        <v>2132</v>
      </c>
      <c r="B2141" s="763" t="s">
        <v>813</v>
      </c>
      <c r="C2141" s="764" t="s">
        <v>1852</v>
      </c>
      <c r="D2141" s="765">
        <v>1347.92</v>
      </c>
    </row>
    <row r="2142" spans="1:4" ht="25.5">
      <c r="A2142" s="766">
        <v>2133</v>
      </c>
      <c r="B2142" s="763" t="s">
        <v>813</v>
      </c>
      <c r="C2142" s="764" t="s">
        <v>1852</v>
      </c>
      <c r="D2142" s="765">
        <v>1347.92</v>
      </c>
    </row>
    <row r="2143" spans="1:4" ht="25.5">
      <c r="A2143" s="766">
        <v>2134</v>
      </c>
      <c r="B2143" s="763" t="s">
        <v>813</v>
      </c>
      <c r="C2143" s="764" t="s">
        <v>1852</v>
      </c>
      <c r="D2143" s="765">
        <v>1347.92</v>
      </c>
    </row>
    <row r="2144" spans="1:4" ht="25.5">
      <c r="A2144" s="766">
        <v>2135</v>
      </c>
      <c r="B2144" s="763" t="s">
        <v>813</v>
      </c>
      <c r="C2144" s="764" t="s">
        <v>1852</v>
      </c>
      <c r="D2144" s="765">
        <v>1347.92</v>
      </c>
    </row>
    <row r="2145" spans="1:4" ht="25.5">
      <c r="A2145" s="766">
        <v>2136</v>
      </c>
      <c r="B2145" s="763" t="s">
        <v>813</v>
      </c>
      <c r="C2145" s="764" t="s">
        <v>1852</v>
      </c>
      <c r="D2145" s="765">
        <v>1347.92</v>
      </c>
    </row>
    <row r="2146" spans="1:4" ht="25.5">
      <c r="A2146" s="766">
        <v>2137</v>
      </c>
      <c r="B2146" s="763" t="s">
        <v>1854</v>
      </c>
      <c r="C2146" s="764" t="s">
        <v>1852</v>
      </c>
      <c r="D2146" s="765">
        <v>1347.92</v>
      </c>
    </row>
    <row r="2147" spans="1:4" ht="25.5">
      <c r="A2147" s="766">
        <v>2138</v>
      </c>
      <c r="B2147" s="763" t="s">
        <v>813</v>
      </c>
      <c r="C2147" s="764" t="s">
        <v>1852</v>
      </c>
      <c r="D2147" s="765">
        <v>1347.92</v>
      </c>
    </row>
    <row r="2148" spans="1:4" ht="25.5">
      <c r="A2148" s="766">
        <v>2139</v>
      </c>
      <c r="B2148" s="763" t="s">
        <v>813</v>
      </c>
      <c r="C2148" s="764" t="s">
        <v>1852</v>
      </c>
      <c r="D2148" s="765">
        <v>1347.92</v>
      </c>
    </row>
    <row r="2149" spans="1:4" ht="25.5">
      <c r="A2149" s="766">
        <v>2140</v>
      </c>
      <c r="B2149" s="763" t="s">
        <v>813</v>
      </c>
      <c r="C2149" s="764" t="s">
        <v>1852</v>
      </c>
      <c r="D2149" s="765">
        <v>1347.92</v>
      </c>
    </row>
    <row r="2150" spans="1:4" ht="25.5">
      <c r="A2150" s="766">
        <v>2141</v>
      </c>
      <c r="B2150" s="763" t="s">
        <v>813</v>
      </c>
      <c r="C2150" s="764" t="s">
        <v>1852</v>
      </c>
      <c r="D2150" s="765">
        <v>1347.92</v>
      </c>
    </row>
    <row r="2151" spans="1:4" ht="25.5">
      <c r="A2151" s="766">
        <v>2142</v>
      </c>
      <c r="B2151" s="763" t="s">
        <v>813</v>
      </c>
      <c r="C2151" s="764" t="s">
        <v>1852</v>
      </c>
      <c r="D2151" s="765">
        <v>1347.92</v>
      </c>
    </row>
    <row r="2152" spans="1:4" ht="25.5">
      <c r="A2152" s="766">
        <v>2143</v>
      </c>
      <c r="B2152" s="763" t="s">
        <v>813</v>
      </c>
      <c r="C2152" s="764" t="s">
        <v>1852</v>
      </c>
      <c r="D2152" s="765">
        <v>1347.92</v>
      </c>
    </row>
    <row r="2153" spans="1:4" ht="25.5">
      <c r="A2153" s="766">
        <v>2144</v>
      </c>
      <c r="B2153" s="763" t="s">
        <v>813</v>
      </c>
      <c r="C2153" s="764" t="s">
        <v>1852</v>
      </c>
      <c r="D2153" s="765">
        <v>1347.92</v>
      </c>
    </row>
    <row r="2154" spans="1:4" ht="25.5">
      <c r="A2154" s="766">
        <v>2145</v>
      </c>
      <c r="B2154" s="763" t="s">
        <v>813</v>
      </c>
      <c r="C2154" s="764" t="s">
        <v>1852</v>
      </c>
      <c r="D2154" s="765">
        <v>1347.92</v>
      </c>
    </row>
    <row r="2155" spans="1:4" ht="25.5">
      <c r="A2155" s="766">
        <v>2146</v>
      </c>
      <c r="B2155" s="763" t="s">
        <v>813</v>
      </c>
      <c r="C2155" s="764" t="s">
        <v>1852</v>
      </c>
      <c r="D2155" s="765">
        <v>1347.92</v>
      </c>
    </row>
    <row r="2156" spans="1:4" ht="25.5">
      <c r="A2156" s="766">
        <v>2147</v>
      </c>
      <c r="B2156" s="763" t="s">
        <v>813</v>
      </c>
      <c r="C2156" s="764" t="s">
        <v>1852</v>
      </c>
      <c r="D2156" s="765">
        <v>1347.92</v>
      </c>
    </row>
    <row r="2157" spans="1:4" ht="25.5">
      <c r="A2157" s="766">
        <v>2148</v>
      </c>
      <c r="B2157" s="763" t="s">
        <v>813</v>
      </c>
      <c r="C2157" s="764" t="s">
        <v>1852</v>
      </c>
      <c r="D2157" s="765">
        <v>1347.92</v>
      </c>
    </row>
    <row r="2158" spans="1:4" ht="25.5">
      <c r="A2158" s="766">
        <v>2149</v>
      </c>
      <c r="B2158" s="763" t="s">
        <v>813</v>
      </c>
      <c r="C2158" s="764" t="s">
        <v>1855</v>
      </c>
      <c r="D2158" s="765">
        <v>3764.2</v>
      </c>
    </row>
    <row r="2159" spans="1:4" ht="25.5">
      <c r="A2159" s="766">
        <v>2150</v>
      </c>
      <c r="B2159" s="763" t="s">
        <v>813</v>
      </c>
      <c r="C2159" s="764" t="s">
        <v>1855</v>
      </c>
      <c r="D2159" s="765">
        <v>3764.2</v>
      </c>
    </row>
    <row r="2160" spans="1:4" ht="25.5">
      <c r="A2160" s="766">
        <v>2151</v>
      </c>
      <c r="B2160" s="763" t="s">
        <v>813</v>
      </c>
      <c r="C2160" s="764" t="s">
        <v>1855</v>
      </c>
      <c r="D2160" s="765">
        <v>3764.2</v>
      </c>
    </row>
    <row r="2161" spans="1:4" ht="25.5">
      <c r="A2161" s="766">
        <v>2152</v>
      </c>
      <c r="B2161" s="763" t="s">
        <v>813</v>
      </c>
      <c r="C2161" s="764" t="s">
        <v>1855</v>
      </c>
      <c r="D2161" s="765">
        <v>3764.2</v>
      </c>
    </row>
    <row r="2162" spans="1:4" ht="25.5">
      <c r="A2162" s="766">
        <v>2153</v>
      </c>
      <c r="B2162" s="763" t="s">
        <v>813</v>
      </c>
      <c r="C2162" s="764" t="s">
        <v>1855</v>
      </c>
      <c r="D2162" s="765">
        <v>3764.2</v>
      </c>
    </row>
    <row r="2163" spans="1:4" ht="25.5">
      <c r="A2163" s="766">
        <v>2154</v>
      </c>
      <c r="B2163" s="763" t="s">
        <v>813</v>
      </c>
      <c r="C2163" s="764" t="s">
        <v>1855</v>
      </c>
      <c r="D2163" s="765">
        <v>3764.2</v>
      </c>
    </row>
    <row r="2164" spans="1:4" ht="25.5">
      <c r="A2164" s="766">
        <v>2155</v>
      </c>
      <c r="B2164" s="763" t="s">
        <v>813</v>
      </c>
      <c r="C2164" s="764" t="s">
        <v>1855</v>
      </c>
      <c r="D2164" s="765">
        <v>3764.2</v>
      </c>
    </row>
    <row r="2165" spans="1:4" ht="25.5">
      <c r="A2165" s="766">
        <v>2156</v>
      </c>
      <c r="B2165" s="763" t="s">
        <v>813</v>
      </c>
      <c r="C2165" s="764" t="s">
        <v>1855</v>
      </c>
      <c r="D2165" s="765">
        <v>3764.2</v>
      </c>
    </row>
    <row r="2166" spans="1:4" ht="25.5">
      <c r="A2166" s="766">
        <v>2157</v>
      </c>
      <c r="B2166" s="763" t="s">
        <v>813</v>
      </c>
      <c r="C2166" s="764" t="s">
        <v>1855</v>
      </c>
      <c r="D2166" s="765">
        <v>3764.2</v>
      </c>
    </row>
    <row r="2167" spans="1:4" ht="25.5">
      <c r="A2167" s="766">
        <v>2158</v>
      </c>
      <c r="B2167" s="763" t="s">
        <v>813</v>
      </c>
      <c r="C2167" s="764" t="s">
        <v>1855</v>
      </c>
      <c r="D2167" s="765">
        <v>3764.2</v>
      </c>
    </row>
    <row r="2168" spans="1:4" ht="25.5">
      <c r="A2168" s="766">
        <v>2159</v>
      </c>
      <c r="B2168" s="763" t="s">
        <v>813</v>
      </c>
      <c r="C2168" s="764" t="s">
        <v>1855</v>
      </c>
      <c r="D2168" s="765">
        <v>3764.2</v>
      </c>
    </row>
    <row r="2169" spans="1:4" ht="25.5">
      <c r="A2169" s="766">
        <v>2160</v>
      </c>
      <c r="B2169" s="763" t="s">
        <v>813</v>
      </c>
      <c r="C2169" s="764" t="s">
        <v>1855</v>
      </c>
      <c r="D2169" s="765">
        <v>3764.2</v>
      </c>
    </row>
    <row r="2170" spans="1:4" ht="25.5">
      <c r="A2170" s="766">
        <v>2161</v>
      </c>
      <c r="B2170" s="763" t="s">
        <v>813</v>
      </c>
      <c r="C2170" s="764" t="s">
        <v>1855</v>
      </c>
      <c r="D2170" s="765">
        <v>3764.2</v>
      </c>
    </row>
    <row r="2171" spans="1:4" ht="25.5">
      <c r="A2171" s="766">
        <v>2162</v>
      </c>
      <c r="B2171" s="763" t="s">
        <v>813</v>
      </c>
      <c r="C2171" s="764" t="s">
        <v>1855</v>
      </c>
      <c r="D2171" s="765">
        <v>3764.2</v>
      </c>
    </row>
    <row r="2172" spans="1:4" ht="25.5">
      <c r="A2172" s="766">
        <v>2163</v>
      </c>
      <c r="B2172" s="763" t="s">
        <v>813</v>
      </c>
      <c r="C2172" s="764" t="s">
        <v>1855</v>
      </c>
      <c r="D2172" s="765">
        <v>3764.2</v>
      </c>
    </row>
    <row r="2173" spans="1:4" ht="25.5">
      <c r="A2173" s="766">
        <v>2164</v>
      </c>
      <c r="B2173" s="763" t="s">
        <v>813</v>
      </c>
      <c r="C2173" s="764" t="s">
        <v>1855</v>
      </c>
      <c r="D2173" s="765">
        <v>3764.2</v>
      </c>
    </row>
    <row r="2174" spans="1:4" ht="25.5">
      <c r="A2174" s="766">
        <v>2165</v>
      </c>
      <c r="B2174" s="763" t="s">
        <v>813</v>
      </c>
      <c r="C2174" s="764" t="s">
        <v>1855</v>
      </c>
      <c r="D2174" s="765">
        <v>3764.2</v>
      </c>
    </row>
    <row r="2175" spans="1:4" ht="25.5">
      <c r="A2175" s="766">
        <v>2166</v>
      </c>
      <c r="B2175" s="763" t="s">
        <v>813</v>
      </c>
      <c r="C2175" s="764" t="s">
        <v>1855</v>
      </c>
      <c r="D2175" s="765">
        <v>3764.2</v>
      </c>
    </row>
    <row r="2176" spans="1:4" ht="25.5">
      <c r="A2176" s="766">
        <v>2167</v>
      </c>
      <c r="B2176" s="763" t="s">
        <v>813</v>
      </c>
      <c r="C2176" s="764" t="s">
        <v>1855</v>
      </c>
      <c r="D2176" s="765">
        <v>3764.2</v>
      </c>
    </row>
    <row r="2177" spans="1:4" ht="25.5">
      <c r="A2177" s="766">
        <v>2168</v>
      </c>
      <c r="B2177" s="763" t="s">
        <v>813</v>
      </c>
      <c r="C2177" s="764" t="s">
        <v>1855</v>
      </c>
      <c r="D2177" s="765">
        <v>3764.2</v>
      </c>
    </row>
    <row r="2178" spans="1:4" ht="25.5">
      <c r="A2178" s="766">
        <v>2169</v>
      </c>
      <c r="B2178" s="763" t="s">
        <v>813</v>
      </c>
      <c r="C2178" s="764" t="s">
        <v>1855</v>
      </c>
      <c r="D2178" s="765">
        <v>3764.2</v>
      </c>
    </row>
    <row r="2179" spans="1:4" ht="25.5">
      <c r="A2179" s="766">
        <v>2170</v>
      </c>
      <c r="B2179" s="763" t="s">
        <v>813</v>
      </c>
      <c r="C2179" s="764" t="s">
        <v>1855</v>
      </c>
      <c r="D2179" s="765">
        <v>3764.2</v>
      </c>
    </row>
    <row r="2180" spans="1:4" ht="25.5">
      <c r="A2180" s="766">
        <v>2171</v>
      </c>
      <c r="B2180" s="763" t="s">
        <v>813</v>
      </c>
      <c r="C2180" s="764" t="s">
        <v>1855</v>
      </c>
      <c r="D2180" s="765">
        <v>3764.2</v>
      </c>
    </row>
    <row r="2181" spans="1:4" ht="25.5">
      <c r="A2181" s="766">
        <v>2172</v>
      </c>
      <c r="B2181" s="763" t="s">
        <v>813</v>
      </c>
      <c r="C2181" s="764" t="s">
        <v>1855</v>
      </c>
      <c r="D2181" s="765">
        <v>3764.2</v>
      </c>
    </row>
    <row r="2182" spans="1:4" ht="25.5">
      <c r="A2182" s="766">
        <v>2173</v>
      </c>
      <c r="B2182" s="763" t="s">
        <v>813</v>
      </c>
      <c r="C2182" s="764" t="s">
        <v>1855</v>
      </c>
      <c r="D2182" s="765">
        <v>3764.2</v>
      </c>
    </row>
    <row r="2183" spans="1:4" ht="25.5">
      <c r="A2183" s="766">
        <v>2174</v>
      </c>
      <c r="B2183" s="763" t="s">
        <v>813</v>
      </c>
      <c r="C2183" s="764" t="s">
        <v>1855</v>
      </c>
      <c r="D2183" s="765">
        <v>3764.2</v>
      </c>
    </row>
    <row r="2184" spans="1:4" ht="25.5">
      <c r="A2184" s="766">
        <v>2175</v>
      </c>
      <c r="B2184" s="763" t="s">
        <v>813</v>
      </c>
      <c r="C2184" s="764" t="s">
        <v>1856</v>
      </c>
      <c r="D2184" s="765">
        <v>870</v>
      </c>
    </row>
    <row r="2185" spans="1:4" ht="25.5">
      <c r="A2185" s="766">
        <v>2176</v>
      </c>
      <c r="B2185" s="763" t="s">
        <v>813</v>
      </c>
      <c r="C2185" s="764" t="s">
        <v>1856</v>
      </c>
      <c r="D2185" s="765">
        <v>870</v>
      </c>
    </row>
    <row r="2186" spans="1:4" ht="25.5">
      <c r="A2186" s="766">
        <v>2177</v>
      </c>
      <c r="B2186" s="763" t="s">
        <v>1857</v>
      </c>
      <c r="C2186" s="764" t="s">
        <v>1856</v>
      </c>
      <c r="D2186" s="765">
        <v>870</v>
      </c>
    </row>
    <row r="2187" spans="1:4" ht="25.5">
      <c r="A2187" s="766">
        <v>2178</v>
      </c>
      <c r="B2187" s="763" t="s">
        <v>813</v>
      </c>
      <c r="C2187" s="764" t="s">
        <v>1856</v>
      </c>
      <c r="D2187" s="765">
        <v>870</v>
      </c>
    </row>
    <row r="2188" spans="1:4" ht="25.5">
      <c r="A2188" s="766">
        <v>2179</v>
      </c>
      <c r="B2188" s="763" t="s">
        <v>813</v>
      </c>
      <c r="C2188" s="764" t="s">
        <v>1856</v>
      </c>
      <c r="D2188" s="765">
        <v>870</v>
      </c>
    </row>
    <row r="2189" spans="1:4" ht="25.5">
      <c r="A2189" s="766">
        <v>2180</v>
      </c>
      <c r="B2189" s="763" t="s">
        <v>813</v>
      </c>
      <c r="C2189" s="764" t="s">
        <v>1856</v>
      </c>
      <c r="D2189" s="765">
        <v>870</v>
      </c>
    </row>
    <row r="2190" spans="1:4" ht="25.5">
      <c r="A2190" s="766">
        <v>2181</v>
      </c>
      <c r="B2190" s="763" t="s">
        <v>813</v>
      </c>
      <c r="C2190" s="764" t="s">
        <v>1856</v>
      </c>
      <c r="D2190" s="765">
        <v>870</v>
      </c>
    </row>
    <row r="2191" spans="1:4" ht="25.5">
      <c r="A2191" s="766">
        <v>2182</v>
      </c>
      <c r="B2191" s="763" t="s">
        <v>813</v>
      </c>
      <c r="C2191" s="764" t="s">
        <v>1856</v>
      </c>
      <c r="D2191" s="765">
        <v>870</v>
      </c>
    </row>
    <row r="2192" spans="1:4" ht="25.5">
      <c r="A2192" s="766">
        <v>2183</v>
      </c>
      <c r="B2192" s="763" t="s">
        <v>813</v>
      </c>
      <c r="C2192" s="764" t="s">
        <v>1856</v>
      </c>
      <c r="D2192" s="765">
        <v>870</v>
      </c>
    </row>
    <row r="2193" spans="1:4" ht="25.5">
      <c r="A2193" s="766">
        <v>2184</v>
      </c>
      <c r="B2193" s="763" t="s">
        <v>813</v>
      </c>
      <c r="C2193" s="764" t="s">
        <v>1856</v>
      </c>
      <c r="D2193" s="765">
        <v>870</v>
      </c>
    </row>
    <row r="2194" spans="1:4" ht="25.5">
      <c r="A2194" s="766">
        <v>2185</v>
      </c>
      <c r="B2194" s="763" t="s">
        <v>813</v>
      </c>
      <c r="C2194" s="764" t="s">
        <v>1856</v>
      </c>
      <c r="D2194" s="765">
        <v>870</v>
      </c>
    </row>
    <row r="2195" spans="1:4" ht="25.5">
      <c r="A2195" s="766">
        <v>2186</v>
      </c>
      <c r="B2195" s="763" t="s">
        <v>813</v>
      </c>
      <c r="C2195" s="764" t="s">
        <v>1856</v>
      </c>
      <c r="D2195" s="765">
        <v>870</v>
      </c>
    </row>
    <row r="2196" spans="1:4" ht="25.5">
      <c r="A2196" s="766">
        <v>2187</v>
      </c>
      <c r="B2196" s="763" t="s">
        <v>813</v>
      </c>
      <c r="C2196" s="764" t="s">
        <v>1856</v>
      </c>
      <c r="D2196" s="765">
        <v>870</v>
      </c>
    </row>
    <row r="2197" spans="1:4" ht="25.5">
      <c r="A2197" s="766">
        <v>2188</v>
      </c>
      <c r="B2197" s="763" t="s">
        <v>813</v>
      </c>
      <c r="C2197" s="764" t="s">
        <v>1856</v>
      </c>
      <c r="D2197" s="765">
        <v>870</v>
      </c>
    </row>
    <row r="2198" spans="1:4" ht="25.5">
      <c r="A2198" s="766">
        <v>2189</v>
      </c>
      <c r="B2198" s="763" t="s">
        <v>1858</v>
      </c>
      <c r="C2198" s="764" t="s">
        <v>1856</v>
      </c>
      <c r="D2198" s="765">
        <v>870</v>
      </c>
    </row>
    <row r="2199" spans="1:4" ht="25.5">
      <c r="A2199" s="766">
        <v>2190</v>
      </c>
      <c r="B2199" s="763" t="s">
        <v>813</v>
      </c>
      <c r="C2199" s="764" t="s">
        <v>1856</v>
      </c>
      <c r="D2199" s="765">
        <v>870</v>
      </c>
    </row>
    <row r="2200" spans="1:4" ht="25.5">
      <c r="A2200" s="766">
        <v>2191</v>
      </c>
      <c r="B2200" s="763" t="s">
        <v>813</v>
      </c>
      <c r="C2200" s="764" t="s">
        <v>1856</v>
      </c>
      <c r="D2200" s="765">
        <v>870</v>
      </c>
    </row>
    <row r="2201" spans="1:4" ht="25.5">
      <c r="A2201" s="766">
        <v>2192</v>
      </c>
      <c r="B2201" s="763" t="s">
        <v>813</v>
      </c>
      <c r="C2201" s="764" t="s">
        <v>1856</v>
      </c>
      <c r="D2201" s="765">
        <v>870</v>
      </c>
    </row>
    <row r="2202" spans="1:4" ht="25.5">
      <c r="A2202" s="766">
        <v>2193</v>
      </c>
      <c r="B2202" s="763" t="s">
        <v>813</v>
      </c>
      <c r="C2202" s="764" t="s">
        <v>1856</v>
      </c>
      <c r="D2202" s="765">
        <v>870</v>
      </c>
    </row>
    <row r="2203" spans="1:4" ht="25.5">
      <c r="A2203" s="766">
        <v>2194</v>
      </c>
      <c r="B2203" s="763" t="s">
        <v>813</v>
      </c>
      <c r="C2203" s="764" t="s">
        <v>1856</v>
      </c>
      <c r="D2203" s="765">
        <v>870</v>
      </c>
    </row>
    <row r="2204" spans="1:4" ht="25.5">
      <c r="A2204" s="766">
        <v>2195</v>
      </c>
      <c r="B2204" s="763" t="s">
        <v>813</v>
      </c>
      <c r="C2204" s="764" t="s">
        <v>1856</v>
      </c>
      <c r="D2204" s="765">
        <v>870</v>
      </c>
    </row>
    <row r="2205" spans="1:4" ht="25.5">
      <c r="A2205" s="766">
        <v>2196</v>
      </c>
      <c r="B2205" s="763" t="s">
        <v>813</v>
      </c>
      <c r="C2205" s="764" t="s">
        <v>1856</v>
      </c>
      <c r="D2205" s="765">
        <v>870</v>
      </c>
    </row>
    <row r="2206" spans="1:4" ht="25.5">
      <c r="A2206" s="766">
        <v>2197</v>
      </c>
      <c r="B2206" s="763" t="s">
        <v>813</v>
      </c>
      <c r="C2206" s="764" t="s">
        <v>1856</v>
      </c>
      <c r="D2206" s="765">
        <v>870</v>
      </c>
    </row>
    <row r="2207" spans="1:4" ht="25.5">
      <c r="A2207" s="766">
        <v>2198</v>
      </c>
      <c r="B2207" s="763" t="s">
        <v>813</v>
      </c>
      <c r="C2207" s="764" t="s">
        <v>1856</v>
      </c>
      <c r="D2207" s="765">
        <v>870</v>
      </c>
    </row>
    <row r="2208" spans="1:4" ht="25.5">
      <c r="A2208" s="766">
        <v>2199</v>
      </c>
      <c r="B2208" s="763" t="s">
        <v>813</v>
      </c>
      <c r="C2208" s="764" t="s">
        <v>1856</v>
      </c>
      <c r="D2208" s="765">
        <v>870</v>
      </c>
    </row>
    <row r="2209" spans="1:4" ht="25.5">
      <c r="A2209" s="766">
        <v>2200</v>
      </c>
      <c r="B2209" s="763" t="s">
        <v>813</v>
      </c>
      <c r="C2209" s="764" t="s">
        <v>1856</v>
      </c>
      <c r="D2209" s="765">
        <v>870</v>
      </c>
    </row>
    <row r="2210" spans="1:4" ht="25.5">
      <c r="A2210" s="766">
        <v>2201</v>
      </c>
      <c r="B2210" s="763" t="s">
        <v>813</v>
      </c>
      <c r="C2210" s="764" t="s">
        <v>1859</v>
      </c>
      <c r="D2210" s="765">
        <v>394.4</v>
      </c>
    </row>
    <row r="2211" spans="1:4" ht="25.5">
      <c r="A2211" s="766">
        <v>2202</v>
      </c>
      <c r="B2211" s="763" t="s">
        <v>813</v>
      </c>
      <c r="C2211" s="764" t="s">
        <v>1859</v>
      </c>
      <c r="D2211" s="765">
        <v>394.4</v>
      </c>
    </row>
    <row r="2212" spans="1:4" ht="25.5">
      <c r="A2212" s="766">
        <v>2203</v>
      </c>
      <c r="B2212" s="763" t="s">
        <v>1860</v>
      </c>
      <c r="C2212" s="764" t="s">
        <v>1859</v>
      </c>
      <c r="D2212" s="765">
        <v>394.4</v>
      </c>
    </row>
    <row r="2213" spans="1:4" ht="25.5">
      <c r="A2213" s="766">
        <v>2204</v>
      </c>
      <c r="B2213" s="763" t="s">
        <v>813</v>
      </c>
      <c r="C2213" s="764" t="s">
        <v>1859</v>
      </c>
      <c r="D2213" s="765">
        <v>394.4</v>
      </c>
    </row>
    <row r="2214" spans="1:4" ht="25.5">
      <c r="A2214" s="766">
        <v>2205</v>
      </c>
      <c r="B2214" s="763" t="s">
        <v>813</v>
      </c>
      <c r="C2214" s="764" t="s">
        <v>1859</v>
      </c>
      <c r="D2214" s="765">
        <v>394.4</v>
      </c>
    </row>
    <row r="2215" spans="1:4" ht="25.5">
      <c r="A2215" s="766">
        <v>2206</v>
      </c>
      <c r="B2215" s="763" t="s">
        <v>813</v>
      </c>
      <c r="C2215" s="764" t="s">
        <v>1859</v>
      </c>
      <c r="D2215" s="765">
        <v>394.4</v>
      </c>
    </row>
    <row r="2216" spans="1:4" ht="25.5">
      <c r="A2216" s="766">
        <v>2207</v>
      </c>
      <c r="B2216" s="763" t="s">
        <v>813</v>
      </c>
      <c r="C2216" s="764" t="s">
        <v>1859</v>
      </c>
      <c r="D2216" s="765">
        <v>394.4</v>
      </c>
    </row>
    <row r="2217" spans="1:4" ht="25.5">
      <c r="A2217" s="766">
        <v>2208</v>
      </c>
      <c r="B2217" s="763" t="s">
        <v>813</v>
      </c>
      <c r="C2217" s="764" t="s">
        <v>1859</v>
      </c>
      <c r="D2217" s="765">
        <v>394.4</v>
      </c>
    </row>
    <row r="2218" spans="1:4" ht="25.5">
      <c r="A2218" s="766">
        <v>2209</v>
      </c>
      <c r="B2218" s="763" t="s">
        <v>813</v>
      </c>
      <c r="C2218" s="764" t="s">
        <v>1859</v>
      </c>
      <c r="D2218" s="765">
        <v>394.4</v>
      </c>
    </row>
    <row r="2219" spans="1:4" ht="25.5">
      <c r="A2219" s="766">
        <v>2210</v>
      </c>
      <c r="B2219" s="763" t="s">
        <v>813</v>
      </c>
      <c r="C2219" s="764" t="s">
        <v>1859</v>
      </c>
      <c r="D2219" s="765">
        <v>394.4</v>
      </c>
    </row>
    <row r="2220" spans="1:4" ht="25.5">
      <c r="A2220" s="766">
        <v>2211</v>
      </c>
      <c r="B2220" s="763" t="s">
        <v>813</v>
      </c>
      <c r="C2220" s="764" t="s">
        <v>1859</v>
      </c>
      <c r="D2220" s="765">
        <v>394.4</v>
      </c>
    </row>
    <row r="2221" spans="1:4" ht="25.5">
      <c r="A2221" s="766">
        <v>2212</v>
      </c>
      <c r="B2221" s="763" t="s">
        <v>813</v>
      </c>
      <c r="C2221" s="764" t="s">
        <v>1859</v>
      </c>
      <c r="D2221" s="765">
        <v>394.4</v>
      </c>
    </row>
    <row r="2222" spans="1:4" ht="25.5">
      <c r="A2222" s="766">
        <v>2213</v>
      </c>
      <c r="B2222" s="763" t="s">
        <v>813</v>
      </c>
      <c r="C2222" s="764" t="s">
        <v>1859</v>
      </c>
      <c r="D2222" s="765">
        <v>394.4</v>
      </c>
    </row>
    <row r="2223" spans="1:4" ht="25.5">
      <c r="A2223" s="766">
        <v>2214</v>
      </c>
      <c r="B2223" s="763" t="s">
        <v>813</v>
      </c>
      <c r="C2223" s="764" t="s">
        <v>1859</v>
      </c>
      <c r="D2223" s="765">
        <v>394.4</v>
      </c>
    </row>
    <row r="2224" spans="1:4" ht="25.5">
      <c r="A2224" s="766">
        <v>2215</v>
      </c>
      <c r="B2224" s="763" t="s">
        <v>1861</v>
      </c>
      <c r="C2224" s="764" t="s">
        <v>1859</v>
      </c>
      <c r="D2224" s="765">
        <v>394.4</v>
      </c>
    </row>
    <row r="2225" spans="1:4" ht="25.5">
      <c r="A2225" s="766">
        <v>2216</v>
      </c>
      <c r="B2225" s="763" t="s">
        <v>813</v>
      </c>
      <c r="C2225" s="764" t="s">
        <v>1859</v>
      </c>
      <c r="D2225" s="765">
        <v>394.4</v>
      </c>
    </row>
    <row r="2226" spans="1:4" ht="25.5">
      <c r="A2226" s="766">
        <v>2217</v>
      </c>
      <c r="B2226" s="763" t="s">
        <v>813</v>
      </c>
      <c r="C2226" s="764" t="s">
        <v>1859</v>
      </c>
      <c r="D2226" s="765">
        <v>394.4</v>
      </c>
    </row>
    <row r="2227" spans="1:4" ht="25.5">
      <c r="A2227" s="766">
        <v>2218</v>
      </c>
      <c r="B2227" s="763" t="s">
        <v>813</v>
      </c>
      <c r="C2227" s="764" t="s">
        <v>1859</v>
      </c>
      <c r="D2227" s="765">
        <v>394.4</v>
      </c>
    </row>
    <row r="2228" spans="1:4" ht="25.5">
      <c r="A2228" s="766">
        <v>2219</v>
      </c>
      <c r="B2228" s="763" t="s">
        <v>813</v>
      </c>
      <c r="C2228" s="764" t="s">
        <v>1859</v>
      </c>
      <c r="D2228" s="765">
        <v>394.4</v>
      </c>
    </row>
    <row r="2229" spans="1:4" ht="25.5">
      <c r="A2229" s="766">
        <v>2220</v>
      </c>
      <c r="B2229" s="763" t="s">
        <v>813</v>
      </c>
      <c r="C2229" s="764" t="s">
        <v>1859</v>
      </c>
      <c r="D2229" s="765">
        <v>394.4</v>
      </c>
    </row>
    <row r="2230" spans="1:4" ht="25.5">
      <c r="A2230" s="766">
        <v>2221</v>
      </c>
      <c r="B2230" s="763" t="s">
        <v>813</v>
      </c>
      <c r="C2230" s="764" t="s">
        <v>1859</v>
      </c>
      <c r="D2230" s="765">
        <v>394.4</v>
      </c>
    </row>
    <row r="2231" spans="1:4" ht="25.5">
      <c r="A2231" s="766">
        <v>2222</v>
      </c>
      <c r="B2231" s="763" t="s">
        <v>813</v>
      </c>
      <c r="C2231" s="764" t="s">
        <v>1859</v>
      </c>
      <c r="D2231" s="765">
        <v>394.4</v>
      </c>
    </row>
    <row r="2232" spans="1:4" ht="25.5">
      <c r="A2232" s="766">
        <v>2223</v>
      </c>
      <c r="B2232" s="763" t="s">
        <v>813</v>
      </c>
      <c r="C2232" s="764" t="s">
        <v>1859</v>
      </c>
      <c r="D2232" s="765">
        <v>394.4</v>
      </c>
    </row>
    <row r="2233" spans="1:4" ht="25.5">
      <c r="A2233" s="766">
        <v>2224</v>
      </c>
      <c r="B2233" s="763" t="s">
        <v>813</v>
      </c>
      <c r="C2233" s="764" t="s">
        <v>1859</v>
      </c>
      <c r="D2233" s="765">
        <v>394.4</v>
      </c>
    </row>
    <row r="2234" spans="1:4" ht="25.5">
      <c r="A2234" s="766">
        <v>2225</v>
      </c>
      <c r="B2234" s="763" t="s">
        <v>813</v>
      </c>
      <c r="C2234" s="764" t="s">
        <v>1859</v>
      </c>
      <c r="D2234" s="765">
        <v>394.4</v>
      </c>
    </row>
    <row r="2235" spans="1:4" ht="25.5">
      <c r="A2235" s="766">
        <v>2226</v>
      </c>
      <c r="B2235" s="763" t="s">
        <v>813</v>
      </c>
      <c r="C2235" s="764" t="s">
        <v>1859</v>
      </c>
      <c r="D2235" s="765">
        <v>394.4</v>
      </c>
    </row>
    <row r="2236" spans="1:4" ht="25.5">
      <c r="A2236" s="766">
        <v>2227</v>
      </c>
      <c r="B2236" s="763" t="s">
        <v>813</v>
      </c>
      <c r="C2236" s="764" t="s">
        <v>1862</v>
      </c>
      <c r="D2236" s="765">
        <v>2279.4</v>
      </c>
    </row>
    <row r="2237" spans="1:4" ht="25.5">
      <c r="A2237" s="766">
        <v>2228</v>
      </c>
      <c r="B2237" s="763" t="s">
        <v>813</v>
      </c>
      <c r="C2237" s="764" t="s">
        <v>1862</v>
      </c>
      <c r="D2237" s="765">
        <v>2279.4</v>
      </c>
    </row>
    <row r="2238" spans="1:4" ht="25.5">
      <c r="A2238" s="766">
        <v>2229</v>
      </c>
      <c r="B2238" s="763" t="s">
        <v>813</v>
      </c>
      <c r="C2238" s="764" t="s">
        <v>1862</v>
      </c>
      <c r="D2238" s="765">
        <v>2279.4</v>
      </c>
    </row>
    <row r="2239" spans="1:4" ht="25.5">
      <c r="A2239" s="766">
        <v>2230</v>
      </c>
      <c r="B2239" s="763" t="s">
        <v>813</v>
      </c>
      <c r="C2239" s="764" t="s">
        <v>1862</v>
      </c>
      <c r="D2239" s="765">
        <v>2279.4</v>
      </c>
    </row>
    <row r="2240" spans="1:4" ht="25.5">
      <c r="A2240" s="766">
        <v>2231</v>
      </c>
      <c r="B2240" s="763" t="s">
        <v>813</v>
      </c>
      <c r="C2240" s="764" t="s">
        <v>1862</v>
      </c>
      <c r="D2240" s="765">
        <v>2279.4</v>
      </c>
    </row>
    <row r="2241" spans="1:4" ht="25.5">
      <c r="A2241" s="766">
        <v>2232</v>
      </c>
      <c r="B2241" s="763" t="s">
        <v>813</v>
      </c>
      <c r="C2241" s="764" t="s">
        <v>1862</v>
      </c>
      <c r="D2241" s="765">
        <v>2279.4</v>
      </c>
    </row>
    <row r="2242" spans="1:4" ht="25.5">
      <c r="A2242" s="766">
        <v>2233</v>
      </c>
      <c r="B2242" s="763" t="s">
        <v>813</v>
      </c>
      <c r="C2242" s="764" t="s">
        <v>1862</v>
      </c>
      <c r="D2242" s="765">
        <v>2279.4</v>
      </c>
    </row>
    <row r="2243" spans="1:4" ht="25.5">
      <c r="A2243" s="766">
        <v>2234</v>
      </c>
      <c r="B2243" s="763" t="s">
        <v>813</v>
      </c>
      <c r="C2243" s="764" t="s">
        <v>1862</v>
      </c>
      <c r="D2243" s="765">
        <v>2279.4</v>
      </c>
    </row>
    <row r="2244" spans="1:4" ht="25.5">
      <c r="A2244" s="766">
        <v>2235</v>
      </c>
      <c r="B2244" s="763" t="s">
        <v>813</v>
      </c>
      <c r="C2244" s="764" t="s">
        <v>1862</v>
      </c>
      <c r="D2244" s="765">
        <v>2279.4</v>
      </c>
    </row>
    <row r="2245" spans="1:4" ht="25.5">
      <c r="A2245" s="766">
        <v>2236</v>
      </c>
      <c r="B2245" s="763" t="s">
        <v>813</v>
      </c>
      <c r="C2245" s="764" t="s">
        <v>1862</v>
      </c>
      <c r="D2245" s="765">
        <v>2279.4</v>
      </c>
    </row>
    <row r="2246" spans="1:4" ht="25.5">
      <c r="A2246" s="766">
        <v>2237</v>
      </c>
      <c r="B2246" s="763" t="s">
        <v>813</v>
      </c>
      <c r="C2246" s="764" t="s">
        <v>1862</v>
      </c>
      <c r="D2246" s="765">
        <v>2279.4</v>
      </c>
    </row>
    <row r="2247" spans="1:4" ht="25.5">
      <c r="A2247" s="766">
        <v>2238</v>
      </c>
      <c r="B2247" s="763" t="s">
        <v>813</v>
      </c>
      <c r="C2247" s="764" t="s">
        <v>1862</v>
      </c>
      <c r="D2247" s="765">
        <v>2279.4</v>
      </c>
    </row>
    <row r="2248" spans="1:4" ht="25.5">
      <c r="A2248" s="766">
        <v>2239</v>
      </c>
      <c r="B2248" s="763" t="s">
        <v>813</v>
      </c>
      <c r="C2248" s="764" t="s">
        <v>1862</v>
      </c>
      <c r="D2248" s="765">
        <v>2279.4</v>
      </c>
    </row>
    <row r="2249" spans="1:4" ht="25.5">
      <c r="A2249" s="766">
        <v>2240</v>
      </c>
      <c r="B2249" s="763" t="s">
        <v>813</v>
      </c>
      <c r="C2249" s="764" t="s">
        <v>1862</v>
      </c>
      <c r="D2249" s="765">
        <v>2279.4</v>
      </c>
    </row>
    <row r="2250" spans="1:4" ht="25.5">
      <c r="A2250" s="766">
        <v>2241</v>
      </c>
      <c r="B2250" s="763" t="s">
        <v>813</v>
      </c>
      <c r="C2250" s="764" t="s">
        <v>1862</v>
      </c>
      <c r="D2250" s="765">
        <v>2279.4</v>
      </c>
    </row>
    <row r="2251" spans="1:4" ht="25.5">
      <c r="A2251" s="766">
        <v>2242</v>
      </c>
      <c r="B2251" s="763" t="s">
        <v>813</v>
      </c>
      <c r="C2251" s="764" t="s">
        <v>1862</v>
      </c>
      <c r="D2251" s="765">
        <v>2279.4</v>
      </c>
    </row>
    <row r="2252" spans="1:4" ht="25.5">
      <c r="A2252" s="766">
        <v>2243</v>
      </c>
      <c r="B2252" s="763" t="s">
        <v>813</v>
      </c>
      <c r="C2252" s="764" t="s">
        <v>1862</v>
      </c>
      <c r="D2252" s="765">
        <v>2279.4</v>
      </c>
    </row>
    <row r="2253" spans="1:4" ht="25.5">
      <c r="A2253" s="766">
        <v>2244</v>
      </c>
      <c r="B2253" s="763" t="s">
        <v>813</v>
      </c>
      <c r="C2253" s="764" t="s">
        <v>1862</v>
      </c>
      <c r="D2253" s="765">
        <v>2279.4</v>
      </c>
    </row>
    <row r="2254" spans="1:4" ht="25.5">
      <c r="A2254" s="766">
        <v>2245</v>
      </c>
      <c r="B2254" s="763" t="s">
        <v>813</v>
      </c>
      <c r="C2254" s="764" t="s">
        <v>1862</v>
      </c>
      <c r="D2254" s="765">
        <v>2279.4</v>
      </c>
    </row>
    <row r="2255" spans="1:4" ht="25.5">
      <c r="A2255" s="766">
        <v>2246</v>
      </c>
      <c r="B2255" s="763" t="s">
        <v>813</v>
      </c>
      <c r="C2255" s="764" t="s">
        <v>1862</v>
      </c>
      <c r="D2255" s="765">
        <v>2279.4</v>
      </c>
    </row>
    <row r="2256" spans="1:4" ht="25.5">
      <c r="A2256" s="766">
        <v>2247</v>
      </c>
      <c r="B2256" s="763" t="s">
        <v>813</v>
      </c>
      <c r="C2256" s="764" t="s">
        <v>1862</v>
      </c>
      <c r="D2256" s="765">
        <v>2279.4</v>
      </c>
    </row>
    <row r="2257" spans="1:4" ht="25.5">
      <c r="A2257" s="766">
        <v>2248</v>
      </c>
      <c r="B2257" s="763" t="s">
        <v>813</v>
      </c>
      <c r="C2257" s="764" t="s">
        <v>1862</v>
      </c>
      <c r="D2257" s="765">
        <v>2279.4</v>
      </c>
    </row>
    <row r="2258" spans="1:4" ht="25.5">
      <c r="A2258" s="766">
        <v>2249</v>
      </c>
      <c r="B2258" s="763" t="s">
        <v>813</v>
      </c>
      <c r="C2258" s="764" t="s">
        <v>1862</v>
      </c>
      <c r="D2258" s="765">
        <v>2279.4</v>
      </c>
    </row>
    <row r="2259" spans="1:4" ht="25.5">
      <c r="A2259" s="766">
        <v>2250</v>
      </c>
      <c r="B2259" s="763" t="s">
        <v>813</v>
      </c>
      <c r="C2259" s="764" t="s">
        <v>1862</v>
      </c>
      <c r="D2259" s="765">
        <v>2279.4</v>
      </c>
    </row>
    <row r="2260" spans="1:4" ht="25.5">
      <c r="A2260" s="766">
        <v>2251</v>
      </c>
      <c r="B2260" s="763" t="s">
        <v>813</v>
      </c>
      <c r="C2260" s="764" t="s">
        <v>1862</v>
      </c>
      <c r="D2260" s="765">
        <v>2279.4</v>
      </c>
    </row>
    <row r="2261" spans="1:4" ht="25.5">
      <c r="A2261" s="766">
        <v>2252</v>
      </c>
      <c r="B2261" s="763" t="s">
        <v>813</v>
      </c>
      <c r="C2261" s="764" t="s">
        <v>1862</v>
      </c>
      <c r="D2261" s="765">
        <v>2279.4</v>
      </c>
    </row>
    <row r="2262" spans="1:4" ht="25.5">
      <c r="A2262" s="766">
        <v>2253</v>
      </c>
      <c r="B2262" s="763" t="s">
        <v>813</v>
      </c>
      <c r="C2262" s="764" t="s">
        <v>1863</v>
      </c>
      <c r="D2262" s="765">
        <v>2088</v>
      </c>
    </row>
    <row r="2263" spans="1:4" ht="25.5">
      <c r="A2263" s="766">
        <v>2254</v>
      </c>
      <c r="B2263" s="763" t="s">
        <v>813</v>
      </c>
      <c r="C2263" s="764" t="s">
        <v>1863</v>
      </c>
      <c r="D2263" s="765">
        <v>2088</v>
      </c>
    </row>
    <row r="2264" spans="1:4" ht="25.5">
      <c r="A2264" s="766">
        <v>2255</v>
      </c>
      <c r="B2264" s="763" t="s">
        <v>813</v>
      </c>
      <c r="C2264" s="764" t="s">
        <v>1863</v>
      </c>
      <c r="D2264" s="765">
        <v>2088</v>
      </c>
    </row>
    <row r="2265" spans="1:4" ht="25.5">
      <c r="A2265" s="766">
        <v>2256</v>
      </c>
      <c r="B2265" s="763" t="s">
        <v>813</v>
      </c>
      <c r="C2265" s="764" t="s">
        <v>1863</v>
      </c>
      <c r="D2265" s="765">
        <v>2088</v>
      </c>
    </row>
    <row r="2266" spans="1:4" ht="25.5">
      <c r="A2266" s="766">
        <v>2257</v>
      </c>
      <c r="B2266" s="763" t="s">
        <v>813</v>
      </c>
      <c r="C2266" s="764" t="s">
        <v>1863</v>
      </c>
      <c r="D2266" s="765">
        <v>2088</v>
      </c>
    </row>
    <row r="2267" spans="1:4" ht="25.5">
      <c r="A2267" s="766">
        <v>2258</v>
      </c>
      <c r="B2267" s="763" t="s">
        <v>813</v>
      </c>
      <c r="C2267" s="764" t="s">
        <v>1863</v>
      </c>
      <c r="D2267" s="765">
        <v>2088</v>
      </c>
    </row>
    <row r="2268" spans="1:4" ht="25.5">
      <c r="A2268" s="766">
        <v>2259</v>
      </c>
      <c r="B2268" s="763" t="s">
        <v>813</v>
      </c>
      <c r="C2268" s="764" t="s">
        <v>1863</v>
      </c>
      <c r="D2268" s="765">
        <v>2088</v>
      </c>
    </row>
    <row r="2269" spans="1:4" ht="25.5">
      <c r="A2269" s="766">
        <v>2260</v>
      </c>
      <c r="B2269" s="763" t="s">
        <v>813</v>
      </c>
      <c r="C2269" s="764" t="s">
        <v>1863</v>
      </c>
      <c r="D2269" s="765">
        <v>2088</v>
      </c>
    </row>
    <row r="2270" spans="1:4" ht="25.5">
      <c r="A2270" s="766">
        <v>2261</v>
      </c>
      <c r="B2270" s="763" t="s">
        <v>813</v>
      </c>
      <c r="C2270" s="764" t="s">
        <v>1863</v>
      </c>
      <c r="D2270" s="765">
        <v>2088</v>
      </c>
    </row>
    <row r="2271" spans="1:4" ht="25.5">
      <c r="A2271" s="766">
        <v>2262</v>
      </c>
      <c r="B2271" s="763" t="s">
        <v>813</v>
      </c>
      <c r="C2271" s="764" t="s">
        <v>1863</v>
      </c>
      <c r="D2271" s="765">
        <v>2088</v>
      </c>
    </row>
    <row r="2272" spans="1:4" ht="25.5">
      <c r="A2272" s="766">
        <v>2263</v>
      </c>
      <c r="B2272" s="763" t="s">
        <v>813</v>
      </c>
      <c r="C2272" s="764" t="s">
        <v>1863</v>
      </c>
      <c r="D2272" s="765">
        <v>2088</v>
      </c>
    </row>
    <row r="2273" spans="1:4" ht="25.5">
      <c r="A2273" s="766">
        <v>2264</v>
      </c>
      <c r="B2273" s="763" t="s">
        <v>813</v>
      </c>
      <c r="C2273" s="764" t="s">
        <v>1863</v>
      </c>
      <c r="D2273" s="765">
        <v>2088</v>
      </c>
    </row>
    <row r="2274" spans="1:4" ht="25.5">
      <c r="A2274" s="766">
        <v>2265</v>
      </c>
      <c r="B2274" s="763" t="s">
        <v>813</v>
      </c>
      <c r="C2274" s="764" t="s">
        <v>1863</v>
      </c>
      <c r="D2274" s="765">
        <v>2088</v>
      </c>
    </row>
    <row r="2275" spans="1:4" ht="25.5">
      <c r="A2275" s="766">
        <v>2266</v>
      </c>
      <c r="B2275" s="763" t="s">
        <v>813</v>
      </c>
      <c r="C2275" s="764" t="s">
        <v>1863</v>
      </c>
      <c r="D2275" s="765">
        <v>2088</v>
      </c>
    </row>
    <row r="2276" spans="1:4" ht="25.5">
      <c r="A2276" s="766">
        <v>2267</v>
      </c>
      <c r="B2276" s="763" t="s">
        <v>813</v>
      </c>
      <c r="C2276" s="764" t="s">
        <v>1863</v>
      </c>
      <c r="D2276" s="765">
        <v>2088</v>
      </c>
    </row>
    <row r="2277" spans="1:4" ht="25.5">
      <c r="A2277" s="766">
        <v>2268</v>
      </c>
      <c r="B2277" s="763" t="s">
        <v>813</v>
      </c>
      <c r="C2277" s="764" t="s">
        <v>1863</v>
      </c>
      <c r="D2277" s="765">
        <v>2088</v>
      </c>
    </row>
    <row r="2278" spans="1:4" ht="25.5">
      <c r="A2278" s="766">
        <v>2269</v>
      </c>
      <c r="B2278" s="763" t="s">
        <v>813</v>
      </c>
      <c r="C2278" s="764" t="s">
        <v>1863</v>
      </c>
      <c r="D2278" s="765">
        <v>2088</v>
      </c>
    </row>
    <row r="2279" spans="1:4" ht="25.5">
      <c r="A2279" s="766">
        <v>2270</v>
      </c>
      <c r="B2279" s="763" t="s">
        <v>813</v>
      </c>
      <c r="C2279" s="764" t="s">
        <v>1863</v>
      </c>
      <c r="D2279" s="765">
        <v>2088</v>
      </c>
    </row>
    <row r="2280" spans="1:4" ht="25.5">
      <c r="A2280" s="766">
        <v>2271</v>
      </c>
      <c r="B2280" s="763" t="s">
        <v>813</v>
      </c>
      <c r="C2280" s="764" t="s">
        <v>1863</v>
      </c>
      <c r="D2280" s="765">
        <v>2088</v>
      </c>
    </row>
    <row r="2281" spans="1:4" ht="25.5">
      <c r="A2281" s="766">
        <v>2272</v>
      </c>
      <c r="B2281" s="763" t="s">
        <v>813</v>
      </c>
      <c r="C2281" s="764" t="s">
        <v>1863</v>
      </c>
      <c r="D2281" s="765">
        <v>2088</v>
      </c>
    </row>
    <row r="2282" spans="1:4" ht="25.5">
      <c r="A2282" s="766">
        <v>2273</v>
      </c>
      <c r="B2282" s="763" t="s">
        <v>813</v>
      </c>
      <c r="C2282" s="764" t="s">
        <v>1863</v>
      </c>
      <c r="D2282" s="765">
        <v>2088</v>
      </c>
    </row>
    <row r="2283" spans="1:4" ht="25.5">
      <c r="A2283" s="766">
        <v>2274</v>
      </c>
      <c r="B2283" s="763" t="s">
        <v>813</v>
      </c>
      <c r="C2283" s="764" t="s">
        <v>1863</v>
      </c>
      <c r="D2283" s="765">
        <v>2088</v>
      </c>
    </row>
    <row r="2284" spans="1:4" ht="25.5">
      <c r="A2284" s="766">
        <v>2275</v>
      </c>
      <c r="B2284" s="763" t="s">
        <v>813</v>
      </c>
      <c r="C2284" s="764" t="s">
        <v>1863</v>
      </c>
      <c r="D2284" s="765">
        <v>2088</v>
      </c>
    </row>
    <row r="2285" spans="1:4" ht="25.5">
      <c r="A2285" s="766">
        <v>2276</v>
      </c>
      <c r="B2285" s="763" t="s">
        <v>813</v>
      </c>
      <c r="C2285" s="764" t="s">
        <v>1863</v>
      </c>
      <c r="D2285" s="765">
        <v>2088</v>
      </c>
    </row>
    <row r="2286" spans="1:4" ht="25.5">
      <c r="A2286" s="766">
        <v>2277</v>
      </c>
      <c r="B2286" s="763" t="s">
        <v>813</v>
      </c>
      <c r="C2286" s="764" t="s">
        <v>1863</v>
      </c>
      <c r="D2286" s="765">
        <v>2088</v>
      </c>
    </row>
    <row r="2287" spans="1:4" ht="25.5">
      <c r="A2287" s="766">
        <v>2278</v>
      </c>
      <c r="B2287" s="763" t="s">
        <v>813</v>
      </c>
      <c r="C2287" s="764" t="s">
        <v>1863</v>
      </c>
      <c r="D2287" s="765">
        <v>2088</v>
      </c>
    </row>
    <row r="2288" spans="1:4" ht="25.5">
      <c r="A2288" s="766">
        <v>2279</v>
      </c>
      <c r="B2288" s="763" t="s">
        <v>813</v>
      </c>
      <c r="C2288" s="764" t="s">
        <v>1864</v>
      </c>
      <c r="D2288" s="765">
        <v>5614.4</v>
      </c>
    </row>
    <row r="2289" spans="1:4" ht="25.5">
      <c r="A2289" s="766">
        <v>2280</v>
      </c>
      <c r="B2289" s="763" t="s">
        <v>813</v>
      </c>
      <c r="C2289" s="764" t="s">
        <v>1864</v>
      </c>
      <c r="D2289" s="765">
        <v>5614.4</v>
      </c>
    </row>
    <row r="2290" spans="1:4" ht="25.5">
      <c r="A2290" s="766">
        <v>2281</v>
      </c>
      <c r="B2290" s="763" t="s">
        <v>813</v>
      </c>
      <c r="C2290" s="764" t="s">
        <v>1864</v>
      </c>
      <c r="D2290" s="765">
        <v>5614.4</v>
      </c>
    </row>
    <row r="2291" spans="1:4" ht="25.5">
      <c r="A2291" s="766">
        <v>2282</v>
      </c>
      <c r="B2291" s="763" t="s">
        <v>813</v>
      </c>
      <c r="C2291" s="764" t="s">
        <v>1864</v>
      </c>
      <c r="D2291" s="765">
        <v>5614.4</v>
      </c>
    </row>
    <row r="2292" spans="1:4" ht="25.5">
      <c r="A2292" s="766">
        <v>2283</v>
      </c>
      <c r="B2292" s="763" t="s">
        <v>813</v>
      </c>
      <c r="C2292" s="764" t="s">
        <v>1864</v>
      </c>
      <c r="D2292" s="765">
        <v>5614.4</v>
      </c>
    </row>
    <row r="2293" spans="1:4" ht="25.5">
      <c r="A2293" s="766">
        <v>2284</v>
      </c>
      <c r="B2293" s="763" t="s">
        <v>813</v>
      </c>
      <c r="C2293" s="764" t="s">
        <v>1864</v>
      </c>
      <c r="D2293" s="765">
        <v>5614.4</v>
      </c>
    </row>
    <row r="2294" spans="1:4" ht="25.5">
      <c r="A2294" s="766">
        <v>2285</v>
      </c>
      <c r="B2294" s="763" t="s">
        <v>813</v>
      </c>
      <c r="C2294" s="764" t="s">
        <v>1864</v>
      </c>
      <c r="D2294" s="765">
        <v>5614.4</v>
      </c>
    </row>
    <row r="2295" spans="1:4" ht="25.5">
      <c r="A2295" s="766">
        <v>2286</v>
      </c>
      <c r="B2295" s="763" t="s">
        <v>813</v>
      </c>
      <c r="C2295" s="764" t="s">
        <v>1864</v>
      </c>
      <c r="D2295" s="765">
        <v>5614.4</v>
      </c>
    </row>
    <row r="2296" spans="1:4" ht="25.5">
      <c r="A2296" s="766">
        <v>2287</v>
      </c>
      <c r="B2296" s="763" t="s">
        <v>813</v>
      </c>
      <c r="C2296" s="764" t="s">
        <v>1864</v>
      </c>
      <c r="D2296" s="765">
        <v>5614.4</v>
      </c>
    </row>
    <row r="2297" spans="1:4" ht="25.5">
      <c r="A2297" s="766">
        <v>2288</v>
      </c>
      <c r="B2297" s="763" t="s">
        <v>813</v>
      </c>
      <c r="C2297" s="764" t="s">
        <v>1864</v>
      </c>
      <c r="D2297" s="765">
        <v>5614.4</v>
      </c>
    </row>
    <row r="2298" spans="1:4" ht="25.5">
      <c r="A2298" s="766">
        <v>2289</v>
      </c>
      <c r="B2298" s="763" t="s">
        <v>813</v>
      </c>
      <c r="C2298" s="764" t="s">
        <v>1864</v>
      </c>
      <c r="D2298" s="765">
        <v>5614.4</v>
      </c>
    </row>
    <row r="2299" spans="1:4" ht="25.5">
      <c r="A2299" s="766">
        <v>2290</v>
      </c>
      <c r="B2299" s="763" t="s">
        <v>813</v>
      </c>
      <c r="C2299" s="764" t="s">
        <v>1864</v>
      </c>
      <c r="D2299" s="765">
        <v>5614.4</v>
      </c>
    </row>
    <row r="2300" spans="1:4" ht="25.5">
      <c r="A2300" s="766">
        <v>2291</v>
      </c>
      <c r="B2300" s="763" t="s">
        <v>813</v>
      </c>
      <c r="C2300" s="764" t="s">
        <v>1864</v>
      </c>
      <c r="D2300" s="765">
        <v>5614.4</v>
      </c>
    </row>
    <row r="2301" spans="1:4" ht="25.5">
      <c r="A2301" s="766">
        <v>2292</v>
      </c>
      <c r="B2301" s="763" t="s">
        <v>813</v>
      </c>
      <c r="C2301" s="764" t="s">
        <v>1864</v>
      </c>
      <c r="D2301" s="765">
        <v>5614.4</v>
      </c>
    </row>
    <row r="2302" spans="1:4" ht="25.5">
      <c r="A2302" s="766">
        <v>2293</v>
      </c>
      <c r="B2302" s="763" t="s">
        <v>813</v>
      </c>
      <c r="C2302" s="764" t="s">
        <v>1864</v>
      </c>
      <c r="D2302" s="765">
        <v>5614.4</v>
      </c>
    </row>
    <row r="2303" spans="1:4" ht="25.5">
      <c r="A2303" s="766">
        <v>2294</v>
      </c>
      <c r="B2303" s="763" t="s">
        <v>813</v>
      </c>
      <c r="C2303" s="764" t="s">
        <v>1864</v>
      </c>
      <c r="D2303" s="765">
        <v>5614.4</v>
      </c>
    </row>
    <row r="2304" spans="1:4" ht="25.5">
      <c r="A2304" s="766">
        <v>2295</v>
      </c>
      <c r="B2304" s="763" t="s">
        <v>813</v>
      </c>
      <c r="C2304" s="764" t="s">
        <v>1864</v>
      </c>
      <c r="D2304" s="765">
        <v>5614.4</v>
      </c>
    </row>
    <row r="2305" spans="1:4" ht="25.5">
      <c r="A2305" s="766">
        <v>2296</v>
      </c>
      <c r="B2305" s="763" t="s">
        <v>813</v>
      </c>
      <c r="C2305" s="764" t="s">
        <v>1864</v>
      </c>
      <c r="D2305" s="765">
        <v>5614.4</v>
      </c>
    </row>
    <row r="2306" spans="1:4" ht="25.5">
      <c r="A2306" s="766">
        <v>2297</v>
      </c>
      <c r="B2306" s="763" t="s">
        <v>813</v>
      </c>
      <c r="C2306" s="764" t="s">
        <v>1864</v>
      </c>
      <c r="D2306" s="765">
        <v>5614.4</v>
      </c>
    </row>
    <row r="2307" spans="1:4" ht="25.5">
      <c r="A2307" s="766">
        <v>2298</v>
      </c>
      <c r="B2307" s="763" t="s">
        <v>813</v>
      </c>
      <c r="C2307" s="764" t="s">
        <v>1864</v>
      </c>
      <c r="D2307" s="765">
        <v>5614.4</v>
      </c>
    </row>
    <row r="2308" spans="1:4" ht="25.5">
      <c r="A2308" s="766">
        <v>2299</v>
      </c>
      <c r="B2308" s="763" t="s">
        <v>813</v>
      </c>
      <c r="C2308" s="764" t="s">
        <v>1864</v>
      </c>
      <c r="D2308" s="765">
        <v>5614.4</v>
      </c>
    </row>
    <row r="2309" spans="1:4" ht="25.5">
      <c r="A2309" s="766">
        <v>2300</v>
      </c>
      <c r="B2309" s="763" t="s">
        <v>813</v>
      </c>
      <c r="C2309" s="764" t="s">
        <v>1864</v>
      </c>
      <c r="D2309" s="765">
        <v>5614.4</v>
      </c>
    </row>
    <row r="2310" spans="1:4" ht="25.5">
      <c r="A2310" s="766">
        <v>2301</v>
      </c>
      <c r="B2310" s="763" t="s">
        <v>813</v>
      </c>
      <c r="C2310" s="764" t="s">
        <v>1864</v>
      </c>
      <c r="D2310" s="765">
        <v>5614.4</v>
      </c>
    </row>
    <row r="2311" spans="1:4" ht="25.5">
      <c r="A2311" s="766">
        <v>2302</v>
      </c>
      <c r="B2311" s="763" t="s">
        <v>813</v>
      </c>
      <c r="C2311" s="764" t="s">
        <v>1864</v>
      </c>
      <c r="D2311" s="765">
        <v>5614.4</v>
      </c>
    </row>
    <row r="2312" spans="1:4" ht="25.5">
      <c r="A2312" s="766">
        <v>2303</v>
      </c>
      <c r="B2312" s="763" t="s">
        <v>813</v>
      </c>
      <c r="C2312" s="764" t="s">
        <v>1864</v>
      </c>
      <c r="D2312" s="765">
        <v>5614.4</v>
      </c>
    </row>
    <row r="2313" spans="1:4" ht="25.5">
      <c r="A2313" s="766">
        <v>2304</v>
      </c>
      <c r="B2313" s="763" t="s">
        <v>813</v>
      </c>
      <c r="C2313" s="764" t="s">
        <v>1864</v>
      </c>
      <c r="D2313" s="765">
        <v>5614.4</v>
      </c>
    </row>
    <row r="2314" spans="1:4" ht="25.5">
      <c r="A2314" s="766">
        <v>2305</v>
      </c>
      <c r="B2314" s="763" t="s">
        <v>813</v>
      </c>
      <c r="C2314" s="764" t="s">
        <v>1865</v>
      </c>
      <c r="D2314" s="765">
        <v>812</v>
      </c>
    </row>
    <row r="2315" spans="1:4" ht="25.5">
      <c r="A2315" s="766">
        <v>2306</v>
      </c>
      <c r="B2315" s="763" t="s">
        <v>813</v>
      </c>
      <c r="C2315" s="764" t="s">
        <v>1865</v>
      </c>
      <c r="D2315" s="765">
        <v>812</v>
      </c>
    </row>
    <row r="2316" spans="1:4" ht="25.5">
      <c r="A2316" s="766">
        <v>2307</v>
      </c>
      <c r="B2316" s="763" t="s">
        <v>813</v>
      </c>
      <c r="C2316" s="764" t="s">
        <v>1865</v>
      </c>
      <c r="D2316" s="765">
        <v>812</v>
      </c>
    </row>
    <row r="2317" spans="1:4" ht="25.5">
      <c r="A2317" s="766">
        <v>2308</v>
      </c>
      <c r="B2317" s="763" t="s">
        <v>813</v>
      </c>
      <c r="C2317" s="764" t="s">
        <v>1865</v>
      </c>
      <c r="D2317" s="765">
        <v>812</v>
      </c>
    </row>
    <row r="2318" spans="1:4" ht="25.5">
      <c r="A2318" s="766">
        <v>2309</v>
      </c>
      <c r="B2318" s="763" t="s">
        <v>813</v>
      </c>
      <c r="C2318" s="764" t="s">
        <v>1865</v>
      </c>
      <c r="D2318" s="765">
        <v>812</v>
      </c>
    </row>
    <row r="2319" spans="1:4" ht="25.5">
      <c r="A2319" s="766">
        <v>2310</v>
      </c>
      <c r="B2319" s="763" t="s">
        <v>813</v>
      </c>
      <c r="C2319" s="764" t="s">
        <v>1865</v>
      </c>
      <c r="D2319" s="765">
        <v>812</v>
      </c>
    </row>
    <row r="2320" spans="1:4" ht="25.5">
      <c r="A2320" s="766">
        <v>2311</v>
      </c>
      <c r="B2320" s="763" t="s">
        <v>813</v>
      </c>
      <c r="C2320" s="764" t="s">
        <v>1865</v>
      </c>
      <c r="D2320" s="765">
        <v>812</v>
      </c>
    </row>
    <row r="2321" spans="1:4" ht="25.5">
      <c r="A2321" s="766">
        <v>2312</v>
      </c>
      <c r="B2321" s="763" t="s">
        <v>813</v>
      </c>
      <c r="C2321" s="764" t="s">
        <v>1865</v>
      </c>
      <c r="D2321" s="765">
        <v>812</v>
      </c>
    </row>
    <row r="2322" spans="1:4" ht="25.5">
      <c r="A2322" s="766">
        <v>2313</v>
      </c>
      <c r="B2322" s="763" t="s">
        <v>813</v>
      </c>
      <c r="C2322" s="764" t="s">
        <v>1865</v>
      </c>
      <c r="D2322" s="765">
        <v>812</v>
      </c>
    </row>
    <row r="2323" spans="1:4" ht="25.5">
      <c r="A2323" s="766">
        <v>2314</v>
      </c>
      <c r="B2323" s="763" t="s">
        <v>813</v>
      </c>
      <c r="C2323" s="764" t="s">
        <v>1865</v>
      </c>
      <c r="D2323" s="765">
        <v>812</v>
      </c>
    </row>
    <row r="2324" spans="1:4" ht="25.5">
      <c r="A2324" s="766">
        <v>2315</v>
      </c>
      <c r="B2324" s="763" t="s">
        <v>813</v>
      </c>
      <c r="C2324" s="764" t="s">
        <v>1865</v>
      </c>
      <c r="D2324" s="765">
        <v>812</v>
      </c>
    </row>
    <row r="2325" spans="1:4" ht="25.5">
      <c r="A2325" s="766">
        <v>2316</v>
      </c>
      <c r="B2325" s="763" t="s">
        <v>813</v>
      </c>
      <c r="C2325" s="764" t="s">
        <v>1865</v>
      </c>
      <c r="D2325" s="765">
        <v>812</v>
      </c>
    </row>
    <row r="2326" spans="1:4" ht="25.5">
      <c r="A2326" s="766">
        <v>2317</v>
      </c>
      <c r="B2326" s="763" t="s">
        <v>813</v>
      </c>
      <c r="C2326" s="764" t="s">
        <v>1865</v>
      </c>
      <c r="D2326" s="765">
        <v>812</v>
      </c>
    </row>
    <row r="2327" spans="1:4" ht="25.5">
      <c r="A2327" s="766">
        <v>2318</v>
      </c>
      <c r="B2327" s="763" t="s">
        <v>813</v>
      </c>
      <c r="C2327" s="764" t="s">
        <v>1865</v>
      </c>
      <c r="D2327" s="765">
        <v>812</v>
      </c>
    </row>
    <row r="2328" spans="1:4" ht="25.5">
      <c r="A2328" s="766">
        <v>2319</v>
      </c>
      <c r="B2328" s="763" t="s">
        <v>813</v>
      </c>
      <c r="C2328" s="764" t="s">
        <v>1865</v>
      </c>
      <c r="D2328" s="765">
        <v>812</v>
      </c>
    </row>
    <row r="2329" spans="1:4" ht="25.5">
      <c r="A2329" s="766">
        <v>2320</v>
      </c>
      <c r="B2329" s="763" t="s">
        <v>813</v>
      </c>
      <c r="C2329" s="764" t="s">
        <v>1865</v>
      </c>
      <c r="D2329" s="765">
        <v>812</v>
      </c>
    </row>
    <row r="2330" spans="1:4" ht="25.5">
      <c r="A2330" s="766">
        <v>2321</v>
      </c>
      <c r="B2330" s="763" t="s">
        <v>813</v>
      </c>
      <c r="C2330" s="764" t="s">
        <v>1865</v>
      </c>
      <c r="D2330" s="765">
        <v>812</v>
      </c>
    </row>
    <row r="2331" spans="1:4" ht="25.5">
      <c r="A2331" s="766">
        <v>2322</v>
      </c>
      <c r="B2331" s="763" t="s">
        <v>813</v>
      </c>
      <c r="C2331" s="764" t="s">
        <v>1865</v>
      </c>
      <c r="D2331" s="765">
        <v>812</v>
      </c>
    </row>
    <row r="2332" spans="1:4" ht="25.5">
      <c r="A2332" s="766">
        <v>2323</v>
      </c>
      <c r="B2332" s="763" t="s">
        <v>813</v>
      </c>
      <c r="C2332" s="764" t="s">
        <v>1865</v>
      </c>
      <c r="D2332" s="765">
        <v>812</v>
      </c>
    </row>
    <row r="2333" spans="1:4" ht="25.5">
      <c r="A2333" s="766">
        <v>2324</v>
      </c>
      <c r="B2333" s="763" t="s">
        <v>813</v>
      </c>
      <c r="C2333" s="764" t="s">
        <v>1865</v>
      </c>
      <c r="D2333" s="765">
        <v>812</v>
      </c>
    </row>
    <row r="2334" spans="1:4" ht="25.5">
      <c r="A2334" s="766">
        <v>2325</v>
      </c>
      <c r="B2334" s="763" t="s">
        <v>813</v>
      </c>
      <c r="C2334" s="764" t="s">
        <v>1865</v>
      </c>
      <c r="D2334" s="765">
        <v>812</v>
      </c>
    </row>
    <row r="2335" spans="1:4" ht="25.5">
      <c r="A2335" s="766">
        <v>2326</v>
      </c>
      <c r="B2335" s="763" t="s">
        <v>813</v>
      </c>
      <c r="C2335" s="764" t="s">
        <v>1865</v>
      </c>
      <c r="D2335" s="765">
        <v>812</v>
      </c>
    </row>
    <row r="2336" spans="1:4" ht="25.5">
      <c r="A2336" s="766">
        <v>2327</v>
      </c>
      <c r="B2336" s="763" t="s">
        <v>813</v>
      </c>
      <c r="C2336" s="764" t="s">
        <v>1865</v>
      </c>
      <c r="D2336" s="765">
        <v>812</v>
      </c>
    </row>
    <row r="2337" spans="1:4" ht="25.5">
      <c r="A2337" s="766">
        <v>2328</v>
      </c>
      <c r="B2337" s="763" t="s">
        <v>813</v>
      </c>
      <c r="C2337" s="764" t="s">
        <v>1865</v>
      </c>
      <c r="D2337" s="765">
        <v>812</v>
      </c>
    </row>
    <row r="2338" spans="1:4" ht="25.5">
      <c r="A2338" s="766">
        <v>2329</v>
      </c>
      <c r="B2338" s="763" t="s">
        <v>813</v>
      </c>
      <c r="C2338" s="764" t="s">
        <v>1865</v>
      </c>
      <c r="D2338" s="765">
        <v>812</v>
      </c>
    </row>
    <row r="2339" spans="1:4" ht="25.5">
      <c r="A2339" s="766">
        <v>2330</v>
      </c>
      <c r="B2339" s="763" t="s">
        <v>813</v>
      </c>
      <c r="C2339" s="764" t="s">
        <v>1865</v>
      </c>
      <c r="D2339" s="765">
        <v>812</v>
      </c>
    </row>
    <row r="2340" spans="1:4">
      <c r="A2340" s="766">
        <v>2331</v>
      </c>
      <c r="B2340" s="763" t="s">
        <v>813</v>
      </c>
      <c r="C2340" s="764" t="s">
        <v>1866</v>
      </c>
      <c r="D2340" s="765">
        <v>174928</v>
      </c>
    </row>
    <row r="2341" spans="1:4" ht="25.5">
      <c r="A2341" s="766">
        <v>2332</v>
      </c>
      <c r="B2341" s="763" t="s">
        <v>813</v>
      </c>
      <c r="C2341" s="764" t="s">
        <v>1867</v>
      </c>
      <c r="D2341" s="765">
        <v>3758.4</v>
      </c>
    </row>
    <row r="2342" spans="1:4" ht="25.5">
      <c r="A2342" s="766">
        <v>2333</v>
      </c>
      <c r="B2342" s="763" t="s">
        <v>813</v>
      </c>
      <c r="C2342" s="764" t="s">
        <v>1867</v>
      </c>
      <c r="D2342" s="765">
        <v>3758.4</v>
      </c>
    </row>
    <row r="2343" spans="1:4" ht="25.5">
      <c r="A2343" s="766">
        <v>2334</v>
      </c>
      <c r="B2343" s="763" t="s">
        <v>813</v>
      </c>
      <c r="C2343" s="764" t="s">
        <v>1867</v>
      </c>
      <c r="D2343" s="765">
        <v>3758.4</v>
      </c>
    </row>
    <row r="2344" spans="1:4" ht="25.5">
      <c r="A2344" s="766">
        <v>2335</v>
      </c>
      <c r="B2344" s="763" t="s">
        <v>813</v>
      </c>
      <c r="C2344" s="764" t="s">
        <v>1867</v>
      </c>
      <c r="D2344" s="765">
        <v>3758.4</v>
      </c>
    </row>
    <row r="2345" spans="1:4" ht="25.5">
      <c r="A2345" s="766">
        <v>2336</v>
      </c>
      <c r="B2345" s="763" t="s">
        <v>813</v>
      </c>
      <c r="C2345" s="764" t="s">
        <v>1867</v>
      </c>
      <c r="D2345" s="765">
        <v>3758.4</v>
      </c>
    </row>
    <row r="2346" spans="1:4" ht="25.5">
      <c r="A2346" s="766">
        <v>2337</v>
      </c>
      <c r="B2346" s="763" t="s">
        <v>813</v>
      </c>
      <c r="C2346" s="764" t="s">
        <v>1867</v>
      </c>
      <c r="D2346" s="765">
        <v>3758.4</v>
      </c>
    </row>
    <row r="2347" spans="1:4" ht="25.5">
      <c r="A2347" s="766">
        <v>2338</v>
      </c>
      <c r="B2347" s="763" t="s">
        <v>813</v>
      </c>
      <c r="C2347" s="764" t="s">
        <v>1867</v>
      </c>
      <c r="D2347" s="765">
        <v>3758.4</v>
      </c>
    </row>
    <row r="2348" spans="1:4" ht="25.5">
      <c r="A2348" s="766">
        <v>2339</v>
      </c>
      <c r="B2348" s="763" t="s">
        <v>813</v>
      </c>
      <c r="C2348" s="764" t="s">
        <v>1867</v>
      </c>
      <c r="D2348" s="765">
        <v>3758.4</v>
      </c>
    </row>
    <row r="2349" spans="1:4" ht="25.5">
      <c r="A2349" s="766">
        <v>2340</v>
      </c>
      <c r="B2349" s="763" t="s">
        <v>813</v>
      </c>
      <c r="C2349" s="764" t="s">
        <v>1867</v>
      </c>
      <c r="D2349" s="765">
        <v>3758.4</v>
      </c>
    </row>
    <row r="2350" spans="1:4" ht="25.5">
      <c r="A2350" s="766">
        <v>2341</v>
      </c>
      <c r="B2350" s="763" t="s">
        <v>813</v>
      </c>
      <c r="C2350" s="764" t="s">
        <v>1867</v>
      </c>
      <c r="D2350" s="765">
        <v>3758.4</v>
      </c>
    </row>
    <row r="2351" spans="1:4" ht="25.5">
      <c r="A2351" s="766">
        <v>2342</v>
      </c>
      <c r="B2351" s="763" t="s">
        <v>813</v>
      </c>
      <c r="C2351" s="764" t="s">
        <v>1867</v>
      </c>
      <c r="D2351" s="765">
        <v>3758.4</v>
      </c>
    </row>
    <row r="2352" spans="1:4" ht="25.5">
      <c r="A2352" s="766">
        <v>2343</v>
      </c>
      <c r="B2352" s="763" t="s">
        <v>813</v>
      </c>
      <c r="C2352" s="764" t="s">
        <v>1867</v>
      </c>
      <c r="D2352" s="765">
        <v>3758.4</v>
      </c>
    </row>
    <row r="2353" spans="1:4" ht="25.5">
      <c r="A2353" s="766">
        <v>2344</v>
      </c>
      <c r="B2353" s="763" t="s">
        <v>813</v>
      </c>
      <c r="C2353" s="764" t="s">
        <v>1867</v>
      </c>
      <c r="D2353" s="765">
        <v>3758.4</v>
      </c>
    </row>
    <row r="2354" spans="1:4" ht="25.5">
      <c r="A2354" s="766">
        <v>2345</v>
      </c>
      <c r="B2354" s="763" t="s">
        <v>813</v>
      </c>
      <c r="C2354" s="764" t="s">
        <v>1867</v>
      </c>
      <c r="D2354" s="765">
        <v>3758.4</v>
      </c>
    </row>
    <row r="2355" spans="1:4" ht="25.5">
      <c r="A2355" s="766">
        <v>2346</v>
      </c>
      <c r="B2355" s="763" t="s">
        <v>813</v>
      </c>
      <c r="C2355" s="764" t="s">
        <v>1868</v>
      </c>
      <c r="D2355" s="765">
        <v>3758.4</v>
      </c>
    </row>
    <row r="2356" spans="1:4" ht="25.5">
      <c r="A2356" s="766">
        <v>2347</v>
      </c>
      <c r="B2356" s="763" t="s">
        <v>813</v>
      </c>
      <c r="C2356" s="764" t="s">
        <v>1868</v>
      </c>
      <c r="D2356" s="765">
        <v>3758.4</v>
      </c>
    </row>
    <row r="2357" spans="1:4" ht="25.5">
      <c r="A2357" s="766">
        <v>2348</v>
      </c>
      <c r="B2357" s="763" t="s">
        <v>813</v>
      </c>
      <c r="C2357" s="764" t="s">
        <v>1868</v>
      </c>
      <c r="D2357" s="765">
        <v>3758.4</v>
      </c>
    </row>
    <row r="2358" spans="1:4" ht="25.5">
      <c r="A2358" s="766">
        <v>2349</v>
      </c>
      <c r="B2358" s="763" t="s">
        <v>813</v>
      </c>
      <c r="C2358" s="764" t="s">
        <v>1868</v>
      </c>
      <c r="D2358" s="765">
        <v>3758.4</v>
      </c>
    </row>
    <row r="2359" spans="1:4" ht="25.5">
      <c r="A2359" s="766">
        <v>2350</v>
      </c>
      <c r="B2359" s="763" t="s">
        <v>813</v>
      </c>
      <c r="C2359" s="764" t="s">
        <v>1868</v>
      </c>
      <c r="D2359" s="765">
        <v>3758.4</v>
      </c>
    </row>
    <row r="2360" spans="1:4" ht="25.5">
      <c r="A2360" s="766">
        <v>2351</v>
      </c>
      <c r="B2360" s="763" t="s">
        <v>813</v>
      </c>
      <c r="C2360" s="764" t="s">
        <v>1868</v>
      </c>
      <c r="D2360" s="765">
        <v>3758.4</v>
      </c>
    </row>
    <row r="2361" spans="1:4" ht="25.5">
      <c r="A2361" s="766">
        <v>2352</v>
      </c>
      <c r="B2361" s="763" t="s">
        <v>813</v>
      </c>
      <c r="C2361" s="764" t="s">
        <v>1868</v>
      </c>
      <c r="D2361" s="765">
        <v>3758.4</v>
      </c>
    </row>
    <row r="2362" spans="1:4" ht="25.5">
      <c r="A2362" s="766">
        <v>2353</v>
      </c>
      <c r="B2362" s="763" t="s">
        <v>813</v>
      </c>
      <c r="C2362" s="764" t="s">
        <v>1868</v>
      </c>
      <c r="D2362" s="765">
        <v>3758.4</v>
      </c>
    </row>
    <row r="2363" spans="1:4" ht="25.5">
      <c r="A2363" s="766">
        <v>2354</v>
      </c>
      <c r="B2363" s="763" t="s">
        <v>813</v>
      </c>
      <c r="C2363" s="764" t="s">
        <v>1868</v>
      </c>
      <c r="D2363" s="765">
        <v>3758.4</v>
      </c>
    </row>
    <row r="2364" spans="1:4" ht="25.5">
      <c r="A2364" s="766">
        <v>2355</v>
      </c>
      <c r="B2364" s="763" t="s">
        <v>813</v>
      </c>
      <c r="C2364" s="764" t="s">
        <v>1868</v>
      </c>
      <c r="D2364" s="765">
        <v>3758.4</v>
      </c>
    </row>
    <row r="2365" spans="1:4" ht="25.5">
      <c r="A2365" s="766">
        <v>2356</v>
      </c>
      <c r="B2365" s="763" t="s">
        <v>813</v>
      </c>
      <c r="C2365" s="764" t="s">
        <v>1868</v>
      </c>
      <c r="D2365" s="765">
        <v>3758.4</v>
      </c>
    </row>
    <row r="2366" spans="1:4" ht="25.5">
      <c r="A2366" s="766">
        <v>2357</v>
      </c>
      <c r="B2366" s="763" t="s">
        <v>813</v>
      </c>
      <c r="C2366" s="764" t="s">
        <v>1868</v>
      </c>
      <c r="D2366" s="765">
        <v>3758.4</v>
      </c>
    </row>
    <row r="2367" spans="1:4" ht="25.5">
      <c r="A2367" s="766">
        <v>2358</v>
      </c>
      <c r="B2367" s="763" t="s">
        <v>813</v>
      </c>
      <c r="C2367" s="764" t="s">
        <v>1869</v>
      </c>
      <c r="D2367" s="765">
        <v>1821.2</v>
      </c>
    </row>
    <row r="2368" spans="1:4" ht="25.5">
      <c r="A2368" s="766">
        <v>2359</v>
      </c>
      <c r="B2368" s="763" t="s">
        <v>813</v>
      </c>
      <c r="C2368" s="764" t="s">
        <v>1869</v>
      </c>
      <c r="D2368" s="765">
        <v>1821.2</v>
      </c>
    </row>
    <row r="2369" spans="1:4" ht="25.5">
      <c r="A2369" s="766">
        <v>2360</v>
      </c>
      <c r="B2369" s="763" t="s">
        <v>813</v>
      </c>
      <c r="C2369" s="764" t="s">
        <v>1869</v>
      </c>
      <c r="D2369" s="765">
        <v>1821.2</v>
      </c>
    </row>
    <row r="2370" spans="1:4" ht="25.5">
      <c r="A2370" s="766">
        <v>2361</v>
      </c>
      <c r="B2370" s="763" t="s">
        <v>813</v>
      </c>
      <c r="C2370" s="764" t="s">
        <v>1869</v>
      </c>
      <c r="D2370" s="765">
        <v>1821.2</v>
      </c>
    </row>
    <row r="2371" spans="1:4" ht="25.5">
      <c r="A2371" s="766">
        <v>2362</v>
      </c>
      <c r="B2371" s="763" t="s">
        <v>813</v>
      </c>
      <c r="C2371" s="764" t="s">
        <v>1869</v>
      </c>
      <c r="D2371" s="765">
        <v>1821.2</v>
      </c>
    </row>
    <row r="2372" spans="1:4" ht="25.5">
      <c r="A2372" s="766">
        <v>2363</v>
      </c>
      <c r="B2372" s="763" t="s">
        <v>813</v>
      </c>
      <c r="C2372" s="764" t="s">
        <v>1869</v>
      </c>
      <c r="D2372" s="765">
        <v>1821.2</v>
      </c>
    </row>
    <row r="2373" spans="1:4" ht="25.5">
      <c r="A2373" s="766">
        <v>2364</v>
      </c>
      <c r="B2373" s="763" t="s">
        <v>813</v>
      </c>
      <c r="C2373" s="764" t="s">
        <v>1869</v>
      </c>
      <c r="D2373" s="765">
        <v>1821.2</v>
      </c>
    </row>
    <row r="2374" spans="1:4" ht="25.5">
      <c r="A2374" s="766">
        <v>2365</v>
      </c>
      <c r="B2374" s="763" t="s">
        <v>813</v>
      </c>
      <c r="C2374" s="764" t="s">
        <v>1869</v>
      </c>
      <c r="D2374" s="765">
        <v>1821.2</v>
      </c>
    </row>
    <row r="2375" spans="1:4" ht="25.5">
      <c r="A2375" s="766">
        <v>2366</v>
      </c>
      <c r="B2375" s="763" t="s">
        <v>813</v>
      </c>
      <c r="C2375" s="764" t="s">
        <v>1869</v>
      </c>
      <c r="D2375" s="765">
        <v>1821.2</v>
      </c>
    </row>
    <row r="2376" spans="1:4" ht="25.5">
      <c r="A2376" s="766">
        <v>2367</v>
      </c>
      <c r="B2376" s="763" t="s">
        <v>813</v>
      </c>
      <c r="C2376" s="764" t="s">
        <v>1869</v>
      </c>
      <c r="D2376" s="765">
        <v>1821.2</v>
      </c>
    </row>
    <row r="2377" spans="1:4" ht="25.5">
      <c r="A2377" s="766">
        <v>2368</v>
      </c>
      <c r="B2377" s="763" t="s">
        <v>813</v>
      </c>
      <c r="C2377" s="764" t="s">
        <v>1869</v>
      </c>
      <c r="D2377" s="765">
        <v>1821.2</v>
      </c>
    </row>
    <row r="2378" spans="1:4" ht="25.5">
      <c r="A2378" s="766">
        <v>2369</v>
      </c>
      <c r="B2378" s="763" t="s">
        <v>813</v>
      </c>
      <c r="C2378" s="764" t="s">
        <v>1869</v>
      </c>
      <c r="D2378" s="765">
        <v>1821.2</v>
      </c>
    </row>
    <row r="2379" spans="1:4" ht="25.5">
      <c r="A2379" s="766">
        <v>2370</v>
      </c>
      <c r="B2379" s="763" t="s">
        <v>813</v>
      </c>
      <c r="C2379" s="764" t="s">
        <v>1869</v>
      </c>
      <c r="D2379" s="765">
        <v>1821.2</v>
      </c>
    </row>
    <row r="2380" spans="1:4" ht="25.5">
      <c r="A2380" s="766">
        <v>2371</v>
      </c>
      <c r="B2380" s="763" t="s">
        <v>813</v>
      </c>
      <c r="C2380" s="764" t="s">
        <v>1869</v>
      </c>
      <c r="D2380" s="765">
        <v>1821.2</v>
      </c>
    </row>
    <row r="2381" spans="1:4" ht="25.5">
      <c r="A2381" s="766">
        <v>2372</v>
      </c>
      <c r="B2381" s="763" t="s">
        <v>813</v>
      </c>
      <c r="C2381" s="764" t="s">
        <v>1870</v>
      </c>
      <c r="D2381" s="765">
        <v>2763.12</v>
      </c>
    </row>
    <row r="2382" spans="1:4" ht="25.5">
      <c r="A2382" s="766">
        <v>2373</v>
      </c>
      <c r="B2382" s="763" t="s">
        <v>813</v>
      </c>
      <c r="C2382" s="764" t="s">
        <v>1870</v>
      </c>
      <c r="D2382" s="765">
        <v>2763.12</v>
      </c>
    </row>
    <row r="2383" spans="1:4" ht="25.5">
      <c r="A2383" s="766">
        <v>2374</v>
      </c>
      <c r="B2383" s="763" t="s">
        <v>813</v>
      </c>
      <c r="C2383" s="764" t="s">
        <v>1870</v>
      </c>
      <c r="D2383" s="765">
        <v>2763.12</v>
      </c>
    </row>
    <row r="2384" spans="1:4" ht="25.5">
      <c r="A2384" s="766">
        <v>2375</v>
      </c>
      <c r="B2384" s="763" t="s">
        <v>813</v>
      </c>
      <c r="C2384" s="764" t="s">
        <v>1870</v>
      </c>
      <c r="D2384" s="765">
        <v>2763.12</v>
      </c>
    </row>
    <row r="2385" spans="1:4" ht="25.5">
      <c r="A2385" s="766">
        <v>2376</v>
      </c>
      <c r="B2385" s="763" t="s">
        <v>813</v>
      </c>
      <c r="C2385" s="764" t="s">
        <v>1870</v>
      </c>
      <c r="D2385" s="765">
        <v>2763.12</v>
      </c>
    </row>
    <row r="2386" spans="1:4" ht="25.5">
      <c r="A2386" s="766">
        <v>2377</v>
      </c>
      <c r="B2386" s="763" t="s">
        <v>813</v>
      </c>
      <c r="C2386" s="764" t="s">
        <v>1870</v>
      </c>
      <c r="D2386" s="765">
        <v>2763.12</v>
      </c>
    </row>
    <row r="2387" spans="1:4" ht="25.5">
      <c r="A2387" s="766">
        <v>2378</v>
      </c>
      <c r="B2387" s="763" t="s">
        <v>813</v>
      </c>
      <c r="C2387" s="764" t="s">
        <v>1870</v>
      </c>
      <c r="D2387" s="765">
        <v>2763.12</v>
      </c>
    </row>
    <row r="2388" spans="1:4" ht="25.5">
      <c r="A2388" s="766">
        <v>2379</v>
      </c>
      <c r="B2388" s="763" t="s">
        <v>813</v>
      </c>
      <c r="C2388" s="764" t="s">
        <v>1870</v>
      </c>
      <c r="D2388" s="765">
        <v>2763.12</v>
      </c>
    </row>
    <row r="2389" spans="1:4" ht="25.5">
      <c r="A2389" s="766">
        <v>2380</v>
      </c>
      <c r="B2389" s="763" t="s">
        <v>813</v>
      </c>
      <c r="C2389" s="764" t="s">
        <v>1870</v>
      </c>
      <c r="D2389" s="765">
        <v>2763.12</v>
      </c>
    </row>
    <row r="2390" spans="1:4" ht="25.5">
      <c r="A2390" s="766">
        <v>2381</v>
      </c>
      <c r="B2390" s="763" t="s">
        <v>813</v>
      </c>
      <c r="C2390" s="764" t="s">
        <v>1870</v>
      </c>
      <c r="D2390" s="765">
        <v>2763.12</v>
      </c>
    </row>
    <row r="2391" spans="1:4" ht="25.5">
      <c r="A2391" s="766">
        <v>2382</v>
      </c>
      <c r="B2391" s="763" t="s">
        <v>813</v>
      </c>
      <c r="C2391" s="764" t="s">
        <v>1870</v>
      </c>
      <c r="D2391" s="765">
        <v>2763.12</v>
      </c>
    </row>
    <row r="2392" spans="1:4" ht="25.5">
      <c r="A2392" s="766">
        <v>2383</v>
      </c>
      <c r="B2392" s="763" t="s">
        <v>813</v>
      </c>
      <c r="C2392" s="764" t="s">
        <v>1871</v>
      </c>
      <c r="D2392" s="765">
        <v>928</v>
      </c>
    </row>
    <row r="2393" spans="1:4" ht="25.5">
      <c r="A2393" s="766">
        <v>2384</v>
      </c>
      <c r="B2393" s="763" t="s">
        <v>813</v>
      </c>
      <c r="C2393" s="764" t="s">
        <v>1871</v>
      </c>
      <c r="D2393" s="765">
        <v>928</v>
      </c>
    </row>
    <row r="2394" spans="1:4" ht="25.5">
      <c r="A2394" s="766">
        <v>2385</v>
      </c>
      <c r="B2394" s="763" t="s">
        <v>813</v>
      </c>
      <c r="C2394" s="764" t="s">
        <v>1871</v>
      </c>
      <c r="D2394" s="765">
        <v>928</v>
      </c>
    </row>
    <row r="2395" spans="1:4" ht="25.5">
      <c r="A2395" s="766">
        <v>2386</v>
      </c>
      <c r="B2395" s="763" t="s">
        <v>813</v>
      </c>
      <c r="C2395" s="764" t="s">
        <v>1871</v>
      </c>
      <c r="D2395" s="765">
        <v>928</v>
      </c>
    </row>
    <row r="2396" spans="1:4" ht="25.5">
      <c r="A2396" s="766">
        <v>2387</v>
      </c>
      <c r="B2396" s="763" t="s">
        <v>813</v>
      </c>
      <c r="C2396" s="764" t="s">
        <v>1871</v>
      </c>
      <c r="D2396" s="765">
        <v>928</v>
      </c>
    </row>
    <row r="2397" spans="1:4" ht="25.5">
      <c r="A2397" s="766">
        <v>2388</v>
      </c>
      <c r="B2397" s="763" t="s">
        <v>813</v>
      </c>
      <c r="C2397" s="764" t="s">
        <v>1871</v>
      </c>
      <c r="D2397" s="765">
        <v>928</v>
      </c>
    </row>
    <row r="2398" spans="1:4" ht="25.5">
      <c r="A2398" s="766">
        <v>2389</v>
      </c>
      <c r="B2398" s="763" t="s">
        <v>813</v>
      </c>
      <c r="C2398" s="764" t="s">
        <v>1871</v>
      </c>
      <c r="D2398" s="765">
        <v>928</v>
      </c>
    </row>
    <row r="2399" spans="1:4" ht="25.5">
      <c r="A2399" s="766">
        <v>2390</v>
      </c>
      <c r="B2399" s="763" t="s">
        <v>813</v>
      </c>
      <c r="C2399" s="764" t="s">
        <v>1871</v>
      </c>
      <c r="D2399" s="765">
        <v>928</v>
      </c>
    </row>
    <row r="2400" spans="1:4" ht="25.5">
      <c r="A2400" s="766">
        <v>2391</v>
      </c>
      <c r="B2400" s="763" t="s">
        <v>813</v>
      </c>
      <c r="C2400" s="764" t="s">
        <v>1871</v>
      </c>
      <c r="D2400" s="765">
        <v>928</v>
      </c>
    </row>
    <row r="2401" spans="1:4" ht="25.5">
      <c r="A2401" s="766">
        <v>2392</v>
      </c>
      <c r="B2401" s="763" t="s">
        <v>813</v>
      </c>
      <c r="C2401" s="764" t="s">
        <v>1871</v>
      </c>
      <c r="D2401" s="765">
        <v>928</v>
      </c>
    </row>
    <row r="2402" spans="1:4" ht="25.5">
      <c r="A2402" s="766">
        <v>2393</v>
      </c>
      <c r="B2402" s="763" t="s">
        <v>813</v>
      </c>
      <c r="C2402" s="764" t="s">
        <v>1871</v>
      </c>
      <c r="D2402" s="765">
        <v>928</v>
      </c>
    </row>
    <row r="2403" spans="1:4" ht="25.5">
      <c r="A2403" s="766">
        <v>2394</v>
      </c>
      <c r="B2403" s="763" t="s">
        <v>813</v>
      </c>
      <c r="C2403" s="764" t="s">
        <v>1871</v>
      </c>
      <c r="D2403" s="765">
        <v>928</v>
      </c>
    </row>
    <row r="2404" spans="1:4" ht="25.5">
      <c r="A2404" s="766">
        <v>2395</v>
      </c>
      <c r="B2404" s="763" t="s">
        <v>813</v>
      </c>
      <c r="C2404" s="764" t="s">
        <v>1871</v>
      </c>
      <c r="D2404" s="765">
        <v>928</v>
      </c>
    </row>
    <row r="2405" spans="1:4" ht="25.5">
      <c r="A2405" s="766">
        <v>2396</v>
      </c>
      <c r="B2405" s="763" t="s">
        <v>813</v>
      </c>
      <c r="C2405" s="764" t="s">
        <v>1871</v>
      </c>
      <c r="D2405" s="765">
        <v>928</v>
      </c>
    </row>
    <row r="2406" spans="1:4" ht="25.5">
      <c r="A2406" s="766">
        <v>2397</v>
      </c>
      <c r="B2406" s="763" t="s">
        <v>813</v>
      </c>
      <c r="C2406" s="764" t="s">
        <v>1872</v>
      </c>
      <c r="D2406" s="765">
        <v>13630</v>
      </c>
    </row>
    <row r="2407" spans="1:4" ht="25.5">
      <c r="A2407" s="766">
        <v>2398</v>
      </c>
      <c r="B2407" s="763" t="s">
        <v>813</v>
      </c>
      <c r="C2407" s="764" t="s">
        <v>1872</v>
      </c>
      <c r="D2407" s="765">
        <v>13630</v>
      </c>
    </row>
    <row r="2408" spans="1:4" ht="25.5">
      <c r="A2408" s="766">
        <v>2399</v>
      </c>
      <c r="B2408" s="763" t="s">
        <v>813</v>
      </c>
      <c r="C2408" s="764" t="s">
        <v>1873</v>
      </c>
      <c r="D2408" s="765">
        <v>21808</v>
      </c>
    </row>
    <row r="2409" spans="1:4" ht="25.5">
      <c r="A2409" s="766">
        <v>2400</v>
      </c>
      <c r="B2409" s="763" t="s">
        <v>813</v>
      </c>
      <c r="C2409" s="764" t="s">
        <v>1874</v>
      </c>
      <c r="D2409" s="765">
        <v>5452</v>
      </c>
    </row>
    <row r="2410" spans="1:4" ht="25.5">
      <c r="A2410" s="766">
        <v>2401</v>
      </c>
      <c r="B2410" s="763" t="s">
        <v>813</v>
      </c>
      <c r="C2410" s="764" t="s">
        <v>1875</v>
      </c>
      <c r="D2410" s="765">
        <v>19082</v>
      </c>
    </row>
    <row r="2411" spans="1:4" ht="25.5">
      <c r="A2411" s="766">
        <v>2402</v>
      </c>
      <c r="B2411" s="763" t="s">
        <v>813</v>
      </c>
      <c r="C2411" s="764" t="s">
        <v>1876</v>
      </c>
      <c r="D2411" s="765">
        <v>8178</v>
      </c>
    </row>
    <row r="2412" spans="1:4" ht="25.5">
      <c r="A2412" s="766">
        <v>2403</v>
      </c>
      <c r="B2412" s="763" t="s">
        <v>813</v>
      </c>
      <c r="C2412" s="764" t="s">
        <v>1877</v>
      </c>
      <c r="D2412" s="765">
        <v>27260</v>
      </c>
    </row>
    <row r="2413" spans="1:4" ht="25.5">
      <c r="A2413" s="766">
        <v>2404</v>
      </c>
      <c r="B2413" s="763" t="s">
        <v>813</v>
      </c>
      <c r="C2413" s="764" t="s">
        <v>1877</v>
      </c>
      <c r="D2413" s="765">
        <v>27260</v>
      </c>
    </row>
    <row r="2414" spans="1:4" ht="25.5">
      <c r="A2414" s="766">
        <v>2405</v>
      </c>
      <c r="B2414" s="763" t="s">
        <v>813</v>
      </c>
      <c r="C2414" s="764" t="s">
        <v>1878</v>
      </c>
      <c r="D2414" s="765">
        <v>27260</v>
      </c>
    </row>
    <row r="2415" spans="1:4" ht="25.5">
      <c r="A2415" s="766">
        <v>2406</v>
      </c>
      <c r="B2415" s="763" t="s">
        <v>813</v>
      </c>
      <c r="C2415" s="764" t="s">
        <v>1878</v>
      </c>
      <c r="D2415" s="765">
        <v>27260</v>
      </c>
    </row>
    <row r="2416" spans="1:4">
      <c r="A2416" s="766">
        <v>2407</v>
      </c>
      <c r="B2416" s="763" t="s">
        <v>813</v>
      </c>
      <c r="C2416" s="764" t="s">
        <v>1879</v>
      </c>
      <c r="D2416" s="765">
        <v>19140</v>
      </c>
    </row>
    <row r="2417" spans="1:4" ht="25.5">
      <c r="A2417" s="766">
        <v>2408</v>
      </c>
      <c r="B2417" s="763" t="s">
        <v>813</v>
      </c>
      <c r="C2417" s="764" t="s">
        <v>1880</v>
      </c>
      <c r="D2417" s="765">
        <v>0</v>
      </c>
    </row>
    <row r="2418" spans="1:4" ht="25.5">
      <c r="A2418" s="766">
        <v>2409</v>
      </c>
      <c r="B2418" s="763" t="s">
        <v>813</v>
      </c>
      <c r="C2418" s="764" t="s">
        <v>1880</v>
      </c>
      <c r="D2418" s="765">
        <v>0</v>
      </c>
    </row>
    <row r="2419" spans="1:4" ht="25.5">
      <c r="A2419" s="766">
        <v>2410</v>
      </c>
      <c r="B2419" s="763" t="s">
        <v>813</v>
      </c>
      <c r="C2419" s="764" t="s">
        <v>1880</v>
      </c>
      <c r="D2419" s="765">
        <v>0</v>
      </c>
    </row>
    <row r="2420" spans="1:4" ht="25.5">
      <c r="A2420" s="766">
        <v>2411</v>
      </c>
      <c r="B2420" s="763" t="s">
        <v>813</v>
      </c>
      <c r="C2420" s="764" t="s">
        <v>1880</v>
      </c>
      <c r="D2420" s="765">
        <v>0</v>
      </c>
    </row>
    <row r="2421" spans="1:4" ht="25.5">
      <c r="A2421" s="766">
        <v>2412</v>
      </c>
      <c r="B2421" s="763" t="s">
        <v>813</v>
      </c>
      <c r="C2421" s="764" t="s">
        <v>1881</v>
      </c>
      <c r="D2421" s="765">
        <v>7540</v>
      </c>
    </row>
    <row r="2422" spans="1:4" ht="25.5">
      <c r="A2422" s="766">
        <v>2413</v>
      </c>
      <c r="B2422" s="763" t="s">
        <v>813</v>
      </c>
      <c r="C2422" s="764" t="s">
        <v>1881</v>
      </c>
      <c r="D2422" s="765">
        <v>7540</v>
      </c>
    </row>
    <row r="2423" spans="1:4" ht="25.5">
      <c r="A2423" s="766">
        <v>2414</v>
      </c>
      <c r="B2423" s="763" t="s">
        <v>813</v>
      </c>
      <c r="C2423" s="764" t="s">
        <v>1881</v>
      </c>
      <c r="D2423" s="765">
        <v>7540</v>
      </c>
    </row>
    <row r="2424" spans="1:4" ht="25.5">
      <c r="A2424" s="766">
        <v>2415</v>
      </c>
      <c r="B2424" s="763" t="s">
        <v>813</v>
      </c>
      <c r="C2424" s="764" t="s">
        <v>1881</v>
      </c>
      <c r="D2424" s="765">
        <v>7540</v>
      </c>
    </row>
    <row r="2425" spans="1:4" ht="25.5">
      <c r="A2425" s="766">
        <v>2416</v>
      </c>
      <c r="B2425" s="763" t="s">
        <v>813</v>
      </c>
      <c r="C2425" s="764" t="s">
        <v>1881</v>
      </c>
      <c r="D2425" s="765">
        <v>7540</v>
      </c>
    </row>
    <row r="2426" spans="1:4" ht="25.5">
      <c r="A2426" s="766">
        <v>2417</v>
      </c>
      <c r="B2426" s="763" t="s">
        <v>813</v>
      </c>
      <c r="C2426" s="764" t="s">
        <v>1881</v>
      </c>
      <c r="D2426" s="765">
        <v>7540</v>
      </c>
    </row>
    <row r="2427" spans="1:4" ht="25.5">
      <c r="A2427" s="766">
        <v>2418</v>
      </c>
      <c r="B2427" s="763" t="s">
        <v>813</v>
      </c>
      <c r="C2427" s="764" t="s">
        <v>1881</v>
      </c>
      <c r="D2427" s="765">
        <v>7540</v>
      </c>
    </row>
    <row r="2428" spans="1:4" ht="25.5">
      <c r="A2428" s="766">
        <v>2419</v>
      </c>
      <c r="B2428" s="763" t="s">
        <v>813</v>
      </c>
      <c r="C2428" s="764" t="s">
        <v>1881</v>
      </c>
      <c r="D2428" s="765">
        <v>7540</v>
      </c>
    </row>
    <row r="2429" spans="1:4" ht="25.5">
      <c r="A2429" s="766">
        <v>2420</v>
      </c>
      <c r="B2429" s="763" t="s">
        <v>813</v>
      </c>
      <c r="C2429" s="764" t="s">
        <v>1881</v>
      </c>
      <c r="D2429" s="765">
        <v>7540</v>
      </c>
    </row>
    <row r="2430" spans="1:4" ht="25.5">
      <c r="A2430" s="766">
        <v>2421</v>
      </c>
      <c r="B2430" s="763" t="s">
        <v>813</v>
      </c>
      <c r="C2430" s="764" t="s">
        <v>1881</v>
      </c>
      <c r="D2430" s="765">
        <v>7540</v>
      </c>
    </row>
    <row r="2431" spans="1:4" ht="25.5">
      <c r="A2431" s="766">
        <v>2422</v>
      </c>
      <c r="B2431" s="763" t="s">
        <v>813</v>
      </c>
      <c r="C2431" s="764" t="s">
        <v>1881</v>
      </c>
      <c r="D2431" s="765">
        <v>7540</v>
      </c>
    </row>
    <row r="2432" spans="1:4" ht="25.5">
      <c r="A2432" s="766">
        <v>2423</v>
      </c>
      <c r="B2432" s="763" t="s">
        <v>813</v>
      </c>
      <c r="C2432" s="764" t="s">
        <v>1882</v>
      </c>
      <c r="D2432" s="765">
        <v>788.8</v>
      </c>
    </row>
    <row r="2433" spans="1:4" ht="25.5">
      <c r="A2433" s="766">
        <v>2424</v>
      </c>
      <c r="B2433" s="763" t="s">
        <v>813</v>
      </c>
      <c r="C2433" s="764" t="s">
        <v>1882</v>
      </c>
      <c r="D2433" s="765">
        <v>788.8</v>
      </c>
    </row>
    <row r="2434" spans="1:4" ht="25.5">
      <c r="A2434" s="766">
        <v>2425</v>
      </c>
      <c r="B2434" s="763" t="s">
        <v>813</v>
      </c>
      <c r="C2434" s="764" t="s">
        <v>1883</v>
      </c>
      <c r="D2434" s="765">
        <v>14386.32</v>
      </c>
    </row>
    <row r="2435" spans="1:4" ht="25.5">
      <c r="A2435" s="766">
        <v>2426</v>
      </c>
      <c r="B2435" s="763" t="s">
        <v>813</v>
      </c>
      <c r="C2435" s="764" t="s">
        <v>1883</v>
      </c>
      <c r="D2435" s="765">
        <v>14386.32</v>
      </c>
    </row>
    <row r="2436" spans="1:4" ht="25.5">
      <c r="A2436" s="766">
        <v>2427</v>
      </c>
      <c r="B2436" s="763" t="s">
        <v>813</v>
      </c>
      <c r="C2436" s="764" t="s">
        <v>1883</v>
      </c>
      <c r="D2436" s="765">
        <v>14386.32</v>
      </c>
    </row>
    <row r="2437" spans="1:4" ht="25.5">
      <c r="A2437" s="766">
        <v>2428</v>
      </c>
      <c r="B2437" s="763" t="s">
        <v>813</v>
      </c>
      <c r="C2437" s="764" t="s">
        <v>1883</v>
      </c>
      <c r="D2437" s="765">
        <v>19528.599999999999</v>
      </c>
    </row>
    <row r="2438" spans="1:4">
      <c r="A2438" s="766">
        <v>2429</v>
      </c>
      <c r="B2438" s="763" t="s">
        <v>813</v>
      </c>
      <c r="C2438" s="764" t="s">
        <v>1884</v>
      </c>
      <c r="D2438" s="765">
        <v>284200</v>
      </c>
    </row>
    <row r="2439" spans="1:4" ht="25.5">
      <c r="A2439" s="766">
        <v>2430</v>
      </c>
      <c r="B2439" s="763" t="s">
        <v>813</v>
      </c>
      <c r="C2439" s="764" t="s">
        <v>1885</v>
      </c>
      <c r="D2439" s="765">
        <v>22585.200000000001</v>
      </c>
    </row>
    <row r="2440" spans="1:4" ht="25.5">
      <c r="A2440" s="766">
        <v>2431</v>
      </c>
      <c r="B2440" s="763" t="s">
        <v>813</v>
      </c>
      <c r="C2440" s="764" t="s">
        <v>1886</v>
      </c>
      <c r="D2440" s="765">
        <v>0</v>
      </c>
    </row>
    <row r="2441" spans="1:4" ht="25.5">
      <c r="A2441" s="766">
        <v>2432</v>
      </c>
      <c r="B2441" s="763" t="s">
        <v>813</v>
      </c>
      <c r="C2441" s="764" t="s">
        <v>1887</v>
      </c>
      <c r="D2441" s="765">
        <v>0</v>
      </c>
    </row>
    <row r="2442" spans="1:4" ht="25.5">
      <c r="A2442" s="766">
        <v>2433</v>
      </c>
      <c r="B2442" s="763" t="s">
        <v>813</v>
      </c>
      <c r="C2442" s="764" t="s">
        <v>1888</v>
      </c>
      <c r="D2442" s="765">
        <v>0</v>
      </c>
    </row>
    <row r="2443" spans="1:4">
      <c r="A2443" s="766">
        <v>2434</v>
      </c>
      <c r="B2443" s="763" t="s">
        <v>813</v>
      </c>
      <c r="C2443" s="764" t="s">
        <v>1889</v>
      </c>
      <c r="D2443" s="765">
        <v>0</v>
      </c>
    </row>
    <row r="2444" spans="1:4" ht="25.5">
      <c r="A2444" s="766">
        <v>2435</v>
      </c>
      <c r="B2444" s="763" t="s">
        <v>813</v>
      </c>
      <c r="C2444" s="764" t="s">
        <v>1885</v>
      </c>
      <c r="D2444" s="765">
        <v>22585.200000000001</v>
      </c>
    </row>
    <row r="2445" spans="1:4" ht="25.5">
      <c r="A2445" s="766">
        <v>2436</v>
      </c>
      <c r="B2445" s="763" t="s">
        <v>813</v>
      </c>
      <c r="C2445" s="764" t="s">
        <v>1886</v>
      </c>
      <c r="D2445" s="765">
        <v>0</v>
      </c>
    </row>
    <row r="2446" spans="1:4" ht="25.5">
      <c r="A2446" s="766">
        <v>2437</v>
      </c>
      <c r="B2446" s="763" t="s">
        <v>813</v>
      </c>
      <c r="C2446" s="764" t="s">
        <v>1887</v>
      </c>
      <c r="D2446" s="765">
        <v>0</v>
      </c>
    </row>
    <row r="2447" spans="1:4" ht="25.5">
      <c r="A2447" s="766">
        <v>2438</v>
      </c>
      <c r="B2447" s="763" t="s">
        <v>813</v>
      </c>
      <c r="C2447" s="764" t="s">
        <v>1888</v>
      </c>
      <c r="D2447" s="765">
        <v>0</v>
      </c>
    </row>
    <row r="2448" spans="1:4">
      <c r="A2448" s="766">
        <v>2439</v>
      </c>
      <c r="B2448" s="763" t="s">
        <v>813</v>
      </c>
      <c r="C2448" s="764" t="s">
        <v>1889</v>
      </c>
      <c r="D2448" s="765">
        <v>0</v>
      </c>
    </row>
    <row r="2449" spans="1:4" ht="25.5">
      <c r="A2449" s="766">
        <v>2440</v>
      </c>
      <c r="B2449" s="763" t="s">
        <v>813</v>
      </c>
      <c r="C2449" s="764" t="s">
        <v>1885</v>
      </c>
      <c r="D2449" s="765">
        <v>22585.200000000001</v>
      </c>
    </row>
    <row r="2450" spans="1:4" ht="25.5">
      <c r="A2450" s="766">
        <v>2441</v>
      </c>
      <c r="B2450" s="763" t="s">
        <v>813</v>
      </c>
      <c r="C2450" s="764" t="s">
        <v>1886</v>
      </c>
      <c r="D2450" s="765">
        <v>0</v>
      </c>
    </row>
    <row r="2451" spans="1:4" ht="25.5">
      <c r="A2451" s="766">
        <v>2442</v>
      </c>
      <c r="B2451" s="763" t="s">
        <v>813</v>
      </c>
      <c r="C2451" s="764" t="s">
        <v>1887</v>
      </c>
      <c r="D2451" s="765">
        <v>0</v>
      </c>
    </row>
    <row r="2452" spans="1:4" ht="25.5">
      <c r="A2452" s="766">
        <v>2443</v>
      </c>
      <c r="B2452" s="763" t="s">
        <v>813</v>
      </c>
      <c r="C2452" s="764" t="s">
        <v>1888</v>
      </c>
      <c r="D2452" s="765">
        <v>0</v>
      </c>
    </row>
    <row r="2453" spans="1:4">
      <c r="A2453" s="766">
        <v>2444</v>
      </c>
      <c r="B2453" s="763" t="s">
        <v>813</v>
      </c>
      <c r="C2453" s="764" t="s">
        <v>1889</v>
      </c>
      <c r="D2453" s="765">
        <v>0</v>
      </c>
    </row>
    <row r="2454" spans="1:4" ht="25.5">
      <c r="A2454" s="766">
        <v>2445</v>
      </c>
      <c r="B2454" s="763" t="s">
        <v>813</v>
      </c>
      <c r="C2454" s="764" t="s">
        <v>1885</v>
      </c>
      <c r="D2454" s="765">
        <v>22585.200000000001</v>
      </c>
    </row>
    <row r="2455" spans="1:4" ht="25.5">
      <c r="A2455" s="766">
        <v>2446</v>
      </c>
      <c r="B2455" s="763" t="s">
        <v>813</v>
      </c>
      <c r="C2455" s="764" t="s">
        <v>1886</v>
      </c>
      <c r="D2455" s="765">
        <v>0</v>
      </c>
    </row>
    <row r="2456" spans="1:4" ht="25.5">
      <c r="A2456" s="766">
        <v>2447</v>
      </c>
      <c r="B2456" s="763" t="s">
        <v>813</v>
      </c>
      <c r="C2456" s="764" t="s">
        <v>1887</v>
      </c>
      <c r="D2456" s="765">
        <v>0</v>
      </c>
    </row>
    <row r="2457" spans="1:4" ht="25.5">
      <c r="A2457" s="766">
        <v>2448</v>
      </c>
      <c r="B2457" s="763" t="s">
        <v>813</v>
      </c>
      <c r="C2457" s="764" t="s">
        <v>1888</v>
      </c>
      <c r="D2457" s="765">
        <v>0</v>
      </c>
    </row>
    <row r="2458" spans="1:4">
      <c r="A2458" s="766">
        <v>2449</v>
      </c>
      <c r="B2458" s="763" t="s">
        <v>813</v>
      </c>
      <c r="C2458" s="764" t="s">
        <v>1889</v>
      </c>
      <c r="D2458" s="765">
        <v>0</v>
      </c>
    </row>
    <row r="2459" spans="1:4" ht="25.5">
      <c r="A2459" s="766">
        <v>2450</v>
      </c>
      <c r="B2459" s="763" t="s">
        <v>813</v>
      </c>
      <c r="C2459" s="764" t="s">
        <v>1885</v>
      </c>
      <c r="D2459" s="765">
        <v>22585.200000000001</v>
      </c>
    </row>
    <row r="2460" spans="1:4" ht="25.5">
      <c r="A2460" s="766">
        <v>2451</v>
      </c>
      <c r="B2460" s="763" t="s">
        <v>813</v>
      </c>
      <c r="C2460" s="764" t="s">
        <v>1886</v>
      </c>
      <c r="D2460" s="765">
        <v>0</v>
      </c>
    </row>
    <row r="2461" spans="1:4" ht="25.5">
      <c r="A2461" s="766">
        <v>2452</v>
      </c>
      <c r="B2461" s="763" t="s">
        <v>813</v>
      </c>
      <c r="C2461" s="764" t="s">
        <v>1887</v>
      </c>
      <c r="D2461" s="765">
        <v>0</v>
      </c>
    </row>
    <row r="2462" spans="1:4" ht="25.5">
      <c r="A2462" s="766">
        <v>2453</v>
      </c>
      <c r="B2462" s="763" t="s">
        <v>813</v>
      </c>
      <c r="C2462" s="764" t="s">
        <v>1888</v>
      </c>
      <c r="D2462" s="765">
        <v>0</v>
      </c>
    </row>
    <row r="2463" spans="1:4">
      <c r="A2463" s="766">
        <v>2454</v>
      </c>
      <c r="B2463" s="763" t="s">
        <v>813</v>
      </c>
      <c r="C2463" s="764" t="s">
        <v>1889</v>
      </c>
      <c r="D2463" s="765">
        <v>0</v>
      </c>
    </row>
    <row r="2464" spans="1:4" ht="25.5">
      <c r="A2464" s="766">
        <v>2455</v>
      </c>
      <c r="B2464" s="763" t="s">
        <v>813</v>
      </c>
      <c r="C2464" s="764" t="s">
        <v>1885</v>
      </c>
      <c r="D2464" s="765">
        <v>22585.200000000001</v>
      </c>
    </row>
    <row r="2465" spans="1:4" ht="25.5">
      <c r="A2465" s="766">
        <v>2456</v>
      </c>
      <c r="B2465" s="763" t="s">
        <v>813</v>
      </c>
      <c r="C2465" s="764" t="s">
        <v>1886</v>
      </c>
      <c r="D2465" s="765">
        <v>0</v>
      </c>
    </row>
    <row r="2466" spans="1:4" ht="25.5">
      <c r="A2466" s="766">
        <v>2457</v>
      </c>
      <c r="B2466" s="763" t="s">
        <v>813</v>
      </c>
      <c r="C2466" s="764" t="s">
        <v>1887</v>
      </c>
      <c r="D2466" s="765">
        <v>0</v>
      </c>
    </row>
    <row r="2467" spans="1:4" ht="25.5">
      <c r="A2467" s="766">
        <v>2458</v>
      </c>
      <c r="B2467" s="763" t="s">
        <v>813</v>
      </c>
      <c r="C2467" s="764" t="s">
        <v>1888</v>
      </c>
      <c r="D2467" s="765">
        <v>0</v>
      </c>
    </row>
    <row r="2468" spans="1:4">
      <c r="A2468" s="766">
        <v>2459</v>
      </c>
      <c r="B2468" s="763" t="s">
        <v>813</v>
      </c>
      <c r="C2468" s="764" t="s">
        <v>1889</v>
      </c>
      <c r="D2468" s="765">
        <v>0</v>
      </c>
    </row>
    <row r="2469" spans="1:4" ht="25.5">
      <c r="A2469" s="766">
        <v>2460</v>
      </c>
      <c r="B2469" s="763" t="s">
        <v>813</v>
      </c>
      <c r="C2469" s="764" t="s">
        <v>1885</v>
      </c>
      <c r="D2469" s="765">
        <v>22585.200000000001</v>
      </c>
    </row>
    <row r="2470" spans="1:4" ht="25.5">
      <c r="A2470" s="766">
        <v>2461</v>
      </c>
      <c r="B2470" s="763" t="s">
        <v>813</v>
      </c>
      <c r="C2470" s="764" t="s">
        <v>1886</v>
      </c>
      <c r="D2470" s="765">
        <v>0</v>
      </c>
    </row>
    <row r="2471" spans="1:4" ht="25.5">
      <c r="A2471" s="766">
        <v>2462</v>
      </c>
      <c r="B2471" s="763" t="s">
        <v>813</v>
      </c>
      <c r="C2471" s="764" t="s">
        <v>1887</v>
      </c>
      <c r="D2471" s="765">
        <v>0</v>
      </c>
    </row>
    <row r="2472" spans="1:4" ht="25.5">
      <c r="A2472" s="766">
        <v>2463</v>
      </c>
      <c r="B2472" s="763" t="s">
        <v>813</v>
      </c>
      <c r="C2472" s="764" t="s">
        <v>1888</v>
      </c>
      <c r="D2472" s="765">
        <v>0</v>
      </c>
    </row>
    <row r="2473" spans="1:4">
      <c r="A2473" s="766">
        <v>2464</v>
      </c>
      <c r="B2473" s="763" t="s">
        <v>813</v>
      </c>
      <c r="C2473" s="764" t="s">
        <v>1889</v>
      </c>
      <c r="D2473" s="765">
        <v>0</v>
      </c>
    </row>
    <row r="2474" spans="1:4" ht="25.5">
      <c r="A2474" s="766">
        <v>2465</v>
      </c>
      <c r="B2474" s="763" t="s">
        <v>813</v>
      </c>
      <c r="C2474" s="764" t="s">
        <v>1885</v>
      </c>
      <c r="D2474" s="765">
        <v>22585.200000000001</v>
      </c>
    </row>
    <row r="2475" spans="1:4" ht="25.5">
      <c r="A2475" s="766">
        <v>2466</v>
      </c>
      <c r="B2475" s="763" t="s">
        <v>813</v>
      </c>
      <c r="C2475" s="764" t="s">
        <v>1886</v>
      </c>
      <c r="D2475" s="765">
        <v>0</v>
      </c>
    </row>
    <row r="2476" spans="1:4" ht="25.5">
      <c r="A2476" s="766">
        <v>2467</v>
      </c>
      <c r="B2476" s="763" t="s">
        <v>813</v>
      </c>
      <c r="C2476" s="764" t="s">
        <v>1887</v>
      </c>
      <c r="D2476" s="765">
        <v>0</v>
      </c>
    </row>
    <row r="2477" spans="1:4" ht="25.5">
      <c r="A2477" s="766">
        <v>2468</v>
      </c>
      <c r="B2477" s="763" t="s">
        <v>813</v>
      </c>
      <c r="C2477" s="764" t="s">
        <v>1888</v>
      </c>
      <c r="D2477" s="765">
        <v>0</v>
      </c>
    </row>
    <row r="2478" spans="1:4">
      <c r="A2478" s="766">
        <v>2469</v>
      </c>
      <c r="B2478" s="763" t="s">
        <v>813</v>
      </c>
      <c r="C2478" s="764" t="s">
        <v>1889</v>
      </c>
      <c r="D2478" s="765">
        <v>0</v>
      </c>
    </row>
    <row r="2479" spans="1:4" ht="25.5">
      <c r="A2479" s="766">
        <v>2470</v>
      </c>
      <c r="B2479" s="763" t="s">
        <v>813</v>
      </c>
      <c r="C2479" s="764" t="s">
        <v>1885</v>
      </c>
      <c r="D2479" s="765">
        <v>22585.200000000001</v>
      </c>
    </row>
    <row r="2480" spans="1:4" ht="25.5">
      <c r="A2480" s="766">
        <v>2471</v>
      </c>
      <c r="B2480" s="763" t="s">
        <v>813</v>
      </c>
      <c r="C2480" s="764" t="s">
        <v>1886</v>
      </c>
      <c r="D2480" s="765">
        <v>0</v>
      </c>
    </row>
    <row r="2481" spans="1:4" ht="25.5">
      <c r="A2481" s="766">
        <v>2472</v>
      </c>
      <c r="B2481" s="763" t="s">
        <v>813</v>
      </c>
      <c r="C2481" s="764" t="s">
        <v>1887</v>
      </c>
      <c r="D2481" s="765">
        <v>0</v>
      </c>
    </row>
    <row r="2482" spans="1:4" ht="25.5">
      <c r="A2482" s="766">
        <v>2473</v>
      </c>
      <c r="B2482" s="763" t="s">
        <v>813</v>
      </c>
      <c r="C2482" s="764" t="s">
        <v>1888</v>
      </c>
      <c r="D2482" s="765">
        <v>0</v>
      </c>
    </row>
    <row r="2483" spans="1:4">
      <c r="A2483" s="766">
        <v>2474</v>
      </c>
      <c r="B2483" s="763" t="s">
        <v>813</v>
      </c>
      <c r="C2483" s="764" t="s">
        <v>1889</v>
      </c>
      <c r="D2483" s="765">
        <v>0</v>
      </c>
    </row>
    <row r="2484" spans="1:4" ht="25.5">
      <c r="A2484" s="766">
        <v>2475</v>
      </c>
      <c r="B2484" s="763" t="s">
        <v>813</v>
      </c>
      <c r="C2484" s="764" t="s">
        <v>1885</v>
      </c>
      <c r="D2484" s="765">
        <v>22585.200000000001</v>
      </c>
    </row>
    <row r="2485" spans="1:4" ht="25.5">
      <c r="A2485" s="766">
        <v>2476</v>
      </c>
      <c r="B2485" s="763" t="s">
        <v>813</v>
      </c>
      <c r="C2485" s="764" t="s">
        <v>1886</v>
      </c>
      <c r="D2485" s="765">
        <v>0</v>
      </c>
    </row>
    <row r="2486" spans="1:4" ht="25.5">
      <c r="A2486" s="766">
        <v>2477</v>
      </c>
      <c r="B2486" s="763" t="s">
        <v>813</v>
      </c>
      <c r="C2486" s="764" t="s">
        <v>1887</v>
      </c>
      <c r="D2486" s="765">
        <v>0</v>
      </c>
    </row>
    <row r="2487" spans="1:4" ht="25.5">
      <c r="A2487" s="766">
        <v>2478</v>
      </c>
      <c r="B2487" s="763" t="s">
        <v>813</v>
      </c>
      <c r="C2487" s="764" t="s">
        <v>1888</v>
      </c>
      <c r="D2487" s="765">
        <v>0</v>
      </c>
    </row>
    <row r="2488" spans="1:4">
      <c r="A2488" s="766">
        <v>2479</v>
      </c>
      <c r="B2488" s="763" t="s">
        <v>813</v>
      </c>
      <c r="C2488" s="764" t="s">
        <v>1889</v>
      </c>
      <c r="D2488" s="765">
        <v>0</v>
      </c>
    </row>
    <row r="2489" spans="1:4" ht="25.5">
      <c r="A2489" s="766">
        <v>2480</v>
      </c>
      <c r="B2489" s="763" t="s">
        <v>813</v>
      </c>
      <c r="C2489" s="764" t="s">
        <v>1885</v>
      </c>
      <c r="D2489" s="765">
        <v>22585.200000000001</v>
      </c>
    </row>
    <row r="2490" spans="1:4" ht="25.5">
      <c r="A2490" s="766">
        <v>2481</v>
      </c>
      <c r="B2490" s="763" t="s">
        <v>813</v>
      </c>
      <c r="C2490" s="764" t="s">
        <v>1886</v>
      </c>
      <c r="D2490" s="765">
        <v>0</v>
      </c>
    </row>
    <row r="2491" spans="1:4" ht="25.5">
      <c r="A2491" s="766">
        <v>2482</v>
      </c>
      <c r="B2491" s="763" t="s">
        <v>813</v>
      </c>
      <c r="C2491" s="764" t="s">
        <v>1887</v>
      </c>
      <c r="D2491" s="765">
        <v>0</v>
      </c>
    </row>
    <row r="2492" spans="1:4" ht="25.5">
      <c r="A2492" s="766">
        <v>2483</v>
      </c>
      <c r="B2492" s="763" t="s">
        <v>813</v>
      </c>
      <c r="C2492" s="764" t="s">
        <v>1888</v>
      </c>
      <c r="D2492" s="765">
        <v>0</v>
      </c>
    </row>
    <row r="2493" spans="1:4">
      <c r="A2493" s="766">
        <v>2484</v>
      </c>
      <c r="B2493" s="763" t="s">
        <v>813</v>
      </c>
      <c r="C2493" s="764" t="s">
        <v>1889</v>
      </c>
      <c r="D2493" s="765">
        <v>0</v>
      </c>
    </row>
    <row r="2494" spans="1:4" ht="25.5">
      <c r="A2494" s="766">
        <v>2485</v>
      </c>
      <c r="B2494" s="763" t="s">
        <v>813</v>
      </c>
      <c r="C2494" s="764" t="s">
        <v>1885</v>
      </c>
      <c r="D2494" s="765">
        <v>22585.200000000001</v>
      </c>
    </row>
    <row r="2495" spans="1:4" ht="25.5">
      <c r="A2495" s="766">
        <v>2486</v>
      </c>
      <c r="B2495" s="763" t="s">
        <v>813</v>
      </c>
      <c r="C2495" s="764" t="s">
        <v>1886</v>
      </c>
      <c r="D2495" s="765">
        <v>0</v>
      </c>
    </row>
    <row r="2496" spans="1:4" ht="25.5">
      <c r="A2496" s="766">
        <v>2487</v>
      </c>
      <c r="B2496" s="763" t="s">
        <v>813</v>
      </c>
      <c r="C2496" s="764" t="s">
        <v>1887</v>
      </c>
      <c r="D2496" s="765">
        <v>0</v>
      </c>
    </row>
    <row r="2497" spans="1:4" ht="25.5">
      <c r="A2497" s="766">
        <v>2488</v>
      </c>
      <c r="B2497" s="763" t="s">
        <v>813</v>
      </c>
      <c r="C2497" s="764" t="s">
        <v>1888</v>
      </c>
      <c r="D2497" s="765">
        <v>0</v>
      </c>
    </row>
    <row r="2498" spans="1:4">
      <c r="A2498" s="766">
        <v>2489</v>
      </c>
      <c r="B2498" s="763" t="s">
        <v>813</v>
      </c>
      <c r="C2498" s="764" t="s">
        <v>1889</v>
      </c>
      <c r="D2498" s="765">
        <v>0</v>
      </c>
    </row>
    <row r="2499" spans="1:4" ht="25.5">
      <c r="A2499" s="766">
        <v>2490</v>
      </c>
      <c r="B2499" s="763" t="s">
        <v>813</v>
      </c>
      <c r="C2499" s="764" t="s">
        <v>1885</v>
      </c>
      <c r="D2499" s="765">
        <v>22585.200000000001</v>
      </c>
    </row>
    <row r="2500" spans="1:4" ht="25.5">
      <c r="A2500" s="766">
        <v>2491</v>
      </c>
      <c r="B2500" s="763" t="s">
        <v>813</v>
      </c>
      <c r="C2500" s="764" t="s">
        <v>1886</v>
      </c>
      <c r="D2500" s="765">
        <v>0</v>
      </c>
    </row>
    <row r="2501" spans="1:4" ht="25.5">
      <c r="A2501" s="766">
        <v>2492</v>
      </c>
      <c r="B2501" s="763" t="s">
        <v>813</v>
      </c>
      <c r="C2501" s="764" t="s">
        <v>1887</v>
      </c>
      <c r="D2501" s="765">
        <v>0</v>
      </c>
    </row>
    <row r="2502" spans="1:4" ht="25.5">
      <c r="A2502" s="766">
        <v>2493</v>
      </c>
      <c r="B2502" s="763" t="s">
        <v>813</v>
      </c>
      <c r="C2502" s="764" t="s">
        <v>1888</v>
      </c>
      <c r="D2502" s="765">
        <v>0</v>
      </c>
    </row>
    <row r="2503" spans="1:4">
      <c r="A2503" s="766">
        <v>2494</v>
      </c>
      <c r="B2503" s="763" t="s">
        <v>813</v>
      </c>
      <c r="C2503" s="764" t="s">
        <v>1889</v>
      </c>
      <c r="D2503" s="765">
        <v>0</v>
      </c>
    </row>
    <row r="2504" spans="1:4" ht="25.5">
      <c r="A2504" s="766">
        <v>2495</v>
      </c>
      <c r="B2504" s="763" t="s">
        <v>813</v>
      </c>
      <c r="C2504" s="764" t="s">
        <v>1885</v>
      </c>
      <c r="D2504" s="765">
        <v>22585.200000000001</v>
      </c>
    </row>
    <row r="2505" spans="1:4" ht="25.5">
      <c r="A2505" s="766">
        <v>2496</v>
      </c>
      <c r="B2505" s="763" t="s">
        <v>813</v>
      </c>
      <c r="C2505" s="764" t="s">
        <v>1886</v>
      </c>
      <c r="D2505" s="765">
        <v>0</v>
      </c>
    </row>
    <row r="2506" spans="1:4" ht="25.5">
      <c r="A2506" s="766">
        <v>2497</v>
      </c>
      <c r="B2506" s="763" t="s">
        <v>813</v>
      </c>
      <c r="C2506" s="764" t="s">
        <v>1887</v>
      </c>
      <c r="D2506" s="765">
        <v>0</v>
      </c>
    </row>
    <row r="2507" spans="1:4" ht="25.5">
      <c r="A2507" s="766">
        <v>2498</v>
      </c>
      <c r="B2507" s="763" t="s">
        <v>813</v>
      </c>
      <c r="C2507" s="764" t="s">
        <v>1888</v>
      </c>
      <c r="D2507" s="765">
        <v>0</v>
      </c>
    </row>
    <row r="2508" spans="1:4">
      <c r="A2508" s="766">
        <v>2499</v>
      </c>
      <c r="B2508" s="763" t="s">
        <v>813</v>
      </c>
      <c r="C2508" s="764" t="s">
        <v>1889</v>
      </c>
      <c r="D2508" s="765">
        <v>0</v>
      </c>
    </row>
    <row r="2509" spans="1:4" ht="25.5">
      <c r="A2509" s="766">
        <v>2500</v>
      </c>
      <c r="B2509" s="763" t="s">
        <v>813</v>
      </c>
      <c r="C2509" s="764" t="s">
        <v>1885</v>
      </c>
      <c r="D2509" s="765">
        <v>22585.200000000001</v>
      </c>
    </row>
    <row r="2510" spans="1:4" ht="25.5">
      <c r="A2510" s="766">
        <v>2501</v>
      </c>
      <c r="B2510" s="763" t="s">
        <v>813</v>
      </c>
      <c r="C2510" s="764" t="s">
        <v>1886</v>
      </c>
      <c r="D2510" s="765">
        <v>0</v>
      </c>
    </row>
    <row r="2511" spans="1:4" ht="25.5">
      <c r="A2511" s="766">
        <v>2502</v>
      </c>
      <c r="B2511" s="763" t="s">
        <v>813</v>
      </c>
      <c r="C2511" s="764" t="s">
        <v>1887</v>
      </c>
      <c r="D2511" s="765">
        <v>0</v>
      </c>
    </row>
    <row r="2512" spans="1:4" ht="25.5">
      <c r="A2512" s="766">
        <v>2503</v>
      </c>
      <c r="B2512" s="763" t="s">
        <v>813</v>
      </c>
      <c r="C2512" s="764" t="s">
        <v>1888</v>
      </c>
      <c r="D2512" s="765">
        <v>0</v>
      </c>
    </row>
    <row r="2513" spans="1:4">
      <c r="A2513" s="766">
        <v>2504</v>
      </c>
      <c r="B2513" s="763" t="s">
        <v>813</v>
      </c>
      <c r="C2513" s="764" t="s">
        <v>1889</v>
      </c>
      <c r="D2513" s="765">
        <v>0</v>
      </c>
    </row>
    <row r="2514" spans="1:4" ht="25.5">
      <c r="A2514" s="766">
        <v>2505</v>
      </c>
      <c r="B2514" s="763" t="s">
        <v>813</v>
      </c>
      <c r="C2514" s="764" t="s">
        <v>1885</v>
      </c>
      <c r="D2514" s="765">
        <v>22585.200000000001</v>
      </c>
    </row>
    <row r="2515" spans="1:4" ht="25.5">
      <c r="A2515" s="766">
        <v>2506</v>
      </c>
      <c r="B2515" s="763" t="s">
        <v>813</v>
      </c>
      <c r="C2515" s="764" t="s">
        <v>1886</v>
      </c>
      <c r="D2515" s="765">
        <v>0</v>
      </c>
    </row>
    <row r="2516" spans="1:4" ht="25.5">
      <c r="A2516" s="766">
        <v>2507</v>
      </c>
      <c r="B2516" s="763" t="s">
        <v>813</v>
      </c>
      <c r="C2516" s="764" t="s">
        <v>1887</v>
      </c>
      <c r="D2516" s="765">
        <v>0</v>
      </c>
    </row>
    <row r="2517" spans="1:4" ht="25.5">
      <c r="A2517" s="766">
        <v>2508</v>
      </c>
      <c r="B2517" s="763" t="s">
        <v>813</v>
      </c>
      <c r="C2517" s="764" t="s">
        <v>1888</v>
      </c>
      <c r="D2517" s="765">
        <v>0</v>
      </c>
    </row>
    <row r="2518" spans="1:4">
      <c r="A2518" s="766">
        <v>2509</v>
      </c>
      <c r="B2518" s="763" t="s">
        <v>813</v>
      </c>
      <c r="C2518" s="764" t="s">
        <v>1889</v>
      </c>
      <c r="D2518" s="765">
        <v>0</v>
      </c>
    </row>
    <row r="2519" spans="1:4" ht="25.5">
      <c r="A2519" s="766">
        <v>2510</v>
      </c>
      <c r="B2519" s="763" t="s">
        <v>813</v>
      </c>
      <c r="C2519" s="764" t="s">
        <v>1885</v>
      </c>
      <c r="D2519" s="765">
        <v>22585.200000000001</v>
      </c>
    </row>
    <row r="2520" spans="1:4" ht="25.5">
      <c r="A2520" s="766">
        <v>2511</v>
      </c>
      <c r="B2520" s="763" t="s">
        <v>813</v>
      </c>
      <c r="C2520" s="764" t="s">
        <v>1886</v>
      </c>
      <c r="D2520" s="765">
        <v>0</v>
      </c>
    </row>
    <row r="2521" spans="1:4" ht="25.5">
      <c r="A2521" s="766">
        <v>2512</v>
      </c>
      <c r="B2521" s="763" t="s">
        <v>813</v>
      </c>
      <c r="C2521" s="764" t="s">
        <v>1887</v>
      </c>
      <c r="D2521" s="765">
        <v>0</v>
      </c>
    </row>
    <row r="2522" spans="1:4" ht="25.5">
      <c r="A2522" s="766">
        <v>2513</v>
      </c>
      <c r="B2522" s="763" t="s">
        <v>813</v>
      </c>
      <c r="C2522" s="764" t="s">
        <v>1888</v>
      </c>
      <c r="D2522" s="765">
        <v>0</v>
      </c>
    </row>
    <row r="2523" spans="1:4">
      <c r="A2523" s="766">
        <v>2514</v>
      </c>
      <c r="B2523" s="763" t="s">
        <v>813</v>
      </c>
      <c r="C2523" s="764" t="s">
        <v>1889</v>
      </c>
      <c r="D2523" s="765">
        <v>0</v>
      </c>
    </row>
    <row r="2524" spans="1:4" ht="25.5">
      <c r="A2524" s="766">
        <v>2515</v>
      </c>
      <c r="B2524" s="763" t="s">
        <v>813</v>
      </c>
      <c r="C2524" s="764" t="s">
        <v>1885</v>
      </c>
      <c r="D2524" s="765">
        <v>22585.200000000001</v>
      </c>
    </row>
    <row r="2525" spans="1:4" ht="25.5">
      <c r="A2525" s="766">
        <v>2516</v>
      </c>
      <c r="B2525" s="763" t="s">
        <v>813</v>
      </c>
      <c r="C2525" s="764" t="s">
        <v>1886</v>
      </c>
      <c r="D2525" s="765">
        <v>0</v>
      </c>
    </row>
    <row r="2526" spans="1:4" ht="25.5">
      <c r="A2526" s="766">
        <v>2517</v>
      </c>
      <c r="B2526" s="763" t="s">
        <v>813</v>
      </c>
      <c r="C2526" s="764" t="s">
        <v>1887</v>
      </c>
      <c r="D2526" s="765">
        <v>0</v>
      </c>
    </row>
    <row r="2527" spans="1:4" ht="25.5">
      <c r="A2527" s="766">
        <v>2518</v>
      </c>
      <c r="B2527" s="763" t="s">
        <v>813</v>
      </c>
      <c r="C2527" s="764" t="s">
        <v>1888</v>
      </c>
      <c r="D2527" s="765">
        <v>0</v>
      </c>
    </row>
    <row r="2528" spans="1:4">
      <c r="A2528" s="766">
        <v>2519</v>
      </c>
      <c r="B2528" s="763" t="s">
        <v>813</v>
      </c>
      <c r="C2528" s="764" t="s">
        <v>1889</v>
      </c>
      <c r="D2528" s="765">
        <v>0</v>
      </c>
    </row>
    <row r="2529" spans="1:4" ht="25.5">
      <c r="A2529" s="766">
        <v>2520</v>
      </c>
      <c r="B2529" s="763" t="s">
        <v>813</v>
      </c>
      <c r="C2529" s="764" t="s">
        <v>1885</v>
      </c>
      <c r="D2529" s="765">
        <v>22585.200000000001</v>
      </c>
    </row>
    <row r="2530" spans="1:4" ht="25.5">
      <c r="A2530" s="766">
        <v>2521</v>
      </c>
      <c r="B2530" s="763" t="s">
        <v>813</v>
      </c>
      <c r="C2530" s="764" t="s">
        <v>1886</v>
      </c>
      <c r="D2530" s="765">
        <v>0</v>
      </c>
    </row>
    <row r="2531" spans="1:4" ht="25.5">
      <c r="A2531" s="766">
        <v>2522</v>
      </c>
      <c r="B2531" s="763" t="s">
        <v>813</v>
      </c>
      <c r="C2531" s="764" t="s">
        <v>1887</v>
      </c>
      <c r="D2531" s="765">
        <v>0</v>
      </c>
    </row>
    <row r="2532" spans="1:4" ht="25.5">
      <c r="A2532" s="766">
        <v>2523</v>
      </c>
      <c r="B2532" s="763" t="s">
        <v>813</v>
      </c>
      <c r="C2532" s="764" t="s">
        <v>1888</v>
      </c>
      <c r="D2532" s="765">
        <v>0</v>
      </c>
    </row>
    <row r="2533" spans="1:4">
      <c r="A2533" s="766">
        <v>2524</v>
      </c>
      <c r="B2533" s="763" t="s">
        <v>813</v>
      </c>
      <c r="C2533" s="764" t="s">
        <v>1889</v>
      </c>
      <c r="D2533" s="765">
        <v>0</v>
      </c>
    </row>
    <row r="2534" spans="1:4" ht="25.5">
      <c r="A2534" s="766">
        <v>2525</v>
      </c>
      <c r="B2534" s="763" t="s">
        <v>813</v>
      </c>
      <c r="C2534" s="764" t="s">
        <v>1885</v>
      </c>
      <c r="D2534" s="765">
        <v>22585.200000000001</v>
      </c>
    </row>
    <row r="2535" spans="1:4" ht="25.5">
      <c r="A2535" s="766">
        <v>2526</v>
      </c>
      <c r="B2535" s="763" t="s">
        <v>813</v>
      </c>
      <c r="C2535" s="764" t="s">
        <v>1886</v>
      </c>
      <c r="D2535" s="765">
        <v>0</v>
      </c>
    </row>
    <row r="2536" spans="1:4" ht="25.5">
      <c r="A2536" s="766">
        <v>2527</v>
      </c>
      <c r="B2536" s="763" t="s">
        <v>813</v>
      </c>
      <c r="C2536" s="764" t="s">
        <v>1887</v>
      </c>
      <c r="D2536" s="765">
        <v>0</v>
      </c>
    </row>
    <row r="2537" spans="1:4" ht="25.5">
      <c r="A2537" s="766">
        <v>2528</v>
      </c>
      <c r="B2537" s="763" t="s">
        <v>813</v>
      </c>
      <c r="C2537" s="764" t="s">
        <v>1888</v>
      </c>
      <c r="D2537" s="765">
        <v>0</v>
      </c>
    </row>
    <row r="2538" spans="1:4">
      <c r="A2538" s="766">
        <v>2529</v>
      </c>
      <c r="B2538" s="763" t="s">
        <v>813</v>
      </c>
      <c r="C2538" s="764" t="s">
        <v>1889</v>
      </c>
      <c r="D2538" s="765">
        <v>0</v>
      </c>
    </row>
    <row r="2539" spans="1:4" ht="25.5">
      <c r="A2539" s="766">
        <v>2530</v>
      </c>
      <c r="B2539" s="763" t="s">
        <v>813</v>
      </c>
      <c r="C2539" s="764" t="s">
        <v>1885</v>
      </c>
      <c r="D2539" s="765">
        <v>22585.200000000001</v>
      </c>
    </row>
    <row r="2540" spans="1:4" ht="25.5">
      <c r="A2540" s="766">
        <v>2531</v>
      </c>
      <c r="B2540" s="763" t="s">
        <v>813</v>
      </c>
      <c r="C2540" s="764" t="s">
        <v>1886</v>
      </c>
      <c r="D2540" s="765">
        <v>0</v>
      </c>
    </row>
    <row r="2541" spans="1:4" ht="25.5">
      <c r="A2541" s="766">
        <v>2532</v>
      </c>
      <c r="B2541" s="763" t="s">
        <v>813</v>
      </c>
      <c r="C2541" s="764" t="s">
        <v>1887</v>
      </c>
      <c r="D2541" s="765">
        <v>0</v>
      </c>
    </row>
    <row r="2542" spans="1:4" ht="25.5">
      <c r="A2542" s="766">
        <v>2533</v>
      </c>
      <c r="B2542" s="763" t="s">
        <v>813</v>
      </c>
      <c r="C2542" s="764" t="s">
        <v>1888</v>
      </c>
      <c r="D2542" s="765">
        <v>0</v>
      </c>
    </row>
    <row r="2543" spans="1:4">
      <c r="A2543" s="766">
        <v>2534</v>
      </c>
      <c r="B2543" s="763" t="s">
        <v>813</v>
      </c>
      <c r="C2543" s="764" t="s">
        <v>1889</v>
      </c>
      <c r="D2543" s="765">
        <v>0</v>
      </c>
    </row>
    <row r="2544" spans="1:4" ht="25.5">
      <c r="A2544" s="766">
        <v>2535</v>
      </c>
      <c r="B2544" s="763" t="s">
        <v>813</v>
      </c>
      <c r="C2544" s="764" t="s">
        <v>1885</v>
      </c>
      <c r="D2544" s="765">
        <v>22585.200000000001</v>
      </c>
    </row>
    <row r="2545" spans="1:4" ht="25.5">
      <c r="A2545" s="766">
        <v>2536</v>
      </c>
      <c r="B2545" s="763" t="s">
        <v>813</v>
      </c>
      <c r="C2545" s="764" t="s">
        <v>1886</v>
      </c>
      <c r="D2545" s="765">
        <v>0</v>
      </c>
    </row>
    <row r="2546" spans="1:4" ht="25.5">
      <c r="A2546" s="766">
        <v>2537</v>
      </c>
      <c r="B2546" s="763" t="s">
        <v>813</v>
      </c>
      <c r="C2546" s="764" t="s">
        <v>1887</v>
      </c>
      <c r="D2546" s="765">
        <v>0</v>
      </c>
    </row>
    <row r="2547" spans="1:4" ht="25.5">
      <c r="A2547" s="766">
        <v>2538</v>
      </c>
      <c r="B2547" s="763" t="s">
        <v>813</v>
      </c>
      <c r="C2547" s="764" t="s">
        <v>1888</v>
      </c>
      <c r="D2547" s="765">
        <v>0</v>
      </c>
    </row>
    <row r="2548" spans="1:4">
      <c r="A2548" s="766">
        <v>2539</v>
      </c>
      <c r="B2548" s="763" t="s">
        <v>813</v>
      </c>
      <c r="C2548" s="764" t="s">
        <v>1889</v>
      </c>
      <c r="D2548" s="765">
        <v>0</v>
      </c>
    </row>
    <row r="2549" spans="1:4" ht="25.5">
      <c r="A2549" s="766">
        <v>2540</v>
      </c>
      <c r="B2549" s="763" t="s">
        <v>813</v>
      </c>
      <c r="C2549" s="764" t="s">
        <v>1885</v>
      </c>
      <c r="D2549" s="765">
        <v>22585.200000000001</v>
      </c>
    </row>
    <row r="2550" spans="1:4" ht="25.5">
      <c r="A2550" s="766">
        <v>2541</v>
      </c>
      <c r="B2550" s="763" t="s">
        <v>813</v>
      </c>
      <c r="C2550" s="764" t="s">
        <v>1886</v>
      </c>
      <c r="D2550" s="765">
        <v>0</v>
      </c>
    </row>
    <row r="2551" spans="1:4" ht="25.5">
      <c r="A2551" s="766">
        <v>2542</v>
      </c>
      <c r="B2551" s="763" t="s">
        <v>813</v>
      </c>
      <c r="C2551" s="764" t="s">
        <v>1887</v>
      </c>
      <c r="D2551" s="765">
        <v>0</v>
      </c>
    </row>
    <row r="2552" spans="1:4" ht="25.5">
      <c r="A2552" s="766">
        <v>2543</v>
      </c>
      <c r="B2552" s="763" t="s">
        <v>813</v>
      </c>
      <c r="C2552" s="764" t="s">
        <v>1888</v>
      </c>
      <c r="D2552" s="765">
        <v>0</v>
      </c>
    </row>
    <row r="2553" spans="1:4">
      <c r="A2553" s="766">
        <v>2544</v>
      </c>
      <c r="B2553" s="763" t="s">
        <v>813</v>
      </c>
      <c r="C2553" s="764" t="s">
        <v>1889</v>
      </c>
      <c r="D2553" s="765">
        <v>0</v>
      </c>
    </row>
    <row r="2554" spans="1:4" ht="25.5">
      <c r="A2554" s="766">
        <v>2545</v>
      </c>
      <c r="B2554" s="763" t="s">
        <v>813</v>
      </c>
      <c r="C2554" s="764" t="s">
        <v>1885</v>
      </c>
      <c r="D2554" s="765">
        <v>22585.200000000001</v>
      </c>
    </row>
    <row r="2555" spans="1:4" ht="25.5">
      <c r="A2555" s="766">
        <v>2546</v>
      </c>
      <c r="B2555" s="763" t="s">
        <v>813</v>
      </c>
      <c r="C2555" s="764" t="s">
        <v>1886</v>
      </c>
      <c r="D2555" s="765">
        <v>0</v>
      </c>
    </row>
    <row r="2556" spans="1:4" ht="25.5">
      <c r="A2556" s="766">
        <v>2547</v>
      </c>
      <c r="B2556" s="763" t="s">
        <v>813</v>
      </c>
      <c r="C2556" s="764" t="s">
        <v>1887</v>
      </c>
      <c r="D2556" s="765">
        <v>0</v>
      </c>
    </row>
    <row r="2557" spans="1:4" ht="25.5">
      <c r="A2557" s="766">
        <v>2548</v>
      </c>
      <c r="B2557" s="763" t="s">
        <v>813</v>
      </c>
      <c r="C2557" s="764" t="s">
        <v>1888</v>
      </c>
      <c r="D2557" s="765">
        <v>0</v>
      </c>
    </row>
    <row r="2558" spans="1:4">
      <c r="A2558" s="766">
        <v>2549</v>
      </c>
      <c r="B2558" s="763" t="s">
        <v>813</v>
      </c>
      <c r="C2558" s="764" t="s">
        <v>1889</v>
      </c>
      <c r="D2558" s="765">
        <v>0</v>
      </c>
    </row>
    <row r="2559" spans="1:4" ht="25.5">
      <c r="A2559" s="766">
        <v>2550</v>
      </c>
      <c r="B2559" s="763" t="s">
        <v>813</v>
      </c>
      <c r="C2559" s="764" t="s">
        <v>1885</v>
      </c>
      <c r="D2559" s="765">
        <v>22585.200000000001</v>
      </c>
    </row>
    <row r="2560" spans="1:4" ht="25.5">
      <c r="A2560" s="766">
        <v>2551</v>
      </c>
      <c r="B2560" s="763" t="s">
        <v>813</v>
      </c>
      <c r="C2560" s="764" t="s">
        <v>1886</v>
      </c>
      <c r="D2560" s="765">
        <v>0</v>
      </c>
    </row>
    <row r="2561" spans="1:4" ht="25.5">
      <c r="A2561" s="766">
        <v>2552</v>
      </c>
      <c r="B2561" s="763" t="s">
        <v>813</v>
      </c>
      <c r="C2561" s="764" t="s">
        <v>1887</v>
      </c>
      <c r="D2561" s="765">
        <v>0</v>
      </c>
    </row>
    <row r="2562" spans="1:4" ht="25.5">
      <c r="A2562" s="766">
        <v>2553</v>
      </c>
      <c r="B2562" s="763" t="s">
        <v>813</v>
      </c>
      <c r="C2562" s="764" t="s">
        <v>1888</v>
      </c>
      <c r="D2562" s="765">
        <v>0</v>
      </c>
    </row>
    <row r="2563" spans="1:4">
      <c r="A2563" s="766">
        <v>2554</v>
      </c>
      <c r="B2563" s="763" t="s">
        <v>813</v>
      </c>
      <c r="C2563" s="764" t="s">
        <v>1889</v>
      </c>
      <c r="D2563" s="765">
        <v>0</v>
      </c>
    </row>
    <row r="2564" spans="1:4" ht="25.5">
      <c r="A2564" s="766">
        <v>2555</v>
      </c>
      <c r="B2564" s="763" t="s">
        <v>813</v>
      </c>
      <c r="C2564" s="764" t="s">
        <v>1885</v>
      </c>
      <c r="D2564" s="765">
        <v>-189.58</v>
      </c>
    </row>
    <row r="2565" spans="1:4" ht="25.5">
      <c r="A2565" s="766">
        <v>2556</v>
      </c>
      <c r="B2565" s="763" t="s">
        <v>813</v>
      </c>
      <c r="C2565" s="764" t="s">
        <v>1890</v>
      </c>
      <c r="D2565" s="765">
        <v>1965</v>
      </c>
    </row>
    <row r="2566" spans="1:4" ht="25.5">
      <c r="A2566" s="766">
        <v>2557</v>
      </c>
      <c r="B2566" s="763" t="s">
        <v>813</v>
      </c>
      <c r="C2566" s="764" t="s">
        <v>1890</v>
      </c>
      <c r="D2566" s="765">
        <v>1965</v>
      </c>
    </row>
    <row r="2567" spans="1:4" ht="25.5">
      <c r="A2567" s="766">
        <v>2558</v>
      </c>
      <c r="B2567" s="763" t="s">
        <v>813</v>
      </c>
      <c r="C2567" s="764" t="s">
        <v>1891</v>
      </c>
      <c r="D2567" s="765">
        <v>1250</v>
      </c>
    </row>
    <row r="2568" spans="1:4" ht="25.5">
      <c r="A2568" s="766">
        <v>2559</v>
      </c>
      <c r="B2568" s="763" t="s">
        <v>813</v>
      </c>
      <c r="C2568" s="764" t="s">
        <v>1891</v>
      </c>
      <c r="D2568" s="765">
        <v>1250</v>
      </c>
    </row>
    <row r="2569" spans="1:4">
      <c r="A2569" s="766">
        <v>2560</v>
      </c>
      <c r="B2569" s="763" t="s">
        <v>813</v>
      </c>
      <c r="C2569" s="764" t="s">
        <v>1892</v>
      </c>
      <c r="D2569" s="765">
        <v>1600</v>
      </c>
    </row>
    <row r="2570" spans="1:4">
      <c r="A2570" s="766">
        <v>2561</v>
      </c>
      <c r="B2570" s="763" t="s">
        <v>813</v>
      </c>
      <c r="C2570" s="764" t="s">
        <v>1892</v>
      </c>
      <c r="D2570" s="765">
        <v>1600</v>
      </c>
    </row>
    <row r="2571" spans="1:4">
      <c r="A2571" s="766">
        <v>2562</v>
      </c>
      <c r="B2571" s="763" t="s">
        <v>813</v>
      </c>
      <c r="C2571" s="764" t="s">
        <v>1892</v>
      </c>
      <c r="D2571" s="765">
        <v>1600</v>
      </c>
    </row>
    <row r="2572" spans="1:4" ht="25.5">
      <c r="A2572" s="766">
        <v>2563</v>
      </c>
      <c r="B2572" s="763" t="s">
        <v>1005</v>
      </c>
      <c r="C2572" s="764" t="s">
        <v>1893</v>
      </c>
      <c r="D2572" s="765">
        <v>3017.24</v>
      </c>
    </row>
    <row r="2573" spans="1:4">
      <c r="A2573" s="766">
        <v>2564</v>
      </c>
      <c r="B2573" s="763" t="s">
        <v>1005</v>
      </c>
      <c r="C2573" s="764" t="s">
        <v>1894</v>
      </c>
      <c r="D2573" s="765">
        <v>950</v>
      </c>
    </row>
    <row r="2574" spans="1:4" ht="38.25">
      <c r="A2574" s="766">
        <v>2565</v>
      </c>
      <c r="B2574" s="763" t="s">
        <v>813</v>
      </c>
      <c r="C2574" s="764" t="s">
        <v>1895</v>
      </c>
      <c r="D2574" s="765">
        <v>0</v>
      </c>
    </row>
    <row r="2575" spans="1:4" ht="38.25">
      <c r="A2575" s="766">
        <v>2566</v>
      </c>
      <c r="B2575" s="763" t="s">
        <v>813</v>
      </c>
      <c r="C2575" s="764" t="s">
        <v>1895</v>
      </c>
      <c r="D2575" s="765">
        <v>0</v>
      </c>
    </row>
    <row r="2576" spans="1:4" ht="25.5">
      <c r="A2576" s="766">
        <v>2567</v>
      </c>
      <c r="B2576" s="763" t="s">
        <v>813</v>
      </c>
      <c r="C2576" s="764" t="s">
        <v>1896</v>
      </c>
      <c r="D2576" s="765">
        <v>13674.66</v>
      </c>
    </row>
    <row r="2577" spans="1:4">
      <c r="A2577" s="766">
        <v>2568</v>
      </c>
      <c r="B2577" s="763" t="s">
        <v>813</v>
      </c>
      <c r="C2577" s="764" t="s">
        <v>1897</v>
      </c>
      <c r="D2577" s="765">
        <v>0</v>
      </c>
    </row>
    <row r="2578" spans="1:4">
      <c r="A2578" s="766">
        <v>2569</v>
      </c>
      <c r="B2578" s="763" t="s">
        <v>813</v>
      </c>
      <c r="C2578" s="764" t="s">
        <v>1898</v>
      </c>
      <c r="D2578" s="765">
        <v>0</v>
      </c>
    </row>
    <row r="2579" spans="1:4">
      <c r="A2579" s="766">
        <v>2570</v>
      </c>
      <c r="B2579" s="763" t="s">
        <v>813</v>
      </c>
      <c r="C2579" s="764" t="s">
        <v>1899</v>
      </c>
      <c r="D2579" s="765">
        <v>0</v>
      </c>
    </row>
    <row r="2580" spans="1:4">
      <c r="A2580" s="766">
        <v>2571</v>
      </c>
      <c r="B2580" s="763" t="s">
        <v>813</v>
      </c>
      <c r="C2580" s="764" t="s">
        <v>1900</v>
      </c>
      <c r="D2580" s="765">
        <v>0</v>
      </c>
    </row>
    <row r="2581" spans="1:4">
      <c r="A2581" s="766">
        <v>2572</v>
      </c>
      <c r="B2581" s="763" t="s">
        <v>813</v>
      </c>
      <c r="C2581" s="764" t="s">
        <v>1901</v>
      </c>
      <c r="D2581" s="765">
        <v>0</v>
      </c>
    </row>
    <row r="2582" spans="1:4" ht="25.5">
      <c r="A2582" s="766">
        <v>2573</v>
      </c>
      <c r="B2582" s="763" t="s">
        <v>813</v>
      </c>
      <c r="C2582" s="764" t="s">
        <v>1902</v>
      </c>
      <c r="D2582" s="765">
        <v>0</v>
      </c>
    </row>
    <row r="2583" spans="1:4">
      <c r="A2583" s="766">
        <v>2574</v>
      </c>
      <c r="B2583" s="763" t="s">
        <v>813</v>
      </c>
      <c r="C2583" s="764" t="s">
        <v>1903</v>
      </c>
      <c r="D2583" s="765">
        <v>0</v>
      </c>
    </row>
    <row r="2584" spans="1:4" ht="25.5">
      <c r="A2584" s="766">
        <v>2575</v>
      </c>
      <c r="B2584" s="763" t="s">
        <v>813</v>
      </c>
      <c r="C2584" s="764" t="s">
        <v>1904</v>
      </c>
      <c r="D2584" s="765">
        <v>14644.51</v>
      </c>
    </row>
    <row r="2585" spans="1:4">
      <c r="A2585" s="766">
        <v>2576</v>
      </c>
      <c r="B2585" s="763" t="s">
        <v>813</v>
      </c>
      <c r="C2585" s="764" t="s">
        <v>1905</v>
      </c>
      <c r="D2585" s="765">
        <v>0</v>
      </c>
    </row>
    <row r="2586" spans="1:4">
      <c r="A2586" s="766">
        <v>2577</v>
      </c>
      <c r="B2586" s="763" t="s">
        <v>813</v>
      </c>
      <c r="C2586" s="764" t="s">
        <v>1906</v>
      </c>
      <c r="D2586" s="765">
        <v>0</v>
      </c>
    </row>
    <row r="2587" spans="1:4">
      <c r="A2587" s="766">
        <v>2578</v>
      </c>
      <c r="B2587" s="763" t="s">
        <v>813</v>
      </c>
      <c r="C2587" s="764" t="s">
        <v>1907</v>
      </c>
      <c r="D2587" s="765">
        <v>0</v>
      </c>
    </row>
    <row r="2588" spans="1:4">
      <c r="A2588" s="766">
        <v>2579</v>
      </c>
      <c r="B2588" s="763" t="s">
        <v>813</v>
      </c>
      <c r="C2588" s="764" t="s">
        <v>1908</v>
      </c>
      <c r="D2588" s="765">
        <v>0</v>
      </c>
    </row>
    <row r="2589" spans="1:4">
      <c r="A2589" s="766">
        <v>2580</v>
      </c>
      <c r="B2589" s="763" t="s">
        <v>813</v>
      </c>
      <c r="C2589" s="764" t="s">
        <v>1909</v>
      </c>
      <c r="D2589" s="765">
        <v>0</v>
      </c>
    </row>
    <row r="2590" spans="1:4">
      <c r="A2590" s="766">
        <v>2581</v>
      </c>
      <c r="B2590" s="763" t="s">
        <v>813</v>
      </c>
      <c r="C2590" s="764" t="s">
        <v>1900</v>
      </c>
      <c r="D2590" s="765">
        <v>0</v>
      </c>
    </row>
    <row r="2591" spans="1:4">
      <c r="A2591" s="766">
        <v>2582</v>
      </c>
      <c r="B2591" s="763" t="s">
        <v>813</v>
      </c>
      <c r="C2591" s="764" t="s">
        <v>1910</v>
      </c>
      <c r="D2591" s="765">
        <v>0</v>
      </c>
    </row>
    <row r="2592" spans="1:4">
      <c r="A2592" s="766">
        <v>2583</v>
      </c>
      <c r="B2592" s="763" t="s">
        <v>813</v>
      </c>
      <c r="C2592" s="764" t="s">
        <v>1911</v>
      </c>
      <c r="D2592" s="765">
        <v>0</v>
      </c>
    </row>
    <row r="2593" spans="1:4" ht="25.5">
      <c r="A2593" s="766">
        <v>2584</v>
      </c>
      <c r="B2593" s="763" t="s">
        <v>813</v>
      </c>
      <c r="C2593" s="764" t="s">
        <v>1912</v>
      </c>
      <c r="D2593" s="765">
        <v>0</v>
      </c>
    </row>
    <row r="2594" spans="1:4">
      <c r="A2594" s="766">
        <v>2585</v>
      </c>
      <c r="B2594" s="763" t="s">
        <v>813</v>
      </c>
      <c r="C2594" s="764" t="s">
        <v>1913</v>
      </c>
      <c r="D2594" s="765">
        <v>0</v>
      </c>
    </row>
    <row r="2595" spans="1:4" ht="25.5">
      <c r="A2595" s="766">
        <v>2586</v>
      </c>
      <c r="B2595" s="763" t="s">
        <v>813</v>
      </c>
      <c r="C2595" s="764" t="s">
        <v>1914</v>
      </c>
      <c r="D2595" s="765">
        <v>0</v>
      </c>
    </row>
    <row r="2596" spans="1:4" ht="25.5">
      <c r="A2596" s="766">
        <v>2587</v>
      </c>
      <c r="B2596" s="763" t="s">
        <v>813</v>
      </c>
      <c r="C2596" s="764" t="s">
        <v>1904</v>
      </c>
      <c r="D2596" s="765">
        <v>6164.28</v>
      </c>
    </row>
    <row r="2597" spans="1:4">
      <c r="A2597" s="766">
        <v>2588</v>
      </c>
      <c r="B2597" s="763" t="s">
        <v>813</v>
      </c>
      <c r="C2597" s="764" t="s">
        <v>1907</v>
      </c>
      <c r="D2597" s="765">
        <v>0</v>
      </c>
    </row>
    <row r="2598" spans="1:4">
      <c r="A2598" s="766">
        <v>2589</v>
      </c>
      <c r="B2598" s="763" t="s">
        <v>813</v>
      </c>
      <c r="C2598" s="764" t="s">
        <v>1908</v>
      </c>
      <c r="D2598" s="765">
        <v>0</v>
      </c>
    </row>
    <row r="2599" spans="1:4">
      <c r="A2599" s="766">
        <v>2590</v>
      </c>
      <c r="B2599" s="763" t="s">
        <v>813</v>
      </c>
      <c r="C2599" s="764" t="s">
        <v>1899</v>
      </c>
      <c r="D2599" s="765">
        <v>0</v>
      </c>
    </row>
    <row r="2600" spans="1:4">
      <c r="A2600" s="766">
        <v>2591</v>
      </c>
      <c r="B2600" s="763" t="s">
        <v>813</v>
      </c>
      <c r="C2600" s="764" t="s">
        <v>1900</v>
      </c>
      <c r="D2600" s="765">
        <v>0</v>
      </c>
    </row>
    <row r="2601" spans="1:4">
      <c r="A2601" s="766">
        <v>2592</v>
      </c>
      <c r="B2601" s="763" t="s">
        <v>813</v>
      </c>
      <c r="C2601" s="764" t="s">
        <v>1910</v>
      </c>
      <c r="D2601" s="765">
        <v>0</v>
      </c>
    </row>
    <row r="2602" spans="1:4">
      <c r="A2602" s="766">
        <v>2593</v>
      </c>
      <c r="B2602" s="763" t="s">
        <v>813</v>
      </c>
      <c r="C2602" s="764" t="s">
        <v>1915</v>
      </c>
      <c r="D2602" s="765">
        <v>0</v>
      </c>
    </row>
    <row r="2603" spans="1:4">
      <c r="A2603" s="766">
        <v>2594</v>
      </c>
      <c r="B2603" s="763" t="s">
        <v>813</v>
      </c>
      <c r="C2603" s="764" t="s">
        <v>1906</v>
      </c>
      <c r="D2603" s="765">
        <v>0</v>
      </c>
    </row>
    <row r="2604" spans="1:4">
      <c r="A2604" s="766">
        <v>2595</v>
      </c>
      <c r="B2604" s="763" t="s">
        <v>813</v>
      </c>
      <c r="C2604" s="764" t="s">
        <v>1916</v>
      </c>
      <c r="D2604" s="765">
        <v>0</v>
      </c>
    </row>
    <row r="2605" spans="1:4" ht="25.5">
      <c r="A2605" s="766">
        <v>2596</v>
      </c>
      <c r="B2605" s="763" t="s">
        <v>813</v>
      </c>
      <c r="C2605" s="764" t="s">
        <v>1917</v>
      </c>
      <c r="D2605" s="765">
        <v>0</v>
      </c>
    </row>
    <row r="2606" spans="1:4" ht="25.5">
      <c r="A2606" s="766">
        <v>2597</v>
      </c>
      <c r="B2606" s="763" t="s">
        <v>813</v>
      </c>
      <c r="C2606" s="764" t="s">
        <v>1918</v>
      </c>
      <c r="D2606" s="765">
        <v>0</v>
      </c>
    </row>
    <row r="2607" spans="1:4" ht="25.5">
      <c r="A2607" s="766">
        <v>2598</v>
      </c>
      <c r="B2607" s="763" t="s">
        <v>813</v>
      </c>
      <c r="C2607" s="764" t="s">
        <v>1914</v>
      </c>
      <c r="D2607" s="765">
        <v>0</v>
      </c>
    </row>
    <row r="2608" spans="1:4">
      <c r="A2608" s="766">
        <v>2599</v>
      </c>
      <c r="B2608" s="763" t="s">
        <v>813</v>
      </c>
      <c r="C2608" s="764" t="s">
        <v>1919</v>
      </c>
      <c r="D2608" s="765">
        <v>1750</v>
      </c>
    </row>
    <row r="2609" spans="1:4">
      <c r="A2609" s="766">
        <v>2600</v>
      </c>
      <c r="B2609" s="763" t="s">
        <v>813</v>
      </c>
      <c r="C2609" s="764" t="s">
        <v>1919</v>
      </c>
      <c r="D2609" s="765">
        <v>1750</v>
      </c>
    </row>
    <row r="2610" spans="1:4">
      <c r="A2610" s="766">
        <v>2601</v>
      </c>
      <c r="B2610" s="763" t="s">
        <v>813</v>
      </c>
      <c r="C2610" s="764" t="s">
        <v>1919</v>
      </c>
      <c r="D2610" s="765">
        <v>1750</v>
      </c>
    </row>
    <row r="2611" spans="1:4">
      <c r="A2611" s="766">
        <v>2602</v>
      </c>
      <c r="B2611" s="763" t="s">
        <v>813</v>
      </c>
      <c r="C2611" s="764" t="s">
        <v>1919</v>
      </c>
      <c r="D2611" s="765">
        <v>1750</v>
      </c>
    </row>
    <row r="2612" spans="1:4">
      <c r="A2612" s="766">
        <v>2603</v>
      </c>
      <c r="B2612" s="763" t="s">
        <v>813</v>
      </c>
      <c r="C2612" s="764" t="s">
        <v>1919</v>
      </c>
      <c r="D2612" s="765">
        <v>1750</v>
      </c>
    </row>
    <row r="2613" spans="1:4">
      <c r="A2613" s="766">
        <v>2604</v>
      </c>
      <c r="B2613" s="763" t="s">
        <v>813</v>
      </c>
      <c r="C2613" s="764" t="s">
        <v>1919</v>
      </c>
      <c r="D2613" s="765">
        <v>2155.1799999999998</v>
      </c>
    </row>
    <row r="2614" spans="1:4">
      <c r="A2614" s="766">
        <v>2605</v>
      </c>
      <c r="B2614" s="763" t="s">
        <v>813</v>
      </c>
      <c r="C2614" s="764" t="s">
        <v>1920</v>
      </c>
      <c r="D2614" s="765">
        <v>1682.47</v>
      </c>
    </row>
    <row r="2615" spans="1:4">
      <c r="A2615" s="766">
        <v>2606</v>
      </c>
      <c r="B2615" s="763" t="s">
        <v>813</v>
      </c>
      <c r="C2615" s="764" t="s">
        <v>1920</v>
      </c>
      <c r="D2615" s="765">
        <v>1682.47</v>
      </c>
    </row>
    <row r="2616" spans="1:4">
      <c r="A2616" s="766">
        <v>2607</v>
      </c>
      <c r="B2616" s="763" t="s">
        <v>813</v>
      </c>
      <c r="C2616" s="764" t="s">
        <v>1920</v>
      </c>
      <c r="D2616" s="765">
        <v>1682.47</v>
      </c>
    </row>
    <row r="2617" spans="1:4">
      <c r="A2617" s="766">
        <v>2608</v>
      </c>
      <c r="B2617" s="763" t="s">
        <v>813</v>
      </c>
      <c r="C2617" s="764" t="s">
        <v>1920</v>
      </c>
      <c r="D2617" s="765">
        <v>1682.47</v>
      </c>
    </row>
    <row r="2618" spans="1:4">
      <c r="A2618" s="766">
        <v>2609</v>
      </c>
      <c r="B2618" s="763" t="s">
        <v>813</v>
      </c>
      <c r="C2618" s="764" t="s">
        <v>1920</v>
      </c>
      <c r="D2618" s="765">
        <v>1682.47</v>
      </c>
    </row>
    <row r="2619" spans="1:4">
      <c r="A2619" s="766">
        <v>2610</v>
      </c>
      <c r="B2619" s="763" t="s">
        <v>813</v>
      </c>
      <c r="C2619" s="764" t="s">
        <v>1920</v>
      </c>
      <c r="D2619" s="765">
        <v>1682.47</v>
      </c>
    </row>
    <row r="2620" spans="1:4" ht="25.5">
      <c r="A2620" s="766">
        <v>2611</v>
      </c>
      <c r="B2620" s="763" t="s">
        <v>813</v>
      </c>
      <c r="C2620" s="764" t="s">
        <v>1921</v>
      </c>
      <c r="D2620" s="765">
        <v>2900</v>
      </c>
    </row>
    <row r="2621" spans="1:4" ht="25.5">
      <c r="A2621" s="766">
        <v>2612</v>
      </c>
      <c r="B2621" s="763" t="s">
        <v>813</v>
      </c>
      <c r="C2621" s="764" t="s">
        <v>1921</v>
      </c>
      <c r="D2621" s="765">
        <v>2900</v>
      </c>
    </row>
    <row r="2622" spans="1:4" ht="25.5">
      <c r="A2622" s="766">
        <v>2613</v>
      </c>
      <c r="B2622" s="763" t="s">
        <v>813</v>
      </c>
      <c r="C2622" s="764" t="s">
        <v>1921</v>
      </c>
      <c r="D2622" s="765">
        <v>2900</v>
      </c>
    </row>
    <row r="2623" spans="1:4" ht="38.25">
      <c r="A2623" s="766">
        <v>2614</v>
      </c>
      <c r="B2623" s="763" t="s">
        <v>813</v>
      </c>
      <c r="C2623" s="764" t="s">
        <v>1922</v>
      </c>
      <c r="D2623" s="765">
        <v>2882.11</v>
      </c>
    </row>
    <row r="2624" spans="1:4">
      <c r="A2624" s="766">
        <v>2615</v>
      </c>
      <c r="B2624" s="763" t="s">
        <v>813</v>
      </c>
      <c r="C2624" s="764" t="s">
        <v>1923</v>
      </c>
      <c r="D2624" s="765">
        <v>330.96</v>
      </c>
    </row>
    <row r="2625" spans="1:4" ht="38.25">
      <c r="A2625" s="766">
        <v>2616</v>
      </c>
      <c r="B2625" s="763" t="s">
        <v>813</v>
      </c>
      <c r="C2625" s="764" t="s">
        <v>1922</v>
      </c>
      <c r="D2625" s="765">
        <v>2882.11</v>
      </c>
    </row>
    <row r="2626" spans="1:4">
      <c r="A2626" s="766">
        <v>2617</v>
      </c>
      <c r="B2626" s="763" t="s">
        <v>813</v>
      </c>
      <c r="C2626" s="764" t="s">
        <v>1923</v>
      </c>
      <c r="D2626" s="765">
        <v>330.96</v>
      </c>
    </row>
    <row r="2627" spans="1:4">
      <c r="A2627" s="766">
        <v>2618</v>
      </c>
      <c r="B2627" s="763" t="s">
        <v>813</v>
      </c>
      <c r="C2627" s="764" t="s">
        <v>1924</v>
      </c>
      <c r="D2627" s="765">
        <v>2192.61</v>
      </c>
    </row>
    <row r="2628" spans="1:4">
      <c r="A2628" s="766">
        <v>2619</v>
      </c>
      <c r="B2628" s="763" t="s">
        <v>813</v>
      </c>
      <c r="C2628" s="764" t="s">
        <v>1925</v>
      </c>
      <c r="D2628" s="765">
        <v>3000</v>
      </c>
    </row>
    <row r="2629" spans="1:4">
      <c r="A2629" s="766">
        <v>2620</v>
      </c>
      <c r="B2629" s="763" t="s">
        <v>813</v>
      </c>
      <c r="C2629" s="764" t="s">
        <v>1926</v>
      </c>
      <c r="D2629" s="765">
        <v>2095</v>
      </c>
    </row>
    <row r="2630" spans="1:4" ht="25.5">
      <c r="A2630" s="766">
        <v>2621</v>
      </c>
      <c r="B2630" s="763" t="s">
        <v>813</v>
      </c>
      <c r="C2630" s="764" t="s">
        <v>1927</v>
      </c>
      <c r="D2630" s="765">
        <v>4500</v>
      </c>
    </row>
    <row r="2631" spans="1:4" ht="25.5">
      <c r="A2631" s="766">
        <v>2622</v>
      </c>
      <c r="B2631" s="763" t="s">
        <v>813</v>
      </c>
      <c r="C2631" s="764" t="s">
        <v>1927</v>
      </c>
      <c r="D2631" s="765">
        <v>4500</v>
      </c>
    </row>
    <row r="2632" spans="1:4" ht="25.5">
      <c r="A2632" s="766">
        <v>2623</v>
      </c>
      <c r="B2632" s="763" t="s">
        <v>813</v>
      </c>
      <c r="C2632" s="764" t="s">
        <v>1927</v>
      </c>
      <c r="D2632" s="765">
        <v>4500</v>
      </c>
    </row>
    <row r="2633" spans="1:4" ht="25.5">
      <c r="A2633" s="766">
        <v>2624</v>
      </c>
      <c r="B2633" s="763" t="s">
        <v>813</v>
      </c>
      <c r="C2633" s="764" t="s">
        <v>1928</v>
      </c>
      <c r="D2633" s="765">
        <v>239464.27029900003</v>
      </c>
    </row>
    <row r="2634" spans="1:4" ht="25.5">
      <c r="A2634" s="766">
        <v>2625</v>
      </c>
      <c r="B2634" s="763" t="s">
        <v>813</v>
      </c>
      <c r="C2634" s="764" t="s">
        <v>1929</v>
      </c>
      <c r="D2634" s="765">
        <v>109161.4170318</v>
      </c>
    </row>
    <row r="2635" spans="1:4" ht="25.5">
      <c r="A2635" s="766">
        <v>2626</v>
      </c>
      <c r="B2635" s="763" t="s">
        <v>813</v>
      </c>
      <c r="C2635" s="764" t="s">
        <v>1929</v>
      </c>
      <c r="D2635" s="765">
        <v>109161.42703179999</v>
      </c>
    </row>
    <row r="2636" spans="1:4">
      <c r="A2636" s="766">
        <v>2627</v>
      </c>
      <c r="B2636" s="763" t="s">
        <v>813</v>
      </c>
      <c r="C2636" s="764" t="s">
        <v>1930</v>
      </c>
      <c r="D2636" s="765">
        <v>283.62</v>
      </c>
    </row>
    <row r="2637" spans="1:4">
      <c r="A2637" s="766">
        <v>2628</v>
      </c>
      <c r="B2637" s="763" t="s">
        <v>813</v>
      </c>
      <c r="C2637" s="764" t="s">
        <v>1931</v>
      </c>
      <c r="D2637" s="765">
        <v>885.08</v>
      </c>
    </row>
    <row r="2638" spans="1:4">
      <c r="A2638" s="766">
        <v>2629</v>
      </c>
      <c r="B2638" s="763" t="s">
        <v>813</v>
      </c>
      <c r="C2638" s="764" t="s">
        <v>1931</v>
      </c>
      <c r="D2638" s="765">
        <v>885.08</v>
      </c>
    </row>
    <row r="2639" spans="1:4">
      <c r="A2639" s="766">
        <v>2630</v>
      </c>
      <c r="B2639" s="763" t="s">
        <v>813</v>
      </c>
      <c r="C2639" s="764" t="s">
        <v>1931</v>
      </c>
      <c r="D2639" s="765">
        <v>885.08</v>
      </c>
    </row>
    <row r="2640" spans="1:4">
      <c r="A2640" s="766">
        <v>2631</v>
      </c>
      <c r="B2640" s="763" t="s">
        <v>813</v>
      </c>
      <c r="C2640" s="764" t="s">
        <v>1931</v>
      </c>
      <c r="D2640" s="765">
        <v>885.08</v>
      </c>
    </row>
    <row r="2641" spans="1:4">
      <c r="A2641" s="766">
        <v>2632</v>
      </c>
      <c r="B2641" s="763" t="s">
        <v>813</v>
      </c>
      <c r="C2641" s="764" t="s">
        <v>1931</v>
      </c>
      <c r="D2641" s="765">
        <v>885.08</v>
      </c>
    </row>
    <row r="2642" spans="1:4">
      <c r="A2642" s="766">
        <v>2633</v>
      </c>
      <c r="B2642" s="763" t="s">
        <v>813</v>
      </c>
      <c r="C2642" s="764" t="s">
        <v>1931</v>
      </c>
      <c r="D2642" s="765">
        <v>885.08</v>
      </c>
    </row>
    <row r="2643" spans="1:4">
      <c r="A2643" s="766">
        <v>2634</v>
      </c>
      <c r="B2643" s="763" t="s">
        <v>813</v>
      </c>
      <c r="C2643" s="764" t="s">
        <v>1931</v>
      </c>
      <c r="D2643" s="765">
        <v>885.08</v>
      </c>
    </row>
    <row r="2644" spans="1:4">
      <c r="A2644" s="766">
        <v>2635</v>
      </c>
      <c r="B2644" s="763" t="s">
        <v>813</v>
      </c>
      <c r="C2644" s="764" t="s">
        <v>1931</v>
      </c>
      <c r="D2644" s="765">
        <v>885.08</v>
      </c>
    </row>
    <row r="2645" spans="1:4">
      <c r="A2645" s="766">
        <v>2636</v>
      </c>
      <c r="B2645" s="763" t="s">
        <v>813</v>
      </c>
      <c r="C2645" s="764" t="s">
        <v>1931</v>
      </c>
      <c r="D2645" s="765">
        <v>885.08</v>
      </c>
    </row>
    <row r="2646" spans="1:4">
      <c r="A2646" s="766">
        <v>2637</v>
      </c>
      <c r="B2646" s="763" t="s">
        <v>813</v>
      </c>
      <c r="C2646" s="764" t="s">
        <v>1931</v>
      </c>
      <c r="D2646" s="765">
        <v>885.08</v>
      </c>
    </row>
    <row r="2647" spans="1:4">
      <c r="A2647" s="766">
        <v>2638</v>
      </c>
      <c r="B2647" s="763" t="s">
        <v>813</v>
      </c>
      <c r="C2647" s="764" t="s">
        <v>1931</v>
      </c>
      <c r="D2647" s="765">
        <v>885.08</v>
      </c>
    </row>
    <row r="2648" spans="1:4">
      <c r="A2648" s="766">
        <v>2639</v>
      </c>
      <c r="B2648" s="763" t="s">
        <v>813</v>
      </c>
      <c r="C2648" s="764" t="s">
        <v>1931</v>
      </c>
      <c r="D2648" s="765">
        <v>885.08</v>
      </c>
    </row>
    <row r="2649" spans="1:4">
      <c r="A2649" s="766">
        <v>2640</v>
      </c>
      <c r="B2649" s="763" t="s">
        <v>813</v>
      </c>
      <c r="C2649" s="764" t="s">
        <v>1931</v>
      </c>
      <c r="D2649" s="765">
        <v>885.08</v>
      </c>
    </row>
    <row r="2650" spans="1:4">
      <c r="A2650" s="766">
        <v>2641</v>
      </c>
      <c r="B2650" s="763" t="s">
        <v>813</v>
      </c>
      <c r="C2650" s="764" t="s">
        <v>1931</v>
      </c>
      <c r="D2650" s="765">
        <v>885.08</v>
      </c>
    </row>
    <row r="2651" spans="1:4">
      <c r="A2651" s="766">
        <v>2642</v>
      </c>
      <c r="B2651" s="763" t="s">
        <v>813</v>
      </c>
      <c r="C2651" s="764" t="s">
        <v>1931</v>
      </c>
      <c r="D2651" s="765">
        <v>885.08</v>
      </c>
    </row>
    <row r="2652" spans="1:4">
      <c r="A2652" s="766">
        <v>2643</v>
      </c>
      <c r="B2652" s="763" t="s">
        <v>813</v>
      </c>
      <c r="C2652" s="764" t="s">
        <v>1931</v>
      </c>
      <c r="D2652" s="765">
        <v>885.08</v>
      </c>
    </row>
    <row r="2653" spans="1:4">
      <c r="A2653" s="766">
        <v>2644</v>
      </c>
      <c r="B2653" s="763" t="s">
        <v>813</v>
      </c>
      <c r="C2653" s="764" t="s">
        <v>1931</v>
      </c>
      <c r="D2653" s="765">
        <v>885.08</v>
      </c>
    </row>
    <row r="2654" spans="1:4">
      <c r="A2654" s="766">
        <v>2645</v>
      </c>
      <c r="B2654" s="763" t="s">
        <v>813</v>
      </c>
      <c r="C2654" s="764" t="s">
        <v>1931</v>
      </c>
      <c r="D2654" s="765">
        <v>801.72</v>
      </c>
    </row>
    <row r="2655" spans="1:4">
      <c r="A2655" s="766">
        <v>2646</v>
      </c>
      <c r="B2655" s="763" t="s">
        <v>813</v>
      </c>
      <c r="C2655" s="764" t="s">
        <v>1932</v>
      </c>
      <c r="D2655" s="765">
        <v>2095</v>
      </c>
    </row>
    <row r="2656" spans="1:4" ht="25.5">
      <c r="A2656" s="766">
        <v>2647</v>
      </c>
      <c r="B2656" s="763" t="s">
        <v>813</v>
      </c>
      <c r="C2656" s="764" t="s">
        <v>1933</v>
      </c>
      <c r="D2656" s="765">
        <v>2095</v>
      </c>
    </row>
    <row r="2657" spans="1:4">
      <c r="A2657" s="766">
        <v>2648</v>
      </c>
      <c r="B2657" s="763" t="s">
        <v>813</v>
      </c>
      <c r="C2657" s="764" t="s">
        <v>1934</v>
      </c>
      <c r="D2657" s="765">
        <v>1910</v>
      </c>
    </row>
    <row r="2658" spans="1:4">
      <c r="A2658" s="766">
        <v>2649</v>
      </c>
      <c r="B2658" s="763" t="s">
        <v>813</v>
      </c>
      <c r="C2658" s="764" t="s">
        <v>1934</v>
      </c>
      <c r="D2658" s="765">
        <v>1910</v>
      </c>
    </row>
    <row r="2659" spans="1:4">
      <c r="A2659" s="766">
        <v>2650</v>
      </c>
      <c r="B2659" s="763" t="s">
        <v>813</v>
      </c>
      <c r="C2659" s="764" t="s">
        <v>1935</v>
      </c>
      <c r="D2659" s="765">
        <v>3080</v>
      </c>
    </row>
    <row r="2660" spans="1:4">
      <c r="A2660" s="766">
        <v>2651</v>
      </c>
      <c r="B2660" s="763" t="s">
        <v>813</v>
      </c>
      <c r="C2660" s="764" t="s">
        <v>1935</v>
      </c>
      <c r="D2660" s="765">
        <v>3080</v>
      </c>
    </row>
    <row r="2661" spans="1:4">
      <c r="A2661" s="766">
        <v>2652</v>
      </c>
      <c r="B2661" s="763" t="s">
        <v>813</v>
      </c>
      <c r="C2661" s="764" t="s">
        <v>1936</v>
      </c>
      <c r="D2661" s="765">
        <v>3735.63</v>
      </c>
    </row>
    <row r="2662" spans="1:4">
      <c r="A2662" s="766">
        <v>2653</v>
      </c>
      <c r="B2662" s="763" t="s">
        <v>813</v>
      </c>
      <c r="C2662" s="764" t="s">
        <v>1936</v>
      </c>
      <c r="D2662" s="765">
        <v>3735.63</v>
      </c>
    </row>
    <row r="2663" spans="1:4">
      <c r="A2663" s="766">
        <v>2654</v>
      </c>
      <c r="B2663" s="763" t="s">
        <v>813</v>
      </c>
      <c r="C2663" s="764" t="s">
        <v>1936</v>
      </c>
      <c r="D2663" s="765">
        <v>3735.63</v>
      </c>
    </row>
    <row r="2664" spans="1:4">
      <c r="A2664" s="766">
        <v>2655</v>
      </c>
      <c r="B2664" s="763" t="s">
        <v>813</v>
      </c>
      <c r="C2664" s="764" t="s">
        <v>1937</v>
      </c>
      <c r="D2664" s="765">
        <v>2483</v>
      </c>
    </row>
    <row r="2665" spans="1:4">
      <c r="A2665" s="766">
        <v>2656</v>
      </c>
      <c r="B2665" s="763" t="s">
        <v>813</v>
      </c>
      <c r="C2665" s="764" t="s">
        <v>1937</v>
      </c>
      <c r="D2665" s="765">
        <v>2483</v>
      </c>
    </row>
    <row r="2666" spans="1:4" ht="25.5">
      <c r="A2666" s="766">
        <v>2657</v>
      </c>
      <c r="B2666" s="763" t="s">
        <v>813</v>
      </c>
      <c r="C2666" s="764" t="s">
        <v>1938</v>
      </c>
      <c r="D2666" s="765">
        <v>1910</v>
      </c>
    </row>
    <row r="2667" spans="1:4" ht="25.5">
      <c r="A2667" s="766">
        <v>2658</v>
      </c>
      <c r="B2667" s="763" t="s">
        <v>813</v>
      </c>
      <c r="C2667" s="764" t="s">
        <v>1938</v>
      </c>
      <c r="D2667" s="765">
        <v>1910</v>
      </c>
    </row>
    <row r="2668" spans="1:4" ht="25.5">
      <c r="A2668" s="766">
        <v>2659</v>
      </c>
      <c r="B2668" s="763" t="s">
        <v>813</v>
      </c>
      <c r="C2668" s="764" t="s">
        <v>1938</v>
      </c>
      <c r="D2668" s="765">
        <v>1910</v>
      </c>
    </row>
    <row r="2669" spans="1:4">
      <c r="A2669" s="766">
        <v>2660</v>
      </c>
      <c r="B2669" s="763" t="s">
        <v>1939</v>
      </c>
      <c r="C2669" s="764" t="s">
        <v>1940</v>
      </c>
      <c r="D2669" s="765">
        <v>5430.17</v>
      </c>
    </row>
    <row r="2670" spans="1:4">
      <c r="A2670" s="766">
        <v>2661</v>
      </c>
      <c r="B2670" s="763" t="s">
        <v>813</v>
      </c>
      <c r="C2670" s="764" t="s">
        <v>1941</v>
      </c>
      <c r="D2670" s="765">
        <v>1290</v>
      </c>
    </row>
    <row r="2671" spans="1:4">
      <c r="A2671" s="766">
        <v>2662</v>
      </c>
      <c r="B2671" s="763" t="s">
        <v>813</v>
      </c>
      <c r="C2671" s="764" t="s">
        <v>1941</v>
      </c>
      <c r="D2671" s="765">
        <v>1290</v>
      </c>
    </row>
    <row r="2672" spans="1:4">
      <c r="A2672" s="766">
        <v>2663</v>
      </c>
      <c r="B2672" s="763" t="s">
        <v>813</v>
      </c>
      <c r="C2672" s="764" t="s">
        <v>1941</v>
      </c>
      <c r="D2672" s="765">
        <v>1290</v>
      </c>
    </row>
    <row r="2673" spans="1:4">
      <c r="A2673" s="766">
        <v>2664</v>
      </c>
      <c r="B2673" s="763" t="s">
        <v>813</v>
      </c>
      <c r="C2673" s="764" t="s">
        <v>1941</v>
      </c>
      <c r="D2673" s="765">
        <v>1290</v>
      </c>
    </row>
    <row r="2674" spans="1:4">
      <c r="A2674" s="766">
        <v>2665</v>
      </c>
      <c r="B2674" s="763" t="s">
        <v>813</v>
      </c>
      <c r="C2674" s="764" t="s">
        <v>1941</v>
      </c>
      <c r="D2674" s="765">
        <v>1290</v>
      </c>
    </row>
    <row r="2675" spans="1:4">
      <c r="A2675" s="766">
        <v>2666</v>
      </c>
      <c r="B2675" s="763" t="s">
        <v>813</v>
      </c>
      <c r="C2675" s="764" t="s">
        <v>1941</v>
      </c>
      <c r="D2675" s="765">
        <v>1290</v>
      </c>
    </row>
    <row r="2676" spans="1:4">
      <c r="A2676" s="766">
        <v>2667</v>
      </c>
      <c r="B2676" s="763" t="s">
        <v>813</v>
      </c>
      <c r="C2676" s="764" t="s">
        <v>1941</v>
      </c>
      <c r="D2676" s="765">
        <v>1290</v>
      </c>
    </row>
    <row r="2677" spans="1:4">
      <c r="A2677" s="766">
        <v>2668</v>
      </c>
      <c r="B2677" s="763" t="s">
        <v>813</v>
      </c>
      <c r="C2677" s="764" t="s">
        <v>1941</v>
      </c>
      <c r="D2677" s="765">
        <v>1290</v>
      </c>
    </row>
    <row r="2678" spans="1:4">
      <c r="A2678" s="766">
        <v>2669</v>
      </c>
      <c r="B2678" s="763" t="s">
        <v>813</v>
      </c>
      <c r="C2678" s="764" t="s">
        <v>1942</v>
      </c>
      <c r="D2678" s="765">
        <v>1250</v>
      </c>
    </row>
    <row r="2679" spans="1:4">
      <c r="A2679" s="766">
        <v>2670</v>
      </c>
      <c r="B2679" s="763" t="s">
        <v>813</v>
      </c>
      <c r="C2679" s="764" t="s">
        <v>1943</v>
      </c>
      <c r="D2679" s="765">
        <v>2500</v>
      </c>
    </row>
    <row r="2680" spans="1:4" ht="25.5">
      <c r="A2680" s="766">
        <v>2671</v>
      </c>
      <c r="B2680" s="763" t="s">
        <v>813</v>
      </c>
      <c r="C2680" s="764" t="s">
        <v>1944</v>
      </c>
      <c r="D2680" s="765">
        <v>3080</v>
      </c>
    </row>
    <row r="2681" spans="1:4" ht="25.5">
      <c r="A2681" s="766">
        <v>2672</v>
      </c>
      <c r="B2681" s="763" t="s">
        <v>813</v>
      </c>
      <c r="C2681" s="764" t="s">
        <v>1945</v>
      </c>
      <c r="D2681" s="765">
        <v>1910</v>
      </c>
    </row>
    <row r="2682" spans="1:4" ht="25.5">
      <c r="A2682" s="766">
        <v>2673</v>
      </c>
      <c r="B2682" s="763" t="s">
        <v>813</v>
      </c>
      <c r="C2682" s="764" t="s">
        <v>1944</v>
      </c>
      <c r="D2682" s="765">
        <v>3080</v>
      </c>
    </row>
    <row r="2683" spans="1:4" ht="25.5">
      <c r="A2683" s="766">
        <v>2674</v>
      </c>
      <c r="B2683" s="763" t="s">
        <v>813</v>
      </c>
      <c r="C2683" s="764" t="s">
        <v>1944</v>
      </c>
      <c r="D2683" s="765">
        <v>3080</v>
      </c>
    </row>
    <row r="2684" spans="1:4">
      <c r="A2684" s="766">
        <v>2675</v>
      </c>
      <c r="B2684" s="763" t="s">
        <v>813</v>
      </c>
      <c r="C2684" s="764" t="s">
        <v>1946</v>
      </c>
      <c r="D2684" s="765">
        <v>1112.07</v>
      </c>
    </row>
    <row r="2685" spans="1:4" ht="25.5">
      <c r="A2685" s="766">
        <v>2676</v>
      </c>
      <c r="B2685" s="763" t="s">
        <v>813</v>
      </c>
      <c r="C2685" s="764" t="s">
        <v>1947</v>
      </c>
      <c r="D2685" s="765">
        <v>904.31</v>
      </c>
    </row>
    <row r="2686" spans="1:4" ht="25.5">
      <c r="A2686" s="766">
        <v>2677</v>
      </c>
      <c r="B2686" s="763" t="s">
        <v>813</v>
      </c>
      <c r="C2686" s="764" t="s">
        <v>1947</v>
      </c>
      <c r="D2686" s="765">
        <v>904.31</v>
      </c>
    </row>
    <row r="2687" spans="1:4" ht="25.5">
      <c r="A2687" s="766">
        <v>2678</v>
      </c>
      <c r="B2687" s="763" t="s">
        <v>813</v>
      </c>
      <c r="C2687" s="764" t="s">
        <v>1947</v>
      </c>
      <c r="D2687" s="765">
        <v>904.31</v>
      </c>
    </row>
    <row r="2688" spans="1:4" ht="25.5">
      <c r="A2688" s="766">
        <v>2679</v>
      </c>
      <c r="B2688" s="763" t="s">
        <v>813</v>
      </c>
      <c r="C2688" s="764" t="s">
        <v>1947</v>
      </c>
      <c r="D2688" s="765">
        <v>904.31</v>
      </c>
    </row>
    <row r="2689" spans="1:4" ht="25.5">
      <c r="A2689" s="766">
        <v>2680</v>
      </c>
      <c r="B2689" s="763" t="s">
        <v>813</v>
      </c>
      <c r="C2689" s="764" t="s">
        <v>1947</v>
      </c>
      <c r="D2689" s="765">
        <v>904.31</v>
      </c>
    </row>
    <row r="2690" spans="1:4" ht="25.5">
      <c r="A2690" s="766">
        <v>2681</v>
      </c>
      <c r="B2690" s="763" t="s">
        <v>813</v>
      </c>
      <c r="C2690" s="764" t="s">
        <v>1947</v>
      </c>
      <c r="D2690" s="765">
        <v>904.31</v>
      </c>
    </row>
    <row r="2691" spans="1:4" ht="25.5">
      <c r="A2691" s="766">
        <v>2682</v>
      </c>
      <c r="B2691" s="763" t="s">
        <v>813</v>
      </c>
      <c r="C2691" s="764" t="s">
        <v>1948</v>
      </c>
      <c r="D2691" s="765">
        <v>6310.58</v>
      </c>
    </row>
    <row r="2692" spans="1:4" ht="25.5">
      <c r="A2692" s="766">
        <v>2683</v>
      </c>
      <c r="B2692" s="763" t="s">
        <v>813</v>
      </c>
      <c r="C2692" s="764" t="s">
        <v>1948</v>
      </c>
      <c r="D2692" s="765">
        <v>6310.58</v>
      </c>
    </row>
    <row r="2693" spans="1:4" ht="25.5">
      <c r="A2693" s="766">
        <v>2684</v>
      </c>
      <c r="B2693" s="763" t="s">
        <v>813</v>
      </c>
      <c r="C2693" s="764" t="s">
        <v>1948</v>
      </c>
      <c r="D2693" s="765">
        <v>6310.58</v>
      </c>
    </row>
    <row r="2694" spans="1:4" ht="25.5">
      <c r="A2694" s="766">
        <v>2685</v>
      </c>
      <c r="B2694" s="763" t="s">
        <v>813</v>
      </c>
      <c r="C2694" s="764" t="s">
        <v>1948</v>
      </c>
      <c r="D2694" s="765">
        <v>6310.58</v>
      </c>
    </row>
    <row r="2695" spans="1:4">
      <c r="A2695" s="766">
        <v>2686</v>
      </c>
      <c r="B2695" s="763" t="s">
        <v>813</v>
      </c>
      <c r="C2695" s="764" t="s">
        <v>1936</v>
      </c>
      <c r="D2695" s="765">
        <v>2700</v>
      </c>
    </row>
    <row r="2696" spans="1:4">
      <c r="A2696" s="766">
        <v>2687</v>
      </c>
      <c r="B2696" s="763" t="s">
        <v>813</v>
      </c>
      <c r="C2696" s="764" t="s">
        <v>1936</v>
      </c>
      <c r="D2696" s="765">
        <v>1875</v>
      </c>
    </row>
    <row r="2697" spans="1:4">
      <c r="A2697" s="766">
        <v>2688</v>
      </c>
      <c r="B2697" s="763" t="s">
        <v>813</v>
      </c>
      <c r="C2697" s="764" t="s">
        <v>1936</v>
      </c>
      <c r="D2697" s="765">
        <v>1820</v>
      </c>
    </row>
    <row r="2698" spans="1:4">
      <c r="A2698" s="766">
        <v>2689</v>
      </c>
      <c r="B2698" s="763" t="s">
        <v>813</v>
      </c>
      <c r="C2698" s="764" t="s">
        <v>1936</v>
      </c>
      <c r="D2698" s="765">
        <v>1820</v>
      </c>
    </row>
    <row r="2699" spans="1:4">
      <c r="A2699" s="766">
        <v>2690</v>
      </c>
      <c r="B2699" s="763" t="s">
        <v>813</v>
      </c>
      <c r="C2699" s="764" t="s">
        <v>1936</v>
      </c>
      <c r="D2699" s="765">
        <v>1820</v>
      </c>
    </row>
    <row r="2700" spans="1:4">
      <c r="A2700" s="766">
        <v>2691</v>
      </c>
      <c r="B2700" s="763" t="s">
        <v>813</v>
      </c>
      <c r="C2700" s="764" t="s">
        <v>1936</v>
      </c>
      <c r="D2700" s="765">
        <v>1820</v>
      </c>
    </row>
    <row r="2701" spans="1:4">
      <c r="A2701" s="766">
        <v>2692</v>
      </c>
      <c r="B2701" s="763" t="s">
        <v>813</v>
      </c>
      <c r="C2701" s="764" t="s">
        <v>1936</v>
      </c>
      <c r="D2701" s="765">
        <v>1820</v>
      </c>
    </row>
    <row r="2702" spans="1:4">
      <c r="A2702" s="766">
        <v>2693</v>
      </c>
      <c r="B2702" s="763" t="s">
        <v>813</v>
      </c>
      <c r="C2702" s="764" t="s">
        <v>1936</v>
      </c>
      <c r="D2702" s="765">
        <v>1820</v>
      </c>
    </row>
    <row r="2703" spans="1:4">
      <c r="A2703" s="766">
        <v>2694</v>
      </c>
      <c r="B2703" s="763" t="s">
        <v>813</v>
      </c>
      <c r="C2703" s="764" t="s">
        <v>1936</v>
      </c>
      <c r="D2703" s="765">
        <v>1875</v>
      </c>
    </row>
    <row r="2704" spans="1:4">
      <c r="A2704" s="766">
        <v>2695</v>
      </c>
      <c r="B2704" s="763" t="s">
        <v>813</v>
      </c>
      <c r="C2704" s="764" t="s">
        <v>1949</v>
      </c>
      <c r="D2704" s="765">
        <v>2912</v>
      </c>
    </row>
    <row r="2705" spans="1:4">
      <c r="A2705" s="766">
        <v>2696</v>
      </c>
      <c r="B2705" s="763" t="s">
        <v>813</v>
      </c>
      <c r="C2705" s="764" t="s">
        <v>1950</v>
      </c>
      <c r="D2705" s="765">
        <v>2100</v>
      </c>
    </row>
    <row r="2706" spans="1:4">
      <c r="A2706" s="766">
        <v>2697</v>
      </c>
      <c r="B2706" s="763" t="s">
        <v>813</v>
      </c>
      <c r="C2706" s="764" t="s">
        <v>1950</v>
      </c>
      <c r="D2706" s="765">
        <v>2100</v>
      </c>
    </row>
    <row r="2707" spans="1:4" ht="25.5">
      <c r="A2707" s="766">
        <v>2698</v>
      </c>
      <c r="B2707" s="763" t="s">
        <v>813</v>
      </c>
      <c r="C2707" s="764" t="s">
        <v>1951</v>
      </c>
      <c r="D2707" s="765">
        <v>2305</v>
      </c>
    </row>
    <row r="2708" spans="1:4" ht="25.5">
      <c r="A2708" s="766">
        <v>2699</v>
      </c>
      <c r="B2708" s="763" t="s">
        <v>813</v>
      </c>
      <c r="C2708" s="764" t="s">
        <v>1951</v>
      </c>
      <c r="D2708" s="765">
        <v>2305</v>
      </c>
    </row>
    <row r="2709" spans="1:4">
      <c r="A2709" s="766">
        <v>2700</v>
      </c>
      <c r="B2709" s="763" t="s">
        <v>813</v>
      </c>
      <c r="C2709" s="764" t="s">
        <v>1952</v>
      </c>
      <c r="D2709" s="765">
        <v>300</v>
      </c>
    </row>
    <row r="2710" spans="1:4">
      <c r="A2710" s="766">
        <v>2701</v>
      </c>
      <c r="B2710" s="763" t="s">
        <v>813</v>
      </c>
      <c r="C2710" s="764" t="s">
        <v>1952</v>
      </c>
      <c r="D2710" s="765">
        <v>300</v>
      </c>
    </row>
    <row r="2711" spans="1:4">
      <c r="A2711" s="766">
        <v>2702</v>
      </c>
      <c r="B2711" s="763" t="s">
        <v>813</v>
      </c>
      <c r="C2711" s="764" t="s">
        <v>1952</v>
      </c>
      <c r="D2711" s="765">
        <v>300</v>
      </c>
    </row>
    <row r="2712" spans="1:4">
      <c r="A2712" s="766">
        <v>2703</v>
      </c>
      <c r="B2712" s="763" t="s">
        <v>813</v>
      </c>
      <c r="C2712" s="764" t="s">
        <v>1952</v>
      </c>
      <c r="D2712" s="765">
        <v>300</v>
      </c>
    </row>
    <row r="2713" spans="1:4" ht="25.5">
      <c r="A2713" s="766">
        <v>2704</v>
      </c>
      <c r="B2713" s="763" t="s">
        <v>813</v>
      </c>
      <c r="C2713" s="764" t="s">
        <v>1953</v>
      </c>
      <c r="D2713" s="765">
        <v>1052</v>
      </c>
    </row>
    <row r="2714" spans="1:4" ht="25.5">
      <c r="A2714" s="766">
        <v>2705</v>
      </c>
      <c r="B2714" s="763" t="s">
        <v>813</v>
      </c>
      <c r="C2714" s="764" t="s">
        <v>1953</v>
      </c>
      <c r="D2714" s="765">
        <v>1052</v>
      </c>
    </row>
    <row r="2715" spans="1:4" ht="25.5">
      <c r="A2715" s="766">
        <v>2706</v>
      </c>
      <c r="B2715" s="763" t="s">
        <v>813</v>
      </c>
      <c r="C2715" s="764" t="s">
        <v>1953</v>
      </c>
      <c r="D2715" s="765">
        <v>1052</v>
      </c>
    </row>
    <row r="2716" spans="1:4" ht="25.5">
      <c r="A2716" s="766">
        <v>2707</v>
      </c>
      <c r="B2716" s="763" t="s">
        <v>813</v>
      </c>
      <c r="C2716" s="764" t="s">
        <v>1953</v>
      </c>
      <c r="D2716" s="765">
        <v>1052</v>
      </c>
    </row>
    <row r="2717" spans="1:4" ht="25.5">
      <c r="A2717" s="766">
        <v>2708</v>
      </c>
      <c r="B2717" s="763" t="s">
        <v>813</v>
      </c>
      <c r="C2717" s="764" t="s">
        <v>1954</v>
      </c>
      <c r="D2717" s="765">
        <v>768</v>
      </c>
    </row>
    <row r="2718" spans="1:4" ht="25.5">
      <c r="A2718" s="766">
        <v>2709</v>
      </c>
      <c r="B2718" s="763" t="s">
        <v>813</v>
      </c>
      <c r="C2718" s="764" t="s">
        <v>1955</v>
      </c>
      <c r="D2718" s="765">
        <v>1287</v>
      </c>
    </row>
    <row r="2719" spans="1:4" ht="25.5">
      <c r="A2719" s="766">
        <v>2710</v>
      </c>
      <c r="B2719" s="763" t="s">
        <v>813</v>
      </c>
      <c r="C2719" s="764" t="s">
        <v>1955</v>
      </c>
      <c r="D2719" s="765">
        <v>1287</v>
      </c>
    </row>
    <row r="2720" spans="1:4" ht="25.5">
      <c r="A2720" s="766">
        <v>2711</v>
      </c>
      <c r="B2720" s="763" t="s">
        <v>813</v>
      </c>
      <c r="C2720" s="764" t="s">
        <v>1956</v>
      </c>
      <c r="D2720" s="765">
        <v>1400</v>
      </c>
    </row>
    <row r="2721" spans="1:4" ht="25.5">
      <c r="A2721" s="766">
        <v>2712</v>
      </c>
      <c r="B2721" s="763" t="s">
        <v>813</v>
      </c>
      <c r="C2721" s="764" t="s">
        <v>1956</v>
      </c>
      <c r="D2721" s="765">
        <v>1400</v>
      </c>
    </row>
    <row r="2722" spans="1:4" ht="25.5">
      <c r="A2722" s="766">
        <v>2713</v>
      </c>
      <c r="B2722" s="763" t="s">
        <v>813</v>
      </c>
      <c r="C2722" s="764" t="s">
        <v>1957</v>
      </c>
      <c r="D2722" s="765">
        <v>1290.95</v>
      </c>
    </row>
    <row r="2723" spans="1:4" ht="25.5">
      <c r="A2723" s="766">
        <v>2714</v>
      </c>
      <c r="B2723" s="763" t="s">
        <v>813</v>
      </c>
      <c r="C2723" s="764" t="s">
        <v>1957</v>
      </c>
      <c r="D2723" s="765">
        <v>1290.95</v>
      </c>
    </row>
    <row r="2724" spans="1:4">
      <c r="A2724" s="766">
        <v>2715</v>
      </c>
      <c r="B2724" s="763" t="s">
        <v>813</v>
      </c>
      <c r="C2724" s="764" t="s">
        <v>1935</v>
      </c>
      <c r="D2724" s="765">
        <v>4537.2700000000004</v>
      </c>
    </row>
    <row r="2725" spans="1:4">
      <c r="A2725" s="766">
        <v>2716</v>
      </c>
      <c r="B2725" s="763" t="s">
        <v>813</v>
      </c>
      <c r="C2725" s="764" t="s">
        <v>1935</v>
      </c>
      <c r="D2725" s="765">
        <v>4537.2700000000004</v>
      </c>
    </row>
    <row r="2726" spans="1:4" ht="25.5">
      <c r="A2726" s="766">
        <v>2717</v>
      </c>
      <c r="B2726" s="763" t="s">
        <v>813</v>
      </c>
      <c r="C2726" s="764" t="s">
        <v>1957</v>
      </c>
      <c r="D2726" s="765">
        <v>1290.95</v>
      </c>
    </row>
    <row r="2727" spans="1:4">
      <c r="A2727" s="766">
        <v>2718</v>
      </c>
      <c r="B2727" s="763" t="s">
        <v>813</v>
      </c>
      <c r="C2727" s="764" t="s">
        <v>1935</v>
      </c>
      <c r="D2727" s="765">
        <v>4537.2700000000004</v>
      </c>
    </row>
    <row r="2728" spans="1:4" ht="25.5">
      <c r="A2728" s="766">
        <v>2719</v>
      </c>
      <c r="B2728" s="763" t="s">
        <v>813</v>
      </c>
      <c r="C2728" s="764" t="s">
        <v>1957</v>
      </c>
      <c r="D2728" s="765">
        <v>1290.95</v>
      </c>
    </row>
    <row r="2729" spans="1:4">
      <c r="A2729" s="766">
        <v>2720</v>
      </c>
      <c r="B2729" s="763" t="s">
        <v>813</v>
      </c>
      <c r="C2729" s="764" t="s">
        <v>1935</v>
      </c>
      <c r="D2729" s="765">
        <v>4537.2700000000004</v>
      </c>
    </row>
    <row r="2730" spans="1:4">
      <c r="A2730" s="766">
        <v>2721</v>
      </c>
      <c r="B2730" s="763" t="s">
        <v>813</v>
      </c>
      <c r="C2730" s="764" t="s">
        <v>1958</v>
      </c>
      <c r="D2730" s="765">
        <v>4500</v>
      </c>
    </row>
    <row r="2731" spans="1:4" ht="25.5">
      <c r="A2731" s="766">
        <v>2722</v>
      </c>
      <c r="B2731" s="763" t="s">
        <v>813</v>
      </c>
      <c r="C2731" s="764" t="s">
        <v>1959</v>
      </c>
      <c r="D2731" s="765">
        <v>6310.58</v>
      </c>
    </row>
    <row r="2732" spans="1:4" ht="25.5">
      <c r="A2732" s="766">
        <v>2723</v>
      </c>
      <c r="B2732" s="763" t="s">
        <v>813</v>
      </c>
      <c r="C2732" s="764" t="s">
        <v>1960</v>
      </c>
      <c r="D2732" s="765">
        <v>1266.81</v>
      </c>
    </row>
    <row r="2733" spans="1:4" ht="25.5">
      <c r="A2733" s="766">
        <v>2724</v>
      </c>
      <c r="B2733" s="763" t="s">
        <v>813</v>
      </c>
      <c r="C2733" s="764" t="s">
        <v>1961</v>
      </c>
      <c r="D2733" s="765">
        <v>1919.41</v>
      </c>
    </row>
    <row r="2734" spans="1:4" ht="25.5">
      <c r="A2734" s="766">
        <v>2725</v>
      </c>
      <c r="B2734" s="763" t="s">
        <v>813</v>
      </c>
      <c r="C2734" s="764" t="s">
        <v>1961</v>
      </c>
      <c r="D2734" s="765">
        <v>1273.69</v>
      </c>
    </row>
    <row r="2735" spans="1:4">
      <c r="A2735" s="766">
        <v>2726</v>
      </c>
      <c r="B2735" s="763" t="s">
        <v>813</v>
      </c>
      <c r="C2735" s="764" t="s">
        <v>1962</v>
      </c>
      <c r="D2735" s="765">
        <v>5232.55</v>
      </c>
    </row>
    <row r="2736" spans="1:4" ht="25.5">
      <c r="A2736" s="766">
        <v>2727</v>
      </c>
      <c r="B2736" s="763" t="s">
        <v>813</v>
      </c>
      <c r="C2736" s="764" t="s">
        <v>1961</v>
      </c>
      <c r="D2736" s="765">
        <v>1875</v>
      </c>
    </row>
    <row r="2737" spans="1:4">
      <c r="A2737" s="766">
        <v>2728</v>
      </c>
      <c r="B2737" s="763" t="s">
        <v>813</v>
      </c>
      <c r="C2737" s="764" t="s">
        <v>1963</v>
      </c>
      <c r="D2737" s="765">
        <v>3780</v>
      </c>
    </row>
    <row r="2738" spans="1:4" ht="25.5">
      <c r="A2738" s="766">
        <v>2729</v>
      </c>
      <c r="B2738" s="763" t="s">
        <v>813</v>
      </c>
      <c r="C2738" s="764" t="s">
        <v>1961</v>
      </c>
      <c r="D2738" s="765">
        <v>1257.3599999999999</v>
      </c>
    </row>
    <row r="2739" spans="1:4" ht="25.5">
      <c r="A2739" s="766">
        <v>2730</v>
      </c>
      <c r="B2739" s="763" t="s">
        <v>813</v>
      </c>
      <c r="C2739" s="764" t="s">
        <v>1961</v>
      </c>
      <c r="D2739" s="765">
        <v>1257.3599999999999</v>
      </c>
    </row>
    <row r="2740" spans="1:4" ht="25.5">
      <c r="A2740" s="766">
        <v>2731</v>
      </c>
      <c r="B2740" s="763" t="s">
        <v>813</v>
      </c>
      <c r="C2740" s="764" t="s">
        <v>1964</v>
      </c>
      <c r="D2740" s="765">
        <v>6310.58</v>
      </c>
    </row>
    <row r="2741" spans="1:4" ht="25.5">
      <c r="A2741" s="766">
        <v>2732</v>
      </c>
      <c r="B2741" s="763" t="s">
        <v>813</v>
      </c>
      <c r="C2741" s="764" t="s">
        <v>1964</v>
      </c>
      <c r="D2741" s="765">
        <v>6310.58</v>
      </c>
    </row>
    <row r="2742" spans="1:4" ht="25.5">
      <c r="A2742" s="766">
        <v>2733</v>
      </c>
      <c r="B2742" s="763" t="s">
        <v>813</v>
      </c>
      <c r="C2742" s="764" t="s">
        <v>1965</v>
      </c>
      <c r="D2742" s="765">
        <v>3500</v>
      </c>
    </row>
    <row r="2743" spans="1:4">
      <c r="A2743" s="766">
        <v>2734</v>
      </c>
      <c r="B2743" s="763" t="s">
        <v>813</v>
      </c>
      <c r="C2743" s="764" t="s">
        <v>1966</v>
      </c>
      <c r="D2743" s="765">
        <v>1900</v>
      </c>
    </row>
    <row r="2744" spans="1:4">
      <c r="A2744" s="766">
        <v>2735</v>
      </c>
      <c r="B2744" s="763" t="s">
        <v>813</v>
      </c>
      <c r="C2744" s="764" t="s">
        <v>1966</v>
      </c>
      <c r="D2744" s="765">
        <v>1900</v>
      </c>
    </row>
    <row r="2745" spans="1:4">
      <c r="A2745" s="766">
        <v>2736</v>
      </c>
      <c r="B2745" s="763" t="s">
        <v>813</v>
      </c>
      <c r="C2745" s="764" t="s">
        <v>1967</v>
      </c>
      <c r="D2745" s="765">
        <v>1875</v>
      </c>
    </row>
    <row r="2746" spans="1:4">
      <c r="A2746" s="766">
        <v>2737</v>
      </c>
      <c r="B2746" s="763" t="s">
        <v>813</v>
      </c>
      <c r="C2746" s="764" t="s">
        <v>1968</v>
      </c>
      <c r="D2746" s="765">
        <v>1875</v>
      </c>
    </row>
    <row r="2747" spans="1:4">
      <c r="A2747" s="766">
        <v>2738</v>
      </c>
      <c r="B2747" s="763" t="s">
        <v>813</v>
      </c>
      <c r="C2747" s="764" t="s">
        <v>1968</v>
      </c>
      <c r="D2747" s="765">
        <v>1254.3</v>
      </c>
    </row>
    <row r="2748" spans="1:4">
      <c r="A2748" s="766">
        <v>2739</v>
      </c>
      <c r="B2748" s="763" t="s">
        <v>813</v>
      </c>
      <c r="C2748" s="764" t="s">
        <v>1968</v>
      </c>
      <c r="D2748" s="765">
        <v>1254.3</v>
      </c>
    </row>
    <row r="2749" spans="1:4">
      <c r="A2749" s="766">
        <v>2740</v>
      </c>
      <c r="B2749" s="763" t="s">
        <v>813</v>
      </c>
      <c r="C2749" s="764" t="s">
        <v>1968</v>
      </c>
      <c r="D2749" s="765">
        <v>1254.3</v>
      </c>
    </row>
    <row r="2750" spans="1:4">
      <c r="A2750" s="766">
        <v>2741</v>
      </c>
      <c r="B2750" s="763" t="s">
        <v>813</v>
      </c>
      <c r="C2750" s="764" t="s">
        <v>1969</v>
      </c>
      <c r="D2750" s="765">
        <v>1891.08</v>
      </c>
    </row>
    <row r="2751" spans="1:4">
      <c r="A2751" s="766">
        <v>2742</v>
      </c>
      <c r="B2751" s="763" t="s">
        <v>813</v>
      </c>
      <c r="C2751" s="764" t="s">
        <v>1970</v>
      </c>
      <c r="D2751" s="765">
        <v>1863.82</v>
      </c>
    </row>
    <row r="2752" spans="1:4" ht="25.5">
      <c r="A2752" s="766">
        <v>2743</v>
      </c>
      <c r="B2752" s="763" t="s">
        <v>813</v>
      </c>
      <c r="C2752" s="764" t="s">
        <v>1971</v>
      </c>
      <c r="D2752" s="765">
        <v>1349.22</v>
      </c>
    </row>
    <row r="2753" spans="1:4" ht="25.5">
      <c r="A2753" s="766">
        <v>2744</v>
      </c>
      <c r="B2753" s="763" t="s">
        <v>813</v>
      </c>
      <c r="C2753" s="764" t="s">
        <v>1972</v>
      </c>
      <c r="D2753" s="765">
        <v>2335.0300000000002</v>
      </c>
    </row>
    <row r="2754" spans="1:4" ht="25.5">
      <c r="A2754" s="766">
        <v>2745</v>
      </c>
      <c r="B2754" s="763" t="s">
        <v>813</v>
      </c>
      <c r="C2754" s="764" t="s">
        <v>1973</v>
      </c>
      <c r="D2754" s="765">
        <v>1810.34</v>
      </c>
    </row>
    <row r="2755" spans="1:4" ht="25.5">
      <c r="A2755" s="766">
        <v>2746</v>
      </c>
      <c r="B2755" s="763" t="s">
        <v>813</v>
      </c>
      <c r="C2755" s="764" t="s">
        <v>1973</v>
      </c>
      <c r="D2755" s="765">
        <v>1810.35</v>
      </c>
    </row>
    <row r="2756" spans="1:4">
      <c r="A2756" s="766">
        <v>2747</v>
      </c>
      <c r="B2756" s="767" t="s">
        <v>813</v>
      </c>
      <c r="C2756" s="768" t="s">
        <v>1974</v>
      </c>
      <c r="D2756" s="769">
        <v>1397.03</v>
      </c>
    </row>
    <row r="2757" spans="1:4" ht="25.5">
      <c r="A2757" s="766">
        <v>2748</v>
      </c>
      <c r="B2757" s="763" t="s">
        <v>813</v>
      </c>
      <c r="C2757" s="764" t="s">
        <v>1975</v>
      </c>
      <c r="D2757" s="765">
        <v>4287</v>
      </c>
    </row>
    <row r="2758" spans="1:4">
      <c r="A2758" s="766">
        <v>2749</v>
      </c>
      <c r="B2758" s="763" t="s">
        <v>813</v>
      </c>
      <c r="C2758" s="764" t="s">
        <v>1966</v>
      </c>
      <c r="D2758" s="765">
        <v>2297.12</v>
      </c>
    </row>
    <row r="2759" spans="1:4">
      <c r="A2759" s="766">
        <v>2750</v>
      </c>
      <c r="B2759" s="763" t="s">
        <v>813</v>
      </c>
      <c r="C2759" s="764" t="s">
        <v>1966</v>
      </c>
      <c r="D2759" s="765">
        <v>2297.12</v>
      </c>
    </row>
    <row r="2760" spans="1:4">
      <c r="A2760" s="766">
        <v>2751</v>
      </c>
      <c r="B2760" s="763" t="s">
        <v>813</v>
      </c>
      <c r="C2760" s="764" t="s">
        <v>1976</v>
      </c>
      <c r="D2760" s="765">
        <v>1478.68</v>
      </c>
    </row>
    <row r="2761" spans="1:4">
      <c r="A2761" s="766">
        <v>2752</v>
      </c>
      <c r="B2761" s="763" t="s">
        <v>813</v>
      </c>
      <c r="C2761" s="764" t="s">
        <v>1977</v>
      </c>
      <c r="D2761" s="765">
        <v>6310.58</v>
      </c>
    </row>
    <row r="2762" spans="1:4">
      <c r="A2762" s="766">
        <v>2753</v>
      </c>
      <c r="B2762" s="763" t="s">
        <v>813</v>
      </c>
      <c r="C2762" s="764" t="s">
        <v>1977</v>
      </c>
      <c r="D2762" s="765">
        <v>6310.58</v>
      </c>
    </row>
    <row r="2763" spans="1:4">
      <c r="A2763" s="766">
        <v>2754</v>
      </c>
      <c r="B2763" s="763" t="s">
        <v>813</v>
      </c>
      <c r="C2763" s="764" t="s">
        <v>1966</v>
      </c>
      <c r="D2763" s="765">
        <v>2400</v>
      </c>
    </row>
    <row r="2764" spans="1:4" ht="25.5">
      <c r="A2764" s="766">
        <v>2755</v>
      </c>
      <c r="B2764" s="763" t="s">
        <v>813</v>
      </c>
      <c r="C2764" s="764" t="s">
        <v>1978</v>
      </c>
      <c r="D2764" s="765">
        <v>8696.52</v>
      </c>
    </row>
    <row r="2765" spans="1:4">
      <c r="A2765" s="766">
        <v>2756</v>
      </c>
      <c r="B2765" s="763" t="s">
        <v>813</v>
      </c>
      <c r="C2765" s="764" t="s">
        <v>1976</v>
      </c>
      <c r="D2765" s="765">
        <v>1537.64</v>
      </c>
    </row>
    <row r="2766" spans="1:4">
      <c r="A2766" s="766">
        <v>2757</v>
      </c>
      <c r="B2766" s="763" t="s">
        <v>813</v>
      </c>
      <c r="C2766" s="764" t="s">
        <v>1976</v>
      </c>
      <c r="D2766" s="765">
        <v>1537.64</v>
      </c>
    </row>
    <row r="2767" spans="1:4">
      <c r="A2767" s="766">
        <v>2758</v>
      </c>
      <c r="B2767" s="763" t="s">
        <v>813</v>
      </c>
      <c r="C2767" s="764" t="s">
        <v>1979</v>
      </c>
      <c r="D2767" s="765">
        <v>2355.63</v>
      </c>
    </row>
    <row r="2768" spans="1:4">
      <c r="A2768" s="766">
        <v>2759</v>
      </c>
      <c r="B2768" s="763" t="s">
        <v>813</v>
      </c>
      <c r="C2768" s="764" t="s">
        <v>1976</v>
      </c>
      <c r="D2768" s="765">
        <v>1643.32</v>
      </c>
    </row>
    <row r="2769" spans="1:4">
      <c r="A2769" s="766">
        <v>2760</v>
      </c>
      <c r="B2769" s="763" t="s">
        <v>813</v>
      </c>
      <c r="C2769" s="764" t="s">
        <v>1976</v>
      </c>
      <c r="D2769" s="765">
        <v>1643.32</v>
      </c>
    </row>
    <row r="2770" spans="1:4">
      <c r="A2770" s="766">
        <v>2761</v>
      </c>
      <c r="B2770" s="763" t="s">
        <v>813</v>
      </c>
      <c r="C2770" s="764" t="s">
        <v>1976</v>
      </c>
      <c r="D2770" s="765">
        <v>1643.32</v>
      </c>
    </row>
    <row r="2771" spans="1:4">
      <c r="A2771" s="766">
        <v>2762</v>
      </c>
      <c r="B2771" s="763" t="s">
        <v>813</v>
      </c>
      <c r="C2771" s="764" t="s">
        <v>1976</v>
      </c>
      <c r="D2771" s="765">
        <v>1168.95</v>
      </c>
    </row>
    <row r="2772" spans="1:4">
      <c r="A2772" s="766">
        <v>2763</v>
      </c>
      <c r="B2772" s="763" t="s">
        <v>813</v>
      </c>
      <c r="C2772" s="764" t="s">
        <v>1976</v>
      </c>
      <c r="D2772" s="765">
        <v>1168.95</v>
      </c>
    </row>
    <row r="2773" spans="1:4">
      <c r="A2773" s="766">
        <v>2764</v>
      </c>
      <c r="B2773" s="763" t="s">
        <v>813</v>
      </c>
      <c r="C2773" s="764" t="s">
        <v>1976</v>
      </c>
      <c r="D2773" s="765">
        <v>1537.64</v>
      </c>
    </row>
    <row r="2774" spans="1:4">
      <c r="A2774" s="766">
        <v>2765</v>
      </c>
      <c r="B2774" s="763" t="s">
        <v>813</v>
      </c>
      <c r="C2774" s="764" t="s">
        <v>1976</v>
      </c>
      <c r="D2774" s="765">
        <v>2453.04</v>
      </c>
    </row>
    <row r="2775" spans="1:4">
      <c r="A2775" s="766">
        <v>2766</v>
      </c>
      <c r="B2775" s="763" t="s">
        <v>813</v>
      </c>
      <c r="C2775" s="764" t="s">
        <v>1980</v>
      </c>
      <c r="D2775" s="765">
        <v>4255</v>
      </c>
    </row>
    <row r="2776" spans="1:4">
      <c r="A2776" s="766">
        <v>2767</v>
      </c>
      <c r="B2776" s="763" t="s">
        <v>813</v>
      </c>
      <c r="C2776" s="764" t="s">
        <v>1980</v>
      </c>
      <c r="D2776" s="765">
        <v>4255</v>
      </c>
    </row>
    <row r="2777" spans="1:4">
      <c r="A2777" s="766">
        <v>2768</v>
      </c>
      <c r="B2777" s="763" t="s">
        <v>813</v>
      </c>
      <c r="C2777" s="764" t="s">
        <v>1981</v>
      </c>
      <c r="D2777" s="765">
        <v>3763</v>
      </c>
    </row>
    <row r="2778" spans="1:4">
      <c r="A2778" s="766">
        <v>2769</v>
      </c>
      <c r="B2778" s="763" t="s">
        <v>813</v>
      </c>
      <c r="C2778" s="764" t="s">
        <v>1966</v>
      </c>
      <c r="D2778" s="765">
        <v>2400</v>
      </c>
    </row>
    <row r="2779" spans="1:4">
      <c r="A2779" s="766">
        <v>2770</v>
      </c>
      <c r="B2779" s="763" t="s">
        <v>813</v>
      </c>
      <c r="C2779" s="764" t="s">
        <v>1966</v>
      </c>
      <c r="D2779" s="765">
        <v>2400</v>
      </c>
    </row>
    <row r="2780" spans="1:4">
      <c r="A2780" s="766">
        <v>2771</v>
      </c>
      <c r="B2780" s="763" t="s">
        <v>813</v>
      </c>
      <c r="C2780" s="764" t="s">
        <v>1982</v>
      </c>
      <c r="D2780" s="765">
        <v>1206.03</v>
      </c>
    </row>
    <row r="2781" spans="1:4">
      <c r="A2781" s="766">
        <v>2772</v>
      </c>
      <c r="B2781" s="763" t="s">
        <v>813</v>
      </c>
      <c r="C2781" s="764" t="s">
        <v>1983</v>
      </c>
      <c r="D2781" s="765">
        <v>1637.07</v>
      </c>
    </row>
    <row r="2782" spans="1:4">
      <c r="A2782" s="766">
        <v>2773</v>
      </c>
      <c r="B2782" s="763" t="s">
        <v>813</v>
      </c>
      <c r="C2782" s="764" t="s">
        <v>1984</v>
      </c>
      <c r="D2782" s="765">
        <v>1790</v>
      </c>
    </row>
    <row r="2783" spans="1:4" ht="25.5">
      <c r="A2783" s="766">
        <v>2774</v>
      </c>
      <c r="B2783" s="763" t="s">
        <v>813</v>
      </c>
      <c r="C2783" s="764" t="s">
        <v>1964</v>
      </c>
      <c r="D2783" s="765">
        <v>12024</v>
      </c>
    </row>
    <row r="2784" spans="1:4" ht="25.5">
      <c r="A2784" s="766">
        <v>2775</v>
      </c>
      <c r="B2784" s="763" t="s">
        <v>813</v>
      </c>
      <c r="C2784" s="764" t="s">
        <v>1985</v>
      </c>
      <c r="D2784" s="765">
        <v>1364.07</v>
      </c>
    </row>
    <row r="2785" spans="1:4">
      <c r="A2785" s="766">
        <v>2776</v>
      </c>
      <c r="B2785" s="763" t="s">
        <v>813</v>
      </c>
      <c r="C2785" s="764" t="s">
        <v>1986</v>
      </c>
      <c r="D2785" s="765">
        <v>2851.75</v>
      </c>
    </row>
    <row r="2786" spans="1:4">
      <c r="A2786" s="766">
        <v>2777</v>
      </c>
      <c r="B2786" s="763" t="s">
        <v>813</v>
      </c>
      <c r="C2786" s="764" t="s">
        <v>1987</v>
      </c>
      <c r="D2786" s="765">
        <v>13954.15</v>
      </c>
    </row>
    <row r="2787" spans="1:4" ht="25.5">
      <c r="A2787" s="766">
        <v>2778</v>
      </c>
      <c r="B2787" s="763" t="s">
        <v>813</v>
      </c>
      <c r="C2787" s="764" t="s">
        <v>1988</v>
      </c>
      <c r="D2787" s="765">
        <v>8745</v>
      </c>
    </row>
    <row r="2788" spans="1:4" ht="25.5">
      <c r="A2788" s="766">
        <v>2779</v>
      </c>
      <c r="B2788" s="763" t="s">
        <v>813</v>
      </c>
      <c r="C2788" s="764" t="s">
        <v>1988</v>
      </c>
      <c r="D2788" s="765">
        <v>8745</v>
      </c>
    </row>
    <row r="2789" spans="1:4" ht="25.5">
      <c r="A2789" s="766">
        <v>2780</v>
      </c>
      <c r="B2789" s="763" t="s">
        <v>813</v>
      </c>
      <c r="C2789" s="764" t="s">
        <v>1988</v>
      </c>
      <c r="D2789" s="765">
        <v>8745</v>
      </c>
    </row>
    <row r="2790" spans="1:4">
      <c r="A2790" s="766">
        <v>2781</v>
      </c>
      <c r="B2790" s="763" t="s">
        <v>813</v>
      </c>
      <c r="C2790" s="764" t="s">
        <v>1989</v>
      </c>
      <c r="D2790" s="765">
        <v>9042.5</v>
      </c>
    </row>
    <row r="2791" spans="1:4" ht="25.5">
      <c r="A2791" s="766">
        <v>2782</v>
      </c>
      <c r="B2791" s="763" t="s">
        <v>813</v>
      </c>
      <c r="C2791" s="764" t="s">
        <v>1990</v>
      </c>
      <c r="D2791" s="765">
        <v>8001.05</v>
      </c>
    </row>
    <row r="2792" spans="1:4" ht="25.5">
      <c r="A2792" s="766">
        <v>2783</v>
      </c>
      <c r="B2792" s="763" t="s">
        <v>813</v>
      </c>
      <c r="C2792" s="764" t="s">
        <v>1990</v>
      </c>
      <c r="D2792" s="765">
        <v>8001.05</v>
      </c>
    </row>
    <row r="2793" spans="1:4">
      <c r="A2793" s="766">
        <v>2784</v>
      </c>
      <c r="B2793" s="763" t="s">
        <v>813</v>
      </c>
      <c r="C2793" s="764" t="s">
        <v>1991</v>
      </c>
      <c r="D2793" s="765">
        <v>5671.73</v>
      </c>
    </row>
    <row r="2794" spans="1:4">
      <c r="A2794" s="766">
        <v>2785</v>
      </c>
      <c r="B2794" s="763" t="s">
        <v>813</v>
      </c>
      <c r="C2794" s="764" t="s">
        <v>1991</v>
      </c>
      <c r="D2794" s="765">
        <v>5671.73</v>
      </c>
    </row>
    <row r="2795" spans="1:4">
      <c r="A2795" s="766">
        <f>A2794+1</f>
        <v>2786</v>
      </c>
      <c r="B2795" s="763" t="s">
        <v>813</v>
      </c>
      <c r="C2795" s="764" t="s">
        <v>1992</v>
      </c>
      <c r="D2795" s="765">
        <v>7768.31</v>
      </c>
    </row>
    <row r="2796" spans="1:4">
      <c r="A2796" s="766">
        <f t="shared" ref="A2796:A2811" si="0">A2795+1</f>
        <v>2787</v>
      </c>
      <c r="B2796" s="763" t="s">
        <v>813</v>
      </c>
      <c r="C2796" s="764" t="s">
        <v>1992</v>
      </c>
      <c r="D2796" s="765">
        <v>7768.31</v>
      </c>
    </row>
    <row r="2797" spans="1:4">
      <c r="A2797" s="766">
        <f t="shared" si="0"/>
        <v>2788</v>
      </c>
      <c r="B2797" s="763" t="s">
        <v>813</v>
      </c>
      <c r="C2797" s="764" t="s">
        <v>1969</v>
      </c>
      <c r="D2797" s="765">
        <v>5712.44</v>
      </c>
    </row>
    <row r="2798" spans="1:4">
      <c r="A2798" s="766">
        <f t="shared" si="0"/>
        <v>2789</v>
      </c>
      <c r="B2798" s="763" t="s">
        <v>813</v>
      </c>
      <c r="C2798" s="764" t="s">
        <v>1969</v>
      </c>
      <c r="D2798" s="765">
        <v>5712.44</v>
      </c>
    </row>
    <row r="2799" spans="1:4">
      <c r="A2799" s="766">
        <f t="shared" si="0"/>
        <v>2790</v>
      </c>
      <c r="B2799" s="763" t="s">
        <v>813</v>
      </c>
      <c r="C2799" s="764" t="s">
        <v>1993</v>
      </c>
      <c r="D2799" s="765">
        <v>44497.96</v>
      </c>
    </row>
    <row r="2800" spans="1:4">
      <c r="A2800" s="766">
        <f t="shared" si="0"/>
        <v>2791</v>
      </c>
      <c r="B2800" s="763" t="s">
        <v>813</v>
      </c>
      <c r="C2800" s="764" t="s">
        <v>1993</v>
      </c>
      <c r="D2800" s="765">
        <v>44497.96</v>
      </c>
    </row>
    <row r="2801" spans="1:4" ht="25.5">
      <c r="A2801" s="766">
        <f t="shared" si="0"/>
        <v>2792</v>
      </c>
      <c r="B2801" s="763" t="s">
        <v>813</v>
      </c>
      <c r="C2801" s="764" t="s">
        <v>1964</v>
      </c>
      <c r="D2801" s="765">
        <v>9375</v>
      </c>
    </row>
    <row r="2802" spans="1:4" ht="25.5">
      <c r="A2802" s="766">
        <f t="shared" si="0"/>
        <v>2793</v>
      </c>
      <c r="B2802" s="763" t="s">
        <v>813</v>
      </c>
      <c r="C2802" s="764" t="s">
        <v>1964</v>
      </c>
      <c r="D2802" s="765">
        <v>9375</v>
      </c>
    </row>
    <row r="2803" spans="1:4" ht="25.5">
      <c r="A2803" s="766">
        <f t="shared" si="0"/>
        <v>2794</v>
      </c>
      <c r="B2803" s="763" t="s">
        <v>813</v>
      </c>
      <c r="C2803" s="764" t="s">
        <v>1964</v>
      </c>
      <c r="D2803" s="765">
        <v>9375</v>
      </c>
    </row>
    <row r="2804" spans="1:4">
      <c r="A2804" s="766">
        <f t="shared" si="0"/>
        <v>2795</v>
      </c>
      <c r="B2804" s="763" t="s">
        <v>813</v>
      </c>
      <c r="C2804" s="764" t="s">
        <v>1993</v>
      </c>
      <c r="D2804" s="765">
        <v>2635.32</v>
      </c>
    </row>
    <row r="2805" spans="1:4">
      <c r="A2805" s="766">
        <f t="shared" si="0"/>
        <v>2796</v>
      </c>
      <c r="B2805" s="763" t="s">
        <v>813</v>
      </c>
      <c r="C2805" s="764" t="s">
        <v>1993</v>
      </c>
      <c r="D2805" s="765">
        <v>2635.32</v>
      </c>
    </row>
    <row r="2806" spans="1:4">
      <c r="A2806" s="766">
        <f t="shared" si="0"/>
        <v>2797</v>
      </c>
      <c r="B2806" s="763" t="s">
        <v>813</v>
      </c>
      <c r="C2806" s="764" t="s">
        <v>1993</v>
      </c>
      <c r="D2806" s="765">
        <v>2635.32</v>
      </c>
    </row>
    <row r="2807" spans="1:4" ht="25.5">
      <c r="A2807" s="766">
        <f t="shared" si="0"/>
        <v>2798</v>
      </c>
      <c r="B2807" s="763" t="s">
        <v>813</v>
      </c>
      <c r="C2807" s="764" t="s">
        <v>1994</v>
      </c>
      <c r="D2807" s="765">
        <v>8223.0300000000007</v>
      </c>
    </row>
    <row r="2808" spans="1:4">
      <c r="A2808" s="766">
        <f t="shared" si="0"/>
        <v>2799</v>
      </c>
      <c r="B2808" s="763" t="s">
        <v>813</v>
      </c>
      <c r="C2808" s="764" t="s">
        <v>1995</v>
      </c>
      <c r="D2808" s="765">
        <v>2693.34</v>
      </c>
    </row>
    <row r="2809" spans="1:4">
      <c r="A2809" s="766">
        <f t="shared" si="0"/>
        <v>2800</v>
      </c>
      <c r="B2809" s="763" t="s">
        <v>813</v>
      </c>
      <c r="C2809" s="764" t="s">
        <v>1995</v>
      </c>
      <c r="D2809" s="765">
        <v>2693.34</v>
      </c>
    </row>
    <row r="2810" spans="1:4">
      <c r="A2810" s="766">
        <f t="shared" si="0"/>
        <v>2801</v>
      </c>
      <c r="B2810" s="763" t="s">
        <v>813</v>
      </c>
      <c r="C2810" s="764" t="s">
        <v>1995</v>
      </c>
      <c r="D2810" s="765">
        <v>6185.54</v>
      </c>
    </row>
    <row r="2811" spans="1:4">
      <c r="A2811" s="766">
        <f t="shared" si="0"/>
        <v>2802</v>
      </c>
      <c r="B2811" s="763" t="s">
        <v>813</v>
      </c>
      <c r="C2811" s="764" t="s">
        <v>1995</v>
      </c>
      <c r="D2811" s="765">
        <v>6185.54</v>
      </c>
    </row>
    <row r="2812" spans="1:4">
      <c r="A2812" s="766"/>
      <c r="B2812" s="763"/>
      <c r="C2812" s="764"/>
      <c r="D2812" s="765"/>
    </row>
    <row r="2813" spans="1:4">
      <c r="A2813" s="45"/>
      <c r="B2813" s="57" t="s">
        <v>624</v>
      </c>
      <c r="C2813" s="46"/>
      <c r="D2813" s="48"/>
    </row>
    <row r="2814" spans="1:4">
      <c r="A2814" s="39"/>
      <c r="B2814" s="56" t="s">
        <v>625</v>
      </c>
      <c r="C2814" s="39"/>
      <c r="D2814" s="41"/>
    </row>
    <row r="2815" spans="1:4">
      <c r="A2815" s="766">
        <v>2786</v>
      </c>
      <c r="B2815" s="763" t="s">
        <v>813</v>
      </c>
      <c r="C2815" s="764" t="s">
        <v>1996</v>
      </c>
      <c r="D2815" s="765">
        <v>86000</v>
      </c>
    </row>
    <row r="2816" spans="1:4">
      <c r="A2816" s="1028"/>
      <c r="B2816" s="1028"/>
      <c r="C2816" s="1028"/>
      <c r="D2816" s="1028"/>
    </row>
    <row r="2818" spans="1:4">
      <c r="A2818" s="7" t="s">
        <v>2107</v>
      </c>
    </row>
    <row r="2819" spans="1:4">
      <c r="A2819" s="7" t="s">
        <v>769</v>
      </c>
      <c r="D2819" s="840" t="s">
        <v>2107</v>
      </c>
    </row>
    <row r="2820" spans="1:4">
      <c r="A2820" s="7" t="s">
        <v>770</v>
      </c>
      <c r="D2820" s="840" t="s">
        <v>2108</v>
      </c>
    </row>
    <row r="2821" spans="1:4">
      <c r="D2821" s="840" t="s">
        <v>2109</v>
      </c>
    </row>
  </sheetData>
  <mergeCells count="9">
    <mergeCell ref="A2816:D2816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38" bottom="0.19685039370078741" header="0.27559055118110237" footer="0.15748031496062992"/>
  <pageSetup scale="98" orientation="portrait" r:id="rId1"/>
  <headerFooter>
    <oddHeader>&amp;RETCA-IV-19</oddHead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6" tint="0.79998168889431442"/>
    <pageSetUpPr fitToPage="1"/>
  </sheetPr>
  <dimension ref="A1:G75"/>
  <sheetViews>
    <sheetView view="pageLayout" topLeftCell="A44" zoomScaleSheetLayoutView="100" workbookViewId="0">
      <selection activeCell="D72" sqref="D72:D74"/>
    </sheetView>
  </sheetViews>
  <sheetFormatPr baseColWidth="10" defaultColWidth="11.42578125" defaultRowHeight="16.5"/>
  <cols>
    <col min="1" max="1" width="1.5703125" style="145" customWidth="1"/>
    <col min="2" max="2" width="101.7109375" style="145" bestFit="1" customWidth="1"/>
    <col min="3" max="3" width="18.42578125" style="145" customWidth="1"/>
    <col min="4" max="4" width="18" style="567" customWidth="1"/>
    <col min="5" max="5" width="59.42578125" style="144" customWidth="1"/>
    <col min="6" max="6" width="22.7109375" style="144" customWidth="1"/>
    <col min="7" max="16384" width="11.42578125" style="144"/>
  </cols>
  <sheetData>
    <row r="1" spans="1:7" s="143" customFormat="1" ht="20.25">
      <c r="A1" s="850" t="s">
        <v>76</v>
      </c>
      <c r="B1" s="850"/>
      <c r="C1" s="850"/>
      <c r="D1" s="850"/>
      <c r="E1" s="556"/>
      <c r="G1" s="85"/>
    </row>
    <row r="2" spans="1:7" ht="15.75">
      <c r="A2" s="849" t="s">
        <v>14</v>
      </c>
      <c r="B2" s="849"/>
      <c r="C2" s="849"/>
      <c r="D2" s="849"/>
    </row>
    <row r="3" spans="1:7">
      <c r="A3" s="848" t="s">
        <v>636</v>
      </c>
      <c r="B3" s="848"/>
      <c r="C3" s="848"/>
      <c r="D3" s="848"/>
    </row>
    <row r="4" spans="1:7">
      <c r="A4" s="848" t="s">
        <v>755</v>
      </c>
      <c r="B4" s="848"/>
      <c r="C4" s="848"/>
      <c r="D4" s="848"/>
    </row>
    <row r="5" spans="1:7" s="145" customFormat="1" ht="17.25" thickBot="1">
      <c r="A5" s="851" t="s">
        <v>140</v>
      </c>
      <c r="B5" s="851"/>
      <c r="C5" s="85" t="s">
        <v>79</v>
      </c>
      <c r="D5" s="564" t="s">
        <v>639</v>
      </c>
    </row>
    <row r="6" spans="1:7" ht="27.75" customHeight="1" thickBot="1">
      <c r="A6" s="846"/>
      <c r="B6" s="847"/>
      <c r="C6" s="170">
        <v>2016</v>
      </c>
      <c r="D6" s="170">
        <v>2015</v>
      </c>
    </row>
    <row r="7" spans="1:7" ht="17.25" thickTop="1">
      <c r="A7" s="146" t="s">
        <v>141</v>
      </c>
      <c r="B7" s="147"/>
      <c r="C7" s="148"/>
      <c r="D7" s="565"/>
    </row>
    <row r="8" spans="1:7">
      <c r="A8" s="149" t="s">
        <v>142</v>
      </c>
      <c r="B8" s="150"/>
      <c r="C8" s="160">
        <f>SUM(C9:C16)</f>
        <v>1057465.8700000001</v>
      </c>
      <c r="D8" s="161">
        <f>SUM(D9:D16)</f>
        <v>690642.88</v>
      </c>
    </row>
    <row r="9" spans="1:7">
      <c r="A9" s="151"/>
      <c r="B9" s="152" t="s">
        <v>143</v>
      </c>
      <c r="C9" s="153" t="s">
        <v>144</v>
      </c>
      <c r="D9" s="154" t="s">
        <v>144</v>
      </c>
    </row>
    <row r="10" spans="1:7">
      <c r="A10" s="151"/>
      <c r="B10" s="152" t="s">
        <v>145</v>
      </c>
      <c r="C10" s="153"/>
      <c r="D10" s="154"/>
    </row>
    <row r="11" spans="1:7">
      <c r="A11" s="151"/>
      <c r="B11" s="152" t="s">
        <v>146</v>
      </c>
      <c r="C11" s="153"/>
      <c r="D11" s="154"/>
    </row>
    <row r="12" spans="1:7">
      <c r="A12" s="151"/>
      <c r="B12" s="152" t="s">
        <v>147</v>
      </c>
      <c r="C12" s="153"/>
      <c r="D12" s="154"/>
    </row>
    <row r="13" spans="1:7" ht="18.75">
      <c r="A13" s="151"/>
      <c r="B13" s="152" t="s">
        <v>148</v>
      </c>
      <c r="C13" s="153"/>
      <c r="D13" s="154"/>
    </row>
    <row r="14" spans="1:7">
      <c r="A14" s="151"/>
      <c r="B14" s="152" t="s">
        <v>149</v>
      </c>
      <c r="C14" s="153"/>
      <c r="D14" s="154"/>
    </row>
    <row r="15" spans="1:7">
      <c r="A15" s="151"/>
      <c r="B15" s="152" t="s">
        <v>150</v>
      </c>
      <c r="C15" s="153">
        <v>1057465.8700000001</v>
      </c>
      <c r="D15" s="154">
        <f>+'[2]6SACG3320'!$H$15</f>
        <v>690642.88</v>
      </c>
    </row>
    <row r="16" spans="1:7">
      <c r="A16" s="151"/>
      <c r="B16" s="152" t="s">
        <v>151</v>
      </c>
      <c r="C16" s="153"/>
      <c r="D16" s="154"/>
    </row>
    <row r="17" spans="1:4">
      <c r="A17" s="149" t="s">
        <v>152</v>
      </c>
      <c r="B17" s="150"/>
      <c r="C17" s="160">
        <f>SUM(C18:C19)</f>
        <v>1459550.56</v>
      </c>
      <c r="D17" s="161">
        <f>SUM(D18:D19)</f>
        <v>1494134.71</v>
      </c>
    </row>
    <row r="18" spans="1:4">
      <c r="A18" s="151"/>
      <c r="B18" s="152" t="s">
        <v>153</v>
      </c>
      <c r="C18" s="153"/>
      <c r="D18" s="154"/>
    </row>
    <row r="19" spans="1:4">
      <c r="A19" s="151"/>
      <c r="B19" s="152" t="s">
        <v>154</v>
      </c>
      <c r="C19" s="153">
        <v>1459550.56</v>
      </c>
      <c r="D19" s="154">
        <v>1494134.71</v>
      </c>
    </row>
    <row r="20" spans="1:4">
      <c r="A20" s="149" t="s">
        <v>155</v>
      </c>
      <c r="B20" s="150"/>
      <c r="C20" s="162">
        <f>SUM(C21:C25)</f>
        <v>1.29</v>
      </c>
      <c r="D20" s="161">
        <f>SUM(D21:D25)</f>
        <v>7.63</v>
      </c>
    </row>
    <row r="21" spans="1:4">
      <c r="A21" s="151"/>
      <c r="B21" s="152" t="s">
        <v>156</v>
      </c>
      <c r="C21" s="153">
        <v>1.29</v>
      </c>
      <c r="D21" s="154">
        <v>7.63</v>
      </c>
    </row>
    <row r="22" spans="1:4">
      <c r="A22" s="151"/>
      <c r="B22" s="152" t="s">
        <v>157</v>
      </c>
      <c r="C22" s="153"/>
      <c r="D22" s="154"/>
    </row>
    <row r="23" spans="1:4">
      <c r="A23" s="151"/>
      <c r="B23" s="152" t="s">
        <v>158</v>
      </c>
      <c r="C23" s="153"/>
      <c r="D23" s="154"/>
    </row>
    <row r="24" spans="1:4">
      <c r="A24" s="151"/>
      <c r="B24" s="152" t="s">
        <v>159</v>
      </c>
      <c r="C24" s="153"/>
      <c r="D24" s="154"/>
    </row>
    <row r="25" spans="1:4">
      <c r="A25" s="151"/>
      <c r="B25" s="152" t="s">
        <v>160</v>
      </c>
      <c r="C25" s="153"/>
      <c r="D25" s="154" t="s">
        <v>144</v>
      </c>
    </row>
    <row r="26" spans="1:4">
      <c r="A26" s="151"/>
      <c r="B26" s="148"/>
      <c r="C26" s="153" t="s">
        <v>144</v>
      </c>
      <c r="D26" s="154"/>
    </row>
    <row r="27" spans="1:4">
      <c r="A27" s="155" t="s">
        <v>161</v>
      </c>
      <c r="B27" s="156"/>
      <c r="C27" s="163">
        <f>C20+C17+C8</f>
        <v>2517017.7200000002</v>
      </c>
      <c r="D27" s="164">
        <f>D20+D17+D8</f>
        <v>2184785.2199999997</v>
      </c>
    </row>
    <row r="28" spans="1:4">
      <c r="A28" s="151"/>
      <c r="B28" s="148"/>
      <c r="C28" s="153"/>
      <c r="D28" s="154"/>
    </row>
    <row r="29" spans="1:4">
      <c r="A29" s="146" t="s">
        <v>162</v>
      </c>
      <c r="B29" s="147"/>
      <c r="C29" s="153"/>
      <c r="D29" s="154"/>
    </row>
    <row r="30" spans="1:4">
      <c r="A30" s="149" t="s">
        <v>163</v>
      </c>
      <c r="B30" s="150"/>
      <c r="C30" s="160">
        <f>SUM(C31:C33)</f>
        <v>2610062.1500000004</v>
      </c>
      <c r="D30" s="161">
        <f>SUM(D31:D33)</f>
        <v>2551977.4900000002</v>
      </c>
    </row>
    <row r="31" spans="1:4">
      <c r="A31" s="151"/>
      <c r="B31" s="152" t="s">
        <v>164</v>
      </c>
      <c r="C31" s="153">
        <v>1788925.75</v>
      </c>
      <c r="D31" s="154">
        <v>2090239.04</v>
      </c>
    </row>
    <row r="32" spans="1:4">
      <c r="A32" s="151"/>
      <c r="B32" s="152" t="s">
        <v>165</v>
      </c>
      <c r="C32" s="153">
        <v>257275.34</v>
      </c>
      <c r="D32" s="154">
        <v>102502.94</v>
      </c>
    </row>
    <row r="33" spans="1:4">
      <c r="A33" s="151"/>
      <c r="B33" s="152" t="s">
        <v>166</v>
      </c>
      <c r="C33" s="153">
        <v>563861.06000000006</v>
      </c>
      <c r="D33" s="154">
        <v>359235.51</v>
      </c>
    </row>
    <row r="34" spans="1:4">
      <c r="A34" s="149" t="s">
        <v>154</v>
      </c>
      <c r="B34" s="150"/>
      <c r="C34" s="162">
        <f>SUM(C35:C43)</f>
        <v>0</v>
      </c>
      <c r="D34" s="165">
        <f>SUM(D35:D43)</f>
        <v>0</v>
      </c>
    </row>
    <row r="35" spans="1:4">
      <c r="A35" s="151"/>
      <c r="B35" s="152" t="s">
        <v>167</v>
      </c>
      <c r="C35" s="153"/>
      <c r="D35" s="154"/>
    </row>
    <row r="36" spans="1:4">
      <c r="A36" s="151"/>
      <c r="B36" s="152" t="s">
        <v>168</v>
      </c>
      <c r="C36" s="153"/>
      <c r="D36" s="154"/>
    </row>
    <row r="37" spans="1:4">
      <c r="A37" s="151"/>
      <c r="B37" s="152" t="s">
        <v>169</v>
      </c>
      <c r="C37" s="153"/>
      <c r="D37" s="154"/>
    </row>
    <row r="38" spans="1:4">
      <c r="A38" s="151"/>
      <c r="B38" s="152" t="s">
        <v>170</v>
      </c>
      <c r="C38" s="153"/>
      <c r="D38" s="154"/>
    </row>
    <row r="39" spans="1:4">
      <c r="A39" s="151"/>
      <c r="B39" s="152" t="s">
        <v>171</v>
      </c>
      <c r="C39" s="153"/>
      <c r="D39" s="154"/>
    </row>
    <row r="40" spans="1:4">
      <c r="A40" s="151"/>
      <c r="B40" s="152" t="s">
        <v>172</v>
      </c>
      <c r="C40" s="153"/>
      <c r="D40" s="154"/>
    </row>
    <row r="41" spans="1:4">
      <c r="A41" s="151"/>
      <c r="B41" s="152" t="s">
        <v>173</v>
      </c>
      <c r="C41" s="153"/>
      <c r="D41" s="154"/>
    </row>
    <row r="42" spans="1:4">
      <c r="A42" s="151"/>
      <c r="B42" s="152" t="s">
        <v>174</v>
      </c>
      <c r="C42" s="153"/>
      <c r="D42" s="154"/>
    </row>
    <row r="43" spans="1:4">
      <c r="A43" s="151"/>
      <c r="B43" s="152" t="s">
        <v>175</v>
      </c>
      <c r="C43" s="153"/>
      <c r="D43" s="154"/>
    </row>
    <row r="44" spans="1:4">
      <c r="A44" s="149" t="s">
        <v>176</v>
      </c>
      <c r="B44" s="150"/>
      <c r="C44" s="162">
        <f>SUM(C45:C47)</f>
        <v>0</v>
      </c>
      <c r="D44" s="165">
        <f>SUM(D45:D47)</f>
        <v>0</v>
      </c>
    </row>
    <row r="45" spans="1:4">
      <c r="A45" s="151"/>
      <c r="B45" s="152" t="s">
        <v>177</v>
      </c>
      <c r="C45" s="153"/>
      <c r="D45" s="154"/>
    </row>
    <row r="46" spans="1:4">
      <c r="A46" s="151"/>
      <c r="B46" s="152" t="s">
        <v>124</v>
      </c>
      <c r="C46" s="153"/>
      <c r="D46" s="154"/>
    </row>
    <row r="47" spans="1:4">
      <c r="A47" s="151"/>
      <c r="B47" s="152" t="s">
        <v>178</v>
      </c>
      <c r="C47" s="153"/>
      <c r="D47" s="154"/>
    </row>
    <row r="48" spans="1:4">
      <c r="A48" s="149" t="s">
        <v>179</v>
      </c>
      <c r="B48" s="150"/>
      <c r="C48" s="162">
        <f>SUM(C49:C53)</f>
        <v>0</v>
      </c>
      <c r="D48" s="165">
        <f>SUM(D49:D53)</f>
        <v>0</v>
      </c>
    </row>
    <row r="49" spans="1:4">
      <c r="A49" s="151"/>
      <c r="B49" s="152" t="s">
        <v>180</v>
      </c>
      <c r="C49" s="153"/>
      <c r="D49" s="154"/>
    </row>
    <row r="50" spans="1:4">
      <c r="A50" s="151"/>
      <c r="B50" s="152" t="s">
        <v>181</v>
      </c>
      <c r="C50" s="153"/>
      <c r="D50" s="154"/>
    </row>
    <row r="51" spans="1:4">
      <c r="A51" s="151"/>
      <c r="B51" s="152" t="s">
        <v>182</v>
      </c>
      <c r="C51" s="153"/>
      <c r="D51" s="154"/>
    </row>
    <row r="52" spans="1:4">
      <c r="A52" s="151"/>
      <c r="B52" s="152" t="s">
        <v>183</v>
      </c>
      <c r="C52" s="153"/>
      <c r="D52" s="154"/>
    </row>
    <row r="53" spans="1:4">
      <c r="A53" s="151"/>
      <c r="B53" s="152" t="s">
        <v>184</v>
      </c>
      <c r="C53" s="153"/>
      <c r="D53" s="154"/>
    </row>
    <row r="54" spans="1:4">
      <c r="A54" s="149" t="s">
        <v>185</v>
      </c>
      <c r="B54" s="150"/>
      <c r="C54" s="166">
        <f>SUM(C55:C60)</f>
        <v>95193.49</v>
      </c>
      <c r="D54" s="167">
        <f>SUM(D55:D60)</f>
        <v>0</v>
      </c>
    </row>
    <row r="55" spans="1:4">
      <c r="A55" s="151"/>
      <c r="B55" s="152" t="s">
        <v>186</v>
      </c>
      <c r="C55" s="153">
        <v>95193.49</v>
      </c>
      <c r="D55" s="154">
        <v>0</v>
      </c>
    </row>
    <row r="56" spans="1:4">
      <c r="A56" s="151"/>
      <c r="B56" s="152" t="s">
        <v>187</v>
      </c>
      <c r="C56" s="153"/>
      <c r="D56" s="154"/>
    </row>
    <row r="57" spans="1:4">
      <c r="A57" s="151"/>
      <c r="B57" s="152" t="s">
        <v>188</v>
      </c>
      <c r="C57" s="153"/>
      <c r="D57" s="154"/>
    </row>
    <row r="58" spans="1:4">
      <c r="A58" s="151"/>
      <c r="B58" s="152" t="s">
        <v>189</v>
      </c>
      <c r="C58" s="153"/>
      <c r="D58" s="154"/>
    </row>
    <row r="59" spans="1:4">
      <c r="A59" s="151"/>
      <c r="B59" s="152" t="s">
        <v>190</v>
      </c>
      <c r="C59" s="153"/>
      <c r="D59" s="154"/>
    </row>
    <row r="60" spans="1:4">
      <c r="A60" s="151"/>
      <c r="B60" s="152" t="s">
        <v>191</v>
      </c>
      <c r="C60" s="153"/>
      <c r="D60" s="154"/>
    </row>
    <row r="61" spans="1:4">
      <c r="A61" s="149" t="s">
        <v>192</v>
      </c>
      <c r="B61" s="150"/>
      <c r="C61" s="166">
        <f>C62</f>
        <v>0</v>
      </c>
      <c r="D61" s="167">
        <f>D62</f>
        <v>0</v>
      </c>
    </row>
    <row r="62" spans="1:4">
      <c r="A62" s="151"/>
      <c r="B62" s="152" t="s">
        <v>193</v>
      </c>
      <c r="C62" s="153"/>
      <c r="D62" s="154"/>
    </row>
    <row r="63" spans="1:4">
      <c r="A63" s="151"/>
      <c r="B63" s="157"/>
      <c r="C63" s="153"/>
      <c r="D63" s="154"/>
    </row>
    <row r="64" spans="1:4">
      <c r="A64" s="149" t="s">
        <v>194</v>
      </c>
      <c r="B64" s="150"/>
      <c r="C64" s="163">
        <f>C61+C54+C48+C34+C30+C44</f>
        <v>2705255.6400000006</v>
      </c>
      <c r="D64" s="164">
        <f>D61+D54+D48+D34+D30+D44</f>
        <v>2551977.4900000002</v>
      </c>
    </row>
    <row r="65" spans="1:5">
      <c r="A65" s="151"/>
      <c r="B65" s="157"/>
      <c r="C65" s="153"/>
      <c r="D65" s="154"/>
    </row>
    <row r="66" spans="1:5" ht="20.25">
      <c r="A66" s="149" t="s">
        <v>195</v>
      </c>
      <c r="B66" s="150"/>
      <c r="C66" s="163">
        <f>C27-C64</f>
        <v>-188237.92000000039</v>
      </c>
      <c r="D66" s="164">
        <f>D27-D64</f>
        <v>-367192.27000000048</v>
      </c>
      <c r="E66" s="568" t="str">
        <f>IF(C66&lt;&gt;'ETCA-I-01'!E41,"ERROR!!!, NO COINCIDEN LOS MONTOS CON LO REPORTADO EN EL FORMATO ETCA-I-01 EN EL EJERCICIO 2016","")</f>
        <v/>
      </c>
    </row>
    <row r="67" spans="1:5" ht="21" thickBot="1">
      <c r="A67" s="158"/>
      <c r="B67" s="159"/>
      <c r="C67" s="159"/>
      <c r="D67" s="566"/>
      <c r="E67" s="568"/>
    </row>
    <row r="68" spans="1:5" s="558" customFormat="1" ht="16.5" customHeight="1">
      <c r="A68" s="157"/>
      <c r="B68" s="632" t="s">
        <v>196</v>
      </c>
      <c r="C68" s="157"/>
      <c r="D68" s="633"/>
    </row>
    <row r="69" spans="1:5" s="558" customFormat="1" ht="16.5" customHeight="1">
      <c r="A69" s="157"/>
      <c r="B69" s="157"/>
      <c r="C69" s="157" t="s">
        <v>144</v>
      </c>
      <c r="D69" s="633"/>
    </row>
    <row r="70" spans="1:5" s="558" customFormat="1" ht="16.5" customHeight="1">
      <c r="A70" s="157"/>
      <c r="B70" s="157" t="s">
        <v>144</v>
      </c>
      <c r="C70" s="157" t="s">
        <v>144</v>
      </c>
      <c r="D70" s="633"/>
    </row>
    <row r="71" spans="1:5" s="558" customFormat="1" ht="16.5" customHeight="1">
      <c r="A71" s="157"/>
      <c r="B71" s="753"/>
      <c r="C71" s="747"/>
      <c r="D71" s="746"/>
      <c r="E71" s="747"/>
    </row>
    <row r="72" spans="1:5" s="558" customFormat="1" ht="16.5" customHeight="1">
      <c r="A72" s="557"/>
      <c r="B72" s="754" t="s">
        <v>774</v>
      </c>
      <c r="C72" s="754"/>
      <c r="D72" s="757" t="s">
        <v>773</v>
      </c>
      <c r="E72" s="754" t="s">
        <v>773</v>
      </c>
    </row>
    <row r="73" spans="1:5">
      <c r="B73" s="750" t="s">
        <v>769</v>
      </c>
      <c r="C73" s="750"/>
      <c r="D73" s="755" t="s">
        <v>771</v>
      </c>
      <c r="E73" s="750" t="s">
        <v>771</v>
      </c>
    </row>
    <row r="74" spans="1:5">
      <c r="B74" s="752" t="s">
        <v>770</v>
      </c>
      <c r="C74" s="752"/>
      <c r="D74" s="756" t="s">
        <v>775</v>
      </c>
      <c r="E74" s="752" t="s">
        <v>772</v>
      </c>
    </row>
    <row r="75" spans="1:5">
      <c r="C75" s="144"/>
    </row>
  </sheetData>
  <sheetProtection sheet="1" objects="1" scenarios="1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50" orientation="portrait" r:id="rId1"/>
  <headerFooter>
    <oddHeader>&amp;RETCA-1-02                                   .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J35"/>
  <sheetViews>
    <sheetView view="pageLayout" zoomScaleSheetLayoutView="100" workbookViewId="0">
      <selection activeCell="D14" sqref="D14"/>
    </sheetView>
  </sheetViews>
  <sheetFormatPr baseColWidth="10" defaultColWidth="11.42578125" defaultRowHeight="16.5"/>
  <cols>
    <col min="1" max="1" width="3.7109375" style="174" customWidth="1"/>
    <col min="2" max="2" width="35.7109375" style="143" customWidth="1"/>
    <col min="3" max="3" width="26.7109375" style="143" customWidth="1"/>
    <col min="4" max="5" width="15.7109375" style="143" customWidth="1"/>
    <col min="6" max="16384" width="11.42578125" style="143"/>
  </cols>
  <sheetData>
    <row r="1" spans="1:5">
      <c r="A1" s="464"/>
      <c r="B1" s="511"/>
      <c r="C1" s="512" t="s">
        <v>76</v>
      </c>
      <c r="D1" s="511"/>
      <c r="E1" s="441"/>
    </row>
    <row r="2" spans="1:5">
      <c r="A2" s="928" t="s">
        <v>626</v>
      </c>
      <c r="B2" s="928"/>
      <c r="C2" s="928"/>
      <c r="D2" s="928"/>
      <c r="E2" s="928"/>
    </row>
    <row r="3" spans="1:5">
      <c r="C3" s="737" t="s">
        <v>1997</v>
      </c>
    </row>
    <row r="4" spans="1:5">
      <c r="B4" s="691"/>
      <c r="C4" s="738" t="s">
        <v>755</v>
      </c>
      <c r="D4" s="691"/>
      <c r="E4" s="691"/>
    </row>
    <row r="5" spans="1:5">
      <c r="A5" s="691"/>
      <c r="B5" s="691"/>
      <c r="C5" s="691" t="s">
        <v>585</v>
      </c>
      <c r="D5" s="85" t="s">
        <v>79</v>
      </c>
      <c r="E5" s="513" t="s">
        <v>639</v>
      </c>
    </row>
    <row r="6" spans="1:5" ht="6.75" customHeight="1" thickBot="1"/>
    <row r="7" spans="1:5" s="296" customFormat="1" ht="30" customHeight="1">
      <c r="A7" s="929" t="s">
        <v>627</v>
      </c>
      <c r="B7" s="930"/>
      <c r="C7" s="514" t="s">
        <v>628</v>
      </c>
      <c r="D7" s="694" t="s">
        <v>629</v>
      </c>
      <c r="E7" s="696" t="s">
        <v>630</v>
      </c>
    </row>
    <row r="8" spans="1:5" s="296" customFormat="1" ht="30" customHeight="1" thickBot="1">
      <c r="A8" s="931"/>
      <c r="B8" s="932"/>
      <c r="C8" s="446" t="s">
        <v>515</v>
      </c>
      <c r="D8" s="446" t="s">
        <v>516</v>
      </c>
      <c r="E8" s="447" t="s">
        <v>631</v>
      </c>
    </row>
    <row r="9" spans="1:5" s="296" customFormat="1" ht="12.75" customHeight="1">
      <c r="A9" s="933"/>
      <c r="B9" s="1035"/>
      <c r="C9" s="934"/>
      <c r="D9" s="934"/>
      <c r="E9" s="1036"/>
    </row>
    <row r="10" spans="1:5" s="296" customFormat="1" ht="20.25" customHeight="1">
      <c r="A10" s="448">
        <v>1</v>
      </c>
      <c r="B10" s="515"/>
      <c r="C10" s="450"/>
      <c r="D10" s="451"/>
      <c r="E10" s="461" t="str">
        <f>IF(B10&lt;&gt;"",C10+D10,"")</f>
        <v/>
      </c>
    </row>
    <row r="11" spans="1:5" s="296" customFormat="1" ht="20.25" customHeight="1">
      <c r="A11" s="448">
        <v>2</v>
      </c>
      <c r="B11" s="515"/>
      <c r="C11" s="450"/>
      <c r="D11" s="451"/>
      <c r="E11" s="461" t="str">
        <f t="shared" ref="E11:E19" si="0">IF(B11&lt;&gt;"",C11+D11,"")</f>
        <v/>
      </c>
    </row>
    <row r="12" spans="1:5" s="296" customFormat="1" ht="20.25" customHeight="1">
      <c r="A12" s="448">
        <v>3</v>
      </c>
      <c r="B12" s="515" t="s">
        <v>762</v>
      </c>
      <c r="C12" s="450"/>
      <c r="D12" s="451"/>
      <c r="E12" s="461">
        <f t="shared" si="0"/>
        <v>0</v>
      </c>
    </row>
    <row r="13" spans="1:5" s="296" customFormat="1" ht="20.25" customHeight="1">
      <c r="A13" s="448">
        <v>4</v>
      </c>
      <c r="B13" s="515"/>
      <c r="C13" s="450"/>
      <c r="D13" s="451"/>
      <c r="E13" s="461" t="str">
        <f t="shared" si="0"/>
        <v/>
      </c>
    </row>
    <row r="14" spans="1:5" s="296" customFormat="1" ht="20.25" customHeight="1">
      <c r="A14" s="448">
        <v>5</v>
      </c>
      <c r="B14" s="515"/>
      <c r="C14" s="450"/>
      <c r="D14" s="451"/>
      <c r="E14" s="461" t="str">
        <f t="shared" si="0"/>
        <v/>
      </c>
    </row>
    <row r="15" spans="1:5" s="296" customFormat="1" ht="20.25" customHeight="1">
      <c r="A15" s="448">
        <v>6</v>
      </c>
      <c r="B15" s="515"/>
      <c r="C15" s="450"/>
      <c r="D15" s="451"/>
      <c r="E15" s="461" t="str">
        <f t="shared" si="0"/>
        <v/>
      </c>
    </row>
    <row r="16" spans="1:5" s="296" customFormat="1" ht="20.25" customHeight="1">
      <c r="A16" s="448">
        <v>7</v>
      </c>
      <c r="B16" s="515"/>
      <c r="C16" s="450"/>
      <c r="D16" s="451"/>
      <c r="E16" s="461" t="str">
        <f t="shared" si="0"/>
        <v/>
      </c>
    </row>
    <row r="17" spans="1:7" s="296" customFormat="1" ht="20.25" customHeight="1">
      <c r="A17" s="448">
        <v>8</v>
      </c>
      <c r="B17" s="515"/>
      <c r="C17" s="450"/>
      <c r="D17" s="451"/>
      <c r="E17" s="461" t="str">
        <f t="shared" si="0"/>
        <v/>
      </c>
    </row>
    <row r="18" spans="1:7" s="296" customFormat="1" ht="20.25" customHeight="1">
      <c r="A18" s="448">
        <v>9</v>
      </c>
      <c r="B18" s="515"/>
      <c r="C18" s="450"/>
      <c r="D18" s="451"/>
      <c r="E18" s="461" t="str">
        <f t="shared" si="0"/>
        <v/>
      </c>
    </row>
    <row r="19" spans="1:7" s="296" customFormat="1" ht="20.25" customHeight="1">
      <c r="A19" s="448">
        <v>10</v>
      </c>
      <c r="B19" s="515"/>
      <c r="C19" s="450"/>
      <c r="D19" s="451"/>
      <c r="E19" s="461" t="str">
        <f t="shared" si="0"/>
        <v/>
      </c>
    </row>
    <row r="20" spans="1:7" s="296" customFormat="1" ht="20.25" customHeight="1">
      <c r="A20" s="448"/>
      <c r="B20" s="516" t="s">
        <v>632</v>
      </c>
      <c r="C20" s="459">
        <f>SUM(C10:C19)</f>
        <v>0</v>
      </c>
      <c r="D20" s="459">
        <f>SUM(D10:D19)</f>
        <v>0</v>
      </c>
      <c r="E20" s="461">
        <f>C20+D20</f>
        <v>0</v>
      </c>
      <c r="G20" s="517"/>
    </row>
    <row r="21" spans="1:7" s="296" customFormat="1" ht="21" customHeight="1">
      <c r="A21" s="925" t="s">
        <v>633</v>
      </c>
      <c r="B21" s="926"/>
      <c r="C21" s="926"/>
      <c r="D21" s="926"/>
      <c r="E21" s="927"/>
    </row>
    <row r="22" spans="1:7" s="296" customFormat="1" ht="20.25" customHeight="1">
      <c r="A22" s="448">
        <v>1</v>
      </c>
      <c r="B22" s="449"/>
      <c r="C22" s="450"/>
      <c r="D22" s="451"/>
      <c r="E22" s="461" t="str">
        <f>IF(B22&lt;&gt;"",C22+D22,"")</f>
        <v/>
      </c>
    </row>
    <row r="23" spans="1:7" s="296" customFormat="1" ht="20.25" customHeight="1">
      <c r="A23" s="448">
        <v>2</v>
      </c>
      <c r="B23" s="449"/>
      <c r="C23" s="450"/>
      <c r="D23" s="451"/>
      <c r="E23" s="461" t="str">
        <f t="shared" ref="E23:E31" si="1">IF(B23&lt;&gt;"",C23+D23,"")</f>
        <v/>
      </c>
    </row>
    <row r="24" spans="1:7" s="296" customFormat="1" ht="20.25" customHeight="1">
      <c r="A24" s="448">
        <v>3</v>
      </c>
      <c r="B24" s="449"/>
      <c r="C24" s="450"/>
      <c r="D24" s="451"/>
      <c r="E24" s="461" t="str">
        <f t="shared" si="1"/>
        <v/>
      </c>
    </row>
    <row r="25" spans="1:7" s="296" customFormat="1" ht="20.25" customHeight="1">
      <c r="A25" s="448">
        <v>4</v>
      </c>
      <c r="B25" s="449"/>
      <c r="C25" s="450"/>
      <c r="D25" s="451"/>
      <c r="E25" s="461" t="str">
        <f t="shared" si="1"/>
        <v/>
      </c>
    </row>
    <row r="26" spans="1:7" s="296" customFormat="1" ht="20.25" customHeight="1">
      <c r="A26" s="448">
        <v>5</v>
      </c>
      <c r="B26" s="449"/>
      <c r="C26" s="450"/>
      <c r="D26" s="451"/>
      <c r="E26" s="461" t="str">
        <f t="shared" si="1"/>
        <v/>
      </c>
    </row>
    <row r="27" spans="1:7" s="296" customFormat="1" ht="20.25" customHeight="1">
      <c r="A27" s="448">
        <v>6</v>
      </c>
      <c r="B27" s="449"/>
      <c r="C27" s="450"/>
      <c r="D27" s="451"/>
      <c r="E27" s="461" t="str">
        <f t="shared" si="1"/>
        <v/>
      </c>
    </row>
    <row r="28" spans="1:7" s="296" customFormat="1" ht="20.25" customHeight="1">
      <c r="A28" s="448">
        <v>7</v>
      </c>
      <c r="B28" s="449"/>
      <c r="C28" s="450"/>
      <c r="D28" s="451"/>
      <c r="E28" s="461" t="str">
        <f t="shared" si="1"/>
        <v/>
      </c>
    </row>
    <row r="29" spans="1:7" s="296" customFormat="1" ht="20.25" customHeight="1">
      <c r="A29" s="448">
        <v>8</v>
      </c>
      <c r="B29" s="449"/>
      <c r="C29" s="450"/>
      <c r="D29" s="451"/>
      <c r="E29" s="461" t="str">
        <f t="shared" si="1"/>
        <v/>
      </c>
    </row>
    <row r="30" spans="1:7" s="296" customFormat="1" ht="20.25" customHeight="1">
      <c r="A30" s="448">
        <v>9</v>
      </c>
      <c r="B30" s="449"/>
      <c r="C30" s="450"/>
      <c r="D30" s="451"/>
      <c r="E30" s="461" t="str">
        <f t="shared" si="1"/>
        <v/>
      </c>
    </row>
    <row r="31" spans="1:7" s="296" customFormat="1" ht="20.25" customHeight="1">
      <c r="A31" s="448">
        <v>10</v>
      </c>
      <c r="B31" s="449"/>
      <c r="C31" s="450"/>
      <c r="D31" s="451"/>
      <c r="E31" s="461" t="str">
        <f t="shared" si="1"/>
        <v/>
      </c>
    </row>
    <row r="32" spans="1:7" s="455" customFormat="1" ht="22.5" customHeight="1" thickBot="1">
      <c r="A32" s="448"/>
      <c r="B32" s="454" t="s">
        <v>634</v>
      </c>
      <c r="C32" s="520">
        <f>SUM(C22:C31)</f>
        <v>0</v>
      </c>
      <c r="D32" s="521">
        <f>SUM(D22:D31)</f>
        <v>0</v>
      </c>
      <c r="E32" s="519">
        <f>C32+D32</f>
        <v>0</v>
      </c>
    </row>
    <row r="33" spans="1:10" ht="30" customHeight="1" thickBot="1">
      <c r="A33" s="456"/>
      <c r="B33" s="457" t="s">
        <v>522</v>
      </c>
      <c r="C33" s="462">
        <f>SUM(C20,C32)</f>
        <v>0</v>
      </c>
      <c r="D33" s="462">
        <f t="shared" ref="D33:E33" si="2">SUM(D20,D32)</f>
        <v>0</v>
      </c>
      <c r="E33" s="463">
        <f t="shared" si="2"/>
        <v>0</v>
      </c>
    </row>
    <row r="34" spans="1:10" ht="12.75" customHeight="1">
      <c r="J34" s="458"/>
    </row>
    <row r="35" spans="1:10" ht="20.25">
      <c r="B35" s="518" t="s">
        <v>635</v>
      </c>
    </row>
  </sheetData>
  <sheetProtection sheet="1" objects="1" scenarios="1"/>
  <mergeCells count="4">
    <mergeCell ref="A2:E2"/>
    <mergeCell ref="A7:B8"/>
    <mergeCell ref="A9:E9"/>
    <mergeCell ref="A21:E21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headerFooter>
    <oddHeader>&amp;RETCA-IV-20</oddHeader>
    <oddFooter>&amp;L_______________________
C.P. JOSE FRANCISCO ORTEGA MOLINA
DIRECTOR GENERAL&amp;R__________________________
C..P. REFUGIO CARMELO ARRIQUIVES
ENC. DE LA SUBDIR. ADMINISTRATIVA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/>
  </sheetPr>
  <dimension ref="A1"/>
  <sheetViews>
    <sheetView view="pageBreakPreview" zoomScale="90" zoomScaleSheetLayoutView="90" workbookViewId="0">
      <selection activeCell="I40" sqref="I40"/>
    </sheetView>
  </sheetViews>
  <sheetFormatPr baseColWidth="10" defaultColWidth="11.42578125" defaultRowHeight="15"/>
  <sheetData/>
  <pageMargins left="0.7" right="0.1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view="pageLayout" workbookViewId="0">
      <selection activeCell="G40" sqref="A1:G40"/>
    </sheetView>
  </sheetViews>
  <sheetFormatPr baseColWidth="10" defaultRowHeight="15"/>
  <cols>
    <col min="2" max="2" width="37.85546875" customWidth="1"/>
    <col min="3" max="3" width="17.85546875" customWidth="1"/>
    <col min="4" max="4" width="16" customWidth="1"/>
    <col min="5" max="5" width="17" customWidth="1"/>
    <col min="7" max="7" width="16" customWidth="1"/>
    <col min="8" max="8" width="17.7109375" bestFit="1" customWidth="1"/>
    <col min="10" max="10" width="30.140625" customWidth="1"/>
    <col min="11" max="11" width="15.85546875" customWidth="1"/>
    <col min="13" max="13" width="30.85546875" customWidth="1"/>
    <col min="14" max="15" width="14.28515625" customWidth="1"/>
    <col min="16" max="16" width="13.28515625" customWidth="1"/>
  </cols>
  <sheetData>
    <row r="1" spans="1:7" ht="15.75">
      <c r="A1" s="850" t="s">
        <v>76</v>
      </c>
      <c r="B1" s="850"/>
      <c r="C1" s="850"/>
      <c r="D1" s="850"/>
      <c r="E1" s="850"/>
      <c r="F1" s="850"/>
      <c r="G1" s="850"/>
    </row>
    <row r="2" spans="1:7" ht="15.75">
      <c r="A2" s="850" t="s">
        <v>197</v>
      </c>
      <c r="B2" s="850"/>
      <c r="C2" s="850"/>
      <c r="D2" s="850"/>
      <c r="E2" s="850"/>
      <c r="F2" s="850"/>
      <c r="G2" s="850"/>
    </row>
    <row r="3" spans="1:7" ht="15.75">
      <c r="A3" s="850" t="s">
        <v>636</v>
      </c>
      <c r="B3" s="850"/>
      <c r="C3" s="850"/>
      <c r="D3" s="850"/>
      <c r="E3" s="850"/>
      <c r="F3" s="850"/>
      <c r="G3" s="850"/>
    </row>
    <row r="4" spans="1:7" ht="15.75">
      <c r="A4" s="850" t="s">
        <v>755</v>
      </c>
      <c r="B4" s="850"/>
      <c r="C4" s="850"/>
      <c r="D4" s="850"/>
      <c r="E4" s="850"/>
      <c r="F4" s="850"/>
      <c r="G4" s="850"/>
    </row>
    <row r="5" spans="1:7" ht="16.5">
      <c r="B5" s="89"/>
      <c r="C5" s="88" t="s">
        <v>78</v>
      </c>
      <c r="D5" s="89"/>
      <c r="F5" s="85" t="s">
        <v>79</v>
      </c>
      <c r="G5" s="88" t="s">
        <v>639</v>
      </c>
    </row>
    <row r="6" spans="1:7" ht="60">
      <c r="A6" s="854" t="s">
        <v>198</v>
      </c>
      <c r="B6" s="854"/>
      <c r="C6" s="742" t="s">
        <v>123</v>
      </c>
      <c r="D6" s="742" t="s">
        <v>763</v>
      </c>
      <c r="E6" s="742" t="s">
        <v>764</v>
      </c>
      <c r="F6" s="742" t="s">
        <v>199</v>
      </c>
      <c r="G6" s="743" t="s">
        <v>522</v>
      </c>
    </row>
    <row r="7" spans="1:7">
      <c r="A7" s="1037"/>
      <c r="B7" s="1037"/>
      <c r="C7" s="1038"/>
      <c r="D7" s="1038"/>
      <c r="E7" s="1038"/>
      <c r="F7" s="1038"/>
      <c r="G7" s="1038"/>
    </row>
    <row r="8" spans="1:7" ht="15.75" thickBot="1">
      <c r="A8" s="1039" t="s">
        <v>132</v>
      </c>
      <c r="B8" s="1039"/>
      <c r="C8" s="1040"/>
      <c r="D8" s="1041"/>
      <c r="E8" s="1041">
        <v>-349891.11</v>
      </c>
      <c r="F8" s="1041">
        <v>0</v>
      </c>
      <c r="G8" s="1042">
        <f>SUM(C8:F8)</f>
        <v>-349891.11</v>
      </c>
    </row>
    <row r="9" spans="1:7">
      <c r="A9" s="744"/>
      <c r="B9" s="1043"/>
      <c r="C9" s="1044"/>
      <c r="D9" s="1044"/>
      <c r="E9" s="1044"/>
      <c r="F9" s="1044"/>
      <c r="G9" s="1044"/>
    </row>
    <row r="10" spans="1:7">
      <c r="A10" s="853" t="s">
        <v>2110</v>
      </c>
      <c r="B10" s="853"/>
      <c r="C10" s="1045">
        <f>SUM(C11:C13)</f>
        <v>10543824</v>
      </c>
      <c r="D10" s="1045">
        <f t="shared" ref="D10:F10" si="0">SUM(D11:D13)</f>
        <v>0</v>
      </c>
      <c r="E10" s="1045">
        <f t="shared" si="0"/>
        <v>0</v>
      </c>
      <c r="F10" s="1045">
        <f t="shared" si="0"/>
        <v>0</v>
      </c>
      <c r="G10" s="1045">
        <f>SUM(C10:F10)</f>
        <v>10543824</v>
      </c>
    </row>
    <row r="11" spans="1:7">
      <c r="A11" s="852" t="s">
        <v>765</v>
      </c>
      <c r="B11" s="852"/>
      <c r="C11" s="1046">
        <v>10543824</v>
      </c>
      <c r="D11" s="1047">
        <v>0</v>
      </c>
      <c r="E11" s="1047">
        <v>0</v>
      </c>
      <c r="F11" s="1046">
        <v>0</v>
      </c>
      <c r="G11" s="1044">
        <f>+C11</f>
        <v>10543824</v>
      </c>
    </row>
    <row r="12" spans="1:7">
      <c r="A12" s="852" t="s">
        <v>125</v>
      </c>
      <c r="B12" s="852"/>
      <c r="C12" s="1046">
        <v>0</v>
      </c>
      <c r="D12" s="1047">
        <v>0</v>
      </c>
      <c r="E12" s="1047">
        <v>0</v>
      </c>
      <c r="F12" s="1046">
        <v>0</v>
      </c>
      <c r="G12" s="1044">
        <v>0</v>
      </c>
    </row>
    <row r="13" spans="1:7">
      <c r="A13" s="852" t="s">
        <v>126</v>
      </c>
      <c r="B13" s="852"/>
      <c r="C13" s="1046">
        <v>0</v>
      </c>
      <c r="D13" s="1047">
        <v>0</v>
      </c>
      <c r="E13" s="1047">
        <v>0</v>
      </c>
      <c r="F13" s="1046">
        <v>0</v>
      </c>
      <c r="G13" s="1044">
        <v>0</v>
      </c>
    </row>
    <row r="14" spans="1:7">
      <c r="A14" s="744"/>
      <c r="B14" s="1043"/>
      <c r="C14" s="1047"/>
      <c r="D14" s="1047"/>
      <c r="E14" s="1047"/>
      <c r="F14" s="1044"/>
      <c r="G14" s="1044"/>
    </row>
    <row r="15" spans="1:7">
      <c r="A15" s="853" t="s">
        <v>768</v>
      </c>
      <c r="B15" s="853"/>
      <c r="C15" s="1045">
        <f>SUM(C16:C19)</f>
        <v>0</v>
      </c>
      <c r="D15" s="1045">
        <f t="shared" ref="D15:G15" si="1">SUM(D16:D19)</f>
        <v>3379925</v>
      </c>
      <c r="E15" s="1045">
        <f t="shared" si="1"/>
        <v>-8511919</v>
      </c>
      <c r="F15" s="1045">
        <f t="shared" si="1"/>
        <v>0</v>
      </c>
      <c r="G15" s="1045">
        <f t="shared" si="1"/>
        <v>-5131994</v>
      </c>
    </row>
    <row r="16" spans="1:7" ht="15" customHeight="1">
      <c r="A16" s="852" t="s">
        <v>195</v>
      </c>
      <c r="B16" s="852"/>
      <c r="C16" s="1047">
        <v>0</v>
      </c>
      <c r="D16" s="1047">
        <v>0</v>
      </c>
      <c r="E16" s="1046">
        <v>-8511919</v>
      </c>
      <c r="F16" s="1046">
        <v>0</v>
      </c>
      <c r="G16" s="1044">
        <f>SUM(C16:F16)</f>
        <v>-8511919</v>
      </c>
    </row>
    <row r="17" spans="1:7">
      <c r="A17" s="852" t="s">
        <v>129</v>
      </c>
      <c r="B17" s="852"/>
      <c r="C17" s="1047">
        <v>0</v>
      </c>
      <c r="D17" s="1044">
        <v>3379925</v>
      </c>
      <c r="E17" s="1047">
        <v>0</v>
      </c>
      <c r="F17" s="1046">
        <v>0</v>
      </c>
      <c r="G17" s="1044">
        <f t="shared" ref="G17:G19" si="2">SUM(C17:F17)</f>
        <v>3379925</v>
      </c>
    </row>
    <row r="18" spans="1:7">
      <c r="A18" s="852" t="s">
        <v>766</v>
      </c>
      <c r="B18" s="852"/>
      <c r="C18" s="1047">
        <v>0</v>
      </c>
      <c r="D18" s="1046">
        <v>0</v>
      </c>
      <c r="E18" s="1047">
        <v>0</v>
      </c>
      <c r="F18" s="1046">
        <v>0</v>
      </c>
      <c r="G18" s="1044">
        <f t="shared" si="2"/>
        <v>0</v>
      </c>
    </row>
    <row r="19" spans="1:7">
      <c r="A19" s="852" t="s">
        <v>131</v>
      </c>
      <c r="B19" s="852"/>
      <c r="C19" s="1047">
        <v>0</v>
      </c>
      <c r="D19" s="1046">
        <v>0</v>
      </c>
      <c r="E19" s="1047">
        <v>0</v>
      </c>
      <c r="F19" s="1046">
        <v>0</v>
      </c>
      <c r="G19" s="1044">
        <f t="shared" si="2"/>
        <v>0</v>
      </c>
    </row>
    <row r="20" spans="1:7">
      <c r="A20" s="744"/>
      <c r="B20" s="1043"/>
      <c r="C20" s="1047"/>
      <c r="D20" s="1044"/>
      <c r="E20" s="1047"/>
      <c r="F20" s="1047"/>
      <c r="G20" s="1047"/>
    </row>
    <row r="21" spans="1:7" ht="15.75" thickBot="1">
      <c r="A21" s="1048" t="s">
        <v>767</v>
      </c>
      <c r="B21" s="1048"/>
      <c r="C21" s="1049">
        <f>+C10</f>
        <v>10543824</v>
      </c>
      <c r="D21" s="1049">
        <f>+D15</f>
        <v>3379925</v>
      </c>
      <c r="E21" s="1049">
        <f>+E15</f>
        <v>-8511919</v>
      </c>
      <c r="F21" s="1049">
        <v>0</v>
      </c>
      <c r="G21" s="1049">
        <f>+G8+G10+G15</f>
        <v>5061938.8900000006</v>
      </c>
    </row>
    <row r="22" spans="1:7" ht="30.75" customHeight="1">
      <c r="A22" s="1043"/>
      <c r="B22" s="1050"/>
      <c r="C22" s="1044"/>
      <c r="D22" s="1047"/>
      <c r="E22" s="1047"/>
      <c r="F22" s="1044"/>
      <c r="G22" s="1044"/>
    </row>
    <row r="23" spans="1:7" ht="30.75" customHeight="1">
      <c r="A23" s="853" t="s">
        <v>2111</v>
      </c>
      <c r="B23" s="853"/>
      <c r="C23" s="1045">
        <f>SUM(C24:C26)</f>
        <v>0</v>
      </c>
      <c r="D23" s="1045">
        <f t="shared" ref="D23:G23" si="3">SUM(D24:D26)</f>
        <v>0</v>
      </c>
      <c r="E23" s="1045">
        <f t="shared" si="3"/>
        <v>0</v>
      </c>
      <c r="F23" s="1045">
        <f t="shared" si="3"/>
        <v>0</v>
      </c>
      <c r="G23" s="1045">
        <f t="shared" si="3"/>
        <v>0</v>
      </c>
    </row>
    <row r="24" spans="1:7">
      <c r="A24" s="852" t="s">
        <v>124</v>
      </c>
      <c r="B24" s="852"/>
      <c r="C24" s="1046">
        <v>0</v>
      </c>
      <c r="D24" s="1046">
        <v>0</v>
      </c>
      <c r="E24" s="1046">
        <v>0</v>
      </c>
      <c r="F24" s="1046">
        <v>0</v>
      </c>
      <c r="G24" s="1044">
        <f>SUM(C24:F24)</f>
        <v>0</v>
      </c>
    </row>
    <row r="25" spans="1:7">
      <c r="A25" s="852" t="s">
        <v>125</v>
      </c>
      <c r="B25" s="852"/>
      <c r="C25" s="1046">
        <v>0</v>
      </c>
      <c r="D25" s="1046">
        <v>0</v>
      </c>
      <c r="E25" s="1046">
        <v>0</v>
      </c>
      <c r="F25" s="1046">
        <v>0</v>
      </c>
      <c r="G25" s="1044">
        <f t="shared" ref="G25:G26" si="4">SUM(C25:F25)</f>
        <v>0</v>
      </c>
    </row>
    <row r="26" spans="1:7">
      <c r="A26" s="852" t="s">
        <v>126</v>
      </c>
      <c r="B26" s="852"/>
      <c r="C26" s="1046">
        <v>0</v>
      </c>
      <c r="D26" s="1046">
        <v>0</v>
      </c>
      <c r="E26" s="1046">
        <v>0</v>
      </c>
      <c r="F26" s="1046">
        <v>0</v>
      </c>
      <c r="G26" s="1044">
        <f t="shared" si="4"/>
        <v>0</v>
      </c>
    </row>
    <row r="27" spans="1:7">
      <c r="A27" s="744"/>
      <c r="B27" s="1043"/>
      <c r="C27" s="1044"/>
      <c r="D27" s="1047"/>
      <c r="E27" s="1047"/>
      <c r="F27" s="1044"/>
      <c r="G27" s="1044"/>
    </row>
    <row r="28" spans="1:7" ht="30.75" customHeight="1">
      <c r="A28" s="853" t="s">
        <v>2112</v>
      </c>
      <c r="B28" s="853"/>
      <c r="C28" s="1045">
        <f>SUM(C29:C32)</f>
        <v>0</v>
      </c>
      <c r="D28" s="1045">
        <f>SUM(D29:D32)</f>
        <v>-5131993.54</v>
      </c>
      <c r="E28" s="1045">
        <f t="shared" ref="E28:G28" si="5">SUM(E29:E32)</f>
        <v>4943755.62</v>
      </c>
      <c r="F28" s="1045">
        <f t="shared" si="5"/>
        <v>0</v>
      </c>
      <c r="G28" s="1045">
        <f t="shared" si="5"/>
        <v>-188237.92</v>
      </c>
    </row>
    <row r="29" spans="1:7">
      <c r="A29" s="852" t="s">
        <v>195</v>
      </c>
      <c r="B29" s="852"/>
      <c r="C29" s="1047">
        <v>0</v>
      </c>
      <c r="D29" s="1047">
        <v>0</v>
      </c>
      <c r="E29" s="99">
        <v>-188237.92</v>
      </c>
      <c r="F29" s="1046">
        <v>0</v>
      </c>
      <c r="G29" s="1044">
        <f>SUM(C29:F29)</f>
        <v>-188237.92</v>
      </c>
    </row>
    <row r="30" spans="1:7">
      <c r="A30" s="852" t="s">
        <v>129</v>
      </c>
      <c r="B30" s="852"/>
      <c r="C30" s="1047">
        <v>0</v>
      </c>
      <c r="D30" s="1046">
        <v>-5131993.54</v>
      </c>
      <c r="E30" s="1047">
        <v>5131993.54</v>
      </c>
      <c r="F30" s="1046">
        <v>0</v>
      </c>
      <c r="G30" s="1044">
        <f t="shared" ref="G30:G32" si="6">SUM(C30:F30)</f>
        <v>0</v>
      </c>
    </row>
    <row r="31" spans="1:7">
      <c r="A31" s="852" t="s">
        <v>766</v>
      </c>
      <c r="B31" s="852"/>
      <c r="C31" s="1047">
        <v>0</v>
      </c>
      <c r="D31" s="1046">
        <v>0</v>
      </c>
      <c r="E31" s="1047">
        <v>0</v>
      </c>
      <c r="F31" s="1046">
        <v>0</v>
      </c>
      <c r="G31" s="1044">
        <f t="shared" si="6"/>
        <v>0</v>
      </c>
    </row>
    <row r="32" spans="1:7">
      <c r="A32" s="852" t="s">
        <v>131</v>
      </c>
      <c r="B32" s="852"/>
      <c r="C32" s="1047">
        <v>0</v>
      </c>
      <c r="D32" s="1046">
        <v>0</v>
      </c>
      <c r="E32" s="1047">
        <v>0</v>
      </c>
      <c r="F32" s="1046">
        <v>0</v>
      </c>
      <c r="G32" s="1044">
        <f t="shared" si="6"/>
        <v>0</v>
      </c>
    </row>
    <row r="33" spans="1:15">
      <c r="A33" s="744"/>
      <c r="B33" s="1043"/>
      <c r="C33" s="1047"/>
      <c r="D33" s="1044"/>
      <c r="E33" s="1047"/>
      <c r="F33" s="1047"/>
      <c r="G33" s="1047"/>
    </row>
    <row r="34" spans="1:15" ht="24.95" customHeight="1">
      <c r="A34" s="1051" t="s">
        <v>201</v>
      </c>
      <c r="B34" s="1051"/>
      <c r="C34" s="1052">
        <f>+C21</f>
        <v>10543824</v>
      </c>
      <c r="D34" s="1052">
        <f>+D21+D28</f>
        <v>-1752068.54</v>
      </c>
      <c r="E34" s="1052">
        <f>+E21+E28</f>
        <v>-3568163.38</v>
      </c>
      <c r="F34" s="1052">
        <v>0</v>
      </c>
      <c r="G34" s="1052">
        <f>+G21+G28+0.31</f>
        <v>4873701.28</v>
      </c>
      <c r="H34" s="1053"/>
    </row>
    <row r="37" spans="1:15">
      <c r="A37" s="1055" t="s">
        <v>774</v>
      </c>
      <c r="B37" s="1055"/>
      <c r="C37" s="1056"/>
      <c r="G37" s="745" t="s">
        <v>773</v>
      </c>
    </row>
    <row r="38" spans="1:15">
      <c r="A38" s="1057" t="s">
        <v>769</v>
      </c>
      <c r="B38" s="1057"/>
      <c r="C38" s="1056"/>
      <c r="G38" s="755" t="s">
        <v>771</v>
      </c>
    </row>
    <row r="39" spans="1:15" ht="15.75" thickBot="1">
      <c r="A39" s="1058" t="s">
        <v>770</v>
      </c>
      <c r="B39" s="1059"/>
      <c r="C39" s="1060"/>
      <c r="G39" s="756" t="s">
        <v>772</v>
      </c>
    </row>
    <row r="40" spans="1:15" ht="17.25" thickBot="1">
      <c r="J40" s="134" t="s">
        <v>80</v>
      </c>
      <c r="K40" s="168">
        <v>2016</v>
      </c>
      <c r="L40" s="168">
        <v>2015</v>
      </c>
      <c r="M40" s="169" t="s">
        <v>81</v>
      </c>
      <c r="N40" s="168">
        <v>2016</v>
      </c>
      <c r="O40" s="135">
        <v>2015</v>
      </c>
    </row>
    <row r="41" spans="1:15" ht="15.75" thickTop="1">
      <c r="J41" s="90"/>
      <c r="K41" s="91"/>
      <c r="L41" s="91"/>
      <c r="M41" s="91"/>
      <c r="N41" s="91"/>
      <c r="O41" s="92"/>
    </row>
    <row r="42" spans="1:15" ht="16.5">
      <c r="J42" s="93" t="s">
        <v>82</v>
      </c>
      <c r="K42" s="94"/>
      <c r="L42" s="94"/>
      <c r="M42" s="96" t="s">
        <v>83</v>
      </c>
      <c r="N42" s="94"/>
      <c r="O42" s="97"/>
    </row>
    <row r="43" spans="1:15" ht="16.5">
      <c r="J43" s="98" t="s">
        <v>84</v>
      </c>
      <c r="K43" s="99">
        <f>3000+356525.88</f>
        <v>359525.88</v>
      </c>
      <c r="L43" s="99">
        <v>1190235.69</v>
      </c>
      <c r="M43" s="100" t="s">
        <v>85</v>
      </c>
      <c r="N43" s="99">
        <v>411841.84</v>
      </c>
      <c r="O43" s="101">
        <v>989233.96</v>
      </c>
    </row>
    <row r="44" spans="1:15" ht="33">
      <c r="J44" s="98" t="s">
        <v>86</v>
      </c>
      <c r="K44" s="99">
        <f>2221606.71-359525.88</f>
        <v>1862080.83</v>
      </c>
      <c r="L44" s="99">
        <f>3149441.39-1190235.69</f>
        <v>1959205.7000000002</v>
      </c>
      <c r="M44" s="100" t="s">
        <v>87</v>
      </c>
      <c r="N44" s="99">
        <v>0</v>
      </c>
      <c r="O44" s="101">
        <v>0</v>
      </c>
    </row>
    <row r="45" spans="1:15" ht="33">
      <c r="J45" s="98" t="s">
        <v>88</v>
      </c>
      <c r="K45" s="99">
        <v>0</v>
      </c>
      <c r="L45" s="99">
        <v>0</v>
      </c>
      <c r="M45" s="102" t="s">
        <v>89</v>
      </c>
      <c r="N45" s="99">
        <v>0</v>
      </c>
      <c r="O45" s="101">
        <v>0</v>
      </c>
    </row>
    <row r="46" spans="1:15" ht="16.5">
      <c r="J46" s="98" t="s">
        <v>90</v>
      </c>
      <c r="K46" s="99"/>
      <c r="L46" s="99"/>
      <c r="M46" s="100" t="s">
        <v>91</v>
      </c>
      <c r="N46" s="99">
        <v>0</v>
      </c>
      <c r="O46" s="101">
        <v>0</v>
      </c>
    </row>
    <row r="47" spans="1:15" ht="16.5">
      <c r="J47" s="98" t="s">
        <v>92</v>
      </c>
      <c r="K47" s="99"/>
      <c r="L47" s="99"/>
      <c r="M47" s="100" t="s">
        <v>93</v>
      </c>
      <c r="N47" s="99">
        <v>0</v>
      </c>
      <c r="O47" s="101">
        <v>0</v>
      </c>
    </row>
    <row r="48" spans="1:15" ht="49.5">
      <c r="J48" s="103" t="s">
        <v>94</v>
      </c>
      <c r="K48" s="99">
        <v>0</v>
      </c>
      <c r="L48" s="99">
        <v>0</v>
      </c>
      <c r="M48" s="102" t="s">
        <v>95</v>
      </c>
      <c r="N48" s="99">
        <v>0</v>
      </c>
      <c r="O48" s="101">
        <v>0</v>
      </c>
    </row>
    <row r="49" spans="10:15" ht="16.5">
      <c r="J49" s="98" t="s">
        <v>96</v>
      </c>
      <c r="K49" s="99">
        <v>0</v>
      </c>
      <c r="L49" s="99">
        <v>0</v>
      </c>
      <c r="M49" s="100" t="s">
        <v>97</v>
      </c>
      <c r="N49" s="99">
        <v>0</v>
      </c>
      <c r="O49" s="101">
        <v>0</v>
      </c>
    </row>
    <row r="50" spans="10:15" ht="16.5">
      <c r="J50" s="104"/>
      <c r="K50" s="99"/>
      <c r="L50" s="99"/>
      <c r="M50" s="100" t="s">
        <v>98</v>
      </c>
      <c r="N50" s="99">
        <v>0</v>
      </c>
      <c r="O50" s="101">
        <v>0</v>
      </c>
    </row>
    <row r="51" spans="10:15" ht="16.5">
      <c r="J51" s="104"/>
      <c r="K51" s="105"/>
      <c r="L51" s="105"/>
      <c r="M51" s="95"/>
      <c r="N51" s="99"/>
      <c r="O51" s="101"/>
    </row>
    <row r="52" spans="10:15" ht="16.5">
      <c r="J52" s="139" t="s">
        <v>99</v>
      </c>
      <c r="K52" s="81">
        <f>SUM(K43:K51)</f>
        <v>2221606.71</v>
      </c>
      <c r="L52" s="81">
        <f>SUM(L43:L51)</f>
        <v>3149441.39</v>
      </c>
      <c r="M52" s="140" t="s">
        <v>100</v>
      </c>
      <c r="N52" s="81">
        <f>SUM(N43:N51)</f>
        <v>411841.84</v>
      </c>
      <c r="O52" s="127">
        <f>SUM(O43:O51)</f>
        <v>989233.96</v>
      </c>
    </row>
    <row r="53" spans="10:15" ht="16.5">
      <c r="J53" s="104"/>
      <c r="K53" s="106"/>
      <c r="L53" s="106"/>
      <c r="M53" s="107"/>
      <c r="N53" s="106"/>
      <c r="O53" s="108"/>
    </row>
    <row r="54" spans="10:15" ht="16.5">
      <c r="J54" s="93" t="s">
        <v>101</v>
      </c>
      <c r="K54" s="99"/>
      <c r="L54" s="99"/>
      <c r="M54" s="96" t="s">
        <v>102</v>
      </c>
      <c r="N54" s="109"/>
      <c r="O54" s="110"/>
    </row>
    <row r="55" spans="10:15" ht="33">
      <c r="J55" s="98" t="s">
        <v>103</v>
      </c>
      <c r="K55" s="99">
        <v>0</v>
      </c>
      <c r="L55" s="99">
        <v>0</v>
      </c>
      <c r="M55" s="100" t="s">
        <v>104</v>
      </c>
      <c r="N55" s="99">
        <v>0</v>
      </c>
      <c r="O55" s="101">
        <v>0</v>
      </c>
    </row>
    <row r="56" spans="10:15" ht="33">
      <c r="J56" s="103" t="s">
        <v>105</v>
      </c>
      <c r="K56" s="99">
        <v>0</v>
      </c>
      <c r="L56" s="99">
        <v>0</v>
      </c>
      <c r="M56" s="102" t="s">
        <v>106</v>
      </c>
      <c r="N56" s="99">
        <v>0</v>
      </c>
      <c r="O56" s="101">
        <v>0</v>
      </c>
    </row>
    <row r="57" spans="10:15" ht="33">
      <c r="J57" s="103" t="s">
        <v>107</v>
      </c>
      <c r="K57" s="99">
        <v>86000</v>
      </c>
      <c r="L57" s="99">
        <v>86000</v>
      </c>
      <c r="M57" s="100" t="s">
        <v>108</v>
      </c>
      <c r="N57" s="99">
        <v>0</v>
      </c>
      <c r="O57" s="101">
        <v>0</v>
      </c>
    </row>
    <row r="58" spans="10:15" ht="16.5">
      <c r="J58" s="98" t="s">
        <v>109</v>
      </c>
      <c r="K58" s="99">
        <f>10801191.83+394036.48+475000</f>
        <v>11670228.310000001</v>
      </c>
      <c r="L58" s="99">
        <f>10579071.2+475000+358758.98</f>
        <v>11412830.18</v>
      </c>
      <c r="M58" s="100" t="s">
        <v>110</v>
      </c>
      <c r="N58" s="99">
        <v>0</v>
      </c>
      <c r="O58" s="101">
        <v>0</v>
      </c>
    </row>
    <row r="59" spans="10:15" ht="49.5">
      <c r="J59" s="98" t="s">
        <v>111</v>
      </c>
      <c r="K59" s="99">
        <v>1790</v>
      </c>
      <c r="L59" s="99">
        <v>1790</v>
      </c>
      <c r="M59" s="102" t="s">
        <v>112</v>
      </c>
      <c r="N59" s="99">
        <v>0</v>
      </c>
      <c r="O59" s="101">
        <v>0</v>
      </c>
    </row>
    <row r="60" spans="10:15" ht="33">
      <c r="J60" s="103" t="s">
        <v>113</v>
      </c>
      <c r="K60" s="99">
        <f>-45269.44-8648812.46</f>
        <v>-8694081.9000000004</v>
      </c>
      <c r="L60" s="99">
        <f>-45627.78-8553260.63</f>
        <v>-8598888.4100000001</v>
      </c>
      <c r="M60" s="100" t="s">
        <v>114</v>
      </c>
      <c r="N60" s="99">
        <v>0</v>
      </c>
      <c r="O60" s="101">
        <v>0</v>
      </c>
    </row>
    <row r="61" spans="10:15" ht="16.5">
      <c r="J61" s="98" t="s">
        <v>115</v>
      </c>
      <c r="K61" s="99">
        <v>0</v>
      </c>
      <c r="L61" s="99">
        <v>0</v>
      </c>
      <c r="M61" s="100"/>
      <c r="N61" s="99"/>
      <c r="O61" s="101"/>
    </row>
    <row r="62" spans="10:15" ht="33">
      <c r="J62" s="103" t="s">
        <v>116</v>
      </c>
      <c r="K62" s="99">
        <v>0</v>
      </c>
      <c r="L62" s="99">
        <v>0</v>
      </c>
      <c r="M62" s="111"/>
      <c r="N62" s="99"/>
      <c r="O62" s="101"/>
    </row>
    <row r="63" spans="10:15" ht="16.5">
      <c r="J63" s="98" t="s">
        <v>117</v>
      </c>
      <c r="K63" s="99">
        <v>0</v>
      </c>
      <c r="L63" s="99">
        <v>0</v>
      </c>
      <c r="M63" s="111"/>
      <c r="N63" s="109"/>
      <c r="O63" s="110"/>
    </row>
    <row r="64" spans="10:15" ht="16.5">
      <c r="J64" s="112"/>
      <c r="K64" s="99"/>
      <c r="L64" s="99"/>
      <c r="M64" s="111"/>
      <c r="N64" s="109"/>
      <c r="O64" s="110"/>
    </row>
    <row r="65" spans="10:16" ht="16.5">
      <c r="J65" s="139" t="s">
        <v>118</v>
      </c>
      <c r="K65" s="81">
        <f>SUM(K55:K63)</f>
        <v>3063936.41</v>
      </c>
      <c r="L65" s="81">
        <f>SUM(L55:L63)</f>
        <v>2901731.7699999996</v>
      </c>
      <c r="M65" s="141" t="s">
        <v>119</v>
      </c>
      <c r="N65" s="81">
        <f>SUM(N55:N63)</f>
        <v>0</v>
      </c>
      <c r="O65" s="127">
        <f>SUM(O55:O63)</f>
        <v>0</v>
      </c>
    </row>
    <row r="66" spans="10:16" ht="16.5">
      <c r="J66" s="112"/>
      <c r="K66" s="99"/>
      <c r="L66" s="99"/>
      <c r="M66" s="111"/>
      <c r="N66" s="105"/>
      <c r="O66" s="113"/>
    </row>
    <row r="67" spans="10:16" ht="16.5">
      <c r="J67" s="139" t="s">
        <v>120</v>
      </c>
      <c r="K67" s="81">
        <f>K65+K52</f>
        <v>5285543.12</v>
      </c>
      <c r="L67" s="81">
        <f>L65+L52</f>
        <v>6051173.1600000001</v>
      </c>
      <c r="M67" s="141" t="s">
        <v>121</v>
      </c>
      <c r="N67" s="81">
        <f>N65+N52</f>
        <v>411841.84</v>
      </c>
      <c r="O67" s="127">
        <f>O65+O52</f>
        <v>989233.96</v>
      </c>
    </row>
    <row r="68" spans="10:16" ht="16.5">
      <c r="J68" s="104"/>
      <c r="K68" s="114"/>
      <c r="L68" s="114"/>
      <c r="M68" s="111"/>
      <c r="N68" s="109"/>
      <c r="O68" s="110"/>
    </row>
    <row r="69" spans="10:16" ht="16.5">
      <c r="J69" s="104"/>
      <c r="K69" s="99"/>
      <c r="L69" s="99"/>
      <c r="M69" s="115" t="s">
        <v>122</v>
      </c>
      <c r="N69" s="105"/>
      <c r="O69" s="113"/>
    </row>
    <row r="70" spans="10:16" ht="33">
      <c r="J70" s="104"/>
      <c r="K70" s="105"/>
      <c r="L70" s="105"/>
      <c r="M70" s="141" t="s">
        <v>123</v>
      </c>
      <c r="N70" s="128">
        <f>SUM(N71:N73)</f>
        <v>10543823.84</v>
      </c>
      <c r="O70" s="129">
        <f>SUM(O71:O73)</f>
        <v>10543823.84</v>
      </c>
    </row>
    <row r="71" spans="10:16" ht="16.5">
      <c r="J71" s="104"/>
      <c r="K71" s="105"/>
      <c r="L71" s="105"/>
      <c r="M71" s="100" t="s">
        <v>124</v>
      </c>
      <c r="N71" s="99">
        <v>10543823.84</v>
      </c>
      <c r="O71" s="101">
        <v>10543823.84</v>
      </c>
    </row>
    <row r="72" spans="10:16" ht="16.5">
      <c r="J72" s="104"/>
      <c r="K72" s="105"/>
      <c r="L72" s="105"/>
      <c r="M72" s="100" t="s">
        <v>125</v>
      </c>
      <c r="N72" s="99">
        <v>0</v>
      </c>
      <c r="O72" s="101">
        <v>0</v>
      </c>
    </row>
    <row r="73" spans="10:16" ht="33">
      <c r="J73" s="104"/>
      <c r="K73" s="105"/>
      <c r="L73" s="105"/>
      <c r="M73" s="100" t="s">
        <v>126</v>
      </c>
      <c r="N73" s="99">
        <v>0</v>
      </c>
      <c r="O73" s="101">
        <v>0</v>
      </c>
    </row>
    <row r="74" spans="10:16" ht="33">
      <c r="J74" s="112"/>
      <c r="K74" s="106"/>
      <c r="L74" s="106"/>
      <c r="M74" s="141" t="s">
        <v>127</v>
      </c>
      <c r="N74" s="128">
        <f>SUM(N75:N79)</f>
        <v>-5670122.5600000005</v>
      </c>
      <c r="O74" s="129">
        <f>SUM(O75:O79)</f>
        <v>-5481884.6400000006</v>
      </c>
    </row>
    <row r="75" spans="10:16" ht="33">
      <c r="J75" s="112"/>
      <c r="K75" s="106"/>
      <c r="L75" s="106"/>
      <c r="M75" s="100" t="s">
        <v>128</v>
      </c>
      <c r="N75" s="99">
        <v>-188237.92</v>
      </c>
      <c r="O75" s="101">
        <v>-8511918.8300000001</v>
      </c>
    </row>
    <row r="76" spans="10:16" ht="16.5">
      <c r="J76" s="112"/>
      <c r="K76" s="106"/>
      <c r="L76" s="106"/>
      <c r="M76" s="100" t="s">
        <v>129</v>
      </c>
      <c r="N76" s="99">
        <v>-5131993.53</v>
      </c>
      <c r="O76" s="101">
        <v>3379925.3</v>
      </c>
    </row>
    <row r="77" spans="10:16" ht="16.5">
      <c r="J77" s="104"/>
      <c r="K77" s="105"/>
      <c r="L77" s="105"/>
      <c r="M77" s="100" t="s">
        <v>130</v>
      </c>
      <c r="N77" s="99">
        <v>0</v>
      </c>
      <c r="O77" s="101">
        <v>0</v>
      </c>
      <c r="P77" s="1054">
        <f>+O76+O79</f>
        <v>3030034.19</v>
      </c>
    </row>
    <row r="78" spans="10:16" ht="16.5">
      <c r="J78" s="104"/>
      <c r="K78" s="105"/>
      <c r="L78" s="105"/>
      <c r="M78" s="100" t="s">
        <v>131</v>
      </c>
      <c r="N78" s="99">
        <v>0</v>
      </c>
      <c r="O78" s="101">
        <v>0</v>
      </c>
    </row>
    <row r="79" spans="10:16" ht="33">
      <c r="J79" s="104"/>
      <c r="K79" s="105"/>
      <c r="L79" s="105"/>
      <c r="M79" s="100" t="s">
        <v>132</v>
      </c>
      <c r="N79" s="99">
        <v>-349891.11</v>
      </c>
      <c r="O79" s="101">
        <v>-349891.11</v>
      </c>
    </row>
    <row r="80" spans="10:16" ht="49.5">
      <c r="J80" s="104"/>
      <c r="K80" s="105"/>
      <c r="L80" s="105"/>
      <c r="M80" s="142" t="s">
        <v>133</v>
      </c>
      <c r="N80" s="130">
        <f>SUM(N81:N82)</f>
        <v>0</v>
      </c>
      <c r="O80" s="131">
        <f>SUM(O81:O82)</f>
        <v>0</v>
      </c>
    </row>
    <row r="81" spans="10:15" ht="16.5">
      <c r="J81" s="98"/>
      <c r="K81" s="105"/>
      <c r="L81" s="105"/>
      <c r="M81" s="100" t="s">
        <v>134</v>
      </c>
      <c r="N81" s="99">
        <v>0</v>
      </c>
      <c r="O81" s="101">
        <v>0</v>
      </c>
    </row>
    <row r="82" spans="10:15" ht="33">
      <c r="J82" s="116"/>
      <c r="K82" s="117"/>
      <c r="L82" s="117"/>
      <c r="M82" s="100" t="s">
        <v>135</v>
      </c>
      <c r="N82" s="99">
        <v>0</v>
      </c>
      <c r="O82" s="101">
        <v>0</v>
      </c>
    </row>
    <row r="83" spans="10:15" ht="16.5">
      <c r="J83" s="104"/>
      <c r="K83" s="117"/>
      <c r="L83" s="117"/>
      <c r="M83" s="118"/>
      <c r="N83" s="117"/>
      <c r="O83" s="119"/>
    </row>
    <row r="84" spans="10:15" ht="33">
      <c r="J84" s="98"/>
      <c r="K84" s="117"/>
      <c r="L84" s="117"/>
      <c r="M84" s="141" t="s">
        <v>136</v>
      </c>
      <c r="N84" s="132">
        <f>N80+N74+N70</f>
        <v>4873701.2799999993</v>
      </c>
      <c r="O84" s="133">
        <f>O80+O74+O70</f>
        <v>5061939.1999999993</v>
      </c>
    </row>
    <row r="85" spans="10:15" ht="16.5">
      <c r="J85" s="116"/>
      <c r="K85" s="117"/>
      <c r="L85" s="117"/>
      <c r="M85" s="107"/>
      <c r="N85" s="120"/>
      <c r="O85" s="121"/>
    </row>
    <row r="86" spans="10:15" ht="33">
      <c r="J86" s="104"/>
      <c r="K86" s="83"/>
      <c r="L86" s="83"/>
      <c r="M86" s="141" t="s">
        <v>137</v>
      </c>
      <c r="N86" s="132">
        <f>N84+N67</f>
        <v>5285543.1199999992</v>
      </c>
      <c r="O86" s="133">
        <f>O84+O67</f>
        <v>6051173.1599999992</v>
      </c>
    </row>
  </sheetData>
  <mergeCells count="26">
    <mergeCell ref="A32:B32"/>
    <mergeCell ref="A34:B34"/>
    <mergeCell ref="A25:B25"/>
    <mergeCell ref="A26:B26"/>
    <mergeCell ref="A28:B28"/>
    <mergeCell ref="A29:B29"/>
    <mergeCell ref="A30:B30"/>
    <mergeCell ref="A31:B31"/>
    <mergeCell ref="A17:B17"/>
    <mergeCell ref="A18:B18"/>
    <mergeCell ref="A19:B19"/>
    <mergeCell ref="A21:B21"/>
    <mergeCell ref="A23:B23"/>
    <mergeCell ref="A24:B24"/>
    <mergeCell ref="A10:B10"/>
    <mergeCell ref="A11:B11"/>
    <mergeCell ref="A12:B12"/>
    <mergeCell ref="A13:B13"/>
    <mergeCell ref="A15:B15"/>
    <mergeCell ref="A16:B16"/>
    <mergeCell ref="A1:G1"/>
    <mergeCell ref="A2:G2"/>
    <mergeCell ref="A3:G3"/>
    <mergeCell ref="A4:G4"/>
    <mergeCell ref="A6:B6"/>
    <mergeCell ref="A8:B8"/>
  </mergeCells>
  <pageMargins left="1.35" right="0.31" top="0.37" bottom="0.17" header="0.31496062992125984" footer="0.31496062992125984"/>
  <pageSetup scale="32" orientation="landscape" r:id="rId1"/>
  <headerFooter>
    <oddHeader>&amp;RETCA-I-03                                    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theme="6" tint="0.79998168889431442"/>
    <pageSetUpPr fitToPage="1"/>
  </sheetPr>
  <dimension ref="A1:E69"/>
  <sheetViews>
    <sheetView topLeftCell="A50" zoomScaleSheetLayoutView="100" workbookViewId="0">
      <selection activeCell="A65" sqref="A65:C68"/>
    </sheetView>
  </sheetViews>
  <sheetFormatPr baseColWidth="10" defaultColWidth="11.42578125" defaultRowHeight="16.5"/>
  <cols>
    <col min="1" max="1" width="80.85546875" style="174" bestFit="1" customWidth="1"/>
    <col min="2" max="3" width="17" style="174" customWidth="1"/>
    <col min="4" max="16384" width="11.42578125" style="174"/>
  </cols>
  <sheetData>
    <row r="1" spans="1:4">
      <c r="A1" s="850" t="s">
        <v>76</v>
      </c>
      <c r="B1" s="850"/>
      <c r="C1" s="850"/>
    </row>
    <row r="2" spans="1:4" s="144" customFormat="1" ht="15.75">
      <c r="A2" s="849" t="s">
        <v>18</v>
      </c>
      <c r="B2" s="849"/>
      <c r="C2" s="849"/>
    </row>
    <row r="3" spans="1:4" s="144" customFormat="1">
      <c r="A3" s="848" t="s">
        <v>636</v>
      </c>
      <c r="B3" s="848"/>
      <c r="C3" s="848"/>
    </row>
    <row r="4" spans="1:4" s="144" customFormat="1">
      <c r="A4" s="848" t="s">
        <v>755</v>
      </c>
      <c r="B4" s="848"/>
      <c r="C4" s="848"/>
    </row>
    <row r="5" spans="1:4" s="145" customFormat="1" ht="17.25" thickBot="1">
      <c r="A5" s="88" t="s">
        <v>202</v>
      </c>
      <c r="B5" s="85" t="s">
        <v>79</v>
      </c>
      <c r="C5" s="89" t="s">
        <v>639</v>
      </c>
    </row>
    <row r="6" spans="1:4" ht="30" customHeight="1" thickBot="1">
      <c r="A6" s="184"/>
      <c r="B6" s="185" t="s">
        <v>203</v>
      </c>
      <c r="C6" s="186" t="s">
        <v>204</v>
      </c>
    </row>
    <row r="7" spans="1:4" ht="17.25" thickTop="1">
      <c r="A7" s="175" t="s">
        <v>205</v>
      </c>
      <c r="B7" s="187">
        <f>B8+B17</f>
        <v>1023028.17</v>
      </c>
      <c r="C7" s="188">
        <f>C8+C17</f>
        <v>257398.13</v>
      </c>
    </row>
    <row r="8" spans="1:4">
      <c r="A8" s="176" t="s">
        <v>82</v>
      </c>
      <c r="B8" s="189">
        <f>SUM(B9:B15)</f>
        <v>927834.68</v>
      </c>
      <c r="C8" s="190">
        <f>SUM(C9:C15)</f>
        <v>0</v>
      </c>
      <c r="D8" s="725"/>
    </row>
    <row r="9" spans="1:4" s="179" customFormat="1" ht="13.5">
      <c r="A9" s="177" t="s">
        <v>84</v>
      </c>
      <c r="B9" s="178">
        <v>830709.81</v>
      </c>
      <c r="C9" s="191"/>
      <c r="D9" s="725">
        <f>'ETCA-I-01'!B9-'ETCA-I-01'!C9</f>
        <v>-830709.80999999994</v>
      </c>
    </row>
    <row r="10" spans="1:4" s="179" customFormat="1" ht="13.5">
      <c r="A10" s="177" t="s">
        <v>86</v>
      </c>
      <c r="B10" s="178">
        <v>97124.87</v>
      </c>
      <c r="C10" s="191"/>
      <c r="D10" s="725">
        <f>'ETCA-I-01'!B10-'ETCA-I-01'!C10</f>
        <v>-97124.870000000112</v>
      </c>
    </row>
    <row r="11" spans="1:4" s="179" customFormat="1" ht="13.5">
      <c r="A11" s="177" t="s">
        <v>88</v>
      </c>
      <c r="B11" s="178"/>
      <c r="C11" s="191"/>
      <c r="D11" s="725"/>
    </row>
    <row r="12" spans="1:4" s="179" customFormat="1" ht="13.5">
      <c r="A12" s="177" t="s">
        <v>206</v>
      </c>
      <c r="B12" s="178"/>
      <c r="C12" s="191"/>
      <c r="D12" s="725"/>
    </row>
    <row r="13" spans="1:4" s="179" customFormat="1" ht="13.5">
      <c r="A13" s="177" t="s">
        <v>92</v>
      </c>
      <c r="B13" s="178"/>
      <c r="C13" s="191"/>
      <c r="D13" s="725"/>
    </row>
    <row r="14" spans="1:4" s="179" customFormat="1" ht="13.5">
      <c r="A14" s="177" t="s">
        <v>94</v>
      </c>
      <c r="B14" s="178"/>
      <c r="C14" s="191"/>
      <c r="D14" s="725"/>
    </row>
    <row r="15" spans="1:4" s="179" customFormat="1" ht="13.5">
      <c r="A15" s="177" t="s">
        <v>96</v>
      </c>
      <c r="B15" s="178"/>
      <c r="C15" s="191"/>
      <c r="D15" s="725"/>
    </row>
    <row r="16" spans="1:4" ht="5.25" customHeight="1">
      <c r="A16" s="175"/>
      <c r="B16" s="192"/>
      <c r="C16" s="193"/>
      <c r="D16" s="725"/>
    </row>
    <row r="17" spans="1:4">
      <c r="A17" s="176" t="s">
        <v>101</v>
      </c>
      <c r="B17" s="189">
        <f>SUM(B18:B26)</f>
        <v>95193.49</v>
      </c>
      <c r="C17" s="190">
        <f>SUM(C18:C26)</f>
        <v>257398.13</v>
      </c>
      <c r="D17" s="725"/>
    </row>
    <row r="18" spans="1:4" s="179" customFormat="1" ht="13.5">
      <c r="A18" s="177" t="s">
        <v>103</v>
      </c>
      <c r="B18" s="178"/>
      <c r="C18" s="191"/>
      <c r="D18" s="725"/>
    </row>
    <row r="19" spans="1:4" s="179" customFormat="1" ht="13.5">
      <c r="A19" s="177" t="s">
        <v>105</v>
      </c>
      <c r="B19" s="178"/>
      <c r="C19" s="191"/>
      <c r="D19" s="725"/>
    </row>
    <row r="20" spans="1:4" s="179" customFormat="1" ht="13.5">
      <c r="A20" s="177" t="s">
        <v>107</v>
      </c>
      <c r="B20" s="178"/>
      <c r="C20" s="191"/>
      <c r="D20" s="725">
        <f>'ETCA-I-01'!B23-'ETCA-I-01'!C23</f>
        <v>0</v>
      </c>
    </row>
    <row r="21" spans="1:4" s="179" customFormat="1" ht="13.5">
      <c r="A21" s="177" t="s">
        <v>109</v>
      </c>
      <c r="B21" s="178"/>
      <c r="C21" s="191">
        <v>257398.13</v>
      </c>
      <c r="D21" s="725">
        <f>'ETCA-I-01'!B24-'ETCA-I-01'!C24</f>
        <v>257398.13000000082</v>
      </c>
    </row>
    <row r="22" spans="1:4" s="179" customFormat="1" ht="13.5">
      <c r="A22" s="177" t="s">
        <v>111</v>
      </c>
      <c r="B22" s="178"/>
      <c r="C22" s="191"/>
      <c r="D22" s="725">
        <f>'ETCA-I-01'!B25-'ETCA-I-01'!C25</f>
        <v>0</v>
      </c>
    </row>
    <row r="23" spans="1:4" s="179" customFormat="1" ht="13.5">
      <c r="A23" s="177" t="s">
        <v>113</v>
      </c>
      <c r="B23" s="178">
        <v>95193.49</v>
      </c>
      <c r="C23" s="191"/>
      <c r="D23" s="725">
        <f>'ETCA-I-01'!B26-'ETCA-I-01'!C26</f>
        <v>-95193.490000000224</v>
      </c>
    </row>
    <row r="24" spans="1:4" s="179" customFormat="1" ht="13.5">
      <c r="A24" s="177" t="s">
        <v>115</v>
      </c>
      <c r="B24" s="178"/>
      <c r="C24" s="191"/>
      <c r="D24" s="725"/>
    </row>
    <row r="25" spans="1:4" s="179" customFormat="1" ht="13.5">
      <c r="A25" s="177" t="s">
        <v>116</v>
      </c>
      <c r="B25" s="178"/>
      <c r="C25" s="191"/>
      <c r="D25" s="725"/>
    </row>
    <row r="26" spans="1:4" s="179" customFormat="1" ht="13.5">
      <c r="A26" s="177" t="s">
        <v>117</v>
      </c>
      <c r="B26" s="178"/>
      <c r="C26" s="191"/>
      <c r="D26" s="725"/>
    </row>
    <row r="27" spans="1:4" ht="6.75" customHeight="1">
      <c r="A27" s="180"/>
      <c r="B27" s="192"/>
      <c r="C27" s="193"/>
      <c r="D27" s="725"/>
    </row>
    <row r="28" spans="1:4">
      <c r="A28" s="175" t="s">
        <v>207</v>
      </c>
      <c r="B28" s="187">
        <f>B29+B39</f>
        <v>0</v>
      </c>
      <c r="C28" s="188">
        <f>C29+C39</f>
        <v>577392.12</v>
      </c>
      <c r="D28" s="725"/>
    </row>
    <row r="29" spans="1:4">
      <c r="A29" s="176" t="s">
        <v>83</v>
      </c>
      <c r="B29" s="189">
        <f>SUM(B30:B37)</f>
        <v>0</v>
      </c>
      <c r="C29" s="190">
        <f>SUM(C30:C37)</f>
        <v>577392.12</v>
      </c>
      <c r="D29" s="725"/>
    </row>
    <row r="30" spans="1:4" s="179" customFormat="1" ht="13.5">
      <c r="A30" s="177" t="s">
        <v>85</v>
      </c>
      <c r="B30" s="178"/>
      <c r="C30" s="191">
        <v>577392.12</v>
      </c>
      <c r="D30" s="725">
        <f>'ETCA-I-01'!E9-'ETCA-I-01'!F9</f>
        <v>-577392.11999999988</v>
      </c>
    </row>
    <row r="31" spans="1:4" s="179" customFormat="1" ht="13.5">
      <c r="A31" s="177" t="s">
        <v>87</v>
      </c>
      <c r="B31" s="178"/>
      <c r="C31" s="191"/>
      <c r="D31" s="725"/>
    </row>
    <row r="32" spans="1:4" s="179" customFormat="1" ht="13.5">
      <c r="A32" s="177" t="s">
        <v>89</v>
      </c>
      <c r="B32" s="178"/>
      <c r="C32" s="191"/>
      <c r="D32" s="725"/>
    </row>
    <row r="33" spans="1:4" s="179" customFormat="1" ht="13.5">
      <c r="A33" s="177" t="s">
        <v>91</v>
      </c>
      <c r="B33" s="178"/>
      <c r="C33" s="191"/>
      <c r="D33" s="725"/>
    </row>
    <row r="34" spans="1:4" s="179" customFormat="1" ht="13.5">
      <c r="A34" s="177" t="s">
        <v>93</v>
      </c>
      <c r="B34" s="178"/>
      <c r="C34" s="191"/>
      <c r="D34" s="725"/>
    </row>
    <row r="35" spans="1:4" s="179" customFormat="1" ht="13.5">
      <c r="A35" s="177" t="s">
        <v>95</v>
      </c>
      <c r="B35" s="178"/>
      <c r="C35" s="191"/>
      <c r="D35" s="725"/>
    </row>
    <row r="36" spans="1:4" s="179" customFormat="1" ht="13.5">
      <c r="A36" s="177" t="s">
        <v>97</v>
      </c>
      <c r="B36" s="178"/>
      <c r="C36" s="191"/>
      <c r="D36" s="725"/>
    </row>
    <row r="37" spans="1:4" s="179" customFormat="1" ht="13.5">
      <c r="A37" s="177" t="s">
        <v>98</v>
      </c>
      <c r="B37" s="178"/>
      <c r="C37" s="191"/>
      <c r="D37" s="725"/>
    </row>
    <row r="38" spans="1:4" ht="6" customHeight="1">
      <c r="A38" s="175"/>
      <c r="B38" s="194"/>
      <c r="C38" s="195"/>
      <c r="D38" s="725"/>
    </row>
    <row r="39" spans="1:4">
      <c r="A39" s="176" t="s">
        <v>102</v>
      </c>
      <c r="B39" s="189">
        <f>SUM(B40:B45)</f>
        <v>0</v>
      </c>
      <c r="C39" s="190">
        <f>SUM(C40:C45)</f>
        <v>0</v>
      </c>
      <c r="D39" s="725"/>
    </row>
    <row r="40" spans="1:4" s="179" customFormat="1" ht="13.5">
      <c r="A40" s="177" t="s">
        <v>104</v>
      </c>
      <c r="B40" s="178"/>
      <c r="C40" s="191"/>
      <c r="D40" s="725"/>
    </row>
    <row r="41" spans="1:4" s="179" customFormat="1" ht="13.5">
      <c r="A41" s="177" t="s">
        <v>106</v>
      </c>
      <c r="B41" s="178"/>
      <c r="C41" s="191"/>
      <c r="D41" s="725"/>
    </row>
    <row r="42" spans="1:4" s="179" customFormat="1" ht="13.5">
      <c r="A42" s="177" t="s">
        <v>108</v>
      </c>
      <c r="B42" s="178"/>
      <c r="C42" s="191"/>
      <c r="D42" s="725"/>
    </row>
    <row r="43" spans="1:4" s="179" customFormat="1" ht="13.5">
      <c r="A43" s="177" t="s">
        <v>110</v>
      </c>
      <c r="B43" s="178"/>
      <c r="C43" s="191"/>
      <c r="D43" s="725"/>
    </row>
    <row r="44" spans="1:4" s="179" customFormat="1" ht="13.5">
      <c r="A44" s="177" t="s">
        <v>112</v>
      </c>
      <c r="B44" s="178"/>
      <c r="C44" s="191"/>
      <c r="D44" s="725"/>
    </row>
    <row r="45" spans="1:4" s="179" customFormat="1" ht="13.5">
      <c r="A45" s="177" t="s">
        <v>114</v>
      </c>
      <c r="B45" s="178"/>
      <c r="C45" s="191"/>
      <c r="D45" s="725"/>
    </row>
    <row r="46" spans="1:4">
      <c r="A46" s="181"/>
      <c r="B46" s="192"/>
      <c r="C46" s="193"/>
      <c r="D46" s="725"/>
    </row>
    <row r="47" spans="1:4">
      <c r="A47" s="175" t="s">
        <v>208</v>
      </c>
      <c r="B47" s="187">
        <f>B48+B53</f>
        <v>8323680.9100000001</v>
      </c>
      <c r="C47" s="188">
        <f>C48+C53</f>
        <v>8511918.8300000001</v>
      </c>
      <c r="D47" s="725"/>
    </row>
    <row r="48" spans="1:4">
      <c r="A48" s="176" t="s">
        <v>123</v>
      </c>
      <c r="B48" s="189">
        <f>SUM(B49:B51)</f>
        <v>0</v>
      </c>
      <c r="C48" s="190">
        <f>SUM(C49:C51)</f>
        <v>0</v>
      </c>
      <c r="D48" s="725"/>
    </row>
    <row r="49" spans="1:5" s="179" customFormat="1" ht="13.5">
      <c r="A49" s="177" t="s">
        <v>124</v>
      </c>
      <c r="B49" s="178"/>
      <c r="C49" s="191"/>
      <c r="D49" s="725"/>
      <c r="E49" s="699"/>
    </row>
    <row r="50" spans="1:5" s="179" customFormat="1" ht="13.5">
      <c r="A50" s="177" t="s">
        <v>125</v>
      </c>
      <c r="B50" s="178"/>
      <c r="C50" s="191"/>
      <c r="D50" s="725"/>
    </row>
    <row r="51" spans="1:5" s="179" customFormat="1" ht="13.5">
      <c r="A51" s="177" t="s">
        <v>126</v>
      </c>
      <c r="B51" s="178"/>
      <c r="C51" s="191"/>
    </row>
    <row r="52" spans="1:5" ht="6" customHeight="1">
      <c r="A52" s="176"/>
      <c r="B52" s="194"/>
      <c r="C52" s="195"/>
    </row>
    <row r="53" spans="1:5" ht="15.75" customHeight="1">
      <c r="A53" s="176" t="s">
        <v>127</v>
      </c>
      <c r="B53" s="189">
        <f>SUM(B54:B58)</f>
        <v>8323680.9100000001</v>
      </c>
      <c r="C53" s="190">
        <f>SUM(C54:C58)</f>
        <v>8511918.8300000001</v>
      </c>
    </row>
    <row r="54" spans="1:5" s="179" customFormat="1" ht="13.5">
      <c r="A54" s="177" t="s">
        <v>128</v>
      </c>
      <c r="B54" s="178">
        <v>8323680.9100000001</v>
      </c>
      <c r="C54" s="191"/>
      <c r="D54" s="725">
        <f>'ETCA-I-01'!E41-'ETCA-I-01'!F41</f>
        <v>8323680.9100000001</v>
      </c>
    </row>
    <row r="55" spans="1:5" s="179" customFormat="1" ht="13.5">
      <c r="A55" s="177" t="s">
        <v>129</v>
      </c>
      <c r="B55" s="178"/>
      <c r="C55" s="191">
        <v>8511918.8300000001</v>
      </c>
      <c r="D55" s="725">
        <f>'ETCA-I-01'!E42-'ETCA-I-01'!F42</f>
        <v>-8511918.8300000001</v>
      </c>
    </row>
    <row r="56" spans="1:5" s="179" customFormat="1" ht="13.5">
      <c r="A56" s="177" t="s">
        <v>130</v>
      </c>
      <c r="B56" s="178"/>
      <c r="C56" s="191"/>
    </row>
    <row r="57" spans="1:5" s="179" customFormat="1" ht="13.5">
      <c r="A57" s="177" t="s">
        <v>131</v>
      </c>
      <c r="B57" s="178"/>
      <c r="C57" s="191"/>
    </row>
    <row r="58" spans="1:5" s="179" customFormat="1" ht="13.5">
      <c r="A58" s="177" t="s">
        <v>132</v>
      </c>
      <c r="B58" s="196"/>
      <c r="C58" s="197"/>
    </row>
    <row r="59" spans="1:5" ht="7.5" customHeight="1">
      <c r="A59" s="176"/>
      <c r="B59" s="192"/>
      <c r="C59" s="193"/>
    </row>
    <row r="60" spans="1:5">
      <c r="A60" s="176" t="s">
        <v>209</v>
      </c>
      <c r="B60" s="189">
        <f>SUM(B61:B62)</f>
        <v>0</v>
      </c>
      <c r="C60" s="190">
        <f>SUM(C61:C62)</f>
        <v>0</v>
      </c>
    </row>
    <row r="61" spans="1:5" s="179" customFormat="1" ht="13.5">
      <c r="A61" s="177" t="s">
        <v>134</v>
      </c>
      <c r="B61" s="178"/>
      <c r="C61" s="191"/>
    </row>
    <row r="62" spans="1:5" s="179" customFormat="1" ht="14.25" thickBot="1">
      <c r="A62" s="182" t="s">
        <v>135</v>
      </c>
      <c r="B62" s="183"/>
      <c r="C62" s="198"/>
    </row>
    <row r="63" spans="1:5" s="179" customFormat="1" ht="13.5">
      <c r="A63" s="172" t="s">
        <v>196</v>
      </c>
      <c r="B63" s="178"/>
      <c r="C63" s="178"/>
    </row>
    <row r="64" spans="1:5" s="179" customFormat="1" ht="13.5">
      <c r="A64" s="634"/>
      <c r="B64" s="178"/>
      <c r="C64" s="178"/>
    </row>
    <row r="65" spans="1:4" s="179" customFormat="1" ht="13.5">
      <c r="A65" s="753"/>
      <c r="B65" s="746"/>
      <c r="C65" s="746"/>
      <c r="D65" s="747"/>
    </row>
    <row r="66" spans="1:4" s="179" customFormat="1" ht="13.5">
      <c r="A66" s="754" t="s">
        <v>774</v>
      </c>
      <c r="B66" s="753"/>
      <c r="C66" s="757" t="s">
        <v>773</v>
      </c>
    </row>
    <row r="67" spans="1:4">
      <c r="A67" s="750" t="s">
        <v>769</v>
      </c>
      <c r="B67" s="751"/>
      <c r="C67" s="755" t="s">
        <v>771</v>
      </c>
    </row>
    <row r="68" spans="1:4">
      <c r="A68" s="752" t="s">
        <v>770</v>
      </c>
      <c r="B68" s="749"/>
      <c r="C68" s="756" t="s">
        <v>2106</v>
      </c>
    </row>
    <row r="69" spans="1:4">
      <c r="A69" s="752"/>
      <c r="B69" s="752"/>
      <c r="C69" s="756"/>
    </row>
  </sheetData>
  <sheetProtection sheet="1" objects="1" scenarios="1" insertHyperlinks="0" selectLockedCells="1"/>
  <mergeCells count="4">
    <mergeCell ref="A1:C1"/>
    <mergeCell ref="A3:C3"/>
    <mergeCell ref="A2:C2"/>
    <mergeCell ref="A4:C4"/>
  </mergeCells>
  <printOptions horizontalCentered="1"/>
  <pageMargins left="0.39370078740157483" right="0.39370078740157483" top="0.21" bottom="0.32" header="0.21" footer="0.19685039370078741"/>
  <pageSetup scale="73" orientation="portrait" r:id="rId1"/>
  <headerFooter>
    <oddHeader>&amp;RETCA-I-04                                       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tabColor theme="6" tint="0.79998168889431442"/>
    <pageSetUpPr fitToPage="1"/>
  </sheetPr>
  <dimension ref="A1:F74"/>
  <sheetViews>
    <sheetView view="pageLayout" topLeftCell="A60" zoomScale="110" zoomScaleSheetLayoutView="150" zoomScalePageLayoutView="110" workbookViewId="0">
      <selection activeCell="A72" sqref="A72:D74"/>
    </sheetView>
  </sheetViews>
  <sheetFormatPr baseColWidth="10" defaultColWidth="11.42578125" defaultRowHeight="16.5"/>
  <cols>
    <col min="1" max="1" width="2.85546875" style="83" customWidth="1"/>
    <col min="2" max="2" width="63.85546875" style="83" customWidth="1"/>
    <col min="3" max="4" width="12.7109375" style="83" customWidth="1"/>
    <col min="5" max="16384" width="11.42578125" style="83"/>
  </cols>
  <sheetData>
    <row r="1" spans="1:4">
      <c r="A1" s="850" t="s">
        <v>76</v>
      </c>
      <c r="B1" s="850"/>
      <c r="C1" s="850"/>
      <c r="D1" s="850"/>
    </row>
    <row r="2" spans="1:4">
      <c r="A2" s="849" t="s">
        <v>20</v>
      </c>
      <c r="B2" s="849"/>
      <c r="C2" s="849"/>
      <c r="D2" s="849"/>
    </row>
    <row r="3" spans="1:4">
      <c r="A3" s="848" t="s">
        <v>636</v>
      </c>
      <c r="B3" s="848"/>
      <c r="C3" s="848"/>
      <c r="D3" s="848"/>
    </row>
    <row r="4" spans="1:4">
      <c r="A4" s="848" t="s">
        <v>757</v>
      </c>
      <c r="B4" s="848"/>
      <c r="C4" s="848"/>
      <c r="D4" s="848"/>
    </row>
    <row r="5" spans="1:4" ht="17.25" thickBot="1">
      <c r="A5" s="845" t="s">
        <v>210</v>
      </c>
      <c r="B5" s="845"/>
      <c r="C5" s="85" t="s">
        <v>79</v>
      </c>
      <c r="D5" s="82"/>
    </row>
    <row r="6" spans="1:4" ht="23.25" customHeight="1" thickBot="1">
      <c r="A6" s="857" t="s">
        <v>198</v>
      </c>
      <c r="B6" s="858"/>
      <c r="C6" s="233">
        <v>2016</v>
      </c>
      <c r="D6" s="234">
        <v>2015</v>
      </c>
    </row>
    <row r="7" spans="1:4" s="200" customFormat="1" ht="12" customHeight="1" thickTop="1">
      <c r="A7" s="855" t="s">
        <v>211</v>
      </c>
      <c r="B7" s="856"/>
      <c r="C7" s="856"/>
      <c r="D7" s="199"/>
    </row>
    <row r="8" spans="1:4" s="200" customFormat="1" ht="12.75" customHeight="1">
      <c r="A8" s="201"/>
      <c r="B8" s="202" t="s">
        <v>203</v>
      </c>
      <c r="C8" s="217">
        <f>SUM(C9:C19)</f>
        <v>2517017.7200000002</v>
      </c>
      <c r="D8" s="218">
        <f>SUM(D9:D19)</f>
        <v>2184785.2199999997</v>
      </c>
    </row>
    <row r="9" spans="1:4" s="204" customFormat="1" ht="11.1" customHeight="1">
      <c r="A9" s="203"/>
      <c r="B9" s="215" t="s">
        <v>143</v>
      </c>
      <c r="C9" s="219"/>
      <c r="D9" s="220"/>
    </row>
    <row r="10" spans="1:4" s="204" customFormat="1" ht="11.1" customHeight="1">
      <c r="A10" s="203"/>
      <c r="B10" s="215" t="s">
        <v>145</v>
      </c>
      <c r="C10" s="219"/>
      <c r="D10" s="220"/>
    </row>
    <row r="11" spans="1:4" s="204" customFormat="1" ht="11.1" customHeight="1">
      <c r="A11" s="203"/>
      <c r="B11" s="215" t="s">
        <v>212</v>
      </c>
      <c r="C11" s="219"/>
      <c r="D11" s="220"/>
    </row>
    <row r="12" spans="1:4" s="204" customFormat="1" ht="11.1" customHeight="1">
      <c r="A12" s="203"/>
      <c r="B12" s="215" t="s">
        <v>147</v>
      </c>
      <c r="C12" s="219"/>
      <c r="D12" s="220"/>
    </row>
    <row r="13" spans="1:4" s="204" customFormat="1" ht="11.1" customHeight="1">
      <c r="A13" s="203"/>
      <c r="B13" s="215" t="s">
        <v>213</v>
      </c>
      <c r="C13" s="219"/>
      <c r="D13" s="220"/>
    </row>
    <row r="14" spans="1:4" s="204" customFormat="1" ht="11.1" customHeight="1">
      <c r="A14" s="203"/>
      <c r="B14" s="215" t="s">
        <v>149</v>
      </c>
      <c r="C14" s="219"/>
      <c r="D14" s="220"/>
    </row>
    <row r="15" spans="1:4" s="204" customFormat="1" ht="11.1" customHeight="1">
      <c r="A15" s="203"/>
      <c r="B15" s="215" t="s">
        <v>150</v>
      </c>
      <c r="C15" s="219">
        <f>+'ETCA-I-02'!C8</f>
        <v>1057465.8700000001</v>
      </c>
      <c r="D15" s="220">
        <f>+'ETCA-I-02'!D8</f>
        <v>690642.88</v>
      </c>
    </row>
    <row r="16" spans="1:4" s="204" customFormat="1" ht="22.5" customHeight="1">
      <c r="A16" s="203"/>
      <c r="B16" s="215" t="s">
        <v>151</v>
      </c>
      <c r="C16" s="219"/>
      <c r="D16" s="220"/>
    </row>
    <row r="17" spans="1:4" s="204" customFormat="1" ht="12" customHeight="1">
      <c r="A17" s="203"/>
      <c r="B17" s="215" t="s">
        <v>153</v>
      </c>
      <c r="C17" s="219"/>
      <c r="D17" s="220"/>
    </row>
    <row r="18" spans="1:4" s="204" customFormat="1" ht="12" customHeight="1">
      <c r="A18" s="203"/>
      <c r="B18" s="215" t="s">
        <v>214</v>
      </c>
      <c r="C18" s="219">
        <f>+'ETCA-I-02'!C17</f>
        <v>1459550.56</v>
      </c>
      <c r="D18" s="220">
        <f>+'ETCA-I-02'!D17</f>
        <v>1494134.71</v>
      </c>
    </row>
    <row r="19" spans="1:4" s="204" customFormat="1" ht="12" customHeight="1">
      <c r="A19" s="203"/>
      <c r="B19" s="215" t="s">
        <v>215</v>
      </c>
      <c r="C19" s="219">
        <f>+'ETCA-I-02'!C20</f>
        <v>1.29</v>
      </c>
      <c r="D19" s="220">
        <f>+'ETCA-I-02'!D20</f>
        <v>7.63</v>
      </c>
    </row>
    <row r="20" spans="1:4" s="200" customFormat="1" ht="13.5" customHeight="1">
      <c r="A20" s="201"/>
      <c r="B20" s="202" t="s">
        <v>204</v>
      </c>
      <c r="C20" s="217">
        <f>SUM(C21:C36)</f>
        <v>2610062.1500000004</v>
      </c>
      <c r="D20" s="218">
        <f>SUM(D21:D36)</f>
        <v>2551977.4900000002</v>
      </c>
    </row>
    <row r="21" spans="1:4" s="200" customFormat="1" ht="11.1" customHeight="1">
      <c r="A21" s="201"/>
      <c r="B21" s="215" t="s">
        <v>164</v>
      </c>
      <c r="C21" s="219">
        <f>+'ETCA-I-02'!C31</f>
        <v>1788925.75</v>
      </c>
      <c r="D21" s="220">
        <f>+'ETCA-I-02'!D31</f>
        <v>2090239.04</v>
      </c>
    </row>
    <row r="22" spans="1:4" s="200" customFormat="1" ht="11.1" customHeight="1">
      <c r="A22" s="201"/>
      <c r="B22" s="215" t="s">
        <v>165</v>
      </c>
      <c r="C22" s="219">
        <f>+'ETCA-I-02'!C32</f>
        <v>257275.34</v>
      </c>
      <c r="D22" s="220">
        <f>+'ETCA-I-02'!D32</f>
        <v>102502.94</v>
      </c>
    </row>
    <row r="23" spans="1:4" s="200" customFormat="1" ht="11.1" customHeight="1">
      <c r="A23" s="201"/>
      <c r="B23" s="215" t="s">
        <v>166</v>
      </c>
      <c r="C23" s="219">
        <f>+'ETCA-I-02'!C33</f>
        <v>563861.06000000006</v>
      </c>
      <c r="D23" s="220">
        <f>+'ETCA-I-02'!D33</f>
        <v>359235.51</v>
      </c>
    </row>
    <row r="24" spans="1:4" s="200" customFormat="1" ht="11.1" customHeight="1">
      <c r="A24" s="201"/>
      <c r="B24" s="215" t="s">
        <v>167</v>
      </c>
      <c r="C24" s="219"/>
      <c r="D24" s="220"/>
    </row>
    <row r="25" spans="1:4" s="200" customFormat="1" ht="11.1" customHeight="1">
      <c r="A25" s="201"/>
      <c r="B25" s="215" t="s">
        <v>216</v>
      </c>
      <c r="C25" s="219"/>
      <c r="D25" s="220"/>
    </row>
    <row r="26" spans="1:4" s="200" customFormat="1" ht="11.1" customHeight="1">
      <c r="A26" s="201"/>
      <c r="B26" s="215" t="s">
        <v>217</v>
      </c>
      <c r="C26" s="219"/>
      <c r="D26" s="220"/>
    </row>
    <row r="27" spans="1:4" s="200" customFormat="1" ht="11.1" customHeight="1">
      <c r="A27" s="201"/>
      <c r="B27" s="215" t="s">
        <v>170</v>
      </c>
      <c r="C27" s="219"/>
      <c r="D27" s="220"/>
    </row>
    <row r="28" spans="1:4" s="200" customFormat="1" ht="11.1" customHeight="1">
      <c r="A28" s="201"/>
      <c r="B28" s="215" t="s">
        <v>171</v>
      </c>
      <c r="C28" s="219"/>
      <c r="D28" s="220"/>
    </row>
    <row r="29" spans="1:4" s="200" customFormat="1" ht="11.1" customHeight="1">
      <c r="A29" s="201"/>
      <c r="B29" s="215" t="s">
        <v>172</v>
      </c>
      <c r="C29" s="219"/>
      <c r="D29" s="220"/>
    </row>
    <row r="30" spans="1:4" s="200" customFormat="1" ht="11.1" customHeight="1">
      <c r="A30" s="201"/>
      <c r="B30" s="215" t="s">
        <v>173</v>
      </c>
      <c r="C30" s="219"/>
      <c r="D30" s="220"/>
    </row>
    <row r="31" spans="1:4" s="200" customFormat="1" ht="11.1" customHeight="1">
      <c r="A31" s="201"/>
      <c r="B31" s="215" t="s">
        <v>174</v>
      </c>
      <c r="C31" s="219"/>
      <c r="D31" s="220"/>
    </row>
    <row r="32" spans="1:4" s="200" customFormat="1" ht="11.1" customHeight="1">
      <c r="A32" s="201"/>
      <c r="B32" s="215" t="s">
        <v>175</v>
      </c>
      <c r="C32" s="219"/>
      <c r="D32" s="220"/>
    </row>
    <row r="33" spans="1:4" s="200" customFormat="1" ht="11.1" customHeight="1">
      <c r="A33" s="201"/>
      <c r="B33" s="215" t="s">
        <v>218</v>
      </c>
      <c r="C33" s="219"/>
      <c r="D33" s="220"/>
    </row>
    <row r="34" spans="1:4" s="200" customFormat="1" ht="11.1" customHeight="1">
      <c r="A34" s="201"/>
      <c r="B34" s="215" t="s">
        <v>124</v>
      </c>
      <c r="C34" s="219"/>
      <c r="D34" s="220"/>
    </row>
    <row r="35" spans="1:4" s="200" customFormat="1" ht="11.1" customHeight="1">
      <c r="A35" s="201"/>
      <c r="B35" s="215" t="s">
        <v>178</v>
      </c>
      <c r="C35" s="219"/>
      <c r="D35" s="220"/>
    </row>
    <row r="36" spans="1:4" s="200" customFormat="1" ht="11.1" customHeight="1">
      <c r="A36" s="201"/>
      <c r="B36" s="215" t="s">
        <v>219</v>
      </c>
      <c r="C36" s="219"/>
      <c r="D36" s="220"/>
    </row>
    <row r="37" spans="1:4" s="200" customFormat="1" ht="12" customHeight="1">
      <c r="A37" s="205" t="s">
        <v>220</v>
      </c>
      <c r="B37" s="206"/>
      <c r="C37" s="221">
        <f>C8-C20</f>
        <v>-93044.430000000168</v>
      </c>
      <c r="D37" s="222">
        <f>D8-D20</f>
        <v>-367192.27000000048</v>
      </c>
    </row>
    <row r="38" spans="1:4" s="200" customFormat="1" ht="4.5" customHeight="1">
      <c r="A38" s="207"/>
      <c r="B38" s="208"/>
      <c r="C38" s="223"/>
      <c r="D38" s="224"/>
    </row>
    <row r="39" spans="1:4" s="200" customFormat="1" ht="12.75">
      <c r="A39" s="209" t="s">
        <v>221</v>
      </c>
      <c r="B39" s="202"/>
      <c r="C39" s="225"/>
      <c r="D39" s="226"/>
    </row>
    <row r="40" spans="1:4" s="200" customFormat="1" ht="10.5" customHeight="1">
      <c r="A40" s="201"/>
      <c r="B40" s="202" t="s">
        <v>203</v>
      </c>
      <c r="C40" s="217">
        <f>SUM(C41:C43)</f>
        <v>0</v>
      </c>
      <c r="D40" s="218">
        <f>SUM(D41:D43)</f>
        <v>0</v>
      </c>
    </row>
    <row r="41" spans="1:4" s="200" customFormat="1" ht="11.1" customHeight="1">
      <c r="A41" s="201"/>
      <c r="B41" s="216" t="s">
        <v>107</v>
      </c>
      <c r="C41" s="219"/>
      <c r="D41" s="220"/>
    </row>
    <row r="42" spans="1:4" s="200" customFormat="1" ht="11.1" customHeight="1">
      <c r="A42" s="201"/>
      <c r="B42" s="216" t="s">
        <v>109</v>
      </c>
      <c r="C42" s="219"/>
      <c r="D42" s="220"/>
    </row>
    <row r="43" spans="1:4" s="200" customFormat="1" ht="11.1" customHeight="1">
      <c r="A43" s="201"/>
      <c r="B43" s="216" t="s">
        <v>222</v>
      </c>
      <c r="C43" s="219"/>
      <c r="D43" s="220"/>
    </row>
    <row r="44" spans="1:4" s="200" customFormat="1" ht="10.5" customHeight="1">
      <c r="A44" s="201"/>
      <c r="B44" s="202" t="s">
        <v>204</v>
      </c>
      <c r="C44" s="217">
        <f>SUM(C45:C47)</f>
        <v>162204.64000000001</v>
      </c>
      <c r="D44" s="218">
        <f>SUM(D45:D47)</f>
        <v>300934.27</v>
      </c>
    </row>
    <row r="45" spans="1:4" s="200" customFormat="1" ht="11.1" customHeight="1">
      <c r="A45" s="201"/>
      <c r="B45" s="216" t="s">
        <v>107</v>
      </c>
      <c r="C45" s="219"/>
      <c r="D45" s="220"/>
    </row>
    <row r="46" spans="1:4" s="200" customFormat="1" ht="11.1" customHeight="1">
      <c r="A46" s="201"/>
      <c r="B46" s="216" t="s">
        <v>109</v>
      </c>
      <c r="C46" s="219">
        <v>162204.64000000001</v>
      </c>
      <c r="D46" s="220">
        <v>300934.27</v>
      </c>
    </row>
    <row r="47" spans="1:4" s="200" customFormat="1" ht="11.1" customHeight="1">
      <c r="A47" s="201"/>
      <c r="B47" s="216" t="s">
        <v>223</v>
      </c>
      <c r="C47" s="219"/>
      <c r="D47" s="220"/>
    </row>
    <row r="48" spans="1:4" s="200" customFormat="1" ht="12" customHeight="1">
      <c r="A48" s="205" t="s">
        <v>224</v>
      </c>
      <c r="B48" s="206"/>
      <c r="C48" s="221">
        <f>C40-C44</f>
        <v>-162204.64000000001</v>
      </c>
      <c r="D48" s="222">
        <f>D40-D44</f>
        <v>-300934.27</v>
      </c>
    </row>
    <row r="49" spans="1:6" s="200" customFormat="1" ht="2.25" customHeight="1">
      <c r="A49" s="207"/>
      <c r="B49" s="208"/>
      <c r="C49" s="227"/>
      <c r="D49" s="228"/>
    </row>
    <row r="50" spans="1:6" s="200" customFormat="1" ht="12" customHeight="1">
      <c r="A50" s="209" t="s">
        <v>225</v>
      </c>
      <c r="B50" s="202"/>
      <c r="C50" s="225"/>
      <c r="D50" s="226"/>
    </row>
    <row r="51" spans="1:6" s="200" customFormat="1" ht="12.75">
      <c r="A51" s="201"/>
      <c r="B51" s="202" t="s">
        <v>203</v>
      </c>
      <c r="C51" s="217">
        <f>SUM(C52:C55)</f>
        <v>1931.38</v>
      </c>
      <c r="D51" s="218">
        <f>SUM(D52:D55)</f>
        <v>543216.12</v>
      </c>
    </row>
    <row r="52" spans="1:6" s="200" customFormat="1" ht="11.1" customHeight="1">
      <c r="A52" s="201"/>
      <c r="B52" s="216" t="s">
        <v>51</v>
      </c>
      <c r="C52" s="219"/>
      <c r="D52" s="220"/>
    </row>
    <row r="53" spans="1:6" s="200" customFormat="1" ht="11.1" customHeight="1">
      <c r="A53" s="201"/>
      <c r="B53" s="216" t="s">
        <v>226</v>
      </c>
      <c r="C53" s="219">
        <v>1931.38</v>
      </c>
      <c r="D53" s="220">
        <v>543216.12</v>
      </c>
    </row>
    <row r="54" spans="1:6" s="200" customFormat="1" ht="11.1" customHeight="1">
      <c r="A54" s="201"/>
      <c r="B54" s="216" t="s">
        <v>227</v>
      </c>
      <c r="C54" s="219"/>
      <c r="D54" s="220"/>
    </row>
    <row r="55" spans="1:6" s="200" customFormat="1" ht="11.1" customHeight="1">
      <c r="A55" s="201"/>
      <c r="B55" s="216" t="s">
        <v>228</v>
      </c>
      <c r="C55" s="219"/>
      <c r="D55" s="220"/>
    </row>
    <row r="56" spans="1:6" s="200" customFormat="1" ht="11.25" customHeight="1">
      <c r="A56" s="201"/>
      <c r="B56" s="202" t="s">
        <v>204</v>
      </c>
      <c r="C56" s="217">
        <f>SUM(C57:C60)</f>
        <v>577392.12</v>
      </c>
      <c r="D56" s="218">
        <f>SUM(D57:D60)</f>
        <v>148807.03</v>
      </c>
    </row>
    <row r="57" spans="1:6" s="200" customFormat="1" ht="11.1" customHeight="1">
      <c r="A57" s="201"/>
      <c r="B57" s="216" t="s">
        <v>229</v>
      </c>
      <c r="C57" s="219"/>
      <c r="D57" s="220"/>
    </row>
    <row r="58" spans="1:6" s="200" customFormat="1" ht="11.1" customHeight="1">
      <c r="A58" s="201"/>
      <c r="B58" s="216" t="s">
        <v>226</v>
      </c>
      <c r="C58" s="219">
        <v>577392.12</v>
      </c>
      <c r="D58" s="220">
        <v>148807.03</v>
      </c>
      <c r="F58" s="700"/>
    </row>
    <row r="59" spans="1:6" s="200" customFormat="1" ht="11.1" customHeight="1">
      <c r="A59" s="201"/>
      <c r="B59" s="216" t="s">
        <v>227</v>
      </c>
      <c r="C59" s="219"/>
      <c r="D59" s="220"/>
    </row>
    <row r="60" spans="1:6" s="200" customFormat="1" ht="11.1" customHeight="1">
      <c r="A60" s="201"/>
      <c r="B60" s="216" t="s">
        <v>230</v>
      </c>
      <c r="C60" s="219"/>
      <c r="D60" s="220"/>
    </row>
    <row r="61" spans="1:6" s="200" customFormat="1" ht="12" customHeight="1">
      <c r="A61" s="205" t="s">
        <v>231</v>
      </c>
      <c r="B61" s="206"/>
      <c r="C61" s="221">
        <f>C51-C56</f>
        <v>-575460.74</v>
      </c>
      <c r="D61" s="222">
        <f>D51-D56</f>
        <v>394409.08999999997</v>
      </c>
    </row>
    <row r="62" spans="1:6" s="200" customFormat="1" ht="2.25" customHeight="1">
      <c r="A62" s="207"/>
      <c r="B62" s="208"/>
      <c r="C62" s="227"/>
      <c r="D62" s="228"/>
    </row>
    <row r="63" spans="1:6" s="200" customFormat="1" ht="12" customHeight="1">
      <c r="A63" s="205" t="s">
        <v>232</v>
      </c>
      <c r="B63" s="210"/>
      <c r="C63" s="229">
        <f>C61+C48+C37</f>
        <v>-830709.81000000017</v>
      </c>
      <c r="D63" s="230">
        <f>D61+D48+D37</f>
        <v>-273717.45000000054</v>
      </c>
    </row>
    <row r="64" spans="1:6" ht="2.25" customHeight="1">
      <c r="A64" s="211"/>
      <c r="B64" s="212"/>
      <c r="C64" s="227"/>
      <c r="D64" s="228"/>
    </row>
    <row r="65" spans="1:5" s="200" customFormat="1" ht="12" customHeight="1">
      <c r="A65" s="205" t="s">
        <v>233</v>
      </c>
      <c r="B65" s="206"/>
      <c r="C65" s="219">
        <f>+'ETCA-I-01'!C9</f>
        <v>1190235.69</v>
      </c>
      <c r="D65" s="220">
        <v>837753.45</v>
      </c>
      <c r="E65" s="573" t="str">
        <f>IF(C65-'ETCA-I-01'!C9&gt;0.99,"ERROR!!!, NO COINCIDEN LOS MONTOS CON LO REPORTADO EN EL FORMATO ETCA-I-01 EN EL EJERCICIO 2015","")</f>
        <v/>
      </c>
    </row>
    <row r="66" spans="1:5" s="200" customFormat="1" ht="12" customHeight="1" thickBot="1">
      <c r="A66" s="214" t="s">
        <v>234</v>
      </c>
      <c r="B66" s="213"/>
      <c r="C66" s="231">
        <f>C65+C63</f>
        <v>359525.87999999977</v>
      </c>
      <c r="D66" s="232">
        <f>D65+D63</f>
        <v>564035.99999999942</v>
      </c>
      <c r="E66" s="573" t="str">
        <f>IF(C66-'ETCA-I-01'!B9&gt;0.99,"ERROR!!!, NO COINCIDEN LOS MONTOS CON LO REPORTADO EN EL FORMATO ETCA-I-01 EN EL EJERCICIO 2016","")</f>
        <v/>
      </c>
    </row>
    <row r="67" spans="1:5" s="200" customFormat="1" ht="12" customHeight="1">
      <c r="A67" s="574" t="s">
        <v>196</v>
      </c>
      <c r="B67" s="83"/>
      <c r="C67" s="83"/>
      <c r="D67" s="83"/>
      <c r="E67" s="573"/>
    </row>
    <row r="68" spans="1:5" s="200" customFormat="1" ht="12" customHeight="1">
      <c r="A68" s="206"/>
      <c r="B68" s="210"/>
      <c r="C68" s="229"/>
      <c r="D68" s="229"/>
      <c r="E68" s="573"/>
    </row>
    <row r="69" spans="1:5" s="200" customFormat="1" ht="12" customHeight="1">
      <c r="A69" s="206"/>
      <c r="B69" s="210"/>
      <c r="C69" s="229"/>
      <c r="D69" s="229"/>
      <c r="E69" s="573"/>
    </row>
    <row r="70" spans="1:5" s="200" customFormat="1" ht="12" customHeight="1">
      <c r="A70" s="206"/>
      <c r="B70" s="210"/>
      <c r="C70" s="229"/>
      <c r="D70" s="229"/>
      <c r="E70" s="573"/>
    </row>
    <row r="71" spans="1:5" ht="12" customHeight="1">
      <c r="A71" s="574" t="s">
        <v>144</v>
      </c>
      <c r="B71" s="753"/>
      <c r="C71" s="746"/>
      <c r="D71" s="746"/>
    </row>
    <row r="72" spans="1:5">
      <c r="A72" s="836" t="s">
        <v>774</v>
      </c>
      <c r="B72" s="827"/>
      <c r="C72" s="828"/>
      <c r="D72" s="829" t="s">
        <v>773</v>
      </c>
    </row>
    <row r="73" spans="1:5">
      <c r="A73" s="837" t="s">
        <v>769</v>
      </c>
      <c r="B73" s="830"/>
      <c r="C73" s="831"/>
      <c r="D73" s="832" t="s">
        <v>771</v>
      </c>
    </row>
    <row r="74" spans="1:5">
      <c r="A74" s="838" t="s">
        <v>770</v>
      </c>
      <c r="B74" s="833"/>
      <c r="C74" s="834"/>
      <c r="D74" s="835" t="s">
        <v>2106</v>
      </c>
    </row>
  </sheetData>
  <sheetProtection sheet="1" objects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23" bottom="0.39370078740157483" header="0.17" footer="0.31496062992125984"/>
  <pageSetup scale="88" orientation="portrait" r:id="rId1"/>
  <headerFooter>
    <oddHeader>&amp;RETCA-I-05                              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H33"/>
  <sheetViews>
    <sheetView view="pageBreakPreview" topLeftCell="A24" zoomScale="140" zoomScaleSheetLayoutView="140" workbookViewId="0">
      <selection activeCell="A31" sqref="A31:G33"/>
    </sheetView>
  </sheetViews>
  <sheetFormatPr baseColWidth="10" defaultRowHeight="16.5"/>
  <cols>
    <col min="1" max="1" width="1.42578125" style="173" customWidth="1"/>
    <col min="2" max="2" width="32.28515625" style="173" customWidth="1"/>
    <col min="3" max="7" width="12.7109375" style="173" customWidth="1"/>
    <col min="8" max="8" width="63.85546875" style="173" customWidth="1"/>
    <col min="9" max="16384" width="11.42578125" style="173"/>
  </cols>
  <sheetData>
    <row r="1" spans="1:8">
      <c r="A1" s="861" t="s">
        <v>76</v>
      </c>
      <c r="B1" s="861"/>
      <c r="C1" s="861"/>
      <c r="D1" s="861"/>
      <c r="E1" s="861"/>
      <c r="F1" s="861"/>
      <c r="G1" s="861"/>
    </row>
    <row r="2" spans="1:8" s="235" customFormat="1" ht="18">
      <c r="A2" s="861" t="s">
        <v>22</v>
      </c>
      <c r="B2" s="861"/>
      <c r="C2" s="861"/>
      <c r="D2" s="861"/>
      <c r="E2" s="861"/>
      <c r="F2" s="861"/>
      <c r="G2" s="861"/>
      <c r="H2" s="561" t="s">
        <v>235</v>
      </c>
    </row>
    <row r="3" spans="1:8" s="235" customFormat="1">
      <c r="A3" s="862" t="s">
        <v>756</v>
      </c>
      <c r="B3" s="862"/>
      <c r="C3" s="862"/>
      <c r="D3" s="862"/>
      <c r="E3" s="862"/>
      <c r="F3" s="862"/>
      <c r="G3" s="862"/>
    </row>
    <row r="4" spans="1:8" s="235" customFormat="1">
      <c r="A4" s="862" t="s">
        <v>755</v>
      </c>
      <c r="B4" s="862"/>
      <c r="C4" s="862"/>
      <c r="D4" s="862"/>
      <c r="E4" s="862"/>
      <c r="F4" s="862"/>
      <c r="G4" s="862"/>
    </row>
    <row r="5" spans="1:8" s="237" customFormat="1" ht="17.25" thickBot="1">
      <c r="A5" s="236"/>
      <c r="B5" s="236"/>
      <c r="C5" s="863" t="s">
        <v>78</v>
      </c>
      <c r="D5" s="863"/>
      <c r="E5" s="236"/>
      <c r="F5" s="85" t="s">
        <v>79</v>
      </c>
      <c r="G5" s="236" t="s">
        <v>639</v>
      </c>
    </row>
    <row r="6" spans="1:8" s="238" customFormat="1" ht="50.25" thickBot="1">
      <c r="A6" s="859" t="s">
        <v>198</v>
      </c>
      <c r="B6" s="860"/>
      <c r="C6" s="244" t="s">
        <v>236</v>
      </c>
      <c r="D6" s="244" t="s">
        <v>237</v>
      </c>
      <c r="E6" s="244" t="s">
        <v>238</v>
      </c>
      <c r="F6" s="244" t="s">
        <v>239</v>
      </c>
      <c r="G6" s="245" t="s">
        <v>240</v>
      </c>
    </row>
    <row r="7" spans="1:8" ht="20.100000000000001" customHeight="1">
      <c r="A7" s="239"/>
      <c r="B7" s="255"/>
      <c r="C7" s="246"/>
      <c r="D7" s="246"/>
      <c r="E7" s="246"/>
      <c r="F7" s="246"/>
      <c r="G7" s="247"/>
    </row>
    <row r="8" spans="1:8" ht="20.100000000000001" customHeight="1">
      <c r="A8" s="240" t="s">
        <v>80</v>
      </c>
      <c r="B8" s="256"/>
      <c r="C8" s="248">
        <f>C10+C19</f>
        <v>6051173.1600000001</v>
      </c>
      <c r="D8" s="248">
        <f t="shared" ref="D8:E8" si="0">D10+D19</f>
        <v>6644188.21</v>
      </c>
      <c r="E8" s="248">
        <f t="shared" si="0"/>
        <v>7409818.25</v>
      </c>
      <c r="F8" s="249">
        <f>C8+D8-E8</f>
        <v>5285543.120000001</v>
      </c>
      <c r="G8" s="250">
        <f>F8-C8</f>
        <v>-765630.03999999911</v>
      </c>
      <c r="H8" s="552" t="str">
        <f>IF(F8&lt;&gt;'ETCA-I-01'!B33,"ERROR!!!!! EL MONTO NO COINCIDE CON LO REPORTADO EN EL FORMATO ETCA-I-1 EN EL TOTAL ","")</f>
        <v/>
      </c>
    </row>
    <row r="9" spans="1:8" ht="20.100000000000001" customHeight="1">
      <c r="A9" s="241"/>
      <c r="B9" s="257"/>
      <c r="C9" s="251"/>
      <c r="D9" s="251"/>
      <c r="E9" s="251"/>
      <c r="F9" s="251"/>
      <c r="G9" s="252"/>
    </row>
    <row r="10" spans="1:8" ht="20.100000000000001" customHeight="1">
      <c r="A10" s="241"/>
      <c r="B10" s="257" t="s">
        <v>82</v>
      </c>
      <c r="C10" s="248">
        <f>SUM(C11:C17)</f>
        <v>3149441.39</v>
      </c>
      <c r="D10" s="248">
        <f t="shared" ref="D10:E10" si="1">SUM(D11:D17)</f>
        <v>6386790.0800000001</v>
      </c>
      <c r="E10" s="248">
        <f t="shared" si="1"/>
        <v>7314624.7599999998</v>
      </c>
      <c r="F10" s="249">
        <f>C10+D10-E10</f>
        <v>2221606.7100000009</v>
      </c>
      <c r="G10" s="250">
        <f>F10-C10</f>
        <v>-927834.67999999924</v>
      </c>
      <c r="H10" s="552" t="str">
        <f>IF(F10&lt;&gt;'ETCA-I-01'!B18,"ERROR!!!!! EL MONTO NO COINCIDE CON LO REPORTADO EN EL FORMATO ETCA-I-1 EN EL TOTAL","")</f>
        <v/>
      </c>
    </row>
    <row r="11" spans="1:8" ht="20.100000000000001" customHeight="1">
      <c r="A11" s="242"/>
      <c r="B11" s="258" t="s">
        <v>84</v>
      </c>
      <c r="C11" s="728">
        <v>1190235.69</v>
      </c>
      <c r="D11" s="728">
        <v>3280748.59</v>
      </c>
      <c r="E11" s="728">
        <v>4111458.4</v>
      </c>
      <c r="F11" s="729">
        <v>359525.87999999942</v>
      </c>
      <c r="G11" s="730">
        <f>F11-C11</f>
        <v>-830709.81000000052</v>
      </c>
    </row>
    <row r="12" spans="1:8" ht="29.25" customHeight="1">
      <c r="A12" s="242"/>
      <c r="B12" s="258" t="s">
        <v>86</v>
      </c>
      <c r="C12" s="731">
        <v>1959205.7000000002</v>
      </c>
      <c r="D12" s="731">
        <v>3106041.4899999998</v>
      </c>
      <c r="E12" s="731">
        <v>3203166.36</v>
      </c>
      <c r="F12" s="729">
        <v>1862080.8299999996</v>
      </c>
      <c r="G12" s="730">
        <f t="shared" ref="G12:G17" si="2">F12-C12</f>
        <v>-97124.870000000577</v>
      </c>
    </row>
    <row r="13" spans="1:8" ht="20.100000000000001" customHeight="1">
      <c r="A13" s="242"/>
      <c r="B13" s="258" t="s">
        <v>88</v>
      </c>
      <c r="C13" s="251">
        <v>0</v>
      </c>
      <c r="D13" s="251">
        <v>0</v>
      </c>
      <c r="E13" s="251">
        <v>0</v>
      </c>
      <c r="F13" s="260">
        <v>0</v>
      </c>
      <c r="G13" s="261">
        <f t="shared" si="2"/>
        <v>0</v>
      </c>
    </row>
    <row r="14" spans="1:8" ht="20.100000000000001" customHeight="1">
      <c r="A14" s="242"/>
      <c r="B14" s="258" t="s">
        <v>90</v>
      </c>
      <c r="C14" s="251">
        <v>0</v>
      </c>
      <c r="D14" s="251">
        <v>0</v>
      </c>
      <c r="E14" s="251">
        <v>0</v>
      </c>
      <c r="F14" s="260">
        <v>0</v>
      </c>
      <c r="G14" s="261">
        <f t="shared" si="2"/>
        <v>0</v>
      </c>
    </row>
    <row r="15" spans="1:8" ht="20.100000000000001" customHeight="1">
      <c r="A15" s="242"/>
      <c r="B15" s="258" t="s">
        <v>92</v>
      </c>
      <c r="C15" s="251">
        <v>0</v>
      </c>
      <c r="D15" s="251">
        <v>0</v>
      </c>
      <c r="E15" s="251">
        <v>0</v>
      </c>
      <c r="F15" s="260">
        <v>0</v>
      </c>
      <c r="G15" s="261">
        <f t="shared" si="2"/>
        <v>0</v>
      </c>
    </row>
    <row r="16" spans="1:8" ht="25.5">
      <c r="A16" s="242"/>
      <c r="B16" s="258" t="s">
        <v>94</v>
      </c>
      <c r="C16" s="251">
        <v>0</v>
      </c>
      <c r="D16" s="251">
        <v>0</v>
      </c>
      <c r="E16" s="251">
        <v>0</v>
      </c>
      <c r="F16" s="260">
        <v>0</v>
      </c>
      <c r="G16" s="261">
        <f t="shared" si="2"/>
        <v>0</v>
      </c>
    </row>
    <row r="17" spans="1:8" ht="20.100000000000001" customHeight="1">
      <c r="A17" s="242"/>
      <c r="B17" s="258" t="s">
        <v>96</v>
      </c>
      <c r="C17" s="251">
        <v>0</v>
      </c>
      <c r="D17" s="251">
        <v>0</v>
      </c>
      <c r="E17" s="251">
        <v>0</v>
      </c>
      <c r="F17" s="260">
        <v>0</v>
      </c>
      <c r="G17" s="261">
        <f t="shared" si="2"/>
        <v>0</v>
      </c>
    </row>
    <row r="18" spans="1:8" ht="20.100000000000001" customHeight="1">
      <c r="A18" s="241"/>
      <c r="B18" s="257"/>
      <c r="C18" s="251"/>
      <c r="D18" s="251"/>
      <c r="E18" s="251"/>
      <c r="F18" s="251"/>
      <c r="G18" s="252"/>
    </row>
    <row r="19" spans="1:8" ht="20.100000000000001" customHeight="1">
      <c r="A19" s="241"/>
      <c r="B19" s="257" t="s">
        <v>101</v>
      </c>
      <c r="C19" s="248">
        <f>SUM(C20:C28)</f>
        <v>2901731.7699999996</v>
      </c>
      <c r="D19" s="248">
        <f t="shared" ref="D19:E19" si="3">SUM(D20:D28)</f>
        <v>257398.13</v>
      </c>
      <c r="E19" s="248">
        <f t="shared" si="3"/>
        <v>95193.49</v>
      </c>
      <c r="F19" s="249">
        <f>C19+D19-E19</f>
        <v>3063936.4099999992</v>
      </c>
      <c r="G19" s="250">
        <f>F19-C19</f>
        <v>162204.63999999966</v>
      </c>
      <c r="H19" s="552" t="str">
        <f>IF(F19&lt;&gt;'ETCA-I-01'!B31,"ERROR!!!!! EL MONTO NO COINCIDE CON LO REPORTADO EN EL FORMATO ETCA-I-1 EN EL TOTAL","")</f>
        <v/>
      </c>
    </row>
    <row r="20" spans="1:8" ht="20.100000000000001" customHeight="1">
      <c r="A20" s="242"/>
      <c r="B20" s="258" t="s">
        <v>103</v>
      </c>
      <c r="C20" s="251">
        <v>0</v>
      </c>
      <c r="D20" s="251">
        <v>0</v>
      </c>
      <c r="E20" s="251">
        <v>0</v>
      </c>
      <c r="F20" s="260">
        <v>0</v>
      </c>
      <c r="G20" s="261">
        <f>F20-C20</f>
        <v>0</v>
      </c>
    </row>
    <row r="21" spans="1:8" ht="25.5">
      <c r="A21" s="242"/>
      <c r="B21" s="258" t="s">
        <v>105</v>
      </c>
      <c r="C21" s="251">
        <v>0</v>
      </c>
      <c r="D21" s="251">
        <v>0</v>
      </c>
      <c r="E21" s="251">
        <v>0</v>
      </c>
      <c r="F21" s="260">
        <v>0</v>
      </c>
      <c r="G21" s="261">
        <f t="shared" ref="G21:G28" si="4">F21-C21</f>
        <v>0</v>
      </c>
    </row>
    <row r="22" spans="1:8" ht="25.5">
      <c r="A22" s="242"/>
      <c r="B22" s="258" t="s">
        <v>107</v>
      </c>
      <c r="C22" s="251">
        <v>86000</v>
      </c>
      <c r="D22" s="251">
        <v>0</v>
      </c>
      <c r="E22" s="251">
        <v>0</v>
      </c>
      <c r="F22" s="260">
        <v>86000</v>
      </c>
      <c r="G22" s="261">
        <f t="shared" si="4"/>
        <v>0</v>
      </c>
    </row>
    <row r="23" spans="1:8" ht="20.100000000000001" customHeight="1">
      <c r="A23" s="242"/>
      <c r="B23" s="258" t="s">
        <v>109</v>
      </c>
      <c r="C23" s="251">
        <f>'ETCA-I-01'!C24</f>
        <v>11412830.18</v>
      </c>
      <c r="D23" s="251">
        <v>257398.13</v>
      </c>
      <c r="E23" s="251">
        <v>0</v>
      </c>
      <c r="F23" s="260">
        <v>11670228.310000001</v>
      </c>
      <c r="G23" s="261">
        <f t="shared" si="4"/>
        <v>257398.13000000082</v>
      </c>
    </row>
    <row r="24" spans="1:8" ht="20.100000000000001" customHeight="1">
      <c r="A24" s="242"/>
      <c r="B24" s="258" t="s">
        <v>111</v>
      </c>
      <c r="C24" s="251">
        <f>'ETCA-I-01'!C25</f>
        <v>1790</v>
      </c>
      <c r="D24" s="251">
        <v>0</v>
      </c>
      <c r="E24" s="251">
        <v>0</v>
      </c>
      <c r="F24" s="260">
        <v>1790</v>
      </c>
      <c r="G24" s="261">
        <f t="shared" si="4"/>
        <v>0</v>
      </c>
    </row>
    <row r="25" spans="1:8" ht="25.5">
      <c r="A25" s="242"/>
      <c r="B25" s="258" t="s">
        <v>113</v>
      </c>
      <c r="C25" s="251">
        <f>'ETCA-I-01'!C26</f>
        <v>-8598888.4100000001</v>
      </c>
      <c r="D25" s="251">
        <v>0</v>
      </c>
      <c r="E25" s="251">
        <v>95193.49</v>
      </c>
      <c r="F25" s="260">
        <v>-8694081.9000000004</v>
      </c>
      <c r="G25" s="261">
        <f t="shared" si="4"/>
        <v>-95193.490000000224</v>
      </c>
    </row>
    <row r="26" spans="1:8" ht="20.100000000000001" customHeight="1">
      <c r="A26" s="242"/>
      <c r="B26" s="258" t="s">
        <v>115</v>
      </c>
      <c r="C26" s="251">
        <v>0</v>
      </c>
      <c r="D26" s="251">
        <v>0</v>
      </c>
      <c r="E26" s="251">
        <v>0</v>
      </c>
      <c r="F26" s="260">
        <v>0</v>
      </c>
      <c r="G26" s="261">
        <f t="shared" si="4"/>
        <v>0</v>
      </c>
    </row>
    <row r="27" spans="1:8" ht="25.5">
      <c r="A27" s="242"/>
      <c r="B27" s="258" t="s">
        <v>116</v>
      </c>
      <c r="C27" s="251">
        <v>0</v>
      </c>
      <c r="D27" s="251">
        <v>0</v>
      </c>
      <c r="E27" s="251">
        <v>0</v>
      </c>
      <c r="F27" s="260">
        <v>0</v>
      </c>
      <c r="G27" s="261">
        <f t="shared" si="4"/>
        <v>0</v>
      </c>
    </row>
    <row r="28" spans="1:8" ht="20.100000000000001" customHeight="1">
      <c r="A28" s="242"/>
      <c r="B28" s="258" t="s">
        <v>117</v>
      </c>
      <c r="C28" s="251">
        <v>0</v>
      </c>
      <c r="D28" s="251">
        <v>0</v>
      </c>
      <c r="E28" s="251">
        <v>0</v>
      </c>
      <c r="F28" s="260">
        <v>0</v>
      </c>
      <c r="G28" s="261">
        <f t="shared" si="4"/>
        <v>0</v>
      </c>
    </row>
    <row r="29" spans="1:8" ht="20.100000000000001" customHeight="1" thickBot="1">
      <c r="A29" s="243"/>
      <c r="B29" s="259"/>
      <c r="C29" s="253"/>
      <c r="D29" s="253"/>
      <c r="E29" s="253"/>
      <c r="F29" s="253"/>
      <c r="G29" s="254"/>
    </row>
    <row r="30" spans="1:8">
      <c r="A30" s="732" t="s">
        <v>196</v>
      </c>
      <c r="B30" s="732"/>
    </row>
    <row r="31" spans="1:8">
      <c r="A31" s="836" t="s">
        <v>774</v>
      </c>
      <c r="B31" s="827"/>
      <c r="C31" s="828"/>
      <c r="G31" s="829" t="s">
        <v>773</v>
      </c>
    </row>
    <row r="32" spans="1:8">
      <c r="A32" s="837" t="s">
        <v>769</v>
      </c>
      <c r="B32" s="830"/>
      <c r="C32" s="831"/>
      <c r="G32" s="832" t="s">
        <v>771</v>
      </c>
    </row>
    <row r="33" spans="1:7">
      <c r="A33" s="838" t="s">
        <v>770</v>
      </c>
      <c r="B33" s="833"/>
      <c r="C33" s="834"/>
      <c r="G33" s="835" t="s">
        <v>2106</v>
      </c>
    </row>
  </sheetData>
  <sheetProtection insertHyperlinks="0"/>
  <mergeCells count="6">
    <mergeCell ref="A6:B6"/>
    <mergeCell ref="A1:G1"/>
    <mergeCell ref="A2:G2"/>
    <mergeCell ref="A3:G3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tabColor theme="6" tint="0.79998168889431442"/>
    <pageSetUpPr fitToPage="1"/>
  </sheetPr>
  <dimension ref="A1:G46"/>
  <sheetViews>
    <sheetView view="pageLayout" topLeftCell="A35" zoomScaleSheetLayoutView="100" workbookViewId="0">
      <selection activeCell="F42" sqref="F42:F45"/>
    </sheetView>
  </sheetViews>
  <sheetFormatPr baseColWidth="10" defaultColWidth="11.42578125" defaultRowHeight="16.5"/>
  <cols>
    <col min="1" max="1" width="2.140625" style="143" customWidth="1"/>
    <col min="2" max="2" width="28.42578125" style="143" customWidth="1"/>
    <col min="3" max="6" width="16.7109375" style="143" customWidth="1"/>
    <col min="7" max="7" width="79" style="143" customWidth="1"/>
    <col min="8" max="16384" width="11.42578125" style="143"/>
  </cols>
  <sheetData>
    <row r="1" spans="1:7" s="173" customFormat="1" ht="18">
      <c r="A1" s="861" t="s">
        <v>76</v>
      </c>
      <c r="B1" s="861"/>
      <c r="C1" s="861"/>
      <c r="D1" s="861"/>
      <c r="E1" s="861"/>
      <c r="F1" s="861"/>
      <c r="G1" s="560"/>
    </row>
    <row r="2" spans="1:7" s="235" customFormat="1" ht="15.75">
      <c r="A2" s="861" t="s">
        <v>24</v>
      </c>
      <c r="B2" s="861"/>
      <c r="C2" s="861"/>
      <c r="D2" s="861"/>
      <c r="E2" s="861"/>
      <c r="F2" s="861"/>
    </row>
    <row r="3" spans="1:7" s="235" customFormat="1">
      <c r="A3" s="862" t="s">
        <v>636</v>
      </c>
      <c r="B3" s="862"/>
      <c r="C3" s="862"/>
      <c r="D3" s="862"/>
      <c r="E3" s="862"/>
      <c r="F3" s="862"/>
    </row>
    <row r="4" spans="1:7" s="235" customFormat="1">
      <c r="A4" s="862" t="s">
        <v>755</v>
      </c>
      <c r="B4" s="862"/>
      <c r="C4" s="862"/>
      <c r="D4" s="862"/>
      <c r="E4" s="862"/>
      <c r="F4" s="862"/>
    </row>
    <row r="5" spans="1:7" s="237" customFormat="1" ht="17.25" thickBot="1">
      <c r="A5" s="236"/>
      <c r="B5" s="236"/>
      <c r="C5" s="863" t="s">
        <v>78</v>
      </c>
      <c r="D5" s="863"/>
      <c r="E5" s="85" t="s">
        <v>79</v>
      </c>
      <c r="F5" s="236" t="s">
        <v>639</v>
      </c>
    </row>
    <row r="6" spans="1:7" s="264" customFormat="1" ht="37.5" customHeight="1" thickBot="1">
      <c r="A6" s="874" t="s">
        <v>241</v>
      </c>
      <c r="B6" s="875"/>
      <c r="C6" s="262" t="s">
        <v>242</v>
      </c>
      <c r="D6" s="262" t="s">
        <v>243</v>
      </c>
      <c r="E6" s="262" t="s">
        <v>244</v>
      </c>
      <c r="F6" s="263" t="s">
        <v>245</v>
      </c>
    </row>
    <row r="7" spans="1:7">
      <c r="A7" s="866"/>
      <c r="B7" s="867"/>
      <c r="C7" s="265"/>
      <c r="D7" s="265"/>
      <c r="E7" s="266"/>
      <c r="F7" s="267"/>
    </row>
    <row r="8" spans="1:7">
      <c r="A8" s="870" t="s">
        <v>246</v>
      </c>
      <c r="B8" s="871"/>
      <c r="C8" s="268"/>
      <c r="D8" s="268"/>
      <c r="E8" s="268"/>
      <c r="F8" s="269"/>
    </row>
    <row r="9" spans="1:7">
      <c r="A9" s="872" t="s">
        <v>247</v>
      </c>
      <c r="B9" s="873"/>
      <c r="C9" s="268"/>
      <c r="D9" s="268"/>
      <c r="E9" s="268"/>
      <c r="F9" s="269"/>
    </row>
    <row r="10" spans="1:7">
      <c r="A10" s="868" t="s">
        <v>248</v>
      </c>
      <c r="B10" s="869"/>
      <c r="C10" s="270"/>
      <c r="D10" s="270"/>
      <c r="E10" s="283">
        <f t="shared" ref="E10:F10" si="0">SUM(E11:E13)</f>
        <v>0</v>
      </c>
      <c r="F10" s="284">
        <f t="shared" si="0"/>
        <v>0</v>
      </c>
    </row>
    <row r="11" spans="1:7">
      <c r="A11" s="686"/>
      <c r="B11" s="272" t="s">
        <v>249</v>
      </c>
      <c r="C11" s="270"/>
      <c r="D11" s="270"/>
      <c r="E11" s="270">
        <v>0</v>
      </c>
      <c r="F11" s="271">
        <v>0</v>
      </c>
    </row>
    <row r="12" spans="1:7">
      <c r="A12" s="273"/>
      <c r="B12" s="272" t="s">
        <v>250</v>
      </c>
      <c r="C12" s="274"/>
      <c r="D12" s="274"/>
      <c r="E12" s="274"/>
      <c r="F12" s="275"/>
    </row>
    <row r="13" spans="1:7">
      <c r="A13" s="273"/>
      <c r="B13" s="272" t="s">
        <v>251</v>
      </c>
      <c r="C13" s="274"/>
      <c r="D13" s="274"/>
      <c r="E13" s="274"/>
      <c r="F13" s="275"/>
    </row>
    <row r="14" spans="1:7">
      <c r="A14" s="273"/>
      <c r="B14" s="276"/>
      <c r="C14" s="274"/>
      <c r="D14" s="274"/>
      <c r="E14" s="274"/>
      <c r="F14" s="275"/>
    </row>
    <row r="15" spans="1:7">
      <c r="A15" s="868" t="s">
        <v>252</v>
      </c>
      <c r="B15" s="869"/>
      <c r="C15" s="270"/>
      <c r="D15" s="270"/>
      <c r="E15" s="283">
        <f t="shared" ref="E15:F15" si="1">SUM(E16:E19)</f>
        <v>0</v>
      </c>
      <c r="F15" s="284">
        <f t="shared" si="1"/>
        <v>0</v>
      </c>
    </row>
    <row r="16" spans="1:7">
      <c r="A16" s="273"/>
      <c r="B16" s="272" t="s">
        <v>253</v>
      </c>
      <c r="C16" s="274"/>
      <c r="D16" s="274"/>
      <c r="E16" s="274"/>
      <c r="F16" s="275"/>
    </row>
    <row r="17" spans="1:7">
      <c r="A17" s="686"/>
      <c r="B17" s="272" t="s">
        <v>254</v>
      </c>
      <c r="C17" s="274"/>
      <c r="D17" s="274"/>
      <c r="E17" s="274"/>
      <c r="F17" s="275"/>
    </row>
    <row r="18" spans="1:7">
      <c r="A18" s="686"/>
      <c r="B18" s="272" t="s">
        <v>250</v>
      </c>
      <c r="C18" s="270"/>
      <c r="D18" s="270"/>
      <c r="E18" s="270"/>
      <c r="F18" s="271"/>
    </row>
    <row r="19" spans="1:7">
      <c r="A19" s="273"/>
      <c r="B19" s="272" t="s">
        <v>251</v>
      </c>
      <c r="C19" s="274"/>
      <c r="D19" s="274"/>
      <c r="E19" s="274"/>
      <c r="F19" s="275"/>
    </row>
    <row r="20" spans="1:7">
      <c r="A20" s="686"/>
      <c r="B20" s="687"/>
      <c r="C20" s="270"/>
      <c r="D20" s="270"/>
      <c r="E20" s="270"/>
      <c r="F20" s="271"/>
    </row>
    <row r="21" spans="1:7">
      <c r="A21" s="277"/>
      <c r="B21" s="278" t="s">
        <v>255</v>
      </c>
      <c r="C21" s="268"/>
      <c r="D21" s="268"/>
      <c r="E21" s="285">
        <f>E10+E15</f>
        <v>0</v>
      </c>
      <c r="F21" s="286">
        <f>F10+F15</f>
        <v>0</v>
      </c>
      <c r="G21" s="440"/>
    </row>
    <row r="22" spans="1:7">
      <c r="A22" s="277"/>
      <c r="B22" s="278"/>
      <c r="C22" s="279"/>
      <c r="D22" s="279"/>
      <c r="E22" s="279"/>
      <c r="F22" s="280"/>
    </row>
    <row r="23" spans="1:7">
      <c r="A23" s="872" t="s">
        <v>256</v>
      </c>
      <c r="B23" s="873"/>
      <c r="C23" s="268"/>
      <c r="D23" s="268"/>
      <c r="E23" s="268"/>
      <c r="F23" s="269"/>
    </row>
    <row r="24" spans="1:7">
      <c r="A24" s="868" t="s">
        <v>248</v>
      </c>
      <c r="B24" s="869"/>
      <c r="C24" s="270"/>
      <c r="D24" s="270"/>
      <c r="E24" s="283">
        <f t="shared" ref="E24" si="2">SUM(E25:E27)</f>
        <v>0</v>
      </c>
      <c r="F24" s="284">
        <f t="shared" ref="F24" si="3">SUM(F25:F27)</f>
        <v>0</v>
      </c>
    </row>
    <row r="25" spans="1:7">
      <c r="A25" s="686"/>
      <c r="B25" s="272" t="s">
        <v>249</v>
      </c>
      <c r="C25" s="270"/>
      <c r="D25" s="270"/>
      <c r="E25" s="270"/>
      <c r="F25" s="271"/>
    </row>
    <row r="26" spans="1:7">
      <c r="A26" s="273"/>
      <c r="B26" s="272" t="s">
        <v>250</v>
      </c>
      <c r="C26" s="274"/>
      <c r="D26" s="274"/>
      <c r="E26" s="274"/>
      <c r="F26" s="275"/>
    </row>
    <row r="27" spans="1:7">
      <c r="A27" s="273"/>
      <c r="B27" s="272" t="s">
        <v>251</v>
      </c>
      <c r="C27" s="274"/>
      <c r="D27" s="274"/>
      <c r="E27" s="274"/>
      <c r="F27" s="275"/>
    </row>
    <row r="28" spans="1:7">
      <c r="A28" s="273"/>
      <c r="B28" s="276"/>
      <c r="C28" s="274"/>
      <c r="D28" s="274"/>
      <c r="E28" s="274"/>
      <c r="F28" s="275"/>
    </row>
    <row r="29" spans="1:7">
      <c r="A29" s="868" t="s">
        <v>252</v>
      </c>
      <c r="B29" s="869"/>
      <c r="C29" s="270"/>
      <c r="D29" s="270"/>
      <c r="E29" s="283">
        <f t="shared" ref="E29" si="4">SUM(E30:E33)</f>
        <v>0</v>
      </c>
      <c r="F29" s="284">
        <f t="shared" ref="F29" si="5">SUM(F30:F33)</f>
        <v>0</v>
      </c>
    </row>
    <row r="30" spans="1:7">
      <c r="A30" s="273"/>
      <c r="B30" s="272" t="s">
        <v>253</v>
      </c>
      <c r="C30" s="274"/>
      <c r="D30" s="274"/>
      <c r="E30" s="274"/>
      <c r="F30" s="275"/>
    </row>
    <row r="31" spans="1:7">
      <c r="A31" s="686"/>
      <c r="B31" s="272" t="s">
        <v>254</v>
      </c>
      <c r="C31" s="274"/>
      <c r="D31" s="274"/>
      <c r="E31" s="274"/>
      <c r="F31" s="275"/>
    </row>
    <row r="32" spans="1:7">
      <c r="A32" s="686"/>
      <c r="B32" s="272" t="s">
        <v>250</v>
      </c>
      <c r="C32" s="270"/>
      <c r="D32" s="270"/>
      <c r="E32" s="270"/>
      <c r="F32" s="271"/>
    </row>
    <row r="33" spans="1:7">
      <c r="A33" s="273"/>
      <c r="B33" s="272" t="s">
        <v>251</v>
      </c>
      <c r="C33" s="274"/>
      <c r="D33" s="274"/>
      <c r="E33" s="274"/>
      <c r="F33" s="275"/>
    </row>
    <row r="34" spans="1:7">
      <c r="A34" s="686"/>
      <c r="B34" s="687"/>
      <c r="C34" s="270"/>
      <c r="D34" s="270"/>
      <c r="E34" s="270"/>
      <c r="F34" s="271"/>
    </row>
    <row r="35" spans="1:7">
      <c r="A35" s="277"/>
      <c r="B35" s="278" t="s">
        <v>257</v>
      </c>
      <c r="C35" s="268"/>
      <c r="D35" s="268"/>
      <c r="E35" s="285">
        <f>E24+E29</f>
        <v>0</v>
      </c>
      <c r="F35" s="286">
        <f>F24+F29</f>
        <v>0</v>
      </c>
      <c r="G35" s="440"/>
    </row>
    <row r="36" spans="1:7">
      <c r="A36" s="273"/>
      <c r="B36" s="276"/>
      <c r="C36" s="274"/>
      <c r="D36" s="274"/>
      <c r="E36" s="274"/>
      <c r="F36" s="275"/>
    </row>
    <row r="37" spans="1:7">
      <c r="A37" s="273"/>
      <c r="B37" s="272" t="s">
        <v>258</v>
      </c>
      <c r="C37" s="274" t="s">
        <v>640</v>
      </c>
      <c r="D37" s="274" t="s">
        <v>641</v>
      </c>
      <c r="E37" s="274">
        <f>+'ETCA-I-01'!F18</f>
        <v>989233.96</v>
      </c>
      <c r="F37" s="275">
        <f>+'ETCA-I-01'!E18</f>
        <v>411841.84</v>
      </c>
    </row>
    <row r="38" spans="1:7">
      <c r="A38" s="273"/>
      <c r="B38" s="276"/>
      <c r="C38" s="274"/>
      <c r="D38" s="274"/>
      <c r="E38" s="274"/>
      <c r="F38" s="275"/>
    </row>
    <row r="39" spans="1:7">
      <c r="A39" s="686"/>
      <c r="B39" s="687" t="s">
        <v>259</v>
      </c>
      <c r="C39" s="268"/>
      <c r="D39" s="268"/>
      <c r="E39" s="285">
        <f t="shared" ref="E39:F39" si="6">E37+E35+E21</f>
        <v>989233.96</v>
      </c>
      <c r="F39" s="286">
        <f t="shared" si="6"/>
        <v>411841.84</v>
      </c>
      <c r="G39" s="440" t="str">
        <f>IF(F39-'ETCA-I-01'!E33&gt;0.9,"ERROR!!!!!, NO COINCIDE CON LO REPORTADO EN EL ETCA-I-01 EN EL MISMO RUBRO","")</f>
        <v/>
      </c>
    </row>
    <row r="40" spans="1:7" ht="5.25" customHeight="1" thickBot="1">
      <c r="A40" s="864"/>
      <c r="B40" s="865"/>
      <c r="C40" s="281"/>
      <c r="D40" s="281"/>
      <c r="E40" s="281"/>
      <c r="F40" s="282"/>
    </row>
    <row r="41" spans="1:7" ht="11.1" customHeight="1">
      <c r="A41" s="172" t="s">
        <v>196</v>
      </c>
      <c r="F41" s="635"/>
    </row>
    <row r="42" spans="1:7" ht="11.1" customHeight="1">
      <c r="A42" s="635"/>
      <c r="B42" s="635"/>
      <c r="C42" s="635"/>
      <c r="D42" s="635"/>
      <c r="E42" s="635"/>
      <c r="F42" s="635"/>
    </row>
    <row r="43" spans="1:7" ht="11.1" customHeight="1">
      <c r="A43" s="836" t="s">
        <v>774</v>
      </c>
      <c r="B43" s="827"/>
      <c r="C43" s="828"/>
      <c r="D43" s="173"/>
      <c r="E43" s="173"/>
      <c r="F43" s="829" t="s">
        <v>773</v>
      </c>
    </row>
    <row r="44" spans="1:7" ht="11.1" customHeight="1">
      <c r="A44" s="837" t="s">
        <v>769</v>
      </c>
      <c r="B44" s="830"/>
      <c r="C44" s="831"/>
      <c r="D44" s="173"/>
      <c r="E44" s="173"/>
      <c r="F44" s="832" t="s">
        <v>771</v>
      </c>
    </row>
    <row r="45" spans="1:7" ht="11.1" customHeight="1">
      <c r="A45" s="838" t="s">
        <v>770</v>
      </c>
      <c r="B45" s="833"/>
      <c r="C45" s="834"/>
      <c r="D45" s="173"/>
      <c r="E45" s="173"/>
      <c r="F45" s="835" t="s">
        <v>2106</v>
      </c>
    </row>
    <row r="46" spans="1:7">
      <c r="A46" s="632" t="s">
        <v>144</v>
      </c>
      <c r="B46" s="632"/>
      <c r="C46" s="632"/>
      <c r="D46" s="632"/>
      <c r="E46" s="632"/>
      <c r="F46" s="632"/>
    </row>
  </sheetData>
  <sheetProtection sheet="1" objects="1" scenarios="1" insertHyperlinks="0"/>
  <mergeCells count="15">
    <mergeCell ref="A6:B6"/>
    <mergeCell ref="A1:F1"/>
    <mergeCell ref="A3:F3"/>
    <mergeCell ref="A2:F2"/>
    <mergeCell ref="A4:F4"/>
    <mergeCell ref="C5:D5"/>
    <mergeCell ref="A40:B40"/>
    <mergeCell ref="A7:B7"/>
    <mergeCell ref="A15:B15"/>
    <mergeCell ref="A10:B10"/>
    <mergeCell ref="A8:B8"/>
    <mergeCell ref="A9:B9"/>
    <mergeCell ref="A23:B23"/>
    <mergeCell ref="A29:B29"/>
    <mergeCell ref="A24:B24"/>
  </mergeCells>
  <printOptions horizontalCentered="1"/>
  <pageMargins left="0.39370078740157483" right="0.39370078740157483" top="0.74803149606299213" bottom="0.74803149606299213" header="0.31496062992125984" footer="0.31496062992125984"/>
  <pageSetup scale="55" orientation="portrait" r:id="rId1"/>
  <headerFooter>
    <oddHeader>&amp;RETCA-1-07        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tabColor theme="6" tint="0.79998168889431442"/>
  </sheetPr>
  <dimension ref="A1:I47"/>
  <sheetViews>
    <sheetView view="pageLayout" topLeftCell="A19" zoomScaleSheetLayoutView="90" workbookViewId="0">
      <selection activeCell="A44" sqref="A44:I47"/>
    </sheetView>
  </sheetViews>
  <sheetFormatPr baseColWidth="10" defaultColWidth="11.42578125" defaultRowHeight="16.5"/>
  <cols>
    <col min="1" max="1" width="18.85546875" style="3" customWidth="1"/>
    <col min="2" max="7" width="11.42578125" style="3"/>
    <col min="8" max="8" width="12.140625" style="3" customWidth="1"/>
    <col min="9" max="9" width="14.28515625" style="3" customWidth="1"/>
    <col min="10" max="16384" width="11.42578125" style="3"/>
  </cols>
  <sheetData>
    <row r="1" spans="1:9">
      <c r="A1" s="877" t="s">
        <v>76</v>
      </c>
      <c r="B1" s="877"/>
      <c r="C1" s="877"/>
      <c r="D1" s="877"/>
      <c r="E1" s="877"/>
      <c r="F1" s="877"/>
      <c r="G1" s="877"/>
      <c r="H1" s="877"/>
      <c r="I1" s="877"/>
    </row>
    <row r="2" spans="1:9">
      <c r="A2" s="879" t="s">
        <v>26</v>
      </c>
      <c r="B2" s="879"/>
      <c r="C2" s="879"/>
      <c r="D2" s="879"/>
      <c r="E2" s="879"/>
      <c r="F2" s="879"/>
      <c r="G2" s="879"/>
      <c r="H2" s="879"/>
      <c r="I2" s="879"/>
    </row>
    <row r="3" spans="1:9">
      <c r="A3" s="878" t="s">
        <v>636</v>
      </c>
      <c r="B3" s="878"/>
      <c r="C3" s="878"/>
      <c r="D3" s="878"/>
      <c r="E3" s="878"/>
      <c r="F3" s="878"/>
      <c r="G3" s="878"/>
      <c r="H3" s="878"/>
      <c r="I3" s="878"/>
    </row>
    <row r="4" spans="1:9">
      <c r="A4" s="878" t="s">
        <v>757</v>
      </c>
      <c r="B4" s="878"/>
      <c r="C4" s="878"/>
      <c r="D4" s="878"/>
      <c r="E4" s="878"/>
      <c r="F4" s="878"/>
      <c r="G4" s="878"/>
      <c r="H4" s="878"/>
      <c r="I4" s="878"/>
    </row>
    <row r="5" spans="1:9" ht="18" customHeight="1" thickBot="1">
      <c r="A5" s="5"/>
      <c r="B5" s="880" t="s">
        <v>260</v>
      </c>
      <c r="C5" s="880"/>
      <c r="D5" s="880"/>
      <c r="E5" s="880"/>
      <c r="F5" s="880"/>
      <c r="G5" s="880"/>
      <c r="H5" s="428" t="s">
        <v>79</v>
      </c>
      <c r="I5" s="5" t="s">
        <v>639</v>
      </c>
    </row>
    <row r="6" spans="1:9">
      <c r="A6" s="8"/>
      <c r="B6" s="9"/>
      <c r="C6" s="9"/>
      <c r="D6" s="9"/>
      <c r="E6" s="9"/>
      <c r="F6" s="9"/>
      <c r="G6" s="9"/>
      <c r="H6" s="9"/>
      <c r="I6" s="10"/>
    </row>
    <row r="7" spans="1:9">
      <c r="A7" s="11"/>
      <c r="B7" s="12"/>
      <c r="C7" s="12"/>
      <c r="D7" s="12"/>
      <c r="E7" s="12"/>
      <c r="F7" s="12"/>
      <c r="G7" s="12"/>
      <c r="H7" s="12"/>
      <c r="I7" s="13"/>
    </row>
    <row r="8" spans="1:9">
      <c r="A8" s="14" t="s">
        <v>261</v>
      </c>
      <c r="B8" s="12"/>
      <c r="C8" s="12"/>
      <c r="D8" s="12"/>
      <c r="E8" s="12"/>
      <c r="G8" s="733" t="s">
        <v>758</v>
      </c>
      <c r="H8" s="734">
        <v>16337653</v>
      </c>
      <c r="I8" s="13"/>
    </row>
    <row r="9" spans="1:9">
      <c r="A9" s="14"/>
      <c r="B9" s="12"/>
      <c r="C9" s="12"/>
      <c r="D9" s="12"/>
      <c r="E9" s="12"/>
      <c r="G9" s="12"/>
      <c r="H9" s="12"/>
      <c r="I9" s="13"/>
    </row>
    <row r="10" spans="1:9">
      <c r="A10" s="14"/>
      <c r="B10" s="12"/>
      <c r="C10" s="12"/>
      <c r="D10" s="12"/>
      <c r="E10" s="12"/>
      <c r="G10" s="733" t="s">
        <v>759</v>
      </c>
      <c r="H10" s="734">
        <v>2037054.6</v>
      </c>
      <c r="I10" s="13"/>
    </row>
    <row r="11" spans="1:9">
      <c r="A11" s="14"/>
      <c r="B11" s="12"/>
      <c r="C11" s="12"/>
      <c r="D11" s="12"/>
      <c r="E11" s="12"/>
      <c r="G11" s="12"/>
      <c r="H11" s="12"/>
      <c r="I11" s="13"/>
    </row>
    <row r="12" spans="1:9">
      <c r="A12" s="14"/>
      <c r="B12" s="12"/>
      <c r="C12" s="12"/>
      <c r="D12" s="12"/>
      <c r="E12" s="12"/>
      <c r="G12" s="735" t="s">
        <v>760</v>
      </c>
      <c r="H12" s="736">
        <f>SUM(H8:H11)</f>
        <v>18374707.600000001</v>
      </c>
      <c r="I12" s="13"/>
    </row>
    <row r="13" spans="1:9" ht="15.75" customHeight="1">
      <c r="A13" s="11"/>
      <c r="B13" s="12"/>
      <c r="C13" s="15"/>
      <c r="D13" s="15"/>
      <c r="E13" s="15"/>
      <c r="F13" s="15"/>
      <c r="G13" s="15"/>
      <c r="H13" s="15"/>
      <c r="I13" s="13"/>
    </row>
    <row r="14" spans="1:9" ht="15" customHeight="1" thickBot="1">
      <c r="A14" s="16"/>
      <c r="B14" s="1"/>
      <c r="C14" s="17"/>
      <c r="D14" s="17"/>
      <c r="E14" s="17"/>
      <c r="F14" s="17"/>
      <c r="G14" s="17"/>
      <c r="H14" s="17"/>
      <c r="I14" s="2"/>
    </row>
    <row r="15" spans="1:9" ht="15" customHeight="1">
      <c r="A15" s="11"/>
      <c r="B15" s="12"/>
      <c r="C15" s="15"/>
      <c r="D15" s="15"/>
      <c r="E15" s="15"/>
      <c r="F15" s="15"/>
      <c r="G15" s="15"/>
      <c r="H15" s="15"/>
      <c r="I15" s="13"/>
    </row>
    <row r="16" spans="1:9" ht="15" customHeight="1">
      <c r="A16" s="11"/>
      <c r="B16" s="12"/>
      <c r="C16" s="876"/>
      <c r="D16" s="876"/>
      <c r="E16" s="876"/>
      <c r="F16" s="876"/>
      <c r="G16" s="876"/>
      <c r="H16" s="876"/>
      <c r="I16" s="13"/>
    </row>
    <row r="17" spans="1:9" ht="15" customHeight="1">
      <c r="A17" s="11"/>
      <c r="B17" s="12"/>
      <c r="C17" s="876"/>
      <c r="D17" s="876"/>
      <c r="E17" s="876"/>
      <c r="F17" s="876"/>
      <c r="G17" s="876"/>
      <c r="H17" s="876"/>
      <c r="I17" s="13"/>
    </row>
    <row r="18" spans="1:9" ht="15" customHeight="1">
      <c r="A18" s="11"/>
      <c r="B18" s="12"/>
      <c r="C18" s="876"/>
      <c r="D18" s="876"/>
      <c r="E18" s="876"/>
      <c r="F18" s="876"/>
      <c r="G18" s="876"/>
      <c r="H18" s="876"/>
      <c r="I18" s="13"/>
    </row>
    <row r="19" spans="1:9" ht="15" customHeight="1">
      <c r="A19" s="14" t="s">
        <v>262</v>
      </c>
      <c r="B19" s="12"/>
      <c r="C19" s="876"/>
      <c r="D19" s="876"/>
      <c r="E19" s="876"/>
      <c r="F19" s="876"/>
      <c r="G19" s="876"/>
      <c r="H19" s="876"/>
      <c r="I19" s="13"/>
    </row>
    <row r="20" spans="1:9" ht="15" customHeight="1">
      <c r="A20" s="11"/>
      <c r="B20" s="12"/>
      <c r="C20" s="876"/>
      <c r="D20" s="876"/>
      <c r="E20" s="876"/>
      <c r="F20" s="876"/>
      <c r="G20" s="876"/>
      <c r="H20" s="876"/>
      <c r="I20" s="13"/>
    </row>
    <row r="21" spans="1:9" ht="15" customHeight="1">
      <c r="A21" s="11"/>
      <c r="B21" s="12"/>
      <c r="C21" s="876"/>
      <c r="D21" s="876"/>
      <c r="E21" s="876"/>
      <c r="F21" s="876"/>
      <c r="G21" s="876"/>
      <c r="H21" s="876"/>
      <c r="I21" s="13"/>
    </row>
    <row r="22" spans="1:9" ht="15" customHeight="1">
      <c r="A22" s="11"/>
      <c r="B22" s="12"/>
      <c r="C22" s="876"/>
      <c r="D22" s="876"/>
      <c r="E22" s="876"/>
      <c r="F22" s="876"/>
      <c r="G22" s="876"/>
      <c r="H22" s="876"/>
      <c r="I22" s="13"/>
    </row>
    <row r="23" spans="1:9" ht="15" customHeight="1">
      <c r="A23" s="11"/>
      <c r="B23" s="12"/>
      <c r="C23" s="876"/>
      <c r="D23" s="876"/>
      <c r="E23" s="876"/>
      <c r="F23" s="876"/>
      <c r="G23" s="876"/>
      <c r="H23" s="876"/>
      <c r="I23" s="13"/>
    </row>
    <row r="24" spans="1:9" ht="15" customHeight="1">
      <c r="A24" s="11"/>
      <c r="B24" s="12"/>
      <c r="C24" s="876"/>
      <c r="D24" s="876"/>
      <c r="E24" s="876"/>
      <c r="F24" s="876"/>
      <c r="G24" s="876"/>
      <c r="H24" s="876"/>
      <c r="I24" s="13"/>
    </row>
    <row r="25" spans="1:9" ht="15" customHeight="1">
      <c r="A25" s="11"/>
      <c r="B25" s="12"/>
      <c r="C25" s="876"/>
      <c r="D25" s="876"/>
      <c r="E25" s="876"/>
      <c r="F25" s="876"/>
      <c r="G25" s="876"/>
      <c r="H25" s="876"/>
      <c r="I25" s="13"/>
    </row>
    <row r="26" spans="1:9" ht="15" customHeight="1">
      <c r="A26" s="11"/>
      <c r="B26" s="12"/>
      <c r="C26" s="876"/>
      <c r="D26" s="876"/>
      <c r="E26" s="876"/>
      <c r="F26" s="876"/>
      <c r="G26" s="876"/>
      <c r="H26" s="876"/>
      <c r="I26" s="13"/>
    </row>
    <row r="27" spans="1:9" ht="14.25" customHeight="1">
      <c r="A27" s="11"/>
      <c r="B27" s="12"/>
      <c r="C27" s="876"/>
      <c r="D27" s="876"/>
      <c r="E27" s="876"/>
      <c r="F27" s="876"/>
      <c r="G27" s="876"/>
      <c r="H27" s="876"/>
      <c r="I27" s="13"/>
    </row>
    <row r="28" spans="1:9" ht="15.75" customHeight="1">
      <c r="A28" s="11"/>
      <c r="B28" s="12"/>
      <c r="C28" s="876"/>
      <c r="D28" s="876"/>
      <c r="E28" s="876"/>
      <c r="F28" s="876"/>
      <c r="G28" s="876"/>
      <c r="H28" s="876"/>
      <c r="I28" s="13"/>
    </row>
    <row r="29" spans="1:9">
      <c r="A29" s="11"/>
      <c r="B29" s="12"/>
      <c r="C29" s="876"/>
      <c r="D29" s="876"/>
      <c r="E29" s="876"/>
      <c r="F29" s="876"/>
      <c r="G29" s="876"/>
      <c r="H29" s="876"/>
      <c r="I29" s="13"/>
    </row>
    <row r="30" spans="1:9">
      <c r="A30" s="11"/>
      <c r="B30" s="12"/>
      <c r="C30" s="876"/>
      <c r="D30" s="876"/>
      <c r="E30" s="876"/>
      <c r="F30" s="876"/>
      <c r="G30" s="876"/>
      <c r="H30" s="876"/>
      <c r="I30" s="13"/>
    </row>
    <row r="31" spans="1:9" ht="17.25" thickBot="1">
      <c r="A31" s="16"/>
      <c r="B31" s="1"/>
      <c r="C31" s="1"/>
      <c r="D31" s="1"/>
      <c r="E31" s="1"/>
      <c r="F31" s="1"/>
      <c r="G31" s="1"/>
      <c r="H31" s="1"/>
      <c r="I31" s="2"/>
    </row>
    <row r="32" spans="1:9">
      <c r="A32" s="11"/>
      <c r="B32" s="12"/>
      <c r="C32" s="12"/>
      <c r="D32" s="12"/>
      <c r="E32" s="12"/>
      <c r="F32" s="12"/>
      <c r="G32" s="12"/>
      <c r="H32" s="12"/>
      <c r="I32" s="13"/>
    </row>
    <row r="33" spans="1:9">
      <c r="A33" s="14" t="s">
        <v>263</v>
      </c>
      <c r="B33" s="12"/>
      <c r="C33" s="12"/>
      <c r="D33" s="12"/>
      <c r="E33" s="12"/>
      <c r="F33" s="12"/>
      <c r="G33" s="12"/>
      <c r="H33" s="12"/>
      <c r="I33" s="13"/>
    </row>
    <row r="34" spans="1:9">
      <c r="A34" s="11"/>
      <c r="B34" s="12"/>
      <c r="C34" s="12"/>
      <c r="D34" s="12"/>
      <c r="E34" s="12"/>
      <c r="F34" s="12"/>
      <c r="G34" s="12"/>
      <c r="H34" s="12"/>
      <c r="I34" s="13"/>
    </row>
    <row r="35" spans="1:9">
      <c r="A35" s="11"/>
      <c r="B35" s="12"/>
      <c r="C35" s="12"/>
      <c r="D35" s="12"/>
      <c r="E35" s="12"/>
      <c r="F35" s="12"/>
      <c r="G35" s="12"/>
      <c r="H35" s="12"/>
      <c r="I35" s="13"/>
    </row>
    <row r="36" spans="1:9">
      <c r="A36" s="11"/>
      <c r="B36" s="12"/>
      <c r="C36" s="12"/>
      <c r="D36" s="12"/>
      <c r="E36" s="12"/>
      <c r="F36" s="12"/>
      <c r="G36" s="12"/>
      <c r="H36" s="12"/>
      <c r="I36" s="13"/>
    </row>
    <row r="37" spans="1:9">
      <c r="A37" s="11"/>
      <c r="B37" s="12"/>
      <c r="C37" s="12"/>
      <c r="D37" s="12"/>
      <c r="E37" s="12"/>
      <c r="F37" s="12"/>
      <c r="G37" s="12"/>
      <c r="H37" s="12"/>
      <c r="I37" s="13"/>
    </row>
    <row r="38" spans="1:9">
      <c r="A38" s="11"/>
      <c r="B38" s="12"/>
      <c r="C38" s="12"/>
      <c r="D38" s="12"/>
      <c r="E38" s="12"/>
      <c r="F38" s="12"/>
      <c r="G38" s="12"/>
      <c r="H38" s="12"/>
      <c r="I38" s="13"/>
    </row>
    <row r="39" spans="1:9">
      <c r="A39" s="11"/>
      <c r="B39" s="12"/>
      <c r="C39" s="12"/>
      <c r="D39" s="12"/>
      <c r="E39" s="12"/>
      <c r="F39" s="12"/>
      <c r="G39" s="12"/>
      <c r="H39" s="12"/>
      <c r="I39" s="13"/>
    </row>
    <row r="40" spans="1:9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7.25" thickBot="1">
      <c r="A41" s="16"/>
      <c r="B41" s="1"/>
      <c r="C41" s="1"/>
      <c r="D41" s="1"/>
      <c r="E41" s="1"/>
      <c r="F41" s="1"/>
      <c r="G41" s="1"/>
      <c r="H41" s="1"/>
      <c r="I41" s="2"/>
    </row>
    <row r="42" spans="1:9">
      <c r="A42" s="3" t="s">
        <v>196</v>
      </c>
    </row>
    <row r="43" spans="1:9">
      <c r="A43" s="12"/>
      <c r="B43" s="12"/>
      <c r="C43" s="12"/>
      <c r="D43" s="12"/>
      <c r="E43" s="12"/>
      <c r="F43" s="12"/>
      <c r="G43" s="12"/>
      <c r="H43" s="12"/>
      <c r="I43" s="12"/>
    </row>
    <row r="44" spans="1:9">
      <c r="A44" s="836"/>
      <c r="B44" s="12"/>
      <c r="C44" s="12"/>
      <c r="D44" s="12"/>
      <c r="E44" s="12"/>
      <c r="F44" s="12"/>
      <c r="G44" s="12"/>
      <c r="H44" s="12"/>
      <c r="I44" s="635"/>
    </row>
    <row r="45" spans="1:9">
      <c r="A45" s="836" t="s">
        <v>774</v>
      </c>
      <c r="B45" s="12"/>
      <c r="C45" s="12"/>
      <c r="D45" s="12"/>
      <c r="E45" s="12"/>
      <c r="F45" s="12"/>
      <c r="G45" s="12"/>
      <c r="H45" s="12"/>
      <c r="I45" s="829" t="s">
        <v>773</v>
      </c>
    </row>
    <row r="46" spans="1:9">
      <c r="A46" s="837" t="s">
        <v>769</v>
      </c>
      <c r="B46" s="12"/>
      <c r="C46" s="12"/>
      <c r="D46" s="12"/>
      <c r="E46" s="12"/>
      <c r="F46" s="12"/>
      <c r="G46" s="12"/>
      <c r="H46" s="12"/>
      <c r="I46" s="832" t="s">
        <v>771</v>
      </c>
    </row>
    <row r="47" spans="1:9">
      <c r="A47" s="838" t="s">
        <v>770</v>
      </c>
      <c r="B47" s="12"/>
      <c r="C47" s="12"/>
      <c r="D47" s="12"/>
      <c r="E47" s="12"/>
      <c r="F47" s="12"/>
      <c r="G47" s="12"/>
      <c r="H47" s="12"/>
      <c r="I47" s="835" t="s">
        <v>2106</v>
      </c>
    </row>
  </sheetData>
  <mergeCells count="6">
    <mergeCell ref="C16:H30"/>
    <mergeCell ref="A1:I1"/>
    <mergeCell ref="A3:I3"/>
    <mergeCell ref="A2:I2"/>
    <mergeCell ref="A4:I4"/>
    <mergeCell ref="B5:G5"/>
  </mergeCells>
  <pageMargins left="0.42" right="0.32" top="0.54" bottom="0.74803149606299213" header="0.31496062992125984" footer="0.31496062992125984"/>
  <pageSetup scale="85" orientation="portrait" r:id="rId1"/>
  <headerFooter>
    <oddHeader>&amp;RETCA-I-08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36</vt:i4>
      </vt:variant>
    </vt:vector>
  </HeadingPairs>
  <TitlesOfParts>
    <vt:vector size="67" baseType="lpstr">
      <vt:lpstr>Lista  FORMATOS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 Notas</vt:lpstr>
      <vt:lpstr>ETCA-II-10 </vt:lpstr>
      <vt:lpstr>ETCA-II-10-A</vt:lpstr>
      <vt:lpstr>ETCA-II-11 </vt:lpstr>
      <vt:lpstr>ETCA-II-11-A </vt:lpstr>
      <vt:lpstr>ETCA-II-11-B1</vt:lpstr>
      <vt:lpstr>ETCA-II-11-B2</vt:lpstr>
      <vt:lpstr>ETCA-11-B3</vt:lpstr>
      <vt:lpstr>ETCA-II-11-C</vt:lpstr>
      <vt:lpstr>ETCA-II-11-D</vt:lpstr>
      <vt:lpstr>ETCA-II-11-E</vt:lpstr>
      <vt:lpstr>ETCA-II-12</vt:lpstr>
      <vt:lpstr>ETCA-II-13</vt:lpstr>
      <vt:lpstr>ETCA-III-14</vt:lpstr>
      <vt:lpstr>ETCA-III-15</vt:lpstr>
      <vt:lpstr>ETCA-III-15-A</vt:lpstr>
      <vt:lpstr>ETCA-III-16</vt:lpstr>
      <vt:lpstr>ETCA-IV-17</vt:lpstr>
      <vt:lpstr>ETCA-IV-18</vt:lpstr>
      <vt:lpstr>ETCA-IV-19</vt:lpstr>
      <vt:lpstr>ETCA-IV-20</vt:lpstr>
      <vt:lpstr>ANEXO</vt:lpstr>
      <vt:lpstr>'ETCA-III-15'!_GoBack</vt:lpstr>
      <vt:lpstr>'ETCA-11-B3'!Área_de_impresión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'ETCA-I-05'!Área_de_impresión</vt:lpstr>
      <vt:lpstr>'ETCA-I-06'!Área_de_impresión</vt:lpstr>
      <vt:lpstr>'ETCA-I-07'!Área_de_impresión</vt:lpstr>
      <vt:lpstr>'ETCA-I-08'!Área_de_impresión</vt:lpstr>
      <vt:lpstr>'ETCA-I-09 Notas'!Área_de_impresión</vt:lpstr>
      <vt:lpstr>'ETCA-II-10 '!Área_de_impresión</vt:lpstr>
      <vt:lpstr>'ETCA-II-10-A'!Área_de_impresión</vt:lpstr>
      <vt:lpstr>'ETCA-II-11 '!Área_de_impresión</vt:lpstr>
      <vt:lpstr>'ETCA-II-11-A '!Área_de_impresión</vt:lpstr>
      <vt:lpstr>'ETCA-II-11-B1'!Área_de_impresión</vt:lpstr>
      <vt:lpstr>'ETCA-II-11-B2'!Área_de_impresión</vt:lpstr>
      <vt:lpstr>'ETCA-II-11-C'!Área_de_impresión</vt:lpstr>
      <vt:lpstr>'ETCA-II-11-D'!Área_de_impresión</vt:lpstr>
      <vt:lpstr>'ETCA-II-11-E'!Área_de_impresión</vt:lpstr>
      <vt:lpstr>'ETCA-II-12'!Área_de_impresión</vt:lpstr>
      <vt:lpstr>'ETCA-II-13'!Área_de_impresión</vt:lpstr>
      <vt:lpstr>'ETCA-III-14'!Área_de_impresión</vt:lpstr>
      <vt:lpstr>'ETCA-III-15'!Área_de_impresión</vt:lpstr>
      <vt:lpstr>'ETCA-III-16'!Área_de_impresión</vt:lpstr>
      <vt:lpstr>'ETCA-IV-17'!Área_de_impresión</vt:lpstr>
      <vt:lpstr>'ETCA-IV-18'!Área_de_impresión</vt:lpstr>
      <vt:lpstr>'ETCA-IV-19'!Área_de_impresión</vt:lpstr>
      <vt:lpstr>'ETCA-IV-20'!Área_de_impresión</vt:lpstr>
      <vt:lpstr>'ETCA-I-02'!Títulos_a_imprimir</vt:lpstr>
      <vt:lpstr>'ETCA-I-04'!Títulos_a_imprimir</vt:lpstr>
      <vt:lpstr>'ETCA-II-10 '!Títulos_a_imprimir</vt:lpstr>
      <vt:lpstr>'ETCA-II-11 '!Títulos_a_imprimir</vt:lpstr>
      <vt:lpstr>'ETCA-II-11-E'!Títulos_a_imprimir</vt:lpstr>
      <vt:lpstr>'ETCA-III-15-A'!Títulos_a_imprimir</vt:lpstr>
      <vt:lpstr>'ETCA-IV-19'!Títulos_a_imprimir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Refugio Carmelo A</cp:lastModifiedBy>
  <cp:revision/>
  <cp:lastPrinted>2016-07-15T16:26:33Z</cp:lastPrinted>
  <dcterms:created xsi:type="dcterms:W3CDTF">2014-03-28T01:13:38Z</dcterms:created>
  <dcterms:modified xsi:type="dcterms:W3CDTF">2016-07-15T16:38:30Z</dcterms:modified>
</cp:coreProperties>
</file>