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6605" windowHeight="9435"/>
  </bookViews>
  <sheets>
    <sheet name="RESUMEN" sheetId="3" r:id="rId1"/>
    <sheet name="AVANCE" sheetId="1" r:id="rId2"/>
    <sheet name="DETALLE DE PAGO" sheetId="2" r:id="rId3"/>
  </sheets>
  <definedNames>
    <definedName name="_xlnm.Print_Area" localSheetId="1">AVANCE!$A$1:$AB$93</definedName>
    <definedName name="_xlnm.Print_Area" localSheetId="2">'DETALLE DE PAGO'!$A$1:$V$88</definedName>
    <definedName name="_xlnm.Print_Titles" localSheetId="1">AVANCE!$1:$15</definedName>
    <definedName name="_xlnm.Print_Titles" localSheetId="2">'DETALLE DE PAGO'!$1:$12</definedName>
  </definedNames>
  <calcPr calcId="145621"/>
</workbook>
</file>

<file path=xl/calcChain.xml><?xml version="1.0" encoding="utf-8"?>
<calcChain xmlns="http://schemas.openxmlformats.org/spreadsheetml/2006/main">
  <c r="U78" i="1" l="1"/>
  <c r="T78" i="1"/>
  <c r="K71" i="1"/>
  <c r="K66" i="1"/>
  <c r="K61" i="1"/>
  <c r="K56" i="1"/>
  <c r="K51" i="1"/>
  <c r="K46" i="1"/>
  <c r="K41" i="1"/>
  <c r="K36" i="1"/>
  <c r="K31" i="1"/>
  <c r="K26" i="1"/>
  <c r="K21" i="1"/>
  <c r="K16" i="1"/>
  <c r="X76" i="1"/>
  <c r="W76" i="1"/>
  <c r="V76" i="1"/>
  <c r="U76" i="1"/>
  <c r="T76" i="1"/>
  <c r="K76" i="1" l="1"/>
  <c r="S60" i="1"/>
  <c r="S59" i="1"/>
  <c r="S58" i="1"/>
  <c r="S57" i="1"/>
  <c r="S56" i="1"/>
  <c r="T35" i="1" l="1"/>
  <c r="S35" i="1" s="1"/>
  <c r="U34" i="1"/>
  <c r="T34" i="1"/>
  <c r="S34" i="1" s="1"/>
  <c r="S33" i="1"/>
  <c r="X32" i="1"/>
  <c r="W32" i="1"/>
  <c r="V32" i="1"/>
  <c r="S32" i="1" s="1"/>
  <c r="S31" i="1"/>
  <c r="P76" i="1" l="1"/>
  <c r="P80" i="1" s="1"/>
  <c r="Q76" i="1"/>
  <c r="Q80" i="1" s="1"/>
  <c r="S58" i="2" l="1"/>
  <c r="S53" i="2"/>
  <c r="J53" i="2"/>
  <c r="S28" i="2"/>
  <c r="J28" i="2"/>
  <c r="U74" i="1"/>
  <c r="T74" i="1"/>
  <c r="U69" i="1"/>
  <c r="T69" i="1"/>
  <c r="AE84" i="1"/>
  <c r="R114" i="1" l="1"/>
  <c r="R110" i="1" l="1"/>
  <c r="L76" i="1"/>
  <c r="U55" i="1" l="1"/>
  <c r="T55" i="1"/>
  <c r="U54" i="1"/>
  <c r="T54" i="1"/>
  <c r="U50" i="1"/>
  <c r="T50" i="1"/>
  <c r="U49" i="1"/>
  <c r="T49" i="1"/>
  <c r="S43" i="2"/>
  <c r="T45" i="1"/>
  <c r="S38" i="2"/>
  <c r="T40" i="1"/>
  <c r="S33" i="2"/>
  <c r="U39" i="1"/>
  <c r="T39" i="1"/>
  <c r="U30" i="1"/>
  <c r="T30" i="1"/>
  <c r="S23" i="2"/>
  <c r="U29" i="1"/>
  <c r="T29" i="1"/>
  <c r="U20" i="1"/>
  <c r="T20" i="1"/>
  <c r="U19" i="1"/>
  <c r="T19" i="1"/>
  <c r="S13" i="2"/>
  <c r="J58" i="2"/>
  <c r="J38" i="2"/>
  <c r="J23" i="2"/>
  <c r="J18" i="2"/>
  <c r="J13" i="2"/>
  <c r="X15" i="2" s="1"/>
  <c r="R74" i="2"/>
  <c r="S48" i="2"/>
  <c r="J33" i="2"/>
  <c r="S68" i="2"/>
  <c r="S63" i="2"/>
  <c r="U75" i="1"/>
  <c r="U70" i="1"/>
  <c r="T70" i="1"/>
  <c r="T75" i="1"/>
  <c r="R118" i="1"/>
  <c r="N118" i="1"/>
  <c r="O118" i="1"/>
  <c r="P118" i="1"/>
  <c r="Q118" i="1"/>
  <c r="M118" i="1"/>
  <c r="T80" i="1" l="1"/>
  <c r="T79" i="1"/>
  <c r="U79" i="1"/>
  <c r="U80" i="1"/>
  <c r="S74" i="2"/>
  <c r="J68" i="2"/>
  <c r="J63" i="2"/>
  <c r="J48" i="2"/>
  <c r="J43" i="2"/>
  <c r="X22" i="1"/>
  <c r="X23" i="1" s="1"/>
  <c r="W22" i="1"/>
  <c r="W23" i="1" s="1"/>
  <c r="V22" i="1"/>
  <c r="V23" i="1" s="1"/>
  <c r="U22" i="1"/>
  <c r="T22" i="1"/>
  <c r="X37" i="1" l="1"/>
  <c r="W37" i="1"/>
  <c r="V37" i="1"/>
  <c r="U37" i="1"/>
  <c r="T37" i="1"/>
  <c r="X27" i="1"/>
  <c r="X28" i="1" s="1"/>
  <c r="W27" i="1"/>
  <c r="W28" i="1" s="1"/>
  <c r="V27" i="1"/>
  <c r="V28" i="1" s="1"/>
  <c r="U27" i="1"/>
  <c r="T27" i="1"/>
  <c r="X52" i="1" l="1"/>
  <c r="W52" i="1"/>
  <c r="V52" i="1"/>
  <c r="U52" i="1"/>
  <c r="T52" i="1"/>
  <c r="X47" i="1"/>
  <c r="W47" i="1"/>
  <c r="V47" i="1"/>
  <c r="U47" i="1"/>
  <c r="T47" i="1"/>
  <c r="X42" i="1"/>
  <c r="W42" i="1"/>
  <c r="V42" i="1"/>
  <c r="U42" i="1"/>
  <c r="T42" i="1"/>
  <c r="X17" i="1"/>
  <c r="X18" i="1" s="1"/>
  <c r="X19" i="1" s="1"/>
  <c r="X79" i="1" s="1"/>
  <c r="W17" i="1"/>
  <c r="W18" i="1" s="1"/>
  <c r="W19" i="1" s="1"/>
  <c r="W79" i="1" s="1"/>
  <c r="V17" i="1"/>
  <c r="V18" i="1" s="1"/>
  <c r="V19" i="1" s="1"/>
  <c r="V79" i="1" s="1"/>
  <c r="U17" i="1"/>
  <c r="T17" i="1"/>
  <c r="X67" i="1"/>
  <c r="X72" i="1"/>
  <c r="W72" i="1"/>
  <c r="V72" i="1"/>
  <c r="U72" i="1"/>
  <c r="T72" i="1"/>
  <c r="W67" i="1"/>
  <c r="V67" i="1"/>
  <c r="U67" i="1"/>
  <c r="T67" i="1"/>
  <c r="K112" i="1"/>
  <c r="K108" i="1"/>
  <c r="K107" i="1"/>
  <c r="X78" i="1" l="1"/>
  <c r="V77" i="1"/>
  <c r="W77" i="1"/>
  <c r="W78" i="1"/>
  <c r="U77" i="1"/>
  <c r="T77" i="1"/>
  <c r="X77" i="1"/>
  <c r="V78" i="1"/>
  <c r="V20" i="1"/>
  <c r="V80" i="1" s="1"/>
  <c r="X20" i="1"/>
  <c r="X80" i="1" s="1"/>
  <c r="W20" i="1"/>
  <c r="W80" i="1" s="1"/>
  <c r="K113" i="1"/>
  <c r="K114" i="1" s="1"/>
  <c r="K109" i="1"/>
  <c r="K110" i="1" s="1"/>
  <c r="S110" i="1" s="1"/>
  <c r="S114" i="1" l="1"/>
  <c r="K116" i="1"/>
  <c r="K118" i="1" s="1"/>
  <c r="S118" i="1"/>
  <c r="O79" i="1"/>
  <c r="N79" i="1"/>
  <c r="M76" i="1"/>
  <c r="K79" i="1" l="1"/>
  <c r="K77" i="1"/>
  <c r="K80" i="1" s="1"/>
  <c r="M80" i="1"/>
  <c r="C20" i="3" s="1"/>
  <c r="L80" i="1" l="1"/>
  <c r="C18" i="3" s="1"/>
  <c r="C24" i="3" s="1"/>
  <c r="N74" i="2"/>
  <c r="M74" i="2"/>
  <c r="L74" i="2"/>
  <c r="K74" i="2"/>
  <c r="J74" i="2"/>
  <c r="O76" i="1" l="1"/>
  <c r="N76" i="1"/>
  <c r="S75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0" i="1"/>
  <c r="S29" i="1"/>
  <c r="S28" i="1"/>
  <c r="S27" i="1"/>
  <c r="S26" i="1"/>
  <c r="S25" i="1"/>
  <c r="S24" i="1"/>
  <c r="AC23" i="1"/>
  <c r="S23" i="1"/>
  <c r="S22" i="1"/>
  <c r="S21" i="1"/>
  <c r="S20" i="1"/>
  <c r="S19" i="1"/>
  <c r="S18" i="1"/>
  <c r="S17" i="1"/>
  <c r="S16" i="1"/>
  <c r="Y26" i="1" l="1"/>
  <c r="Y51" i="1"/>
  <c r="AD91" i="1"/>
  <c r="AE91" i="1" s="1"/>
  <c r="AF91" i="1" s="1"/>
  <c r="S80" i="1"/>
  <c r="C39" i="3" s="1"/>
  <c r="S76" i="1"/>
  <c r="S77" i="1"/>
  <c r="Y66" i="1"/>
  <c r="S78" i="1"/>
  <c r="C31" i="3" s="1"/>
  <c r="E31" i="3" s="1"/>
  <c r="O77" i="1"/>
  <c r="O80" i="1" s="1"/>
  <c r="Y16" i="1"/>
  <c r="Y36" i="1"/>
  <c r="Y46" i="1"/>
  <c r="N77" i="1"/>
  <c r="N80" i="1" s="1"/>
  <c r="E39" i="3" l="1"/>
  <c r="S74" i="1" l="1"/>
  <c r="S79" i="1" s="1"/>
  <c r="Y71" i="1" l="1"/>
  <c r="C35" i="3"/>
  <c r="E35" i="3" s="1"/>
</calcChain>
</file>

<file path=xl/sharedStrings.xml><?xml version="1.0" encoding="utf-8"?>
<sst xmlns="http://schemas.openxmlformats.org/spreadsheetml/2006/main" count="386" uniqueCount="200">
  <si>
    <t>COMISIÓN NACIONAL DEL AGUA</t>
  </si>
  <si>
    <t>SUBDIRECCIÓN GENERAL DE AGUA POTABLE, DRENAJE Y SANEAMIENTO</t>
  </si>
  <si>
    <t>PROGRAMA DE AGUA POTABLE, ALCANTARILLADO Y SANEAMIENTO (PROAGUA)</t>
  </si>
  <si>
    <t>REPORTE DE AVANCE 2016</t>
  </si>
  <si>
    <t>( PESOS )</t>
  </si>
  <si>
    <t>ESTADO:</t>
  </si>
  <si>
    <t>SONORA</t>
  </si>
  <si>
    <t>ANEXOS DE EJECUCIÓN (ORIGINAL O MODIFICATORIO):</t>
  </si>
  <si>
    <t>NUM. I.-26-01/16 (31 DE MARZO DEL 2016)</t>
  </si>
  <si>
    <t>DE FECHA:</t>
  </si>
  <si>
    <t>DIRECCIÓN (DE ORGANISMO DE CUENCA O LOCAL):</t>
  </si>
  <si>
    <t>DIRECCIÓN GENERAL DE ORGANISMO DE CUENCA NOROESTE</t>
  </si>
  <si>
    <t xml:space="preserve">ENTIDAD EJECUTORA:  </t>
  </si>
  <si>
    <t>COMISIÓN ESTATAL DEL AGUA</t>
  </si>
  <si>
    <t>No.</t>
  </si>
  <si>
    <t>Nombre del Organismo Operador</t>
  </si>
  <si>
    <t>Nombre y Descripción de la Obra</t>
  </si>
  <si>
    <t>Localización</t>
  </si>
  <si>
    <t>Situación de la Obra</t>
  </si>
  <si>
    <t>Año de Inicio</t>
  </si>
  <si>
    <t>Componente</t>
  </si>
  <si>
    <t>Fecha Reporte</t>
  </si>
  <si>
    <t>Costo de la Obra</t>
  </si>
  <si>
    <t>Ejercido al año anterior</t>
  </si>
  <si>
    <t>Radicado</t>
  </si>
  <si>
    <t>Inversión</t>
  </si>
  <si>
    <t>Metas por Indicador</t>
  </si>
  <si>
    <t>HAB. INC</t>
  </si>
  <si>
    <t>HAB. BEN</t>
  </si>
  <si>
    <t>Clave de INEGI</t>
  </si>
  <si>
    <t>Municipio</t>
  </si>
  <si>
    <t>Localidad</t>
  </si>
  <si>
    <t>Nombre del Indicador</t>
  </si>
  <si>
    <t>Programada</t>
  </si>
  <si>
    <t>Alcanzada</t>
  </si>
  <si>
    <t>(8 Dígitos)</t>
  </si>
  <si>
    <t>Total</t>
  </si>
  <si>
    <t>Federal</t>
  </si>
  <si>
    <t xml:space="preserve">Total </t>
  </si>
  <si>
    <t>Avance</t>
  </si>
  <si>
    <t>Suma</t>
  </si>
  <si>
    <t>Estatal</t>
  </si>
  <si>
    <t>Mpal.</t>
  </si>
  <si>
    <t>G.I.C.</t>
  </si>
  <si>
    <t>Otro</t>
  </si>
  <si>
    <t>AGUA DE HERMOSILLO</t>
  </si>
  <si>
    <t>LÍNEA DE ALIMENTACIÓN AL SECTOR DEL TANQUE PALO VERDE II EN HERMOSILLO, SONORA</t>
  </si>
  <si>
    <t>26 030 0001</t>
  </si>
  <si>
    <t>HERMOSILLO</t>
  </si>
  <si>
    <t>IT</t>
  </si>
  <si>
    <t>AGUA POTABLE</t>
  </si>
  <si>
    <t>Autorizado</t>
  </si>
  <si>
    <t>Licitado</t>
  </si>
  <si>
    <t>Contratado</t>
  </si>
  <si>
    <t>Físico</t>
  </si>
  <si>
    <t>Financiero</t>
  </si>
  <si>
    <t>OOMAPAS</t>
  </si>
  <si>
    <t>INTRODUCCIÓN DE RED DE AGUA POTABLE COLONIA NUEVO SONORA</t>
  </si>
  <si>
    <t>26 026 0001</t>
  </si>
  <si>
    <t>ETCHOJOA</t>
  </si>
  <si>
    <t>(?tomas dom)</t>
  </si>
  <si>
    <t>CEA</t>
  </si>
  <si>
    <t>REPOSICIÓN DE POZO No. 8 DE CAPTACIÓN RÍO YAQUI EN LA LOCALIDAD DE GUAYMAS, MPIO. GUAYMAS</t>
  </si>
  <si>
    <t>26 029 0001</t>
  </si>
  <si>
    <t>GUAYMAS</t>
  </si>
  <si>
    <t>POZO</t>
  </si>
  <si>
    <t>REHABILITACIÓN DE ACUEDUCTO "EL RIITO"  EN LA LOCALIDAD DE CANANEA, MPIO. CANANEA</t>
  </si>
  <si>
    <t>26 019 0001</t>
  </si>
  <si>
    <t>CANANEA</t>
  </si>
  <si>
    <t>REHABILITACIONES</t>
  </si>
  <si>
    <t>INSTALACION DE 4 VÁLVULAS SECCIONADORAS EN EL ACUEDUCTO INDEPENDENCIA</t>
  </si>
  <si>
    <t>MEJORAMIENTO DE EFICIENCIA FÍSICA</t>
  </si>
  <si>
    <t xml:space="preserve">ELABORACION DE PROYECTO EJECUTIVO PARA EL MEJORAMIENTO DE LA INFRAESTRUCTURA DE AGUA POTABLE </t>
  </si>
  <si>
    <t>26 029 0325</t>
  </si>
  <si>
    <t>VICAM</t>
  </si>
  <si>
    <t>ESTUDIOS Y PROYECTOS</t>
  </si>
  <si>
    <t xml:space="preserve">ELABORACION DE PROYECTO EJECUTIVO PARA EL MEJORAMIENTO DE AGUA POTABLE. DRENAJE SANITARIO Y CONSTRUCCIÓN DEL SISTEMA DE TRATAMIENTO DE AGUAS RESIDUALES </t>
  </si>
  <si>
    <t>26 069 0001</t>
  </si>
  <si>
    <t>YÉCORA</t>
  </si>
  <si>
    <t>ELABORACION DE PROYECTO EJECUTIVO PARA LA CONSTRUCCION DE DRENAJE PLUVIAL EN SECTOR CHIMENEAS</t>
  </si>
  <si>
    <t>26 043 0001</t>
  </si>
  <si>
    <t>NOGALES</t>
  </si>
  <si>
    <t>ELABORACION DE PROYECTO EJECUTIVO PARA LA CONSTRUCCION DE DRENAJE PLUVIAL EN SECTOR PARQUE INDUSTRIAL SAN CARLOS</t>
  </si>
  <si>
    <t xml:space="preserve">ELABORACION DE PROYECTO EJECUTIVO PARA LA CONSTRUCCION DE DRENAJE PLUVIAL </t>
  </si>
  <si>
    <t>TOTAL</t>
  </si>
  <si>
    <t>SITUACIÓN DE LA OBRA</t>
  </si>
  <si>
    <t>INICIO Y TÉRMINO</t>
  </si>
  <si>
    <t>INICIO Y CONTINUACIÓN</t>
  </si>
  <si>
    <t>IC</t>
  </si>
  <si>
    <t>CONTINUACIÓN, CONTINUACIÓN</t>
  </si>
  <si>
    <t>CC</t>
  </si>
  <si>
    <t>CONTINUACIÓN, TERMINACIÓN</t>
  </si>
  <si>
    <t>CT</t>
  </si>
  <si>
    <t>METAS</t>
  </si>
  <si>
    <t>KM. DE TUBERIA</t>
  </si>
  <si>
    <t>KM. LINEA DE CONDUC.</t>
  </si>
  <si>
    <t>SISTEMA DE AUTOMATIZ.</t>
  </si>
  <si>
    <t>PROYECTO EJEC.</t>
  </si>
  <si>
    <t>PROYECTO EJEC</t>
  </si>
  <si>
    <t>HAB. BENEFICIADOS</t>
  </si>
  <si>
    <t>HAB. INCORPORADOS</t>
  </si>
  <si>
    <t>DETALLE DE PAGOS</t>
  </si>
  <si>
    <t>(PESOS)</t>
  </si>
  <si>
    <t>ESTADO:   SONORA</t>
  </si>
  <si>
    <t>ENTIDAD EJECUTORA: COMISIÓN ESTATAL DEL AGUA</t>
  </si>
  <si>
    <t>N°</t>
  </si>
  <si>
    <t>Of. de Autorización</t>
  </si>
  <si>
    <t>No. de Obra</t>
  </si>
  <si>
    <t>Descripción de la obra</t>
  </si>
  <si>
    <t>No. de Contrato</t>
  </si>
  <si>
    <t>Nombre del Contratista</t>
  </si>
  <si>
    <t>MONTO CONTRATADO (Incluye IVA)</t>
  </si>
  <si>
    <t xml:space="preserve">P A G O S </t>
  </si>
  <si>
    <t>PERIODO DE EJECUCIÓN (Estimación)</t>
  </si>
  <si>
    <t>Observaciones</t>
  </si>
  <si>
    <t>Mpio.</t>
  </si>
  <si>
    <t>O.Op.</t>
  </si>
  <si>
    <t>No. de Factura</t>
  </si>
  <si>
    <t>Anticipo; Estimaciones; Indirectos</t>
  </si>
  <si>
    <t>Fecha (Póliza de Pago)</t>
  </si>
  <si>
    <t>IMPORTE DE FACTURA C/IVA</t>
  </si>
  <si>
    <t>MONTO ACUMULADO EJERCIDO</t>
  </si>
  <si>
    <t xml:space="preserve">DEL </t>
  </si>
  <si>
    <t>AL</t>
  </si>
  <si>
    <t>TOTAL CONTRATADO:</t>
  </si>
  <si>
    <t>TOTAL EJERCIDO:</t>
  </si>
  <si>
    <t xml:space="preserve">   MUNICIPIO:</t>
  </si>
  <si>
    <t>VARIOS</t>
  </si>
  <si>
    <r>
      <t xml:space="preserve">EJECUTOR: </t>
    </r>
    <r>
      <rPr>
        <b/>
        <u/>
        <sz val="10"/>
        <rFont val="Arial"/>
        <family val="2"/>
      </rPr>
      <t>COMISIÓN ESTATAL DEL AGUA</t>
    </r>
  </si>
  <si>
    <t>C: 2016/Corese/resum avance Corese</t>
  </si>
  <si>
    <t xml:space="preserve">   IMPORTE ASIGNADO:</t>
  </si>
  <si>
    <t>FEDERAL:</t>
  </si>
  <si>
    <t>ESTATAL:</t>
  </si>
  <si>
    <t>MUNICIPAL y/o OTRO:</t>
  </si>
  <si>
    <t>TOTAL:</t>
  </si>
  <si>
    <t xml:space="preserve">   IMPORTE CONTRATADO:</t>
  </si>
  <si>
    <t xml:space="preserve">   IMPORTE TOTAL FISICO:</t>
  </si>
  <si>
    <t xml:space="preserve">   IMPORTE TOTAL EJERCIDO:</t>
  </si>
  <si>
    <t>GRAN TOTAL</t>
  </si>
  <si>
    <t>OBRA</t>
  </si>
  <si>
    <t>SUPERVISION DE ACCIONES</t>
  </si>
  <si>
    <t>SUPERVISION NORMATIVA</t>
  </si>
  <si>
    <t>CONTRALORIA SOCIAL</t>
  </si>
  <si>
    <t>FEDERAL</t>
  </si>
  <si>
    <t>ESTATAL</t>
  </si>
  <si>
    <t>APARTADO URBANO (APAUR No. I.-AU-01/16)</t>
  </si>
  <si>
    <t>RESUMEN DE AVANCE APAUR No. I.-AU-01/16</t>
  </si>
  <si>
    <t>C: resumen avance Corese</t>
  </si>
  <si>
    <t>AP</t>
  </si>
  <si>
    <t>PROY AP</t>
  </si>
  <si>
    <t>PROY AL</t>
  </si>
  <si>
    <t>SUPEV</t>
  </si>
  <si>
    <t>TOTAL CEA</t>
  </si>
  <si>
    <t>POR RADICAR</t>
  </si>
  <si>
    <t>4TA. MIN. (JUN)</t>
  </si>
  <si>
    <t>1RA. MINIS. (MAY)</t>
  </si>
  <si>
    <t>2DA. MIN (MAY)</t>
  </si>
  <si>
    <t>3RA. MIN. (JUN</t>
  </si>
  <si>
    <t>PORCENTAJE FISICO (%)</t>
  </si>
  <si>
    <t>CEA-APAUR-IHU-SRO-16-033</t>
  </si>
  <si>
    <t>ORTOPLAN CONSULTORES, S.A. DE C.V.</t>
  </si>
  <si>
    <t>CEA-APAUR-IHU-SRO-16-034</t>
  </si>
  <si>
    <t>CESIA INGENIERÍA, S.A. DE C.V.</t>
  </si>
  <si>
    <t>CEA-APAUR-IH-SRO-16-035</t>
  </si>
  <si>
    <t>DANIEL ACEVEDO ESMERIO</t>
  </si>
  <si>
    <t>5TA. MIN. (JUL)</t>
  </si>
  <si>
    <t>TOTAL RADICADO</t>
  </si>
  <si>
    <t>ANT. FED.</t>
  </si>
  <si>
    <t>ANT. EST.</t>
  </si>
  <si>
    <t>CEA-APAUR-IHU-AP-16-039</t>
  </si>
  <si>
    <t>ZERO EDIFICACIONES, S.A. DE C.V.</t>
  </si>
  <si>
    <t>INFORME DEL MES DE SEPTIEMBRE DEL 2016</t>
  </si>
  <si>
    <t>DEL 01 AL 30 SEPTIEMBRE DEL 2016</t>
  </si>
  <si>
    <t>Período del Reporte: Del 01 al 30 de Septiembre del 2016.</t>
  </si>
  <si>
    <t>CEA-APAUR-IHU-AP-16-024</t>
  </si>
  <si>
    <t>CONSTRUCCIÓN  Y DESARROLLO INTEGRAL, S.A. DE C.V.</t>
  </si>
  <si>
    <t>CEA-APAUR-IHU-AP-16-043</t>
  </si>
  <si>
    <t>MARSA DISEÑO Y CONSTRUCCIÓN, S.A. DE C.V.</t>
  </si>
  <si>
    <t>CEA-APAUR-IHU-AP-16-040</t>
  </si>
  <si>
    <t>DR51 CONSTRURENTAS, S.A. DE C.V.</t>
  </si>
  <si>
    <t>CEA-APAUR-IHU-AP-16-042</t>
  </si>
  <si>
    <t>ICCARSON DESARROLLOS, S.A. DE C.V.</t>
  </si>
  <si>
    <t>A 749</t>
  </si>
  <si>
    <t>A 750</t>
  </si>
  <si>
    <t>B 561</t>
  </si>
  <si>
    <t>B 3</t>
  </si>
  <si>
    <t>B 4</t>
  </si>
  <si>
    <t>EST. 1  FED.</t>
  </si>
  <si>
    <t>EST. 1 EST.</t>
  </si>
  <si>
    <t>EST. 1 FED.</t>
  </si>
  <si>
    <t>CONSTRUCCIÓN DEL SISTEMA DE AGUA POTABLE</t>
  </si>
  <si>
    <t>CAJEME</t>
  </si>
  <si>
    <t>CUAUHTÉMOC (CAMPO CINCO)</t>
  </si>
  <si>
    <t>IMURIS</t>
  </si>
  <si>
    <t>PROYECTO INTEGRAL PARA LA CONSTRUCCIÓN DE LA RED DE ALCANTARILLADO SANITARIO Y SANEAMIENTO</t>
  </si>
  <si>
    <t>26 018 0093</t>
  </si>
  <si>
    <t>CUAUHTÉMOC (CAMPO 5)</t>
  </si>
  <si>
    <t>ML</t>
  </si>
  <si>
    <t>TOMAS</t>
  </si>
  <si>
    <t>26 035 0001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</si>
</sst>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\ &quot;€&quot;;\-#,##0\ &quot;€&quot;"/>
    <numFmt numFmtId="166" formatCode="#,##0;[Red]#,##0"/>
    <numFmt numFmtId="167" formatCode="0.0000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1.5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7"/>
      <name val="Arial"/>
      <family val="2"/>
    </font>
    <font>
      <sz val="10"/>
      <color theme="0"/>
      <name val="Arial"/>
      <family val="2"/>
    </font>
    <font>
      <sz val="7"/>
      <name val="Arial"/>
      <family val="2"/>
    </font>
    <font>
      <b/>
      <sz val="13"/>
      <name val="Century Gothic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7" applyNumberFormat="0" applyAlignment="0" applyProtection="0"/>
    <xf numFmtId="0" fontId="20" fillId="22" borderId="8" applyNumberFormat="0" applyAlignment="0" applyProtection="0"/>
    <xf numFmtId="16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2" applyNumberFormat="0" applyFill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29" fillId="0" borderId="0"/>
    <xf numFmtId="0" fontId="30" fillId="0" borderId="0"/>
    <xf numFmtId="0" fontId="31" fillId="0" borderId="0"/>
    <xf numFmtId="0" fontId="21" fillId="0" borderId="0"/>
    <xf numFmtId="0" fontId="21" fillId="0" borderId="0"/>
    <xf numFmtId="0" fontId="21" fillId="23" borderId="13" applyNumberFormat="0" applyFont="0" applyAlignment="0" applyProtection="0"/>
    <xf numFmtId="0" fontId="32" fillId="21" borderId="14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421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0" fontId="11" fillId="0" borderId="0" xfId="0" applyFont="1"/>
    <xf numFmtId="3" fontId="11" fillId="0" borderId="0" xfId="0" applyNumberFormat="1" applyFont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4" fillId="0" borderId="1" xfId="0" applyFont="1" applyBorder="1"/>
    <xf numFmtId="4" fontId="14" fillId="0" borderId="1" xfId="0" applyNumberFormat="1" applyFont="1" applyBorder="1" applyAlignment="1">
      <alignment horizontal="right"/>
    </xf>
    <xf numFmtId="0" fontId="14" fillId="0" borderId="0" xfId="0" applyFont="1"/>
    <xf numFmtId="3" fontId="1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/>
    <xf numFmtId="0" fontId="0" fillId="0" borderId="6" xfId="0" applyBorder="1" applyAlignment="1">
      <alignment horizontal="left"/>
    </xf>
    <xf numFmtId="4" fontId="0" fillId="0" borderId="0" xfId="0" applyNumberFormat="1" applyAlignment="1">
      <alignment horizontal="right"/>
    </xf>
    <xf numFmtId="4" fontId="36" fillId="0" borderId="0" xfId="73" applyNumberFormat="1" applyFont="1" applyFill="1" applyBorder="1" applyAlignment="1">
      <alignment horizontal="center"/>
    </xf>
    <xf numFmtId="4" fontId="37" fillId="0" borderId="0" xfId="73" applyNumberFormat="1" applyFont="1" applyFill="1" applyAlignment="1">
      <alignment horizontal="center"/>
    </xf>
    <xf numFmtId="4" fontId="37" fillId="0" borderId="0" xfId="73" applyNumberFormat="1" applyFont="1" applyFill="1"/>
    <xf numFmtId="0" fontId="21" fillId="0" borderId="0" xfId="73" applyFill="1"/>
    <xf numFmtId="0" fontId="40" fillId="0" borderId="0" xfId="73" applyFont="1" applyFill="1" applyAlignment="1">
      <alignment horizontal="left"/>
    </xf>
    <xf numFmtId="0" fontId="40" fillId="0" borderId="0" xfId="73" applyFont="1" applyFill="1" applyAlignment="1">
      <alignment horizontal="center"/>
    </xf>
    <xf numFmtId="0" fontId="40" fillId="0" borderId="0" xfId="73" applyFont="1" applyFill="1"/>
    <xf numFmtId="0" fontId="41" fillId="0" borderId="0" xfId="73" applyFont="1" applyFill="1" applyAlignment="1">
      <alignment horizontal="center"/>
    </xf>
    <xf numFmtId="3" fontId="21" fillId="0" borderId="0" xfId="73" applyNumberFormat="1" applyFill="1"/>
    <xf numFmtId="1" fontId="21" fillId="0" borderId="0" xfId="73" applyNumberFormat="1" applyFont="1" applyFill="1" applyAlignment="1">
      <alignment horizontal="center"/>
    </xf>
    <xf numFmtId="15" fontId="21" fillId="0" borderId="0" xfId="73" applyNumberFormat="1" applyFill="1" applyAlignment="1">
      <alignment horizontal="center"/>
    </xf>
    <xf numFmtId="1" fontId="21" fillId="0" borderId="0" xfId="73" applyNumberFormat="1" applyFill="1" applyAlignment="1">
      <alignment horizontal="center"/>
    </xf>
    <xf numFmtId="15" fontId="21" fillId="0" borderId="0" xfId="73" applyNumberFormat="1" applyFont="1" applyFill="1" applyBorder="1" applyAlignment="1">
      <alignment horizontal="center"/>
    </xf>
    <xf numFmtId="0" fontId="21" fillId="0" borderId="0" xfId="73" applyFont="1" applyFill="1" applyBorder="1" applyAlignment="1">
      <alignment horizontal="center"/>
    </xf>
    <xf numFmtId="4" fontId="43" fillId="0" borderId="0" xfId="73" applyNumberFormat="1" applyFont="1" applyFill="1" applyBorder="1" applyAlignment="1">
      <alignment horizontal="center"/>
    </xf>
    <xf numFmtId="4" fontId="42" fillId="0" borderId="0" xfId="73" applyNumberFormat="1" applyFont="1" applyFill="1"/>
    <xf numFmtId="0" fontId="42" fillId="0" borderId="0" xfId="73" applyFont="1" applyFill="1"/>
    <xf numFmtId="4" fontId="43" fillId="0" borderId="22" xfId="73" applyNumberFormat="1" applyFont="1" applyFill="1" applyBorder="1" applyAlignment="1">
      <alignment horizontal="center"/>
    </xf>
    <xf numFmtId="4" fontId="42" fillId="0" borderId="0" xfId="73" applyNumberFormat="1" applyFont="1" applyFill="1" applyAlignment="1">
      <alignment horizontal="center"/>
    </xf>
    <xf numFmtId="15" fontId="42" fillId="24" borderId="25" xfId="73" applyNumberFormat="1" applyFont="1" applyFill="1" applyBorder="1" applyAlignment="1">
      <alignment horizontal="center" vertical="center" wrapText="1"/>
    </xf>
    <xf numFmtId="4" fontId="43" fillId="0" borderId="22" xfId="73" applyNumberFormat="1" applyFont="1" applyFill="1" applyBorder="1" applyAlignment="1">
      <alignment horizontal="left"/>
    </xf>
    <xf numFmtId="0" fontId="21" fillId="0" borderId="15" xfId="73" applyFont="1" applyFill="1" applyBorder="1" applyAlignment="1">
      <alignment horizontal="center" vertical="center" wrapText="1"/>
    </xf>
    <xf numFmtId="1" fontId="44" fillId="0" borderId="26" xfId="73" applyNumberFormat="1" applyFont="1" applyFill="1" applyBorder="1" applyAlignment="1">
      <alignment horizontal="center" vertical="center" wrapText="1"/>
    </xf>
    <xf numFmtId="3" fontId="44" fillId="0" borderId="26" xfId="73" applyNumberFormat="1" applyFont="1" applyFill="1" applyBorder="1" applyAlignment="1">
      <alignment vertical="center" wrapText="1"/>
    </xf>
    <xf numFmtId="15" fontId="44" fillId="0" borderId="26" xfId="73" applyNumberFormat="1" applyFont="1" applyFill="1" applyBorder="1" applyAlignment="1">
      <alignment horizontal="center" vertical="center" wrapText="1"/>
    </xf>
    <xf numFmtId="3" fontId="44" fillId="0" borderId="26" xfId="73" applyNumberFormat="1" applyFont="1" applyFill="1" applyBorder="1" applyAlignment="1">
      <alignment horizontal="right" vertical="center" wrapText="1"/>
    </xf>
    <xf numFmtId="15" fontId="21" fillId="0" borderId="15" xfId="54" applyNumberFormat="1" applyFont="1" applyFill="1" applyBorder="1" applyAlignment="1">
      <alignment horizontal="center" vertical="center" wrapText="1"/>
    </xf>
    <xf numFmtId="15" fontId="21" fillId="0" borderId="15" xfId="73" applyNumberFormat="1" applyFont="1" applyFill="1" applyBorder="1" applyAlignment="1">
      <alignment horizontal="center" vertical="center" wrapText="1"/>
    </xf>
    <xf numFmtId="4" fontId="36" fillId="0" borderId="22" xfId="73" applyNumberFormat="1" applyFont="1" applyFill="1" applyBorder="1" applyAlignment="1">
      <alignment horizontal="center" vertical="center" wrapText="1"/>
    </xf>
    <xf numFmtId="4" fontId="37" fillId="0" borderId="0" xfId="73" applyNumberFormat="1" applyFont="1" applyFill="1" applyBorder="1" applyAlignment="1">
      <alignment horizontal="center"/>
    </xf>
    <xf numFmtId="4" fontId="47" fillId="0" borderId="0" xfId="73" applyNumberFormat="1" applyFont="1" applyFill="1"/>
    <xf numFmtId="0" fontId="46" fillId="0" borderId="0" xfId="73" applyFont="1" applyFill="1"/>
    <xf numFmtId="0" fontId="21" fillId="0" borderId="21" xfId="73" applyFont="1" applyBorder="1" applyAlignment="1">
      <alignment horizontal="center" vertical="center"/>
    </xf>
    <xf numFmtId="1" fontId="44" fillId="0" borderId="27" xfId="73" applyNumberFormat="1" applyFont="1" applyFill="1" applyBorder="1" applyAlignment="1">
      <alignment horizontal="center" vertical="center" wrapText="1"/>
    </xf>
    <xf numFmtId="3" fontId="44" fillId="0" borderId="28" xfId="73" applyNumberFormat="1" applyFont="1" applyFill="1" applyBorder="1" applyAlignment="1">
      <alignment horizontal="left" vertical="center" wrapText="1"/>
    </xf>
    <xf numFmtId="15" fontId="44" fillId="0" borderId="27" xfId="73" applyNumberFormat="1" applyFont="1" applyFill="1" applyBorder="1" applyAlignment="1">
      <alignment horizontal="center" vertical="center" wrapText="1"/>
    </xf>
    <xf numFmtId="3" fontId="44" fillId="0" borderId="27" xfId="73" applyNumberFormat="1" applyFont="1" applyFill="1" applyBorder="1" applyAlignment="1">
      <alignment horizontal="right" vertical="center" wrapText="1"/>
    </xf>
    <xf numFmtId="15" fontId="21" fillId="0" borderId="21" xfId="73" applyNumberFormat="1" applyFont="1" applyFill="1" applyBorder="1" applyAlignment="1">
      <alignment horizontal="center" vertical="center" wrapText="1"/>
    </xf>
    <xf numFmtId="4" fontId="37" fillId="0" borderId="0" xfId="73" applyNumberFormat="1" applyFont="1" applyBorder="1" applyAlignment="1">
      <alignment horizontal="center"/>
    </xf>
    <xf numFmtId="4" fontId="37" fillId="0" borderId="0" xfId="73" applyNumberFormat="1" applyFont="1"/>
    <xf numFmtId="0" fontId="46" fillId="0" borderId="0" xfId="73" applyFont="1"/>
    <xf numFmtId="1" fontId="44" fillId="0" borderId="28" xfId="73" applyNumberFormat="1" applyFont="1" applyFill="1" applyBorder="1" applyAlignment="1">
      <alignment horizontal="center" vertical="center" wrapText="1"/>
    </xf>
    <xf numFmtId="15" fontId="44" fillId="0" borderId="28" xfId="73" applyNumberFormat="1" applyFont="1" applyFill="1" applyBorder="1" applyAlignment="1">
      <alignment horizontal="center" vertical="center" wrapText="1"/>
    </xf>
    <xf numFmtId="3" fontId="44" fillId="0" borderId="28" xfId="73" applyNumberFormat="1" applyFont="1" applyFill="1" applyBorder="1" applyAlignment="1">
      <alignment horizontal="right" vertical="center" wrapText="1"/>
    </xf>
    <xf numFmtId="4" fontId="37" fillId="0" borderId="0" xfId="73" applyNumberFormat="1" applyFont="1" applyBorder="1"/>
    <xf numFmtId="0" fontId="46" fillId="0" borderId="0" xfId="73" applyFont="1" applyBorder="1"/>
    <xf numFmtId="0" fontId="21" fillId="0" borderId="24" xfId="73" applyFont="1" applyBorder="1" applyAlignment="1">
      <alignment horizontal="center" vertical="center"/>
    </xf>
    <xf numFmtId="1" fontId="44" fillId="0" borderId="24" xfId="73" applyNumberFormat="1" applyFont="1" applyFill="1" applyBorder="1" applyAlignment="1">
      <alignment horizontal="center" vertical="center" wrapText="1"/>
    </xf>
    <xf numFmtId="3" fontId="44" fillId="0" borderId="24" xfId="73" applyNumberFormat="1" applyFont="1" applyFill="1" applyBorder="1" applyAlignment="1">
      <alignment horizontal="left" vertical="center" wrapText="1"/>
    </xf>
    <xf numFmtId="15" fontId="44" fillId="0" borderId="24" xfId="73" applyNumberFormat="1" applyFont="1" applyFill="1" applyBorder="1" applyAlignment="1">
      <alignment horizontal="center" vertical="center" wrapText="1"/>
    </xf>
    <xf numFmtId="3" fontId="44" fillId="0" borderId="24" xfId="73" applyNumberFormat="1" applyFont="1" applyFill="1" applyBorder="1" applyAlignment="1">
      <alignment horizontal="right" vertical="center" wrapText="1"/>
    </xf>
    <xf numFmtId="15" fontId="21" fillId="0" borderId="24" xfId="73" applyNumberFormat="1" applyFont="1" applyFill="1" applyBorder="1" applyAlignment="1">
      <alignment horizontal="center" vertical="center" wrapText="1"/>
    </xf>
    <xf numFmtId="0" fontId="21" fillId="0" borderId="29" xfId="73" applyFont="1" applyFill="1" applyBorder="1" applyAlignment="1">
      <alignment horizontal="center" vertical="center"/>
    </xf>
    <xf numFmtId="0" fontId="21" fillId="0" borderId="29" xfId="73" applyFont="1" applyFill="1" applyBorder="1" applyAlignment="1">
      <alignment horizontal="justify" vertical="top" wrapText="1"/>
    </xf>
    <xf numFmtId="0" fontId="21" fillId="0" borderId="29" xfId="73" applyFont="1" applyFill="1" applyBorder="1" applyAlignment="1">
      <alignment horizontal="center" vertical="center" wrapText="1"/>
    </xf>
    <xf numFmtId="0" fontId="48" fillId="0" borderId="29" xfId="73" applyFont="1" applyFill="1" applyBorder="1" applyAlignment="1">
      <alignment horizontal="center" vertical="top" wrapText="1"/>
    </xf>
    <xf numFmtId="3" fontId="21" fillId="0" borderId="29" xfId="73" applyNumberFormat="1" applyFont="1" applyFill="1" applyBorder="1" applyAlignment="1">
      <alignment horizontal="right" vertical="center" wrapText="1"/>
    </xf>
    <xf numFmtId="1" fontId="46" fillId="0" borderId="29" xfId="73" applyNumberFormat="1" applyFont="1" applyFill="1" applyBorder="1" applyAlignment="1">
      <alignment horizontal="center" vertical="center" wrapText="1"/>
    </xf>
    <xf numFmtId="15" fontId="21" fillId="0" borderId="29" xfId="73" applyNumberFormat="1" applyFont="1" applyFill="1" applyBorder="1" applyAlignment="1">
      <alignment horizontal="center" vertical="center" wrapText="1"/>
    </xf>
    <xf numFmtId="3" fontId="21" fillId="0" borderId="29" xfId="73" applyNumberFormat="1" applyFont="1" applyFill="1" applyBorder="1" applyAlignment="1">
      <alignment horizontal="center" vertical="center" wrapText="1"/>
    </xf>
    <xf numFmtId="15" fontId="46" fillId="0" borderId="29" xfId="54" applyNumberFormat="1" applyFont="1" applyFill="1" applyBorder="1" applyAlignment="1">
      <alignment horizontal="center" vertical="center" wrapText="1"/>
    </xf>
    <xf numFmtId="15" fontId="46" fillId="0" borderId="29" xfId="73" applyNumberFormat="1" applyFont="1" applyFill="1" applyBorder="1" applyAlignment="1">
      <alignment horizontal="center" vertical="center" wrapText="1"/>
    </xf>
    <xf numFmtId="0" fontId="48" fillId="0" borderId="29" xfId="73" applyFont="1" applyBorder="1" applyAlignment="1">
      <alignment horizontal="justify" vertical="top" wrapText="1"/>
    </xf>
    <xf numFmtId="4" fontId="36" fillId="0" borderId="0" xfId="73" applyNumberFormat="1" applyFont="1" applyFill="1" applyBorder="1" applyAlignment="1">
      <alignment horizontal="center" vertical="center" wrapText="1"/>
    </xf>
    <xf numFmtId="0" fontId="44" fillId="0" borderId="0" xfId="73" applyFont="1"/>
    <xf numFmtId="0" fontId="44" fillId="0" borderId="0" xfId="73" applyFont="1" applyBorder="1" applyAlignment="1">
      <alignment horizontal="center"/>
    </xf>
    <xf numFmtId="43" fontId="44" fillId="0" borderId="0" xfId="73" applyNumberFormat="1" applyFont="1" applyBorder="1" applyAlignment="1">
      <alignment horizontal="center"/>
    </xf>
    <xf numFmtId="3" fontId="42" fillId="25" borderId="25" xfId="73" applyNumberFormat="1" applyFont="1" applyFill="1" applyBorder="1" applyAlignment="1">
      <alignment horizontal="center" vertical="center" wrapText="1"/>
    </xf>
    <xf numFmtId="1" fontId="42" fillId="0" borderId="0" xfId="73" applyNumberFormat="1" applyFont="1" applyFill="1" applyBorder="1" applyAlignment="1">
      <alignment horizontal="center" vertical="center" wrapText="1"/>
    </xf>
    <xf numFmtId="15" fontId="42" fillId="0" borderId="0" xfId="73" applyNumberFormat="1" applyFont="1" applyBorder="1" applyAlignment="1">
      <alignment horizontal="center" vertical="center" wrapText="1"/>
    </xf>
    <xf numFmtId="15" fontId="44" fillId="0" borderId="0" xfId="73" applyNumberFormat="1" applyFont="1" applyBorder="1" applyAlignment="1">
      <alignment horizontal="center"/>
    </xf>
    <xf numFmtId="4" fontId="36" fillId="0" borderId="0" xfId="73" applyNumberFormat="1" applyFont="1" applyBorder="1" applyAlignment="1">
      <alignment horizontal="center"/>
    </xf>
    <xf numFmtId="4" fontId="44" fillId="0" borderId="0" xfId="73" applyNumberFormat="1" applyFont="1" applyAlignment="1">
      <alignment horizontal="center"/>
    </xf>
    <xf numFmtId="4" fontId="44" fillId="0" borderId="0" xfId="73" applyNumberFormat="1" applyFont="1"/>
    <xf numFmtId="0" fontId="44" fillId="0" borderId="0" xfId="73" applyFont="1" applyAlignment="1">
      <alignment horizontal="center"/>
    </xf>
    <xf numFmtId="0" fontId="21" fillId="0" borderId="0" xfId="73" applyFill="1" applyBorder="1" applyAlignment="1">
      <alignment horizontal="center"/>
    </xf>
    <xf numFmtId="0" fontId="46" fillId="0" borderId="0" xfId="73" applyFont="1" applyFill="1" applyBorder="1" applyAlignment="1">
      <alignment horizontal="center"/>
    </xf>
    <xf numFmtId="43" fontId="37" fillId="0" borderId="0" xfId="73" applyNumberFormat="1" applyFont="1" applyFill="1" applyBorder="1" applyAlignment="1">
      <alignment horizontal="center"/>
    </xf>
    <xf numFmtId="43" fontId="21" fillId="0" borderId="0" xfId="73" applyNumberFormat="1" applyFill="1" applyBorder="1" applyAlignment="1">
      <alignment horizontal="center"/>
    </xf>
    <xf numFmtId="0" fontId="41" fillId="0" borderId="0" xfId="73" applyFont="1" applyFill="1" applyBorder="1" applyAlignment="1">
      <alignment horizontal="center" vertical="center" wrapText="1"/>
    </xf>
    <xf numFmtId="1" fontId="41" fillId="0" borderId="0" xfId="73" applyNumberFormat="1" applyFont="1" applyFill="1" applyBorder="1" applyAlignment="1">
      <alignment horizontal="center" vertical="center" wrapText="1"/>
    </xf>
    <xf numFmtId="3" fontId="40" fillId="0" borderId="0" xfId="73" applyNumberFormat="1" applyFont="1" applyFill="1" applyBorder="1" applyAlignment="1">
      <alignment horizontal="center" vertical="center" wrapText="1"/>
    </xf>
    <xf numFmtId="15" fontId="40" fillId="0" borderId="0" xfId="73" applyNumberFormat="1" applyFont="1" applyFill="1" applyBorder="1" applyAlignment="1">
      <alignment horizontal="center" vertical="center" wrapText="1"/>
    </xf>
    <xf numFmtId="15" fontId="41" fillId="0" borderId="0" xfId="73" applyNumberFormat="1" applyFont="1" applyFill="1" applyBorder="1" applyAlignment="1">
      <alignment horizontal="center" vertical="center" wrapText="1"/>
    </xf>
    <xf numFmtId="0" fontId="46" fillId="0" borderId="0" xfId="73" applyFont="1" applyFill="1" applyAlignment="1">
      <alignment horizontal="center"/>
    </xf>
    <xf numFmtId="4" fontId="38" fillId="0" borderId="0" xfId="73" applyNumberFormat="1" applyFont="1" applyFill="1" applyBorder="1" applyAlignment="1">
      <alignment horizontal="center" vertical="center" wrapText="1"/>
    </xf>
    <xf numFmtId="0" fontId="21" fillId="0" borderId="0" xfId="73"/>
    <xf numFmtId="0" fontId="46" fillId="0" borderId="0" xfId="73" applyFont="1" applyAlignment="1">
      <alignment horizontal="center"/>
    </xf>
    <xf numFmtId="0" fontId="21" fillId="0" borderId="0" xfId="73" applyBorder="1"/>
    <xf numFmtId="0" fontId="46" fillId="0" borderId="0" xfId="73" applyFont="1" applyBorder="1" applyAlignment="1">
      <alignment horizontal="center"/>
    </xf>
    <xf numFmtId="1" fontId="21" fillId="0" borderId="0" xfId="73" applyNumberFormat="1" applyFont="1" applyBorder="1" applyAlignment="1">
      <alignment horizontal="center"/>
    </xf>
    <xf numFmtId="3" fontId="21" fillId="0" borderId="0" xfId="73" applyNumberFormat="1" applyFont="1" applyBorder="1" applyAlignment="1">
      <alignment horizontal="center"/>
    </xf>
    <xf numFmtId="15" fontId="21" fillId="0" borderId="0" xfId="73" applyNumberFormat="1" applyFont="1" applyBorder="1" applyAlignment="1">
      <alignment horizontal="center"/>
    </xf>
    <xf numFmtId="0" fontId="21" fillId="0" borderId="0" xfId="73" applyFont="1" applyBorder="1" applyAlignment="1">
      <alignment horizontal="center"/>
    </xf>
    <xf numFmtId="4" fontId="37" fillId="0" borderId="0" xfId="73" applyNumberFormat="1" applyFont="1" applyAlignment="1">
      <alignment horizontal="center"/>
    </xf>
    <xf numFmtId="0" fontId="37" fillId="0" borderId="0" xfId="73" applyFont="1" applyBorder="1" applyAlignment="1">
      <alignment horizontal="center"/>
    </xf>
    <xf numFmtId="43" fontId="21" fillId="0" borderId="0" xfId="73" applyNumberFormat="1"/>
    <xf numFmtId="1" fontId="21" fillId="0" borderId="0" xfId="73" applyNumberFormat="1" applyFont="1" applyFill="1" applyBorder="1" applyAlignment="1">
      <alignment horizontal="center"/>
    </xf>
    <xf numFmtId="3" fontId="41" fillId="0" borderId="0" xfId="73" applyNumberFormat="1" applyFont="1" applyFill="1" applyBorder="1" applyAlignment="1">
      <alignment horizontal="center" vertical="center" wrapText="1"/>
    </xf>
    <xf numFmtId="3" fontId="21" fillId="0" borderId="0" xfId="73" applyNumberFormat="1" applyFont="1" applyFill="1" applyBorder="1" applyAlignment="1">
      <alignment horizontal="center"/>
    </xf>
    <xf numFmtId="0" fontId="21" fillId="0" borderId="0" xfId="73" applyBorder="1" applyAlignment="1">
      <alignment horizontal="center"/>
    </xf>
    <xf numFmtId="0" fontId="37" fillId="0" borderId="0" xfId="73" applyFont="1" applyBorder="1" applyAlignment="1">
      <alignment horizontal="left"/>
    </xf>
    <xf numFmtId="3" fontId="21" fillId="0" borderId="0" xfId="73" applyNumberFormat="1"/>
    <xf numFmtId="3" fontId="21" fillId="0" borderId="0" xfId="73" applyNumberFormat="1" applyFont="1" applyFill="1" applyBorder="1"/>
    <xf numFmtId="3" fontId="21" fillId="0" borderId="0" xfId="73" applyNumberFormat="1" applyFont="1" applyFill="1"/>
    <xf numFmtId="15" fontId="21" fillId="0" borderId="0" xfId="73" applyNumberFormat="1" applyFont="1" applyFill="1" applyAlignment="1">
      <alignment horizontal="center"/>
    </xf>
    <xf numFmtId="0" fontId="21" fillId="0" borderId="0" xfId="73" applyFont="1" applyAlignment="1">
      <alignment horizontal="center"/>
    </xf>
    <xf numFmtId="1" fontId="21" fillId="0" borderId="0" xfId="73" applyNumberFormat="1" applyAlignment="1">
      <alignment horizontal="center"/>
    </xf>
    <xf numFmtId="15" fontId="21" fillId="0" borderId="0" xfId="73" applyNumberFormat="1" applyAlignment="1">
      <alignment horizontal="center"/>
    </xf>
    <xf numFmtId="15" fontId="21" fillId="0" borderId="0" xfId="73" applyNumberFormat="1" applyFont="1" applyAlignment="1">
      <alignment horizontal="center"/>
    </xf>
    <xf numFmtId="0" fontId="21" fillId="0" borderId="33" xfId="73" applyBorder="1"/>
    <xf numFmtId="0" fontId="21" fillId="0" borderId="34" xfId="73" applyBorder="1"/>
    <xf numFmtId="0" fontId="40" fillId="0" borderId="33" xfId="73" applyFont="1" applyBorder="1"/>
    <xf numFmtId="0" fontId="21" fillId="0" borderId="35" xfId="73" applyBorder="1"/>
    <xf numFmtId="0" fontId="40" fillId="0" borderId="0" xfId="73" applyFont="1" applyBorder="1"/>
    <xf numFmtId="0" fontId="21" fillId="0" borderId="36" xfId="73" applyBorder="1"/>
    <xf numFmtId="0" fontId="21" fillId="0" borderId="37" xfId="73" applyBorder="1"/>
    <xf numFmtId="0" fontId="21" fillId="0" borderId="19" xfId="73" applyBorder="1"/>
    <xf numFmtId="0" fontId="21" fillId="0" borderId="29" xfId="73" applyBorder="1"/>
    <xf numFmtId="0" fontId="21" fillId="0" borderId="20" xfId="73" applyBorder="1"/>
    <xf numFmtId="0" fontId="21" fillId="0" borderId="22" xfId="73" applyBorder="1"/>
    <xf numFmtId="0" fontId="21" fillId="0" borderId="23" xfId="73" applyBorder="1"/>
    <xf numFmtId="0" fontId="40" fillId="0" borderId="22" xfId="73" applyFont="1" applyBorder="1"/>
    <xf numFmtId="0" fontId="55" fillId="0" borderId="0" xfId="73" applyFont="1" applyBorder="1"/>
    <xf numFmtId="3" fontId="21" fillId="0" borderId="0" xfId="73" applyNumberFormat="1" applyBorder="1"/>
    <xf numFmtId="3" fontId="46" fillId="0" borderId="0" xfId="73" applyNumberFormat="1" applyFont="1" applyBorder="1" applyAlignment="1">
      <alignment horizontal="right"/>
    </xf>
    <xf numFmtId="3" fontId="21" fillId="0" borderId="0" xfId="73" applyNumberFormat="1" applyBorder="1" applyAlignment="1">
      <alignment horizontal="right"/>
    </xf>
    <xf numFmtId="0" fontId="21" fillId="0" borderId="0" xfId="73" applyBorder="1" applyAlignment="1">
      <alignment horizontal="right"/>
    </xf>
    <xf numFmtId="3" fontId="21" fillId="0" borderId="35" xfId="73" applyNumberFormat="1" applyBorder="1"/>
    <xf numFmtId="9" fontId="21" fillId="0" borderId="35" xfId="73" applyNumberFormat="1" applyBorder="1"/>
    <xf numFmtId="3" fontId="21" fillId="0" borderId="35" xfId="73" applyNumberFormat="1" applyFill="1" applyBorder="1"/>
    <xf numFmtId="0" fontId="21" fillId="0" borderId="0" xfId="73" applyFill="1" applyBorder="1"/>
    <xf numFmtId="9" fontId="21" fillId="0" borderId="35" xfId="73" applyNumberFormat="1" applyFill="1" applyBorder="1"/>
    <xf numFmtId="9" fontId="21" fillId="0" borderId="0" xfId="73" applyNumberFormat="1" applyBorder="1"/>
    <xf numFmtId="0" fontId="21" fillId="0" borderId="39" xfId="73" applyBorder="1"/>
    <xf numFmtId="0" fontId="21" fillId="0" borderId="40" xfId="73" applyBorder="1"/>
    <xf numFmtId="4" fontId="2" fillId="0" borderId="1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/>
    </xf>
    <xf numFmtId="0" fontId="15" fillId="0" borderId="0" xfId="0" applyFont="1"/>
    <xf numFmtId="4" fontId="15" fillId="0" borderId="0" xfId="0" applyNumberFormat="1" applyFont="1" applyAlignment="1">
      <alignment horizontal="right"/>
    </xf>
    <xf numFmtId="4" fontId="15" fillId="0" borderId="0" xfId="0" applyNumberFormat="1" applyFont="1"/>
    <xf numFmtId="4" fontId="0" fillId="0" borderId="0" xfId="0" applyNumberFormat="1"/>
    <xf numFmtId="9" fontId="4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4" fillId="0" borderId="1" xfId="0" applyFont="1" applyFill="1" applyBorder="1"/>
    <xf numFmtId="4" fontId="14" fillId="0" borderId="1" xfId="0" applyNumberFormat="1" applyFont="1" applyFill="1" applyBorder="1" applyAlignment="1">
      <alignment horizontal="right"/>
    </xf>
    <xf numFmtId="0" fontId="14" fillId="0" borderId="0" xfId="0" applyFont="1" applyFill="1"/>
    <xf numFmtId="3" fontId="14" fillId="0" borderId="0" xfId="0" applyNumberFormat="1" applyFont="1" applyFill="1" applyAlignment="1">
      <alignment horizontal="center"/>
    </xf>
    <xf numFmtId="0" fontId="40" fillId="0" borderId="0" xfId="73" applyFont="1" applyFill="1" applyAlignment="1">
      <alignment horizontal="center"/>
    </xf>
    <xf numFmtId="4" fontId="40" fillId="0" borderId="0" xfId="73" applyNumberFormat="1" applyFont="1" applyFill="1" applyAlignment="1">
      <alignment horizontal="center"/>
    </xf>
    <xf numFmtId="4" fontId="21" fillId="0" borderId="0" xfId="73" applyNumberFormat="1" applyFill="1"/>
    <xf numFmtId="4" fontId="21" fillId="0" borderId="18" xfId="73" applyNumberFormat="1" applyFont="1" applyFill="1" applyBorder="1" applyAlignment="1">
      <alignment horizontal="right" vertical="center" wrapText="1"/>
    </xf>
    <xf numFmtId="4" fontId="21" fillId="0" borderId="29" xfId="73" applyNumberFormat="1" applyFont="1" applyFill="1" applyBorder="1" applyAlignment="1">
      <alignment horizontal="right" vertical="center" wrapText="1"/>
    </xf>
    <xf numFmtId="4" fontId="42" fillId="25" borderId="25" xfId="73" applyNumberFormat="1" applyFont="1" applyFill="1" applyBorder="1" applyAlignment="1">
      <alignment horizontal="center" vertical="center" wrapText="1"/>
    </xf>
    <xf numFmtId="4" fontId="49" fillId="0" borderId="0" xfId="73" applyNumberFormat="1" applyFont="1" applyFill="1" applyBorder="1" applyAlignment="1">
      <alignment horizontal="center" vertical="center" wrapText="1"/>
    </xf>
    <xf numFmtId="4" fontId="50" fillId="0" borderId="0" xfId="73" applyNumberFormat="1" applyFont="1" applyFill="1" applyBorder="1" applyAlignment="1">
      <alignment horizontal="center" vertical="center" wrapText="1"/>
    </xf>
    <xf numFmtId="4" fontId="51" fillId="0" borderId="0" xfId="73" applyNumberFormat="1" applyFont="1" applyFill="1" applyBorder="1" applyAlignment="1">
      <alignment horizontal="center"/>
    </xf>
    <xf numFmtId="4" fontId="52" fillId="0" borderId="0" xfId="73" applyNumberFormat="1" applyFont="1" applyFill="1" applyBorder="1" applyAlignment="1">
      <alignment horizontal="center"/>
    </xf>
    <xf numFmtId="4" fontId="21" fillId="0" borderId="0" xfId="73" applyNumberFormat="1" applyFont="1" applyBorder="1" applyAlignment="1">
      <alignment horizontal="center"/>
    </xf>
    <xf numFmtId="4" fontId="21" fillId="0" borderId="0" xfId="73" applyNumberFormat="1"/>
    <xf numFmtId="0" fontId="40" fillId="0" borderId="29" xfId="73" applyFont="1" applyFill="1" applyBorder="1" applyAlignment="1">
      <alignment horizontal="center" vertical="top" wrapText="1"/>
    </xf>
    <xf numFmtId="0" fontId="41" fillId="0" borderId="0" xfId="73" applyFont="1" applyFill="1" applyBorder="1" applyAlignment="1">
      <alignment horizontal="center"/>
    </xf>
    <xf numFmtId="0" fontId="41" fillId="0" borderId="0" xfId="73" applyFont="1" applyBorder="1" applyAlignment="1">
      <alignment horizontal="center"/>
    </xf>
    <xf numFmtId="0" fontId="40" fillId="0" borderId="0" xfId="73" applyFont="1"/>
    <xf numFmtId="4" fontId="2" fillId="0" borderId="0" xfId="0" applyNumberFormat="1" applyFont="1" applyAlignment="1">
      <alignment horizontal="center"/>
    </xf>
    <xf numFmtId="4" fontId="0" fillId="26" borderId="0" xfId="0" applyNumberFormat="1" applyFill="1" applyAlignment="1">
      <alignment horizontal="center"/>
    </xf>
    <xf numFmtId="4" fontId="2" fillId="26" borderId="0" xfId="0" applyNumberFormat="1" applyFont="1" applyFill="1" applyAlignment="1">
      <alignment horizontal="center"/>
    </xf>
    <xf numFmtId="4" fontId="59" fillId="0" borderId="0" xfId="0" applyNumberFormat="1" applyFont="1" applyAlignment="1">
      <alignment horizontal="center"/>
    </xf>
    <xf numFmtId="4" fontId="60" fillId="0" borderId="0" xfId="73" applyNumberFormat="1" applyFont="1" applyFill="1" applyAlignment="1">
      <alignment horizontal="center"/>
    </xf>
    <xf numFmtId="4" fontId="39" fillId="0" borderId="0" xfId="73" applyNumberFormat="1" applyFont="1" applyFill="1" applyAlignment="1">
      <alignment horizontal="center"/>
    </xf>
    <xf numFmtId="4" fontId="60" fillId="0" borderId="0" xfId="73" applyNumberFormat="1" applyFont="1" applyFill="1" applyBorder="1" applyAlignment="1">
      <alignment horizontal="center"/>
    </xf>
    <xf numFmtId="4" fontId="60" fillId="0" borderId="0" xfId="73" applyNumberFormat="1" applyFont="1" applyBorder="1" applyAlignment="1">
      <alignment horizontal="center"/>
    </xf>
    <xf numFmtId="4" fontId="60" fillId="0" borderId="0" xfId="73" applyNumberFormat="1" applyFont="1" applyAlignment="1">
      <alignment horizontal="center"/>
    </xf>
    <xf numFmtId="0" fontId="14" fillId="0" borderId="45" xfId="0" applyFont="1" applyBorder="1"/>
    <xf numFmtId="4" fontId="14" fillId="0" borderId="45" xfId="0" applyNumberFormat="1" applyFont="1" applyBorder="1" applyAlignment="1">
      <alignment horizontal="right"/>
    </xf>
    <xf numFmtId="0" fontId="13" fillId="2" borderId="50" xfId="0" applyFont="1" applyFill="1" applyBorder="1" applyAlignment="1">
      <alignment horizontal="center" vertical="center" wrapText="1"/>
    </xf>
    <xf numFmtId="4" fontId="10" fillId="2" borderId="59" xfId="0" applyNumberFormat="1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4" fillId="0" borderId="59" xfId="0" applyFont="1" applyBorder="1"/>
    <xf numFmtId="4" fontId="14" fillId="0" borderId="59" xfId="0" applyNumberFormat="1" applyFont="1" applyBorder="1" applyAlignment="1">
      <alignment horizontal="right"/>
    </xf>
    <xf numFmtId="9" fontId="61" fillId="0" borderId="0" xfId="0" applyNumberFormat="1" applyFont="1" applyBorder="1" applyAlignment="1">
      <alignment horizontal="center" vertical="center"/>
    </xf>
    <xf numFmtId="4" fontId="14" fillId="0" borderId="59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4" fontId="2" fillId="0" borderId="45" xfId="0" applyNumberFormat="1" applyFont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4" fontId="12" fillId="0" borderId="45" xfId="0" applyNumberFormat="1" applyFont="1" applyBorder="1" applyAlignment="1">
      <alignment horizontal="right" vertical="center"/>
    </xf>
    <xf numFmtId="4" fontId="12" fillId="0" borderId="55" xfId="0" applyNumberFormat="1" applyFont="1" applyBorder="1" applyAlignment="1">
      <alignment horizontal="right" vertical="center"/>
    </xf>
    <xf numFmtId="4" fontId="12" fillId="0" borderId="57" xfId="0" applyNumberFormat="1" applyFont="1" applyBorder="1" applyAlignment="1">
      <alignment horizontal="right" vertical="center"/>
    </xf>
    <xf numFmtId="4" fontId="2" fillId="0" borderId="59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4" fontId="12" fillId="0" borderId="59" xfId="0" applyNumberFormat="1" applyFont="1" applyBorder="1" applyAlignment="1">
      <alignment horizontal="right" vertical="center"/>
    </xf>
    <xf numFmtId="4" fontId="12" fillId="0" borderId="60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vertical="top"/>
    </xf>
    <xf numFmtId="4" fontId="62" fillId="2" borderId="59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1" fillId="0" borderId="15" xfId="73" applyFont="1" applyFill="1" applyBorder="1" applyAlignment="1">
      <alignment horizontal="center" vertical="center" wrapText="1"/>
    </xf>
    <xf numFmtId="15" fontId="21" fillId="0" borderId="15" xfId="54" applyNumberFormat="1" applyFont="1" applyFill="1" applyBorder="1" applyAlignment="1">
      <alignment horizontal="center" vertical="center" wrapText="1"/>
    </xf>
    <xf numFmtId="15" fontId="21" fillId="0" borderId="15" xfId="7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46" fillId="0" borderId="35" xfId="73" applyNumberFormat="1" applyFont="1" applyBorder="1" applyAlignment="1">
      <alignment horizontal="right"/>
    </xf>
    <xf numFmtId="0" fontId="46" fillId="0" borderId="22" xfId="73" applyFont="1" applyBorder="1" applyAlignment="1">
      <alignment horizontal="center"/>
    </xf>
    <xf numFmtId="0" fontId="46" fillId="0" borderId="0" xfId="73" applyFont="1" applyBorder="1" applyAlignment="1">
      <alignment horizontal="center"/>
    </xf>
    <xf numFmtId="0" fontId="38" fillId="0" borderId="30" xfId="73" applyFont="1" applyBorder="1" applyAlignment="1">
      <alignment horizontal="center" vertical="center"/>
    </xf>
    <xf numFmtId="0" fontId="38" fillId="0" borderId="31" xfId="73" applyFont="1" applyBorder="1" applyAlignment="1">
      <alignment horizontal="center" vertical="center"/>
    </xf>
    <xf numFmtId="0" fontId="38" fillId="0" borderId="32" xfId="73" applyFont="1" applyBorder="1" applyAlignment="1">
      <alignment horizontal="center" vertical="center"/>
    </xf>
    <xf numFmtId="0" fontId="53" fillId="0" borderId="33" xfId="73" applyFont="1" applyBorder="1" applyAlignment="1">
      <alignment horizontal="center" vertical="center"/>
    </xf>
    <xf numFmtId="0" fontId="53" fillId="0" borderId="0" xfId="73" applyFont="1" applyBorder="1" applyAlignment="1">
      <alignment horizontal="center" vertical="center"/>
    </xf>
    <xf numFmtId="0" fontId="53" fillId="0" borderId="34" xfId="73" applyFont="1" applyBorder="1" applyAlignment="1">
      <alignment horizontal="center" vertical="center"/>
    </xf>
    <xf numFmtId="0" fontId="37" fillId="0" borderId="0" xfId="73" applyFont="1" applyBorder="1" applyAlignment="1">
      <alignment horizontal="center"/>
    </xf>
    <xf numFmtId="0" fontId="37" fillId="0" borderId="34" xfId="73" applyFont="1" applyBorder="1" applyAlignment="1">
      <alignment horizontal="center"/>
    </xf>
    <xf numFmtId="0" fontId="37" fillId="0" borderId="37" xfId="73" applyFont="1" applyBorder="1" applyAlignment="1">
      <alignment horizontal="center"/>
    </xf>
    <xf numFmtId="0" fontId="37" fillId="0" borderId="38" xfId="73" applyFont="1" applyBorder="1" applyAlignment="1">
      <alignment horizontal="center"/>
    </xf>
    <xf numFmtId="0" fontId="38" fillId="0" borderId="33" xfId="73" applyFont="1" applyBorder="1" applyAlignment="1">
      <alignment horizontal="center"/>
    </xf>
    <xf numFmtId="0" fontId="38" fillId="0" borderId="0" xfId="73" applyFont="1" applyBorder="1" applyAlignment="1">
      <alignment horizontal="center"/>
    </xf>
    <xf numFmtId="0" fontId="38" fillId="0" borderId="34" xfId="73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4" fontId="10" fillId="2" borderId="45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50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59" xfId="0" applyNumberFormat="1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3" fontId="14" fillId="0" borderId="44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50" xfId="0" applyNumberFormat="1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15" fontId="15" fillId="0" borderId="4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4" fontId="14" fillId="0" borderId="44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4" fillId="0" borderId="50" xfId="0" applyNumberFormat="1" applyFont="1" applyBorder="1" applyAlignment="1">
      <alignment horizontal="center" vertical="center" wrapText="1"/>
    </xf>
    <xf numFmtId="9" fontId="58" fillId="2" borderId="44" xfId="0" applyNumberFormat="1" applyFont="1" applyFill="1" applyBorder="1" applyAlignment="1">
      <alignment horizontal="center" vertical="center" wrapText="1"/>
    </xf>
    <xf numFmtId="9" fontId="58" fillId="2" borderId="4" xfId="0" applyNumberFormat="1" applyFont="1" applyFill="1" applyBorder="1" applyAlignment="1">
      <alignment horizontal="center" vertical="center" wrapText="1"/>
    </xf>
    <xf numFmtId="9" fontId="58" fillId="2" borderId="50" xfId="0" applyNumberFormat="1" applyFont="1" applyFill="1" applyBorder="1" applyAlignment="1">
      <alignment horizontal="center" vertical="center" wrapText="1"/>
    </xf>
    <xf numFmtId="9" fontId="14" fillId="0" borderId="44" xfId="0" applyNumberFormat="1" applyFont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/>
    </xf>
    <xf numFmtId="9" fontId="14" fillId="0" borderId="50" xfId="0" applyNumberFormat="1" applyFont="1" applyBorder="1" applyAlignment="1">
      <alignment horizontal="center" vertical="center"/>
    </xf>
    <xf numFmtId="4" fontId="10" fillId="2" borderId="53" xfId="0" applyNumberFormat="1" applyFont="1" applyFill="1" applyBorder="1" applyAlignment="1">
      <alignment horizontal="center" vertical="center" wrapText="1"/>
    </xf>
    <xf numFmtId="4" fontId="10" fillId="2" borderId="54" xfId="0" applyNumberFormat="1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50" xfId="0" applyFont="1" applyBorder="1" applyAlignment="1">
      <alignment horizontal="justify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4" fontId="14" fillId="0" borderId="4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50" xfId="0" applyNumberFormat="1" applyFont="1" applyFill="1" applyBorder="1" applyAlignment="1">
      <alignment horizontal="center" vertical="center" wrapText="1"/>
    </xf>
    <xf numFmtId="9" fontId="14" fillId="0" borderId="44" xfId="0" applyNumberFormat="1" applyFont="1" applyFill="1" applyBorder="1" applyAlignment="1">
      <alignment horizontal="center" vertical="center"/>
    </xf>
    <xf numFmtId="9" fontId="14" fillId="0" borderId="4" xfId="0" applyNumberFormat="1" applyFont="1" applyFill="1" applyBorder="1" applyAlignment="1">
      <alignment horizontal="center" vertical="center"/>
    </xf>
    <xf numFmtId="9" fontId="14" fillId="0" borderId="50" xfId="0" applyNumberFormat="1" applyFont="1" applyFill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6" fillId="0" borderId="45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6" fillId="0" borderId="5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15" fontId="21" fillId="0" borderId="63" xfId="73" applyNumberFormat="1" applyFont="1" applyFill="1" applyBorder="1" applyAlignment="1">
      <alignment horizontal="center" vertical="center" wrapText="1"/>
    </xf>
    <xf numFmtId="15" fontId="21" fillId="0" borderId="41" xfId="73" applyNumberFormat="1" applyFont="1" applyFill="1" applyBorder="1" applyAlignment="1">
      <alignment horizontal="center" vertical="center" wrapText="1"/>
    </xf>
    <xf numFmtId="0" fontId="35" fillId="0" borderId="0" xfId="73" quotePrefix="1" applyFont="1" applyFill="1" applyAlignment="1">
      <alignment horizontal="center"/>
    </xf>
    <xf numFmtId="0" fontId="35" fillId="0" borderId="0" xfId="73" applyFont="1" applyFill="1" applyAlignment="1">
      <alignment horizontal="center"/>
    </xf>
    <xf numFmtId="0" fontId="38" fillId="0" borderId="0" xfId="73" applyFont="1" applyFill="1" applyAlignment="1">
      <alignment horizontal="center"/>
    </xf>
    <xf numFmtId="0" fontId="39" fillId="0" borderId="0" xfId="73" applyFont="1" applyFill="1" applyAlignment="1">
      <alignment horizontal="center"/>
    </xf>
    <xf numFmtId="0" fontId="40" fillId="0" borderId="0" xfId="73" applyFont="1" applyFill="1" applyAlignment="1">
      <alignment horizontal="center"/>
    </xf>
    <xf numFmtId="3" fontId="39" fillId="0" borderId="0" xfId="73" applyNumberFormat="1" applyFont="1" applyFill="1" applyAlignment="1">
      <alignment horizontal="center"/>
    </xf>
    <xf numFmtId="0" fontId="42" fillId="24" borderId="15" xfId="73" applyFont="1" applyFill="1" applyBorder="1" applyAlignment="1">
      <alignment horizontal="center" vertical="center" wrapText="1"/>
    </xf>
    <xf numFmtId="0" fontId="42" fillId="24" borderId="21" xfId="73" applyFont="1" applyFill="1" applyBorder="1" applyAlignment="1">
      <alignment horizontal="center" vertical="center" wrapText="1"/>
    </xf>
    <xf numFmtId="0" fontId="42" fillId="24" borderId="24" xfId="73" applyFont="1" applyFill="1" applyBorder="1" applyAlignment="1">
      <alignment horizontal="center" vertical="center" wrapText="1"/>
    </xf>
    <xf numFmtId="0" fontId="42" fillId="24" borderId="16" xfId="73" applyFont="1" applyFill="1" applyBorder="1" applyAlignment="1">
      <alignment horizontal="center"/>
    </xf>
    <xf numFmtId="0" fontId="42" fillId="24" borderId="17" xfId="73" applyFont="1" applyFill="1" applyBorder="1" applyAlignment="1">
      <alignment horizontal="center"/>
    </xf>
    <xf numFmtId="4" fontId="42" fillId="24" borderId="16" xfId="73" applyNumberFormat="1" applyFont="1" applyFill="1" applyBorder="1" applyAlignment="1">
      <alignment horizontal="center" vertical="center"/>
    </xf>
    <xf numFmtId="4" fontId="42" fillId="24" borderId="18" xfId="73" applyNumberFormat="1" applyFont="1" applyFill="1" applyBorder="1" applyAlignment="1">
      <alignment horizontal="center" vertical="center"/>
    </xf>
    <xf numFmtId="4" fontId="42" fillId="24" borderId="17" xfId="73" applyNumberFormat="1" applyFont="1" applyFill="1" applyBorder="1" applyAlignment="1">
      <alignment horizontal="center" vertical="center"/>
    </xf>
    <xf numFmtId="0" fontId="42" fillId="24" borderId="16" xfId="73" applyFont="1" applyFill="1" applyBorder="1" applyAlignment="1">
      <alignment horizontal="center" vertical="center"/>
    </xf>
    <xf numFmtId="0" fontId="42" fillId="24" borderId="18" xfId="73" applyFont="1" applyFill="1" applyBorder="1" applyAlignment="1">
      <alignment horizontal="center" vertical="center"/>
    </xf>
    <xf numFmtId="15" fontId="42" fillId="24" borderId="19" xfId="73" applyNumberFormat="1" applyFont="1" applyFill="1" applyBorder="1" applyAlignment="1">
      <alignment horizontal="center" vertical="center" wrapText="1"/>
    </xf>
    <xf numFmtId="15" fontId="42" fillId="24" borderId="20" xfId="73" applyNumberFormat="1" applyFont="1" applyFill="1" applyBorder="1" applyAlignment="1">
      <alignment horizontal="center" vertical="center" wrapText="1"/>
    </xf>
    <xf numFmtId="15" fontId="42" fillId="24" borderId="22" xfId="73" applyNumberFormat="1" applyFont="1" applyFill="1" applyBorder="1" applyAlignment="1">
      <alignment horizontal="center" vertical="center" wrapText="1"/>
    </xf>
    <xf numFmtId="15" fontId="42" fillId="24" borderId="23" xfId="73" applyNumberFormat="1" applyFont="1" applyFill="1" applyBorder="1" applyAlignment="1">
      <alignment horizontal="center" vertical="center" wrapText="1"/>
    </xf>
    <xf numFmtId="166" fontId="46" fillId="0" borderId="15" xfId="73" applyNumberFormat="1" applyFont="1" applyFill="1" applyBorder="1" applyAlignment="1">
      <alignment horizontal="justify" vertical="top" wrapText="1"/>
    </xf>
    <xf numFmtId="0" fontId="21" fillId="0" borderId="21" xfId="73" applyFill="1" applyBorder="1" applyAlignment="1">
      <alignment horizontal="justify" vertical="top" wrapText="1"/>
    </xf>
    <xf numFmtId="0" fontId="21" fillId="0" borderId="24" xfId="73" applyFill="1" applyBorder="1" applyAlignment="1">
      <alignment horizontal="justify" vertical="top" wrapText="1"/>
    </xf>
    <xf numFmtId="0" fontId="21" fillId="0" borderId="15" xfId="73" applyFont="1" applyFill="1" applyBorder="1" applyAlignment="1">
      <alignment horizontal="center" vertical="center"/>
    </xf>
    <xf numFmtId="0" fontId="21" fillId="0" borderId="21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/>
    </xf>
    <xf numFmtId="4" fontId="44" fillId="0" borderId="15" xfId="73" applyNumberFormat="1" applyFont="1" applyFill="1" applyBorder="1" applyAlignment="1">
      <alignment horizontal="center" vertical="center" wrapText="1"/>
    </xf>
    <xf numFmtId="4" fontId="44" fillId="0" borderId="21" xfId="73" applyNumberFormat="1" applyFont="1" applyFill="1" applyBorder="1" applyAlignment="1">
      <alignment horizontal="center" vertical="center" wrapText="1"/>
    </xf>
    <xf numFmtId="4" fontId="44" fillId="0" borderId="24" xfId="73" applyNumberFormat="1" applyFont="1" applyFill="1" applyBorder="1" applyAlignment="1">
      <alignment horizontal="center" vertical="center" wrapText="1"/>
    </xf>
    <xf numFmtId="0" fontId="42" fillId="0" borderId="0" xfId="73" applyFont="1" applyFill="1" applyAlignment="1">
      <alignment horizontal="center"/>
    </xf>
    <xf numFmtId="4" fontId="42" fillId="24" borderId="15" xfId="73" applyNumberFormat="1" applyFont="1" applyFill="1" applyBorder="1" applyAlignment="1">
      <alignment horizontal="center" vertical="center"/>
    </xf>
    <xf numFmtId="4" fontId="42" fillId="24" borderId="24" xfId="73" applyNumberFormat="1" applyFont="1" applyFill="1" applyBorder="1" applyAlignment="1">
      <alignment horizontal="center" vertical="center"/>
    </xf>
    <xf numFmtId="1" fontId="42" fillId="24" borderId="15" xfId="73" applyNumberFormat="1" applyFont="1" applyFill="1" applyBorder="1" applyAlignment="1">
      <alignment horizontal="center" vertical="center" wrapText="1"/>
    </xf>
    <xf numFmtId="1" fontId="42" fillId="24" borderId="24" xfId="73" applyNumberFormat="1" applyFont="1" applyFill="1" applyBorder="1" applyAlignment="1">
      <alignment horizontal="center" vertical="center" wrapText="1"/>
    </xf>
    <xf numFmtId="3" fontId="40" fillId="24" borderId="15" xfId="73" applyNumberFormat="1" applyFont="1" applyFill="1" applyBorder="1" applyAlignment="1">
      <alignment horizontal="center" vertical="center" wrapText="1"/>
    </xf>
    <xf numFmtId="3" fontId="40" fillId="24" borderId="24" xfId="73" applyNumberFormat="1" applyFont="1" applyFill="1" applyBorder="1" applyAlignment="1">
      <alignment horizontal="center" vertical="center" wrapText="1"/>
    </xf>
    <xf numFmtId="15" fontId="42" fillId="24" borderId="15" xfId="73" applyNumberFormat="1" applyFont="1" applyFill="1" applyBorder="1" applyAlignment="1">
      <alignment horizontal="center" vertical="center" wrapText="1"/>
    </xf>
    <xf numFmtId="15" fontId="42" fillId="24" borderId="24" xfId="73" applyNumberFormat="1" applyFont="1" applyFill="1" applyBorder="1" applyAlignment="1">
      <alignment horizontal="center" vertical="center" wrapText="1"/>
    </xf>
    <xf numFmtId="3" fontId="41" fillId="24" borderId="15" xfId="73" applyNumberFormat="1" applyFont="1" applyFill="1" applyBorder="1" applyAlignment="1">
      <alignment horizontal="center" vertical="center" wrapText="1"/>
    </xf>
    <xf numFmtId="3" fontId="41" fillId="24" borderId="24" xfId="73" applyNumberFormat="1" applyFont="1" applyFill="1" applyBorder="1" applyAlignment="1">
      <alignment horizontal="center" vertical="center" wrapText="1"/>
    </xf>
    <xf numFmtId="0" fontId="21" fillId="0" borderId="15" xfId="73" applyFont="1" applyFill="1" applyBorder="1" applyAlignment="1">
      <alignment horizontal="justify" vertical="center" wrapText="1"/>
    </xf>
    <xf numFmtId="0" fontId="21" fillId="0" borderId="21" xfId="73" applyFont="1" applyFill="1" applyBorder="1" applyAlignment="1">
      <alignment horizontal="justify" vertical="center" wrapText="1"/>
    </xf>
    <xf numFmtId="0" fontId="21" fillId="0" borderId="24" xfId="73" applyFont="1" applyFill="1" applyBorder="1" applyAlignment="1">
      <alignment horizontal="justify" vertical="center" wrapText="1"/>
    </xf>
    <xf numFmtId="0" fontId="21" fillId="0" borderId="15" xfId="73" applyFont="1" applyFill="1" applyBorder="1" applyAlignment="1">
      <alignment horizontal="center" vertical="center" wrapText="1"/>
    </xf>
    <xf numFmtId="0" fontId="21" fillId="0" borderId="21" xfId="73" applyFont="1" applyFill="1" applyBorder="1" applyAlignment="1">
      <alignment horizontal="center" vertical="center" wrapText="1"/>
    </xf>
    <xf numFmtId="0" fontId="21" fillId="0" borderId="24" xfId="73" applyFont="1" applyFill="1" applyBorder="1" applyAlignment="1">
      <alignment horizontal="center" vertical="center" wrapText="1"/>
    </xf>
    <xf numFmtId="0" fontId="42" fillId="0" borderId="15" xfId="73" applyFont="1" applyFill="1" applyBorder="1" applyAlignment="1">
      <alignment horizontal="center" vertical="center" wrapText="1"/>
    </xf>
    <xf numFmtId="0" fontId="42" fillId="0" borderId="21" xfId="73" applyFont="1" applyFill="1" applyBorder="1" applyAlignment="1">
      <alignment horizontal="center" vertical="center" wrapText="1"/>
    </xf>
    <xf numFmtId="0" fontId="42" fillId="0" borderId="24" xfId="73" applyFont="1" applyFill="1" applyBorder="1" applyAlignment="1">
      <alignment horizontal="center" vertical="center" wrapText="1"/>
    </xf>
    <xf numFmtId="3" fontId="45" fillId="0" borderId="15" xfId="73" applyNumberFormat="1" applyFont="1" applyFill="1" applyBorder="1" applyAlignment="1">
      <alignment horizontal="center" vertical="center" wrapText="1"/>
    </xf>
    <xf numFmtId="3" fontId="45" fillId="0" borderId="21" xfId="73" applyNumberFormat="1" applyFont="1" applyFill="1" applyBorder="1" applyAlignment="1">
      <alignment horizontal="center" vertical="center" wrapText="1"/>
    </xf>
    <xf numFmtId="3" fontId="45" fillId="0" borderId="24" xfId="73" applyNumberFormat="1" applyFont="1" applyFill="1" applyBorder="1" applyAlignment="1">
      <alignment horizontal="center" vertical="center" wrapText="1"/>
    </xf>
    <xf numFmtId="0" fontId="44" fillId="0" borderId="15" xfId="73" applyFont="1" applyFill="1" applyBorder="1" applyAlignment="1">
      <alignment horizontal="center" vertical="center" wrapText="1"/>
    </xf>
    <xf numFmtId="0" fontId="44" fillId="0" borderId="21" xfId="73" applyFont="1" applyFill="1" applyBorder="1" applyAlignment="1">
      <alignment horizontal="center" vertical="center" wrapText="1"/>
    </xf>
    <xf numFmtId="0" fontId="44" fillId="0" borderId="24" xfId="73" applyFont="1" applyFill="1" applyBorder="1" applyAlignment="1">
      <alignment horizontal="center" vertical="center" wrapText="1"/>
    </xf>
    <xf numFmtId="4" fontId="42" fillId="0" borderId="15" xfId="73" applyNumberFormat="1" applyFont="1" applyFill="1" applyBorder="1" applyAlignment="1">
      <alignment horizontal="center" vertical="center" wrapText="1"/>
    </xf>
    <xf numFmtId="4" fontId="42" fillId="0" borderId="21" xfId="73" applyNumberFormat="1" applyFont="1" applyFill="1" applyBorder="1" applyAlignment="1">
      <alignment horizontal="center" vertical="center" wrapText="1"/>
    </xf>
    <xf numFmtId="4" fontId="42" fillId="0" borderId="24" xfId="73" applyNumberFormat="1" applyFont="1" applyFill="1" applyBorder="1" applyAlignment="1">
      <alignment horizontal="center" vertical="center" wrapText="1"/>
    </xf>
    <xf numFmtId="15" fontId="21" fillId="0" borderId="15" xfId="54" applyNumberFormat="1" applyFont="1" applyFill="1" applyBorder="1" applyAlignment="1">
      <alignment horizontal="center" vertical="center" wrapText="1"/>
    </xf>
    <xf numFmtId="15" fontId="21" fillId="0" borderId="41" xfId="54" applyNumberFormat="1" applyFont="1" applyFill="1" applyBorder="1" applyAlignment="1">
      <alignment horizontal="center" vertical="center" wrapText="1"/>
    </xf>
    <xf numFmtId="15" fontId="21" fillId="0" borderId="15" xfId="73" applyNumberFormat="1" applyFont="1" applyFill="1" applyBorder="1" applyAlignment="1">
      <alignment horizontal="center" vertical="center" wrapText="1"/>
    </xf>
    <xf numFmtId="0" fontId="21" fillId="0" borderId="0" xfId="73" applyFont="1" applyAlignment="1">
      <alignment horizontal="center"/>
    </xf>
    <xf numFmtId="0" fontId="42" fillId="0" borderId="0" xfId="73" applyFont="1" applyBorder="1" applyAlignment="1">
      <alignment horizontal="right" vertical="center" wrapText="1"/>
    </xf>
    <xf numFmtId="0" fontId="42" fillId="0" borderId="23" xfId="73" applyFont="1" applyBorder="1" applyAlignment="1">
      <alignment horizontal="right" vertical="center" wrapText="1"/>
    </xf>
    <xf numFmtId="0" fontId="42" fillId="0" borderId="0" xfId="73" applyFont="1" applyBorder="1" applyAlignment="1">
      <alignment horizontal="center" vertical="center" wrapText="1"/>
    </xf>
    <xf numFmtId="0" fontId="42" fillId="0" borderId="23" xfId="73" applyFont="1" applyBorder="1" applyAlignment="1">
      <alignment horizontal="center" vertical="center" wrapText="1"/>
    </xf>
    <xf numFmtId="15" fontId="41" fillId="0" borderId="0" xfId="73" applyNumberFormat="1" applyFont="1" applyFill="1" applyBorder="1" applyAlignment="1">
      <alignment horizontal="center" vertical="center" wrapText="1"/>
    </xf>
    <xf numFmtId="0" fontId="42" fillId="0" borderId="15" xfId="73" applyFont="1" applyFill="1" applyBorder="1" applyAlignment="1">
      <alignment horizontal="center" vertical="top" wrapText="1"/>
    </xf>
    <xf numFmtId="0" fontId="42" fillId="0" borderId="21" xfId="73" applyFont="1" applyFill="1" applyBorder="1" applyAlignment="1">
      <alignment horizontal="center" vertical="top" wrapText="1"/>
    </xf>
    <xf numFmtId="0" fontId="42" fillId="0" borderId="24" xfId="73" applyFont="1" applyFill="1" applyBorder="1" applyAlignment="1">
      <alignment horizontal="center" vertical="top" wrapText="1"/>
    </xf>
    <xf numFmtId="0" fontId="44" fillId="0" borderId="15" xfId="73" applyFont="1" applyFill="1" applyBorder="1" applyAlignment="1">
      <alignment horizontal="center" vertical="top" wrapText="1"/>
    </xf>
    <xf numFmtId="0" fontId="44" fillId="0" borderId="21" xfId="73" applyFont="1" applyFill="1" applyBorder="1" applyAlignment="1">
      <alignment horizontal="center" vertical="top" wrapText="1"/>
    </xf>
    <xf numFmtId="0" fontId="44" fillId="0" borderId="24" xfId="73" applyFont="1" applyFill="1" applyBorder="1" applyAlignment="1">
      <alignment horizontal="center" vertical="top" wrapText="1"/>
    </xf>
  </cellXfs>
  <cellStyles count="96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uro" xfId="40"/>
    <cellStyle name="Euro 2" xfId="41"/>
    <cellStyle name="Euro 3" xfId="42"/>
    <cellStyle name="Euro 4" xfId="43"/>
    <cellStyle name="Euro 5" xfId="44"/>
    <cellStyle name="Euro 6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Millares 2" xfId="54"/>
    <cellStyle name="Millares 2 2" xfId="55"/>
    <cellStyle name="Millares 3" xfId="56"/>
    <cellStyle name="Moneda 2" xfId="57"/>
    <cellStyle name="Moneda 2 2" xfId="58"/>
    <cellStyle name="Normal" xfId="0" builtinId="0"/>
    <cellStyle name="Normal 10" xfId="59"/>
    <cellStyle name="Normal 11" xfId="60"/>
    <cellStyle name="Normal 12" xfId="61"/>
    <cellStyle name="Normal 13" xfId="62"/>
    <cellStyle name="Normal 14" xfId="63"/>
    <cellStyle name="Normal 15" xfId="64"/>
    <cellStyle name="Normal 16" xfId="65"/>
    <cellStyle name="Normal 17" xfId="66"/>
    <cellStyle name="Normal 18" xfId="67"/>
    <cellStyle name="Normal 2" xfId="68"/>
    <cellStyle name="Normal 2 2" xfId="69"/>
    <cellStyle name="Normal 2 2 2" xfId="70"/>
    <cellStyle name="Normal 2 3" xfId="71"/>
    <cellStyle name="Normal 2 4" xfId="72"/>
    <cellStyle name="Normal 3" xfId="73"/>
    <cellStyle name="Normal 3 2" xfId="74"/>
    <cellStyle name="Normal 3 2 2" xfId="75"/>
    <cellStyle name="Normal 3 3" xfId="76"/>
    <cellStyle name="Normal 3 3 2" xfId="77"/>
    <cellStyle name="Normal 3 3 3" xfId="78"/>
    <cellStyle name="Normal 3 4" xfId="79"/>
    <cellStyle name="Normal 3 5" xfId="80"/>
    <cellStyle name="Normal 4" xfId="81"/>
    <cellStyle name="Normal 4 2" xfId="82"/>
    <cellStyle name="Normal 4 2 2" xfId="83"/>
    <cellStyle name="Normal 5" xfId="84"/>
    <cellStyle name="Normal 6" xfId="85"/>
    <cellStyle name="Normal 7" xfId="86"/>
    <cellStyle name="Normal 8" xfId="87"/>
    <cellStyle name="Normal 9" xfId="88"/>
    <cellStyle name="Note" xfId="89"/>
    <cellStyle name="Output" xfId="90"/>
    <cellStyle name="Porcentual 2" xfId="91"/>
    <cellStyle name="Porcentual 3" xfId="92"/>
    <cellStyle name="Porcentual 3 2" xfId="93"/>
    <cellStyle name="Title" xfId="94"/>
    <cellStyle name="Warning Text" xfId="9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49</xdr:row>
      <xdr:rowOff>19051</xdr:rowOff>
    </xdr:from>
    <xdr:to>
      <xdr:col>6</xdr:col>
      <xdr:colOff>742950</xdr:colOff>
      <xdr:row>51</xdr:row>
      <xdr:rowOff>114301</xdr:rowOff>
    </xdr:to>
    <xdr:sp macro="" textlink="">
      <xdr:nvSpPr>
        <xdr:cNvPr id="2" name="1 CuadroTexto"/>
        <xdr:cNvSpPr txBox="1"/>
      </xdr:nvSpPr>
      <xdr:spPr>
        <a:xfrm>
          <a:off x="38100" y="8296276"/>
          <a:ext cx="58102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just"/>
          <a:r>
            <a:rPr lang="es-MX" sz="900"/>
            <a:t>"Este</a:t>
          </a:r>
          <a:r>
            <a:rPr lang="es-MX" sz="900" baseline="0"/>
            <a:t> programa es público, ajeno a cualquier partido político. Queda prohibido el uso para fines distintos a los establecidos en el programa"</a:t>
          </a:r>
          <a:endParaRPr lang="es-MX" sz="900"/>
        </a:p>
      </xdr:txBody>
    </xdr:sp>
    <xdr:clientData/>
  </xdr:twoCellAnchor>
  <xdr:twoCellAnchor editAs="oneCell">
    <xdr:from>
      <xdr:col>0</xdr:col>
      <xdr:colOff>57150</xdr:colOff>
      <xdr:row>1</xdr:row>
      <xdr:rowOff>0</xdr:rowOff>
    </xdr:from>
    <xdr:to>
      <xdr:col>1</xdr:col>
      <xdr:colOff>446185</xdr:colOff>
      <xdr:row>2</xdr:row>
      <xdr:rowOff>128793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18882"/>
          <a:ext cx="1312960" cy="49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76199</xdr:colOff>
      <xdr:row>0</xdr:row>
      <xdr:rowOff>123825</xdr:rowOff>
    </xdr:from>
    <xdr:to>
      <xdr:col>7</xdr:col>
      <xdr:colOff>85724</xdr:colOff>
      <xdr:row>3</xdr:row>
      <xdr:rowOff>69396</xdr:rowOff>
    </xdr:to>
    <xdr:pic>
      <xdr:nvPicPr>
        <xdr:cNvPr id="4" name="3 Imagen" descr="iMacc:Users:imacc:Documents:ESTEFANIA:Identidad Gobierno del Estado:Secretarias:15 Organismos:Comision del Agua:Hojas membretadas Carta:Cea Hermosillo.pdf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97" t="2436" r="41881" b="82606"/>
        <a:stretch/>
      </xdr:blipFill>
      <xdr:spPr bwMode="auto">
        <a:xfrm>
          <a:off x="5181599" y="123825"/>
          <a:ext cx="771525" cy="83139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2</xdr:col>
      <xdr:colOff>1143000</xdr:colOff>
      <xdr:row>3</xdr:row>
      <xdr:rowOff>173355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2047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666750</xdr:colOff>
      <xdr:row>0</xdr:row>
      <xdr:rowOff>66675</xdr:rowOff>
    </xdr:from>
    <xdr:to>
      <xdr:col>23</xdr:col>
      <xdr:colOff>400050</xdr:colOff>
      <xdr:row>5</xdr:row>
      <xdr:rowOff>209550</xdr:rowOff>
    </xdr:to>
    <xdr:sp macro="" textlink="">
      <xdr:nvSpPr>
        <xdr:cNvPr id="6" name="5 CuadroTexto"/>
        <xdr:cNvSpPr txBox="1"/>
      </xdr:nvSpPr>
      <xdr:spPr>
        <a:xfrm>
          <a:off x="16640175" y="66675"/>
          <a:ext cx="1257300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 sz="1100"/>
        </a:p>
      </xdr:txBody>
    </xdr:sp>
    <xdr:clientData/>
  </xdr:twoCellAnchor>
  <xdr:twoCellAnchor editAs="oneCell">
    <xdr:from>
      <xdr:col>21</xdr:col>
      <xdr:colOff>409575</xdr:colOff>
      <xdr:row>0</xdr:row>
      <xdr:rowOff>66675</xdr:rowOff>
    </xdr:from>
    <xdr:to>
      <xdr:col>25</xdr:col>
      <xdr:colOff>88448</xdr:colOff>
      <xdr:row>6</xdr:row>
      <xdr:rowOff>209550</xdr:rowOff>
    </xdr:to>
    <xdr:pic>
      <xdr:nvPicPr>
        <xdr:cNvPr id="7" name="6 Imagen" descr="iMacc:Users:imacc:Documents:ESTEFANIA:Identidad Gobierno del Estado:Secretarias:15 Organismos:Comision del Agua:Hojas membretadas Carta:Cea Hermosillo.pdf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97" t="2436" r="41881" b="82606"/>
        <a:stretch/>
      </xdr:blipFill>
      <xdr:spPr bwMode="auto">
        <a:xfrm>
          <a:off x="16383000" y="66675"/>
          <a:ext cx="1276351" cy="1314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>
    <xdr:from>
      <xdr:col>4</xdr:col>
      <xdr:colOff>0</xdr:colOff>
      <xdr:row>84</xdr:row>
      <xdr:rowOff>149452</xdr:rowOff>
    </xdr:from>
    <xdr:to>
      <xdr:col>27</xdr:col>
      <xdr:colOff>201401</xdr:colOff>
      <xdr:row>97</xdr:row>
      <xdr:rowOff>12700</xdr:rowOff>
    </xdr:to>
    <xdr:grpSp>
      <xdr:nvGrpSpPr>
        <xdr:cNvPr id="9" name="8 Grupo"/>
        <xdr:cNvGrpSpPr/>
      </xdr:nvGrpSpPr>
      <xdr:grpSpPr>
        <a:xfrm>
          <a:off x="3657600" y="15599002"/>
          <a:ext cx="16127201" cy="2339748"/>
          <a:chOff x="1171575" y="13506450"/>
          <a:chExt cx="17328499" cy="2643647"/>
        </a:xfrm>
      </xdr:grpSpPr>
      <xdr:sp macro="" textlink="">
        <xdr:nvSpPr>
          <xdr:cNvPr id="10" name="Text Box 7"/>
          <xdr:cNvSpPr txBox="1">
            <a:spLocks noChangeArrowheads="1"/>
          </xdr:cNvSpPr>
        </xdr:nvSpPr>
        <xdr:spPr bwMode="auto">
          <a:xfrm>
            <a:off x="1171575" y="13506450"/>
            <a:ext cx="5486400" cy="26380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ELABORÓ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EL DIRECTOR GENERAL DE INFRAESTRUCTURA 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HIDRÁULICA URBANA D</a:t>
            </a:r>
            <a:r>
              <a:rPr lang="es-ES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E LA C.E.A.</a:t>
            </a:r>
          </a:p>
          <a:p>
            <a:pPr algn="ctr" rtl="1">
              <a:defRPr sz="1000"/>
            </a:pPr>
            <a:endParaRPr lang="es-ES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ING. NOÉ MARTÍNEZ GARCÍA</a:t>
            </a:r>
          </a:p>
        </xdr:txBody>
      </xdr:sp>
      <xdr:sp macro="" textlink="">
        <xdr:nvSpPr>
          <xdr:cNvPr id="11" name="Text Box 8"/>
          <xdr:cNvSpPr txBox="1">
            <a:spLocks noChangeArrowheads="1"/>
          </xdr:cNvSpPr>
        </xdr:nvSpPr>
        <xdr:spPr bwMode="auto">
          <a:xfrm>
            <a:off x="12897999" y="13519968"/>
            <a:ext cx="5602075" cy="24884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VO.BO.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EL DIRECTOR GENERAL DE AGUA</a:t>
            </a:r>
            <a:r>
              <a:rPr lang="es-ES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POTABLE, DRENAJE Y </a:t>
            </a:r>
          </a:p>
          <a:p>
            <a:pPr algn="ctr" rtl="1">
              <a:defRPr sz="1000"/>
            </a:pPr>
            <a:r>
              <a:rPr lang="es-ES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SANEAMIENTO DEL ORGANISMO DE CUENCA NOROESTE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DE LA COMISIÓN NACIONAL</a:t>
            </a:r>
            <a:r>
              <a:rPr lang="es-ES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DEL AGUA</a:t>
            </a:r>
            <a:endParaRPr lang="es-ES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 ING.</a:t>
            </a:r>
            <a:r>
              <a:rPr lang="es-ES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MARIO RAFAEL ARCE ROJO</a:t>
            </a:r>
            <a:endParaRPr lang="es-ES" sz="105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" name="Text Box 8"/>
          <xdr:cNvSpPr txBox="1">
            <a:spLocks noChangeArrowheads="1"/>
          </xdr:cNvSpPr>
        </xdr:nvSpPr>
        <xdr:spPr bwMode="auto">
          <a:xfrm>
            <a:off x="6337775" y="13511998"/>
            <a:ext cx="6783175" cy="26380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REVISÓ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EL  VOCAL EJECUTIVO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 DE LA</a:t>
            </a:r>
            <a:r>
              <a:rPr lang="es-ES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COMISION ESTATAL DEL AGUA</a:t>
            </a:r>
          </a:p>
          <a:p>
            <a:pPr algn="ctr" rtl="1">
              <a:defRPr sz="1000"/>
            </a:pPr>
            <a:endParaRPr lang="es-ES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</a:t>
            </a:r>
          </a:p>
          <a:p>
            <a:pPr algn="ctr" rtl="1">
              <a:defRPr sz="1000"/>
            </a:pPr>
            <a:r>
              <a:rPr lang="es-ES" sz="1050" b="1" i="0" strike="noStrike">
                <a:solidFill>
                  <a:srgbClr val="000000"/>
                </a:solidFill>
                <a:latin typeface="Arial"/>
                <a:cs typeface="Arial"/>
              </a:rPr>
              <a:t> ING.</a:t>
            </a:r>
            <a:r>
              <a:rPr lang="es-ES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SERGIO AVILA CECEÑA</a:t>
            </a:r>
            <a:endParaRPr lang="es-ES" sz="105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47625</xdr:rowOff>
    </xdr:from>
    <xdr:to>
      <xdr:col>6</xdr:col>
      <xdr:colOff>24657</xdr:colOff>
      <xdr:row>3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47625"/>
          <a:ext cx="2961532" cy="730250"/>
        </a:xfrm>
        <a:prstGeom prst="rect">
          <a:avLst/>
        </a:prstGeom>
      </xdr:spPr>
    </xdr:pic>
    <xdr:clientData/>
  </xdr:twoCellAnchor>
  <xdr:twoCellAnchor editAs="oneCell">
    <xdr:from>
      <xdr:col>19</xdr:col>
      <xdr:colOff>222250</xdr:colOff>
      <xdr:row>0</xdr:row>
      <xdr:rowOff>0</xdr:rowOff>
    </xdr:from>
    <xdr:to>
      <xdr:col>21</xdr:col>
      <xdr:colOff>156701</xdr:colOff>
      <xdr:row>3</xdr:row>
      <xdr:rowOff>190499</xdr:rowOff>
    </xdr:to>
    <xdr:pic>
      <xdr:nvPicPr>
        <xdr:cNvPr id="5" name="4 Imagen" descr="iMacc:Users:imacc:Documents:ESTEFANIA:Identidad Gobierno del Estado:Secretarias:15 Organismos:Comision del Agua:Hojas membretadas Carta:Cea Hermosillo.pdf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97" t="2436" r="41881" b="82606"/>
        <a:stretch/>
      </xdr:blipFill>
      <xdr:spPr bwMode="auto">
        <a:xfrm>
          <a:off x="17462500" y="0"/>
          <a:ext cx="1363201" cy="873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>
    <xdr:from>
      <xdr:col>4</xdr:col>
      <xdr:colOff>362853</xdr:colOff>
      <xdr:row>75</xdr:row>
      <xdr:rowOff>285712</xdr:rowOff>
    </xdr:from>
    <xdr:to>
      <xdr:col>21</xdr:col>
      <xdr:colOff>508456</xdr:colOff>
      <xdr:row>87</xdr:row>
      <xdr:rowOff>63501</xdr:rowOff>
    </xdr:to>
    <xdr:grpSp>
      <xdr:nvGrpSpPr>
        <xdr:cNvPr id="10" name="9 Grupo"/>
        <xdr:cNvGrpSpPr/>
      </xdr:nvGrpSpPr>
      <xdr:grpSpPr>
        <a:xfrm>
          <a:off x="759728" y="21939212"/>
          <a:ext cx="18481228" cy="2174914"/>
          <a:chOff x="435433" y="15702643"/>
          <a:chExt cx="18120642" cy="2678919"/>
        </a:xfrm>
      </xdr:grpSpPr>
      <xdr:grpSp>
        <xdr:nvGrpSpPr>
          <xdr:cNvPr id="11" name="8 Grupo"/>
          <xdr:cNvGrpSpPr>
            <a:grpSpLocks/>
          </xdr:cNvGrpSpPr>
        </xdr:nvGrpSpPr>
        <xdr:grpSpPr bwMode="auto">
          <a:xfrm>
            <a:off x="435433" y="15725857"/>
            <a:ext cx="10885752" cy="2655705"/>
            <a:chOff x="-567329" y="6388710"/>
            <a:chExt cx="8380107" cy="1831268"/>
          </a:xfrm>
        </xdr:grpSpPr>
        <xdr:sp macro="" textlink="">
          <xdr:nvSpPr>
            <xdr:cNvPr id="13" name="Text Box 7"/>
            <xdr:cNvSpPr txBox="1">
              <a:spLocks noChangeArrowheads="1"/>
            </xdr:cNvSpPr>
          </xdr:nvSpPr>
          <xdr:spPr bwMode="auto">
            <a:xfrm>
              <a:off x="-567329" y="6388710"/>
              <a:ext cx="3519633" cy="18191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7432" rIns="36576" bIns="0" anchor="t" upright="1"/>
            <a:lstStyle/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ELABORÓ</a:t>
              </a:r>
            </a:p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EL DIRECTOR GENERAL</a:t>
              </a:r>
              <a:r>
                <a:rPr lang="es-ES" sz="1200" b="1" i="0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DE INFRAESTRUCTURA HIDRÁULICA URBANA DE LA C.E.A..</a:t>
              </a: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____________________________________</a:t>
              </a:r>
            </a:p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ING.  NOÉ MARTÍNEZ  GARCÍA</a:t>
              </a:r>
            </a:p>
          </xdr:txBody>
        </xdr:sp>
        <xdr:sp macro="" textlink="">
          <xdr:nvSpPr>
            <xdr:cNvPr id="14" name="Text Box 8"/>
            <xdr:cNvSpPr txBox="1">
              <a:spLocks noChangeArrowheads="1"/>
            </xdr:cNvSpPr>
          </xdr:nvSpPr>
          <xdr:spPr bwMode="auto">
            <a:xfrm>
              <a:off x="3500169" y="6400851"/>
              <a:ext cx="4312609" cy="18191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7432" rIns="36576" bIns="0" anchor="t" upright="1"/>
            <a:lstStyle/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REVISÓ</a:t>
              </a:r>
            </a:p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EL  VOCAL EJECUTIVO</a:t>
              </a:r>
            </a:p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DE LA</a:t>
              </a:r>
              <a:r>
                <a:rPr lang="es-ES" sz="1200" b="1" i="0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COMISION ESTATAL DEL AGUA</a:t>
              </a: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__________________________________</a:t>
              </a:r>
            </a:p>
            <a:p>
              <a:pPr algn="ctr" rtl="1">
                <a:defRPr sz="1000"/>
              </a:pPr>
              <a:r>
                <a:rPr lang="es-ES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ING.</a:t>
              </a:r>
              <a:r>
                <a:rPr lang="es-ES" sz="1200" b="1" i="0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SERGIO AVILA CECEÑA</a:t>
              </a:r>
              <a:endParaRPr lang="es-ES" sz="12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2" name="Text Box 8"/>
          <xdr:cNvSpPr txBox="1">
            <a:spLocks noChangeArrowheads="1"/>
          </xdr:cNvSpPr>
        </xdr:nvSpPr>
        <xdr:spPr bwMode="auto">
          <a:xfrm>
            <a:off x="12954000" y="15702643"/>
            <a:ext cx="5602075" cy="24884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VO.BO.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EL DIRECTOR GENERAL DE AGUA</a:t>
            </a:r>
            <a:r>
              <a:rPr lang="es-ES" sz="12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POTABLE, DRENAJE Y </a:t>
            </a:r>
          </a:p>
          <a:p>
            <a:pPr algn="ctr" rtl="1">
              <a:defRPr sz="1000"/>
            </a:pPr>
            <a:r>
              <a:rPr lang="es-ES" sz="12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SANEAMIENTO DEL ORGANISMO DE CUENCA NOROESTE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 DE LA COMISIÓN NACIONAL DEL AGUA</a:t>
            </a:r>
          </a:p>
          <a:p>
            <a:pPr algn="ctr" rtl="1">
              <a:defRPr sz="1000"/>
            </a:pPr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 ING.</a:t>
            </a:r>
            <a:r>
              <a:rPr lang="es-ES" sz="12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MARIO RAFAEL ARCE ROJO</a:t>
            </a:r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G17" sqref="G17"/>
    </sheetView>
  </sheetViews>
  <sheetFormatPr baseColWidth="10" defaultColWidth="11.42578125" defaultRowHeight="12.75" x14ac:dyDescent="0.2"/>
  <cols>
    <col min="1" max="1" width="13.85546875" style="124" customWidth="1"/>
    <col min="2" max="2" width="21.28515625" style="124" customWidth="1"/>
    <col min="3" max="3" width="13.7109375" style="124" customWidth="1"/>
    <col min="4" max="4" width="4.85546875" style="124" customWidth="1"/>
    <col min="5" max="7" width="11.42578125" style="124"/>
    <col min="8" max="8" width="2.42578125" style="124" customWidth="1"/>
    <col min="9" max="16384" width="11.42578125" style="124"/>
  </cols>
  <sheetData>
    <row r="1" spans="1:8" ht="13.5" thickBot="1" x14ac:dyDescent="0.25"/>
    <row r="2" spans="1:8" ht="28.5" customHeight="1" thickTop="1" x14ac:dyDescent="0.2">
      <c r="A2" s="262"/>
      <c r="B2" s="263"/>
      <c r="C2" s="263"/>
      <c r="D2" s="263"/>
      <c r="E2" s="263"/>
      <c r="F2" s="263"/>
      <c r="G2" s="263"/>
      <c r="H2" s="264"/>
    </row>
    <row r="3" spans="1:8" ht="27.75" customHeight="1" x14ac:dyDescent="0.25">
      <c r="A3" s="272" t="s">
        <v>146</v>
      </c>
      <c r="B3" s="273"/>
      <c r="C3" s="273"/>
      <c r="D3" s="273"/>
      <c r="E3" s="273"/>
      <c r="F3" s="273"/>
      <c r="G3" s="273"/>
      <c r="H3" s="274"/>
    </row>
    <row r="4" spans="1:8" ht="21.75" customHeight="1" x14ac:dyDescent="0.2">
      <c r="A4" s="265" t="s">
        <v>171</v>
      </c>
      <c r="B4" s="266"/>
      <c r="C4" s="266"/>
      <c r="D4" s="266"/>
      <c r="E4" s="266"/>
      <c r="F4" s="266"/>
      <c r="G4" s="266"/>
      <c r="H4" s="267"/>
    </row>
    <row r="5" spans="1:8" x14ac:dyDescent="0.2">
      <c r="A5" s="148"/>
      <c r="B5" s="126"/>
      <c r="C5" s="126"/>
      <c r="D5" s="126"/>
      <c r="E5" s="126"/>
      <c r="F5" s="268" t="s">
        <v>147</v>
      </c>
      <c r="G5" s="268"/>
      <c r="H5" s="269"/>
    </row>
    <row r="6" spans="1:8" x14ac:dyDescent="0.2">
      <c r="A6" s="148"/>
      <c r="B6" s="126"/>
      <c r="C6" s="126"/>
      <c r="D6" s="126"/>
      <c r="E6" s="126"/>
      <c r="F6" s="126"/>
      <c r="G6" s="126"/>
      <c r="H6" s="149"/>
    </row>
    <row r="7" spans="1:8" x14ac:dyDescent="0.2">
      <c r="A7" s="148"/>
      <c r="B7" s="126"/>
      <c r="C7" s="126"/>
      <c r="D7" s="126"/>
      <c r="E7" s="126"/>
      <c r="F7" s="126"/>
      <c r="G7" s="126"/>
      <c r="H7" s="149"/>
    </row>
    <row r="8" spans="1:8" ht="13.5" thickBot="1" x14ac:dyDescent="0.25">
      <c r="A8" s="150" t="s">
        <v>126</v>
      </c>
      <c r="B8" s="151" t="s">
        <v>127</v>
      </c>
      <c r="C8" s="126"/>
      <c r="D8" s="152" t="s">
        <v>128</v>
      </c>
      <c r="F8" s="126"/>
      <c r="G8" s="126"/>
      <c r="H8" s="149"/>
    </row>
    <row r="9" spans="1:8" x14ac:dyDescent="0.2">
      <c r="A9" s="150"/>
      <c r="B9" s="126"/>
      <c r="C9" s="126"/>
      <c r="D9" s="126"/>
      <c r="E9" s="152"/>
      <c r="F9" s="126"/>
      <c r="G9" s="126"/>
      <c r="H9" s="149"/>
    </row>
    <row r="10" spans="1:8" ht="13.5" thickBot="1" x14ac:dyDescent="0.25">
      <c r="A10" s="153"/>
      <c r="B10" s="154"/>
      <c r="C10" s="154"/>
      <c r="D10" s="154"/>
      <c r="E10" s="270" t="s">
        <v>129</v>
      </c>
      <c r="F10" s="270"/>
      <c r="G10" s="270"/>
      <c r="H10" s="271"/>
    </row>
    <row r="11" spans="1:8" ht="14.25" thickTop="1" thickBot="1" x14ac:dyDescent="0.25"/>
    <row r="12" spans="1:8" x14ac:dyDescent="0.2">
      <c r="A12" s="155"/>
      <c r="B12" s="156"/>
      <c r="C12" s="156"/>
      <c r="D12" s="156"/>
      <c r="E12" s="156"/>
      <c r="F12" s="156"/>
      <c r="G12" s="156"/>
      <c r="H12" s="157"/>
    </row>
    <row r="13" spans="1:8" x14ac:dyDescent="0.2">
      <c r="A13" s="158"/>
      <c r="B13" s="126"/>
      <c r="C13" s="126"/>
      <c r="D13" s="126"/>
      <c r="E13" s="126"/>
      <c r="F13" s="126"/>
      <c r="G13" s="126"/>
      <c r="H13" s="159"/>
    </row>
    <row r="14" spans="1:8" x14ac:dyDescent="0.2">
      <c r="A14" s="158"/>
      <c r="B14" s="126"/>
      <c r="C14" s="126"/>
      <c r="D14" s="126"/>
      <c r="E14" s="126"/>
      <c r="F14" s="126"/>
      <c r="G14" s="126"/>
      <c r="H14" s="159"/>
    </row>
    <row r="15" spans="1:8" x14ac:dyDescent="0.2">
      <c r="A15" s="158"/>
      <c r="B15" s="126"/>
      <c r="C15" s="126"/>
      <c r="D15" s="126"/>
      <c r="E15" s="126"/>
      <c r="F15" s="126"/>
      <c r="G15" s="126"/>
      <c r="H15" s="159"/>
    </row>
    <row r="16" spans="1:8" x14ac:dyDescent="0.2">
      <c r="A16" s="160" t="s">
        <v>130</v>
      </c>
      <c r="B16" s="126"/>
      <c r="C16" s="126"/>
      <c r="D16" s="126"/>
      <c r="E16" s="126"/>
      <c r="F16" s="126"/>
      <c r="G16" s="126"/>
      <c r="H16" s="159"/>
    </row>
    <row r="17" spans="1:10" x14ac:dyDescent="0.2">
      <c r="A17" s="158"/>
      <c r="B17" s="126"/>
      <c r="C17" s="126"/>
      <c r="D17" s="126"/>
      <c r="E17" s="126"/>
      <c r="F17" s="126"/>
      <c r="G17" s="126"/>
      <c r="H17" s="159"/>
    </row>
    <row r="18" spans="1:10" ht="13.5" thickBot="1" x14ac:dyDescent="0.25">
      <c r="A18" s="158"/>
      <c r="B18" s="161" t="s">
        <v>131</v>
      </c>
      <c r="C18" s="259">
        <f>AVANCE!L80</f>
        <v>12680440.34</v>
      </c>
      <c r="D18" s="259"/>
      <c r="E18" s="162"/>
      <c r="F18" s="126"/>
      <c r="G18" s="126"/>
      <c r="H18" s="159"/>
    </row>
    <row r="19" spans="1:10" x14ac:dyDescent="0.2">
      <c r="A19" s="158"/>
      <c r="B19" s="126"/>
      <c r="C19" s="163"/>
      <c r="D19" s="164"/>
      <c r="E19" s="126"/>
      <c r="F19" s="126"/>
      <c r="G19" s="126"/>
      <c r="H19" s="159"/>
    </row>
    <row r="20" spans="1:10" ht="13.5" thickBot="1" x14ac:dyDescent="0.25">
      <c r="A20" s="158"/>
      <c r="B20" s="161" t="s">
        <v>132</v>
      </c>
      <c r="C20" s="259">
        <f>AVANCE!M80</f>
        <v>9596011.839999998</v>
      </c>
      <c r="D20" s="259"/>
      <c r="E20" s="126"/>
      <c r="F20" s="126"/>
      <c r="G20" s="126"/>
      <c r="H20" s="159"/>
    </row>
    <row r="21" spans="1:10" x14ac:dyDescent="0.2">
      <c r="A21" s="158"/>
      <c r="B21" s="126"/>
      <c r="C21" s="163"/>
      <c r="D21" s="164"/>
      <c r="E21" s="126"/>
      <c r="F21" s="126"/>
      <c r="G21" s="126"/>
      <c r="H21" s="159"/>
    </row>
    <row r="22" spans="1:10" ht="13.5" thickBot="1" x14ac:dyDescent="0.25">
      <c r="A22" s="158"/>
      <c r="B22" s="161" t="s">
        <v>133</v>
      </c>
      <c r="C22" s="259">
        <v>0</v>
      </c>
      <c r="D22" s="259"/>
      <c r="E22" s="126"/>
      <c r="F22" s="126"/>
      <c r="G22" s="126"/>
      <c r="H22" s="159"/>
    </row>
    <row r="23" spans="1:10" x14ac:dyDescent="0.2">
      <c r="A23" s="158"/>
      <c r="B23" s="126"/>
      <c r="C23" s="163"/>
      <c r="D23" s="164"/>
      <c r="E23" s="126"/>
      <c r="F23" s="126"/>
      <c r="G23" s="126"/>
      <c r="H23" s="159"/>
    </row>
    <row r="24" spans="1:10" ht="13.5" thickBot="1" x14ac:dyDescent="0.25">
      <c r="A24" s="158"/>
      <c r="B24" s="165" t="s">
        <v>134</v>
      </c>
      <c r="C24" s="259">
        <f>SUM(C18:D22)</f>
        <v>22276452.18</v>
      </c>
      <c r="D24" s="259"/>
      <c r="E24" s="126"/>
      <c r="F24" s="126"/>
      <c r="G24" s="126"/>
      <c r="H24" s="159"/>
    </row>
    <row r="25" spans="1:10" x14ac:dyDescent="0.2">
      <c r="A25" s="158"/>
      <c r="B25" s="126"/>
      <c r="C25" s="126"/>
      <c r="D25" s="126"/>
      <c r="E25" s="126"/>
      <c r="F25" s="126"/>
      <c r="G25" s="126"/>
      <c r="H25" s="159"/>
    </row>
    <row r="26" spans="1:10" x14ac:dyDescent="0.2">
      <c r="A26" s="260"/>
      <c r="B26" s="261"/>
      <c r="C26" s="261"/>
      <c r="D26" s="126"/>
      <c r="E26" s="126"/>
      <c r="F26" s="126"/>
      <c r="G26" s="126"/>
      <c r="H26" s="159"/>
    </row>
    <row r="27" spans="1:10" x14ac:dyDescent="0.2">
      <c r="A27" s="158"/>
      <c r="B27" s="126"/>
      <c r="C27" s="126"/>
      <c r="D27" s="126"/>
      <c r="E27" s="126"/>
      <c r="F27" s="126"/>
      <c r="G27" s="126"/>
      <c r="H27" s="159"/>
    </row>
    <row r="28" spans="1:10" x14ac:dyDescent="0.2">
      <c r="A28" s="158"/>
      <c r="B28" s="126"/>
      <c r="C28" s="126"/>
      <c r="D28" s="126"/>
      <c r="E28" s="126"/>
      <c r="F28" s="126"/>
      <c r="G28" s="126"/>
      <c r="H28" s="159"/>
    </row>
    <row r="29" spans="1:10" x14ac:dyDescent="0.2">
      <c r="A29" s="158"/>
      <c r="B29" s="126"/>
      <c r="C29" s="126"/>
      <c r="D29" s="126"/>
      <c r="E29" s="126"/>
      <c r="F29" s="126"/>
      <c r="G29" s="126"/>
      <c r="H29" s="159"/>
    </row>
    <row r="30" spans="1:10" x14ac:dyDescent="0.2">
      <c r="A30" s="158"/>
      <c r="B30" s="126"/>
      <c r="C30" s="126"/>
      <c r="D30" s="126"/>
      <c r="E30" s="126"/>
      <c r="F30" s="126"/>
      <c r="G30" s="126"/>
      <c r="H30" s="159"/>
    </row>
    <row r="31" spans="1:10" ht="13.5" thickBot="1" x14ac:dyDescent="0.25">
      <c r="A31" s="160" t="s">
        <v>135</v>
      </c>
      <c r="B31" s="126"/>
      <c r="C31" s="166">
        <f>AVANCE!S78</f>
        <v>16490498.629999999</v>
      </c>
      <c r="D31" s="126"/>
      <c r="E31" s="167">
        <f>C31/C24</f>
        <v>0.74026593178986189</v>
      </c>
      <c r="F31" s="126"/>
      <c r="G31" s="126"/>
      <c r="H31" s="159"/>
      <c r="J31" s="140"/>
    </row>
    <row r="32" spans="1:10" x14ac:dyDescent="0.2">
      <c r="A32" s="158"/>
      <c r="B32" s="126"/>
      <c r="C32" s="162"/>
      <c r="D32" s="126"/>
      <c r="E32" s="126"/>
      <c r="F32" s="126"/>
      <c r="G32" s="126"/>
      <c r="H32" s="159"/>
    </row>
    <row r="33" spans="1:10" x14ac:dyDescent="0.2">
      <c r="A33" s="158"/>
      <c r="B33" s="126"/>
      <c r="C33" s="162"/>
      <c r="D33" s="126"/>
      <c r="E33" s="126"/>
      <c r="F33" s="126"/>
      <c r="G33" s="126"/>
      <c r="H33" s="159"/>
    </row>
    <row r="34" spans="1:10" x14ac:dyDescent="0.2">
      <c r="A34" s="158"/>
      <c r="B34" s="126"/>
      <c r="C34" s="162"/>
      <c r="D34" s="126"/>
      <c r="E34" s="126"/>
      <c r="F34" s="126"/>
      <c r="G34" s="126"/>
      <c r="H34" s="159"/>
      <c r="J34" s="140"/>
    </row>
    <row r="35" spans="1:10" ht="15" customHeight="1" thickBot="1" x14ac:dyDescent="0.25">
      <c r="A35" s="160" t="s">
        <v>136</v>
      </c>
      <c r="B35" s="126"/>
      <c r="C35" s="168">
        <f>AVANCE!S79</f>
        <v>2376588.5356320003</v>
      </c>
      <c r="D35" s="169"/>
      <c r="E35" s="170">
        <f>C35/C31</f>
        <v>0.14411865820166533</v>
      </c>
      <c r="F35" s="126"/>
      <c r="G35" s="126"/>
      <c r="H35" s="159"/>
    </row>
    <row r="36" spans="1:10" x14ac:dyDescent="0.2">
      <c r="A36" s="160"/>
      <c r="B36" s="126"/>
      <c r="C36" s="162"/>
      <c r="D36" s="126"/>
      <c r="E36" s="171"/>
      <c r="F36" s="126"/>
      <c r="G36" s="126"/>
      <c r="H36" s="159"/>
    </row>
    <row r="37" spans="1:10" x14ac:dyDescent="0.2">
      <c r="A37" s="160"/>
      <c r="B37" s="126"/>
      <c r="C37" s="162"/>
      <c r="D37" s="126"/>
      <c r="E37" s="171"/>
      <c r="F37" s="126"/>
      <c r="G37" s="126"/>
      <c r="H37" s="159"/>
    </row>
    <row r="38" spans="1:10" x14ac:dyDescent="0.2">
      <c r="A38" s="158"/>
      <c r="B38" s="126"/>
      <c r="C38" s="162"/>
      <c r="D38" s="126"/>
      <c r="E38" s="126"/>
      <c r="F38" s="126"/>
      <c r="G38" s="126"/>
      <c r="H38" s="159"/>
    </row>
    <row r="39" spans="1:10" ht="17.25" customHeight="1" thickBot="1" x14ac:dyDescent="0.25">
      <c r="A39" s="160" t="s">
        <v>137</v>
      </c>
      <c r="B39" s="126"/>
      <c r="C39" s="166">
        <f>AVANCE!S80</f>
        <v>3341420.09</v>
      </c>
      <c r="D39" s="126"/>
      <c r="E39" s="167">
        <f>C39/C31</f>
        <v>0.20262698933319034</v>
      </c>
      <c r="F39" s="126"/>
      <c r="G39" s="126"/>
      <c r="H39" s="159"/>
    </row>
    <row r="40" spans="1:10" x14ac:dyDescent="0.2">
      <c r="A40" s="158"/>
      <c r="B40" s="126"/>
      <c r="C40" s="126"/>
      <c r="D40" s="126"/>
      <c r="E40" s="126"/>
      <c r="F40" s="126"/>
      <c r="G40" s="126"/>
      <c r="H40" s="159"/>
    </row>
    <row r="41" spans="1:10" x14ac:dyDescent="0.2">
      <c r="A41" s="158"/>
      <c r="B41" s="126"/>
      <c r="C41" s="126"/>
      <c r="D41" s="126"/>
      <c r="E41" s="126"/>
      <c r="F41" s="126"/>
      <c r="G41" s="126"/>
      <c r="H41" s="159"/>
    </row>
    <row r="42" spans="1:10" x14ac:dyDescent="0.2">
      <c r="A42" s="158"/>
      <c r="B42" s="126"/>
      <c r="C42" s="126"/>
      <c r="D42" s="126"/>
      <c r="E42" s="126"/>
      <c r="F42" s="126"/>
      <c r="G42" s="126"/>
      <c r="H42" s="159"/>
    </row>
    <row r="43" spans="1:10" x14ac:dyDescent="0.2">
      <c r="A43" s="158"/>
      <c r="B43" s="126"/>
      <c r="C43" s="126"/>
      <c r="D43" s="126"/>
      <c r="E43" s="126"/>
      <c r="F43" s="126"/>
      <c r="G43" s="126"/>
      <c r="H43" s="159"/>
    </row>
    <row r="44" spans="1:10" x14ac:dyDescent="0.2">
      <c r="A44" s="158"/>
      <c r="B44" s="126"/>
      <c r="C44" s="126"/>
      <c r="D44" s="126"/>
      <c r="E44" s="126"/>
      <c r="F44" s="126"/>
      <c r="G44" s="126"/>
      <c r="H44" s="159"/>
    </row>
    <row r="45" spans="1:10" x14ac:dyDescent="0.2">
      <c r="A45" s="158"/>
      <c r="B45" s="126"/>
      <c r="C45" s="126"/>
      <c r="D45" s="126"/>
      <c r="E45" s="126"/>
      <c r="F45" s="126"/>
      <c r="G45" s="126"/>
      <c r="H45" s="159"/>
    </row>
    <row r="46" spans="1:10" x14ac:dyDescent="0.2">
      <c r="A46" s="158"/>
      <c r="B46" s="126"/>
      <c r="C46" s="126"/>
      <c r="D46" s="126"/>
      <c r="E46" s="126"/>
      <c r="F46" s="126"/>
      <c r="G46" s="126"/>
      <c r="H46" s="159"/>
    </row>
    <row r="47" spans="1:10" x14ac:dyDescent="0.2">
      <c r="A47" s="158"/>
      <c r="B47" s="126"/>
      <c r="C47" s="126"/>
      <c r="D47" s="126"/>
      <c r="E47" s="126"/>
      <c r="F47" s="126"/>
      <c r="G47" s="126"/>
      <c r="H47" s="159"/>
    </row>
    <row r="48" spans="1:10" ht="13.5" thickBot="1" x14ac:dyDescent="0.25">
      <c r="A48" s="172"/>
      <c r="B48" s="151"/>
      <c r="C48" s="151"/>
      <c r="D48" s="151"/>
      <c r="E48" s="151"/>
      <c r="F48" s="151"/>
      <c r="G48" s="151"/>
      <c r="H48" s="173"/>
    </row>
  </sheetData>
  <mergeCells count="10">
    <mergeCell ref="C22:D22"/>
    <mergeCell ref="C24:D24"/>
    <mergeCell ref="A26:C26"/>
    <mergeCell ref="A2:H2"/>
    <mergeCell ref="A4:H4"/>
    <mergeCell ref="F5:H5"/>
    <mergeCell ref="E10:H10"/>
    <mergeCell ref="C18:D18"/>
    <mergeCell ref="C20:D20"/>
    <mergeCell ref="A3:H3"/>
  </mergeCells>
  <printOptions horizontalCentered="1"/>
  <pageMargins left="0.78740157480314965" right="0.78740157480314965" top="0.94" bottom="0.75" header="0" footer="0"/>
  <pageSetup scale="95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topLeftCell="C59" zoomScaleNormal="100" workbookViewId="0">
      <selection activeCell="C61" sqref="C61:C65"/>
    </sheetView>
  </sheetViews>
  <sheetFormatPr baseColWidth="10" defaultRowHeight="15" x14ac:dyDescent="0.25"/>
  <cols>
    <col min="1" max="1" width="4.28515625" style="30" customWidth="1"/>
    <col min="2" max="2" width="11.28515625" style="30" customWidth="1"/>
    <col min="3" max="3" width="27.85546875" customWidth="1"/>
    <col min="4" max="4" width="11.42578125" style="30" customWidth="1"/>
    <col min="5" max="6" width="11.42578125" style="30"/>
    <col min="7" max="7" width="9.28515625" style="30" customWidth="1"/>
    <col min="8" max="8" width="8" style="30" customWidth="1"/>
    <col min="9" max="9" width="10.28515625" style="30" customWidth="1"/>
    <col min="10" max="10" width="9.140625" style="30" customWidth="1"/>
    <col min="11" max="11" width="13.42578125" style="31" customWidth="1"/>
    <col min="12" max="13" width="12.85546875" style="31" customWidth="1"/>
    <col min="14" max="14" width="7.7109375" style="31" customWidth="1"/>
    <col min="15" max="15" width="9.5703125" style="31" customWidth="1"/>
    <col min="16" max="16" width="13.28515625" style="31" customWidth="1"/>
    <col min="17" max="17" width="13.85546875" style="31" customWidth="1"/>
    <col min="18" max="18" width="12.7109375" bestFit="1" customWidth="1"/>
    <col min="19" max="19" width="15.42578125" style="37" customWidth="1"/>
    <col min="20" max="20" width="14.28515625" style="37" customWidth="1"/>
    <col min="21" max="21" width="12.85546875" style="37" customWidth="1"/>
    <col min="22" max="24" width="5.7109375" style="37" customWidth="1"/>
    <col min="25" max="25" width="6.28515625" style="183" customWidth="1"/>
    <col min="26" max="26" width="9.42578125" style="30" customWidth="1"/>
    <col min="27" max="27" width="7.5703125" style="32" customWidth="1"/>
    <col min="28" max="28" width="6.140625" style="30" customWidth="1"/>
    <col min="29" max="29" width="13.140625" customWidth="1"/>
    <col min="30" max="31" width="11.42578125" style="32"/>
    <col min="32" max="32" width="16.42578125" customWidth="1"/>
  </cols>
  <sheetData>
    <row r="1" spans="1:33" s="1" customFormat="1" ht="20.25" customHeight="1" x14ac:dyDescent="0.25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D1" s="2"/>
      <c r="AE1" s="2"/>
    </row>
    <row r="2" spans="1:33" s="3" customFormat="1" ht="15.75" x14ac:dyDescent="0.25">
      <c r="A2" s="276" t="s">
        <v>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D2" s="4"/>
      <c r="AE2" s="4"/>
    </row>
    <row r="3" spans="1:33" s="3" customFormat="1" ht="15.75" x14ac:dyDescent="0.25">
      <c r="A3" s="276" t="s">
        <v>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D3" s="4"/>
      <c r="AE3" s="4"/>
    </row>
    <row r="4" spans="1:33" s="3" customFormat="1" x14ac:dyDescent="0.25">
      <c r="A4" s="277" t="s">
        <v>145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D4" s="4"/>
      <c r="AE4" s="4"/>
    </row>
    <row r="5" spans="1:33" s="3" customFormat="1" ht="8.25" customHeight="1" x14ac:dyDescent="0.2">
      <c r="A5" s="5"/>
      <c r="B5" s="5"/>
      <c r="D5" s="5"/>
      <c r="E5" s="5"/>
      <c r="F5" s="5"/>
      <c r="G5" s="5"/>
      <c r="H5" s="5"/>
      <c r="I5" s="5"/>
      <c r="J5" s="5"/>
      <c r="K5" s="6"/>
      <c r="L5" s="6"/>
      <c r="M5" s="6"/>
      <c r="N5" s="6"/>
      <c r="O5" s="6"/>
      <c r="P5" s="6"/>
      <c r="Q5" s="6"/>
      <c r="S5" s="7"/>
      <c r="T5" s="7"/>
      <c r="U5" s="7"/>
      <c r="V5" s="7"/>
      <c r="W5" s="7"/>
      <c r="X5" s="7"/>
      <c r="Y5" s="180"/>
      <c r="Z5" s="5"/>
      <c r="AA5" s="4"/>
      <c r="AB5" s="5"/>
      <c r="AD5" s="4"/>
      <c r="AE5" s="4"/>
    </row>
    <row r="6" spans="1:33" s="3" customFormat="1" ht="17.25" customHeight="1" x14ac:dyDescent="0.3">
      <c r="A6" s="278" t="s">
        <v>3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D6" s="4"/>
      <c r="AE6" s="4"/>
    </row>
    <row r="7" spans="1:33" s="3" customFormat="1" ht="18" customHeight="1" x14ac:dyDescent="0.2">
      <c r="A7" s="275" t="s">
        <v>4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D7" s="4"/>
      <c r="AE7" s="4"/>
    </row>
    <row r="8" spans="1:33" s="12" customFormat="1" ht="18" customHeight="1" x14ac:dyDescent="0.25">
      <c r="A8" s="8" t="s">
        <v>5</v>
      </c>
      <c r="B8" s="9"/>
      <c r="C8" s="10" t="s">
        <v>6</v>
      </c>
      <c r="D8" s="9"/>
      <c r="E8" s="9"/>
      <c r="F8" s="9"/>
      <c r="G8" s="9"/>
      <c r="H8" s="9"/>
      <c r="I8" s="9"/>
      <c r="J8" s="9"/>
      <c r="K8" s="11"/>
      <c r="L8" s="11"/>
      <c r="M8" s="11"/>
      <c r="N8" s="11"/>
      <c r="O8" s="11"/>
      <c r="P8" s="11"/>
      <c r="Q8" s="11"/>
      <c r="S8" s="13"/>
      <c r="T8" s="13"/>
      <c r="U8" s="13"/>
      <c r="V8" s="13"/>
      <c r="W8" s="13"/>
      <c r="X8" s="13"/>
      <c r="Y8" s="181"/>
      <c r="Z8" s="9"/>
      <c r="AA8" s="14"/>
      <c r="AB8" s="9"/>
      <c r="AD8" s="14"/>
      <c r="AE8" s="14"/>
    </row>
    <row r="9" spans="1:33" s="17" customFormat="1" ht="18" customHeight="1" x14ac:dyDescent="0.25">
      <c r="A9" s="15" t="s">
        <v>7</v>
      </c>
      <c r="B9" s="16"/>
      <c r="D9" s="16"/>
      <c r="F9" s="18" t="s">
        <v>8</v>
      </c>
      <c r="G9" s="16"/>
      <c r="H9" s="16"/>
      <c r="I9" s="19"/>
      <c r="J9" s="16"/>
      <c r="K9" s="20"/>
      <c r="L9" s="20"/>
      <c r="M9" s="20"/>
      <c r="N9" s="20"/>
      <c r="O9" s="20"/>
      <c r="P9" s="20"/>
      <c r="Q9" s="20"/>
      <c r="R9" s="279" t="s">
        <v>9</v>
      </c>
      <c r="S9" s="279"/>
      <c r="T9" s="247" t="s">
        <v>172</v>
      </c>
      <c r="U9" s="247"/>
      <c r="V9" s="247"/>
      <c r="W9" s="247"/>
      <c r="X9" s="21"/>
      <c r="Y9" s="181"/>
      <c r="Z9" s="16"/>
      <c r="AA9" s="22"/>
      <c r="AB9" s="16"/>
      <c r="AD9" s="22"/>
      <c r="AE9" s="22"/>
    </row>
    <row r="10" spans="1:33" s="17" customFormat="1" ht="18" customHeight="1" x14ac:dyDescent="0.25">
      <c r="A10" s="15" t="s">
        <v>10</v>
      </c>
      <c r="B10" s="16"/>
      <c r="D10" s="16"/>
      <c r="F10" s="18" t="s">
        <v>11</v>
      </c>
      <c r="G10" s="16"/>
      <c r="H10" s="16"/>
      <c r="I10" s="16"/>
      <c r="J10" s="16"/>
      <c r="K10" s="20"/>
      <c r="L10" s="20"/>
      <c r="M10" s="20"/>
      <c r="N10" s="20"/>
      <c r="O10" s="20"/>
      <c r="P10" s="20"/>
      <c r="Q10" s="20"/>
      <c r="S10" s="21"/>
      <c r="T10" s="21"/>
      <c r="U10" s="21"/>
      <c r="V10" s="21"/>
      <c r="W10" s="21"/>
      <c r="X10" s="21"/>
      <c r="Y10" s="181"/>
      <c r="Z10" s="16"/>
      <c r="AA10" s="22"/>
      <c r="AB10" s="16"/>
      <c r="AD10" s="22"/>
      <c r="AE10" s="22"/>
    </row>
    <row r="11" spans="1:33" s="17" customFormat="1" ht="18" customHeight="1" x14ac:dyDescent="0.25">
      <c r="A11" s="15" t="s">
        <v>12</v>
      </c>
      <c r="B11" s="16"/>
      <c r="D11" s="16"/>
      <c r="E11" s="19"/>
      <c r="F11" s="18" t="s">
        <v>13</v>
      </c>
      <c r="G11" s="16"/>
      <c r="H11" s="16"/>
      <c r="I11" s="16"/>
      <c r="J11" s="16"/>
      <c r="K11" s="20"/>
      <c r="L11" s="20"/>
      <c r="M11" s="20"/>
      <c r="N11" s="20"/>
      <c r="O11" s="20"/>
      <c r="P11" s="20"/>
      <c r="Q11" s="20"/>
      <c r="S11" s="21"/>
      <c r="T11" s="21"/>
      <c r="U11" s="21"/>
      <c r="V11" s="21"/>
      <c r="W11" s="21"/>
      <c r="X11" s="21"/>
      <c r="Y11" s="181"/>
      <c r="Z11" s="16"/>
      <c r="AA11" s="22"/>
      <c r="AB11" s="16"/>
      <c r="AD11" s="22"/>
      <c r="AE11" s="22"/>
      <c r="AF11" s="17" t="s">
        <v>93</v>
      </c>
    </row>
    <row r="12" spans="1:33" s="17" customFormat="1" ht="6.75" customHeight="1" thickBot="1" x14ac:dyDescent="0.3">
      <c r="A12" s="16"/>
      <c r="B12" s="16"/>
      <c r="D12" s="16"/>
      <c r="E12" s="19"/>
      <c r="F12" s="16"/>
      <c r="G12" s="16"/>
      <c r="H12" s="16"/>
      <c r="I12" s="16"/>
      <c r="J12" s="16"/>
      <c r="K12" s="20"/>
      <c r="L12" s="20"/>
      <c r="M12" s="20"/>
      <c r="N12" s="20"/>
      <c r="O12" s="20"/>
      <c r="P12" s="20"/>
      <c r="Q12" s="20"/>
      <c r="S12" s="21"/>
      <c r="T12" s="21"/>
      <c r="U12" s="21"/>
      <c r="V12" s="21"/>
      <c r="W12" s="21"/>
      <c r="X12" s="21"/>
      <c r="Y12" s="181"/>
      <c r="Z12" s="16"/>
      <c r="AA12" s="22"/>
      <c r="AB12" s="16"/>
      <c r="AD12" s="22"/>
      <c r="AE12" s="22"/>
    </row>
    <row r="13" spans="1:33" s="23" customFormat="1" ht="12.75" x14ac:dyDescent="0.2">
      <c r="A13" s="280" t="s">
        <v>14</v>
      </c>
      <c r="B13" s="283" t="s">
        <v>15</v>
      </c>
      <c r="C13" s="283" t="s">
        <v>16</v>
      </c>
      <c r="D13" s="283" t="s">
        <v>17</v>
      </c>
      <c r="E13" s="283"/>
      <c r="F13" s="283"/>
      <c r="G13" s="283" t="s">
        <v>18</v>
      </c>
      <c r="H13" s="283" t="s">
        <v>19</v>
      </c>
      <c r="I13" s="283" t="s">
        <v>20</v>
      </c>
      <c r="J13" s="283" t="s">
        <v>21</v>
      </c>
      <c r="K13" s="286" t="s">
        <v>22</v>
      </c>
      <c r="L13" s="286"/>
      <c r="M13" s="286"/>
      <c r="N13" s="286" t="s">
        <v>23</v>
      </c>
      <c r="O13" s="286"/>
      <c r="P13" s="316" t="s">
        <v>24</v>
      </c>
      <c r="Q13" s="317"/>
      <c r="R13" s="283" t="s">
        <v>25</v>
      </c>
      <c r="S13" s="283"/>
      <c r="T13" s="283"/>
      <c r="U13" s="283"/>
      <c r="V13" s="283"/>
      <c r="W13" s="283"/>
      <c r="X13" s="283"/>
      <c r="Y13" s="310" t="s">
        <v>158</v>
      </c>
      <c r="Z13" s="283" t="s">
        <v>26</v>
      </c>
      <c r="AA13" s="283"/>
      <c r="AB13" s="288"/>
      <c r="AD13" s="24" t="s">
        <v>27</v>
      </c>
      <c r="AE13" s="24" t="s">
        <v>28</v>
      </c>
    </row>
    <row r="14" spans="1:33" s="23" customFormat="1" ht="27" customHeight="1" x14ac:dyDescent="0.2">
      <c r="A14" s="281"/>
      <c r="B14" s="284"/>
      <c r="C14" s="284"/>
      <c r="D14" s="25" t="s">
        <v>29</v>
      </c>
      <c r="E14" s="284" t="s">
        <v>30</v>
      </c>
      <c r="F14" s="284" t="s">
        <v>31</v>
      </c>
      <c r="G14" s="284"/>
      <c r="H14" s="284"/>
      <c r="I14" s="284"/>
      <c r="J14" s="284"/>
      <c r="K14" s="287"/>
      <c r="L14" s="287"/>
      <c r="M14" s="287"/>
      <c r="N14" s="287"/>
      <c r="O14" s="287"/>
      <c r="P14" s="289" t="s">
        <v>143</v>
      </c>
      <c r="Q14" s="289" t="s">
        <v>144</v>
      </c>
      <c r="R14" s="284"/>
      <c r="S14" s="284"/>
      <c r="T14" s="284"/>
      <c r="U14" s="284"/>
      <c r="V14" s="284"/>
      <c r="W14" s="284"/>
      <c r="X14" s="284"/>
      <c r="Y14" s="311"/>
      <c r="Z14" s="284" t="s">
        <v>32</v>
      </c>
      <c r="AA14" s="291" t="s">
        <v>33</v>
      </c>
      <c r="AB14" s="293" t="s">
        <v>34</v>
      </c>
      <c r="AD14" s="24"/>
      <c r="AE14" s="24"/>
    </row>
    <row r="15" spans="1:33" s="23" customFormat="1" ht="13.5" thickBot="1" x14ac:dyDescent="0.25">
      <c r="A15" s="282"/>
      <c r="B15" s="285"/>
      <c r="C15" s="285"/>
      <c r="D15" s="215" t="s">
        <v>35</v>
      </c>
      <c r="E15" s="285"/>
      <c r="F15" s="285"/>
      <c r="G15" s="285"/>
      <c r="H15" s="285"/>
      <c r="I15" s="285"/>
      <c r="J15" s="285"/>
      <c r="K15" s="216" t="s">
        <v>36</v>
      </c>
      <c r="L15" s="216" t="s">
        <v>37</v>
      </c>
      <c r="M15" s="216" t="s">
        <v>41</v>
      </c>
      <c r="N15" s="216" t="s">
        <v>38</v>
      </c>
      <c r="O15" s="216" t="s">
        <v>37</v>
      </c>
      <c r="P15" s="290"/>
      <c r="Q15" s="290"/>
      <c r="R15" s="217" t="s">
        <v>39</v>
      </c>
      <c r="S15" s="216" t="s">
        <v>40</v>
      </c>
      <c r="T15" s="216" t="s">
        <v>37</v>
      </c>
      <c r="U15" s="216" t="s">
        <v>41</v>
      </c>
      <c r="V15" s="248" t="s">
        <v>42</v>
      </c>
      <c r="W15" s="248" t="s">
        <v>43</v>
      </c>
      <c r="X15" s="248" t="s">
        <v>44</v>
      </c>
      <c r="Y15" s="312"/>
      <c r="Z15" s="285"/>
      <c r="AA15" s="292"/>
      <c r="AB15" s="294"/>
      <c r="AD15" s="24"/>
      <c r="AE15" s="24"/>
    </row>
    <row r="16" spans="1:33" s="28" customFormat="1" ht="12.95" customHeight="1" x14ac:dyDescent="0.2">
      <c r="A16" s="318">
        <v>1</v>
      </c>
      <c r="B16" s="324" t="s">
        <v>45</v>
      </c>
      <c r="C16" s="321" t="s">
        <v>46</v>
      </c>
      <c r="D16" s="295" t="s">
        <v>47</v>
      </c>
      <c r="E16" s="295" t="s">
        <v>48</v>
      </c>
      <c r="F16" s="295" t="s">
        <v>48</v>
      </c>
      <c r="G16" s="295" t="s">
        <v>49</v>
      </c>
      <c r="H16" s="295">
        <v>2016</v>
      </c>
      <c r="I16" s="295" t="s">
        <v>50</v>
      </c>
      <c r="J16" s="304">
        <v>42643</v>
      </c>
      <c r="K16" s="307">
        <f>SUM(L16:M20)</f>
        <v>8100000</v>
      </c>
      <c r="L16" s="307">
        <v>4050000</v>
      </c>
      <c r="M16" s="307">
        <v>4050000</v>
      </c>
      <c r="N16" s="307">
        <v>0</v>
      </c>
      <c r="O16" s="307">
        <v>0</v>
      </c>
      <c r="P16" s="307">
        <v>4050000</v>
      </c>
      <c r="Q16" s="307">
        <v>1215000</v>
      </c>
      <c r="R16" s="213" t="s">
        <v>51</v>
      </c>
      <c r="S16" s="214">
        <f>SUM(T16:X16)</f>
        <v>8100000</v>
      </c>
      <c r="T16" s="214">
        <v>4050000</v>
      </c>
      <c r="U16" s="214">
        <v>4050000</v>
      </c>
      <c r="V16" s="214">
        <v>0</v>
      </c>
      <c r="W16" s="214">
        <v>0</v>
      </c>
      <c r="X16" s="214">
        <v>0</v>
      </c>
      <c r="Y16" s="313">
        <f>S19/S18</f>
        <v>0.17</v>
      </c>
      <c r="Z16" s="295" t="s">
        <v>99</v>
      </c>
      <c r="AA16" s="298">
        <v>15750</v>
      </c>
      <c r="AB16" s="301"/>
      <c r="AD16" s="29"/>
      <c r="AE16" s="29">
        <v>15750</v>
      </c>
      <c r="AF16" s="28" t="s">
        <v>94</v>
      </c>
      <c r="AG16" s="28">
        <v>1.5</v>
      </c>
    </row>
    <row r="17" spans="1:33" s="28" customFormat="1" ht="12.95" customHeight="1" x14ac:dyDescent="0.2">
      <c r="A17" s="319"/>
      <c r="B17" s="325"/>
      <c r="C17" s="322"/>
      <c r="D17" s="296"/>
      <c r="E17" s="296"/>
      <c r="F17" s="296"/>
      <c r="G17" s="296"/>
      <c r="H17" s="296"/>
      <c r="I17" s="296"/>
      <c r="J17" s="305"/>
      <c r="K17" s="308"/>
      <c r="L17" s="308"/>
      <c r="M17" s="308"/>
      <c r="N17" s="308"/>
      <c r="O17" s="308"/>
      <c r="P17" s="308"/>
      <c r="Q17" s="308"/>
      <c r="R17" s="26" t="s">
        <v>52</v>
      </c>
      <c r="S17" s="27">
        <f t="shared" ref="S17:S75" si="0">SUM(T17:X17)</f>
        <v>8100000</v>
      </c>
      <c r="T17" s="27">
        <f>T16</f>
        <v>4050000</v>
      </c>
      <c r="U17" s="27">
        <f>U16</f>
        <v>4050000</v>
      </c>
      <c r="V17" s="27">
        <f>V16</f>
        <v>0</v>
      </c>
      <c r="W17" s="27">
        <f>W16</f>
        <v>0</v>
      </c>
      <c r="X17" s="27">
        <f>X16</f>
        <v>0</v>
      </c>
      <c r="Y17" s="314"/>
      <c r="Z17" s="296"/>
      <c r="AA17" s="299"/>
      <c r="AB17" s="302"/>
      <c r="AD17" s="29"/>
      <c r="AE17" s="29"/>
    </row>
    <row r="18" spans="1:33" s="186" customFormat="1" ht="12.95" customHeight="1" x14ac:dyDescent="0.2">
      <c r="A18" s="319"/>
      <c r="B18" s="325"/>
      <c r="C18" s="322"/>
      <c r="D18" s="296"/>
      <c r="E18" s="296"/>
      <c r="F18" s="296"/>
      <c r="G18" s="296"/>
      <c r="H18" s="296"/>
      <c r="I18" s="296"/>
      <c r="J18" s="305"/>
      <c r="K18" s="308"/>
      <c r="L18" s="308"/>
      <c r="M18" s="308"/>
      <c r="N18" s="308"/>
      <c r="O18" s="308"/>
      <c r="P18" s="308"/>
      <c r="Q18" s="308"/>
      <c r="R18" s="184" t="s">
        <v>53</v>
      </c>
      <c r="S18" s="185">
        <f t="shared" si="0"/>
        <v>6500037.96</v>
      </c>
      <c r="T18" s="185">
        <v>3250018.98</v>
      </c>
      <c r="U18" s="185">
        <v>3250018.98</v>
      </c>
      <c r="V18" s="27">
        <f t="shared" ref="V18:V20" si="1">V17</f>
        <v>0</v>
      </c>
      <c r="W18" s="27">
        <f t="shared" ref="W18:W20" si="2">W17</f>
        <v>0</v>
      </c>
      <c r="X18" s="27">
        <f t="shared" ref="X18:X20" si="3">X17</f>
        <v>0</v>
      </c>
      <c r="Y18" s="314"/>
      <c r="Z18" s="296"/>
      <c r="AA18" s="299"/>
      <c r="AB18" s="302"/>
      <c r="AD18" s="187"/>
      <c r="AE18" s="187"/>
    </row>
    <row r="19" spans="1:33" s="28" customFormat="1" ht="12.95" customHeight="1" x14ac:dyDescent="0.2">
      <c r="A19" s="319"/>
      <c r="B19" s="325"/>
      <c r="C19" s="322"/>
      <c r="D19" s="296"/>
      <c r="E19" s="296"/>
      <c r="F19" s="296"/>
      <c r="G19" s="296"/>
      <c r="H19" s="296"/>
      <c r="I19" s="296"/>
      <c r="J19" s="305"/>
      <c r="K19" s="308"/>
      <c r="L19" s="308"/>
      <c r="M19" s="308"/>
      <c r="N19" s="308"/>
      <c r="O19" s="308"/>
      <c r="P19" s="308"/>
      <c r="Q19" s="308"/>
      <c r="R19" s="26" t="s">
        <v>54</v>
      </c>
      <c r="S19" s="27">
        <f t="shared" si="0"/>
        <v>1105006.4532000001</v>
      </c>
      <c r="T19" s="27">
        <f>T18*0.17</f>
        <v>552503.22660000005</v>
      </c>
      <c r="U19" s="27">
        <f>U18*0.17</f>
        <v>552503.22660000005</v>
      </c>
      <c r="V19" s="27">
        <f t="shared" si="1"/>
        <v>0</v>
      </c>
      <c r="W19" s="27">
        <f t="shared" si="2"/>
        <v>0</v>
      </c>
      <c r="X19" s="27">
        <f t="shared" si="3"/>
        <v>0</v>
      </c>
      <c r="Y19" s="314"/>
      <c r="Z19" s="296"/>
      <c r="AA19" s="299"/>
      <c r="AB19" s="302"/>
      <c r="AD19" s="29"/>
      <c r="AE19" s="29"/>
    </row>
    <row r="20" spans="1:33" s="28" customFormat="1" ht="12.95" customHeight="1" thickBot="1" x14ac:dyDescent="0.25">
      <c r="A20" s="320"/>
      <c r="B20" s="326"/>
      <c r="C20" s="323"/>
      <c r="D20" s="297"/>
      <c r="E20" s="297"/>
      <c r="F20" s="297"/>
      <c r="G20" s="297"/>
      <c r="H20" s="297"/>
      <c r="I20" s="297"/>
      <c r="J20" s="306"/>
      <c r="K20" s="309"/>
      <c r="L20" s="309"/>
      <c r="M20" s="309"/>
      <c r="N20" s="309"/>
      <c r="O20" s="309"/>
      <c r="P20" s="309"/>
      <c r="Q20" s="309"/>
      <c r="R20" s="218" t="s">
        <v>55</v>
      </c>
      <c r="S20" s="219">
        <f t="shared" si="0"/>
        <v>1950011.38</v>
      </c>
      <c r="T20" s="219">
        <f>'DETALLE DE PAGO'!R13</f>
        <v>975005.69</v>
      </c>
      <c r="U20" s="219">
        <f>'DETALLE DE PAGO'!R14</f>
        <v>975005.69</v>
      </c>
      <c r="V20" s="219">
        <f t="shared" si="1"/>
        <v>0</v>
      </c>
      <c r="W20" s="219">
        <f t="shared" si="2"/>
        <v>0</v>
      </c>
      <c r="X20" s="219">
        <f t="shared" si="3"/>
        <v>0</v>
      </c>
      <c r="Y20" s="315"/>
      <c r="Z20" s="297"/>
      <c r="AA20" s="300"/>
      <c r="AB20" s="303"/>
      <c r="AD20" s="29"/>
      <c r="AE20" s="29"/>
    </row>
    <row r="21" spans="1:33" s="28" customFormat="1" ht="12.95" customHeight="1" x14ac:dyDescent="0.2">
      <c r="A21" s="318">
        <v>2</v>
      </c>
      <c r="B21" s="295" t="s">
        <v>56</v>
      </c>
      <c r="C21" s="321" t="s">
        <v>57</v>
      </c>
      <c r="D21" s="295" t="s">
        <v>58</v>
      </c>
      <c r="E21" s="295" t="s">
        <v>59</v>
      </c>
      <c r="F21" s="295" t="s">
        <v>59</v>
      </c>
      <c r="G21" s="295" t="s">
        <v>49</v>
      </c>
      <c r="H21" s="295">
        <v>2016</v>
      </c>
      <c r="I21" s="295" t="s">
        <v>50</v>
      </c>
      <c r="J21" s="304">
        <v>42643</v>
      </c>
      <c r="K21" s="307">
        <f>SUM(L21:M25)</f>
        <v>1703185.44</v>
      </c>
      <c r="L21" s="307">
        <v>1192229.81</v>
      </c>
      <c r="M21" s="307">
        <v>510955.63</v>
      </c>
      <c r="N21" s="307">
        <v>0</v>
      </c>
      <c r="O21" s="307">
        <v>0</v>
      </c>
      <c r="P21" s="307">
        <v>1192229.81</v>
      </c>
      <c r="Q21" s="307"/>
      <c r="R21" s="213" t="s">
        <v>51</v>
      </c>
      <c r="S21" s="214">
        <f t="shared" si="0"/>
        <v>1703185.44</v>
      </c>
      <c r="T21" s="214">
        <v>1192229.81</v>
      </c>
      <c r="U21" s="214">
        <v>510955.63</v>
      </c>
      <c r="V21" s="214">
        <v>0</v>
      </c>
      <c r="W21" s="214">
        <v>0</v>
      </c>
      <c r="X21" s="214">
        <v>0</v>
      </c>
      <c r="Y21" s="313">
        <v>0</v>
      </c>
      <c r="Z21" s="295" t="s">
        <v>100</v>
      </c>
      <c r="AA21" s="298">
        <v>1369</v>
      </c>
      <c r="AB21" s="301"/>
      <c r="AD21" s="29">
        <v>1369</v>
      </c>
      <c r="AE21" s="29"/>
      <c r="AF21" s="28" t="s">
        <v>94</v>
      </c>
      <c r="AG21" s="28">
        <v>1.5</v>
      </c>
    </row>
    <row r="22" spans="1:33" s="28" customFormat="1" ht="12.95" customHeight="1" x14ac:dyDescent="0.2">
      <c r="A22" s="319"/>
      <c r="B22" s="296"/>
      <c r="C22" s="322"/>
      <c r="D22" s="296"/>
      <c r="E22" s="296"/>
      <c r="F22" s="296"/>
      <c r="G22" s="296"/>
      <c r="H22" s="296"/>
      <c r="I22" s="296"/>
      <c r="J22" s="305"/>
      <c r="K22" s="308"/>
      <c r="L22" s="308"/>
      <c r="M22" s="308"/>
      <c r="N22" s="308"/>
      <c r="O22" s="308"/>
      <c r="P22" s="308"/>
      <c r="Q22" s="308"/>
      <c r="R22" s="26" t="s">
        <v>52</v>
      </c>
      <c r="S22" s="27">
        <f t="shared" si="0"/>
        <v>1703185.44</v>
      </c>
      <c r="T22" s="27">
        <f>T21</f>
        <v>1192229.81</v>
      </c>
      <c r="U22" s="27">
        <f>U21</f>
        <v>510955.63</v>
      </c>
      <c r="V22" s="27">
        <f>V21</f>
        <v>0</v>
      </c>
      <c r="W22" s="27">
        <f>W21</f>
        <v>0</v>
      </c>
      <c r="X22" s="27">
        <f>X21</f>
        <v>0</v>
      </c>
      <c r="Y22" s="314"/>
      <c r="Z22" s="296"/>
      <c r="AA22" s="299"/>
      <c r="AB22" s="302"/>
      <c r="AC22" s="29" t="s">
        <v>60</v>
      </c>
      <c r="AD22" s="29"/>
      <c r="AE22" s="29"/>
    </row>
    <row r="23" spans="1:33" s="186" customFormat="1" ht="12.95" customHeight="1" x14ac:dyDescent="0.2">
      <c r="A23" s="319"/>
      <c r="B23" s="296"/>
      <c r="C23" s="322"/>
      <c r="D23" s="296"/>
      <c r="E23" s="296"/>
      <c r="F23" s="296"/>
      <c r="G23" s="296"/>
      <c r="H23" s="296"/>
      <c r="I23" s="296"/>
      <c r="J23" s="305"/>
      <c r="K23" s="308"/>
      <c r="L23" s="308"/>
      <c r="M23" s="308"/>
      <c r="N23" s="308"/>
      <c r="O23" s="308"/>
      <c r="P23" s="308"/>
      <c r="Q23" s="308"/>
      <c r="R23" s="184" t="s">
        <v>53</v>
      </c>
      <c r="S23" s="185">
        <f t="shared" si="0"/>
        <v>1695296.1600000001</v>
      </c>
      <c r="T23" s="185">
        <v>1186707.31</v>
      </c>
      <c r="U23" s="185">
        <v>508588.85</v>
      </c>
      <c r="V23" s="27">
        <f>V22</f>
        <v>0</v>
      </c>
      <c r="W23" s="27">
        <f>W22</f>
        <v>0</v>
      </c>
      <c r="X23" s="27">
        <f>X22</f>
        <v>0</v>
      </c>
      <c r="Y23" s="314"/>
      <c r="Z23" s="296"/>
      <c r="AA23" s="299"/>
      <c r="AB23" s="302"/>
      <c r="AC23" s="187">
        <f>AD21/4</f>
        <v>342.25</v>
      </c>
      <c r="AD23" s="187"/>
      <c r="AE23" s="187"/>
    </row>
    <row r="24" spans="1:33" s="28" customFormat="1" ht="12.95" customHeight="1" x14ac:dyDescent="0.2">
      <c r="A24" s="319"/>
      <c r="B24" s="296"/>
      <c r="C24" s="322"/>
      <c r="D24" s="296"/>
      <c r="E24" s="296"/>
      <c r="F24" s="296"/>
      <c r="G24" s="296"/>
      <c r="H24" s="296"/>
      <c r="I24" s="296"/>
      <c r="J24" s="305"/>
      <c r="K24" s="308"/>
      <c r="L24" s="308"/>
      <c r="M24" s="308"/>
      <c r="N24" s="308"/>
      <c r="O24" s="308"/>
      <c r="P24" s="308"/>
      <c r="Q24" s="308"/>
      <c r="R24" s="26" t="s">
        <v>54</v>
      </c>
      <c r="S24" s="27">
        <f t="shared" si="0"/>
        <v>0</v>
      </c>
      <c r="T24" s="27"/>
      <c r="U24" s="27"/>
      <c r="V24" s="27"/>
      <c r="W24" s="27"/>
      <c r="X24" s="27"/>
      <c r="Y24" s="314"/>
      <c r="Z24" s="296"/>
      <c r="AA24" s="299"/>
      <c r="AB24" s="302"/>
      <c r="AD24" s="29"/>
      <c r="AE24" s="29"/>
    </row>
    <row r="25" spans="1:33" s="28" customFormat="1" ht="12.95" customHeight="1" thickBot="1" x14ac:dyDescent="0.25">
      <c r="A25" s="320"/>
      <c r="B25" s="297"/>
      <c r="C25" s="323"/>
      <c r="D25" s="297"/>
      <c r="E25" s="297"/>
      <c r="F25" s="297"/>
      <c r="G25" s="297"/>
      <c r="H25" s="297"/>
      <c r="I25" s="297"/>
      <c r="J25" s="306"/>
      <c r="K25" s="309"/>
      <c r="L25" s="309"/>
      <c r="M25" s="309"/>
      <c r="N25" s="309"/>
      <c r="O25" s="309"/>
      <c r="P25" s="309"/>
      <c r="Q25" s="309"/>
      <c r="R25" s="218" t="s">
        <v>55</v>
      </c>
      <c r="S25" s="219">
        <f t="shared" si="0"/>
        <v>0</v>
      </c>
      <c r="T25" s="219"/>
      <c r="U25" s="219"/>
      <c r="V25" s="219"/>
      <c r="W25" s="219"/>
      <c r="X25" s="219"/>
      <c r="Y25" s="315"/>
      <c r="Z25" s="297"/>
      <c r="AA25" s="300"/>
      <c r="AB25" s="303"/>
      <c r="AD25" s="29"/>
      <c r="AE25" s="29"/>
    </row>
    <row r="26" spans="1:33" s="28" customFormat="1" ht="12.95" customHeight="1" x14ac:dyDescent="0.2">
      <c r="A26" s="318">
        <v>3</v>
      </c>
      <c r="B26" s="295" t="s">
        <v>61</v>
      </c>
      <c r="C26" s="321" t="s">
        <v>62</v>
      </c>
      <c r="D26" s="295" t="s">
        <v>63</v>
      </c>
      <c r="E26" s="295" t="s">
        <v>64</v>
      </c>
      <c r="F26" s="295" t="s">
        <v>64</v>
      </c>
      <c r="G26" s="295" t="s">
        <v>49</v>
      </c>
      <c r="H26" s="295">
        <v>2016</v>
      </c>
      <c r="I26" s="295" t="s">
        <v>50</v>
      </c>
      <c r="J26" s="304">
        <v>42643</v>
      </c>
      <c r="K26" s="307">
        <f>SUM(L26:M30)</f>
        <v>2000000</v>
      </c>
      <c r="L26" s="307">
        <v>1100000</v>
      </c>
      <c r="M26" s="307">
        <v>900000</v>
      </c>
      <c r="N26" s="307">
        <v>0</v>
      </c>
      <c r="O26" s="307">
        <v>0</v>
      </c>
      <c r="P26" s="307">
        <v>1100000</v>
      </c>
      <c r="Q26" s="307">
        <v>270000</v>
      </c>
      <c r="R26" s="213" t="s">
        <v>51</v>
      </c>
      <c r="S26" s="214">
        <f t="shared" si="0"/>
        <v>2000000</v>
      </c>
      <c r="T26" s="214">
        <v>1100000</v>
      </c>
      <c r="U26" s="214">
        <v>900000</v>
      </c>
      <c r="V26" s="214">
        <v>0</v>
      </c>
      <c r="W26" s="214">
        <v>0</v>
      </c>
      <c r="X26" s="214">
        <v>0</v>
      </c>
      <c r="Y26" s="313">
        <f>S29/S28</f>
        <v>0.05</v>
      </c>
      <c r="Z26" s="295" t="s">
        <v>99</v>
      </c>
      <c r="AA26" s="298">
        <v>23670</v>
      </c>
      <c r="AB26" s="301"/>
      <c r="AD26" s="29"/>
      <c r="AE26" s="29">
        <v>23670</v>
      </c>
      <c r="AF26" s="28" t="s">
        <v>65</v>
      </c>
      <c r="AG26" s="28">
        <v>1</v>
      </c>
    </row>
    <row r="27" spans="1:33" s="28" customFormat="1" ht="12.95" customHeight="1" x14ac:dyDescent="0.2">
      <c r="A27" s="319"/>
      <c r="B27" s="296"/>
      <c r="C27" s="322"/>
      <c r="D27" s="296"/>
      <c r="E27" s="296"/>
      <c r="F27" s="296"/>
      <c r="G27" s="296"/>
      <c r="H27" s="296"/>
      <c r="I27" s="296"/>
      <c r="J27" s="305"/>
      <c r="K27" s="308"/>
      <c r="L27" s="308"/>
      <c r="M27" s="308"/>
      <c r="N27" s="308"/>
      <c r="O27" s="308"/>
      <c r="P27" s="308"/>
      <c r="Q27" s="308"/>
      <c r="R27" s="26" t="s">
        <v>52</v>
      </c>
      <c r="S27" s="27">
        <f t="shared" si="0"/>
        <v>2000000</v>
      </c>
      <c r="T27" s="27">
        <f>T26</f>
        <v>1100000</v>
      </c>
      <c r="U27" s="27">
        <f>U26</f>
        <v>900000</v>
      </c>
      <c r="V27" s="27">
        <f>V26</f>
        <v>0</v>
      </c>
      <c r="W27" s="27">
        <f>W26</f>
        <v>0</v>
      </c>
      <c r="X27" s="27">
        <f>X26</f>
        <v>0</v>
      </c>
      <c r="Y27" s="314"/>
      <c r="Z27" s="296"/>
      <c r="AA27" s="299"/>
      <c r="AB27" s="302"/>
      <c r="AD27" s="29"/>
      <c r="AE27" s="29"/>
    </row>
    <row r="28" spans="1:33" s="186" customFormat="1" ht="12.95" customHeight="1" x14ac:dyDescent="0.2">
      <c r="A28" s="319"/>
      <c r="B28" s="296"/>
      <c r="C28" s="322"/>
      <c r="D28" s="296"/>
      <c r="E28" s="296"/>
      <c r="F28" s="296"/>
      <c r="G28" s="296"/>
      <c r="H28" s="296"/>
      <c r="I28" s="296"/>
      <c r="J28" s="305"/>
      <c r="K28" s="308"/>
      <c r="L28" s="308"/>
      <c r="M28" s="308"/>
      <c r="N28" s="308"/>
      <c r="O28" s="308"/>
      <c r="P28" s="308"/>
      <c r="Q28" s="308"/>
      <c r="R28" s="184" t="s">
        <v>53</v>
      </c>
      <c r="S28" s="185">
        <f t="shared" si="0"/>
        <v>1803337.6099999999</v>
      </c>
      <c r="T28" s="185">
        <v>991835.69</v>
      </c>
      <c r="U28" s="185">
        <v>811501.92</v>
      </c>
      <c r="V28" s="27">
        <f>V27</f>
        <v>0</v>
      </c>
      <c r="W28" s="27">
        <f>W27</f>
        <v>0</v>
      </c>
      <c r="X28" s="27">
        <f>X27</f>
        <v>0</v>
      </c>
      <c r="Y28" s="314"/>
      <c r="Z28" s="296"/>
      <c r="AA28" s="299"/>
      <c r="AB28" s="302"/>
      <c r="AD28" s="187"/>
      <c r="AE28" s="187"/>
    </row>
    <row r="29" spans="1:33" s="28" customFormat="1" ht="12.95" customHeight="1" x14ac:dyDescent="0.2">
      <c r="A29" s="319"/>
      <c r="B29" s="296"/>
      <c r="C29" s="322"/>
      <c r="D29" s="296"/>
      <c r="E29" s="296"/>
      <c r="F29" s="296"/>
      <c r="G29" s="296"/>
      <c r="H29" s="296"/>
      <c r="I29" s="296"/>
      <c r="J29" s="305"/>
      <c r="K29" s="308"/>
      <c r="L29" s="308"/>
      <c r="M29" s="308"/>
      <c r="N29" s="308"/>
      <c r="O29" s="308"/>
      <c r="P29" s="308"/>
      <c r="Q29" s="308"/>
      <c r="R29" s="26" t="s">
        <v>54</v>
      </c>
      <c r="S29" s="27">
        <f t="shared" si="0"/>
        <v>90166.880499999999</v>
      </c>
      <c r="T29" s="27">
        <f>T28*0.05</f>
        <v>49591.784500000002</v>
      </c>
      <c r="U29" s="27">
        <f>U28*0.05</f>
        <v>40575.096000000005</v>
      </c>
      <c r="V29" s="27">
        <v>0</v>
      </c>
      <c r="W29" s="27">
        <v>0</v>
      </c>
      <c r="X29" s="27">
        <v>0</v>
      </c>
      <c r="Y29" s="314"/>
      <c r="Z29" s="296"/>
      <c r="AA29" s="299"/>
      <c r="AB29" s="302"/>
      <c r="AD29" s="29"/>
      <c r="AE29" s="29"/>
    </row>
    <row r="30" spans="1:33" s="28" customFormat="1" ht="12.95" customHeight="1" thickBot="1" x14ac:dyDescent="0.25">
      <c r="A30" s="320"/>
      <c r="B30" s="297"/>
      <c r="C30" s="323"/>
      <c r="D30" s="297"/>
      <c r="E30" s="297"/>
      <c r="F30" s="297"/>
      <c r="G30" s="297"/>
      <c r="H30" s="297"/>
      <c r="I30" s="297"/>
      <c r="J30" s="306"/>
      <c r="K30" s="309"/>
      <c r="L30" s="309"/>
      <c r="M30" s="309"/>
      <c r="N30" s="309"/>
      <c r="O30" s="309"/>
      <c r="P30" s="309"/>
      <c r="Q30" s="309"/>
      <c r="R30" s="218" t="s">
        <v>55</v>
      </c>
      <c r="S30" s="219">
        <f t="shared" si="0"/>
        <v>541001.29</v>
      </c>
      <c r="T30" s="219">
        <f>'DETALLE DE PAGO'!R23</f>
        <v>297550.71000000002</v>
      </c>
      <c r="U30" s="219">
        <f>'DETALLE DE PAGO'!R24</f>
        <v>243450.58</v>
      </c>
      <c r="V30" s="219">
        <v>0</v>
      </c>
      <c r="W30" s="219">
        <v>0</v>
      </c>
      <c r="X30" s="219">
        <v>0</v>
      </c>
      <c r="Y30" s="315"/>
      <c r="Z30" s="297"/>
      <c r="AA30" s="300"/>
      <c r="AB30" s="303"/>
      <c r="AD30" s="29"/>
      <c r="AE30" s="29"/>
    </row>
    <row r="31" spans="1:33" s="28" customFormat="1" ht="12.95" customHeight="1" x14ac:dyDescent="0.2">
      <c r="A31" s="318"/>
      <c r="B31" s="295" t="s">
        <v>56</v>
      </c>
      <c r="C31" s="321" t="s">
        <v>190</v>
      </c>
      <c r="D31" s="295" t="s">
        <v>195</v>
      </c>
      <c r="E31" s="295" t="s">
        <v>191</v>
      </c>
      <c r="F31" s="295" t="s">
        <v>196</v>
      </c>
      <c r="G31" s="295" t="s">
        <v>49</v>
      </c>
      <c r="H31" s="295">
        <v>2016</v>
      </c>
      <c r="I31" s="295" t="s">
        <v>50</v>
      </c>
      <c r="J31" s="304">
        <v>42643</v>
      </c>
      <c r="K31" s="307">
        <f>SUM(L31:M35)</f>
        <v>1280701.67</v>
      </c>
      <c r="L31" s="307">
        <v>896491.17</v>
      </c>
      <c r="M31" s="307">
        <v>384210.5</v>
      </c>
      <c r="N31" s="307">
        <v>0</v>
      </c>
      <c r="O31" s="307">
        <v>0</v>
      </c>
      <c r="P31" s="307">
        <v>896491.17</v>
      </c>
      <c r="Q31" s="327"/>
      <c r="R31" s="213" t="s">
        <v>51</v>
      </c>
      <c r="S31" s="214">
        <f t="shared" ref="S31:S35" si="4">SUM(T31:X31)</f>
        <v>1280701.67</v>
      </c>
      <c r="T31" s="214">
        <v>896491.17</v>
      </c>
      <c r="U31" s="214">
        <v>384210.5</v>
      </c>
      <c r="V31" s="214">
        <v>0</v>
      </c>
      <c r="W31" s="214">
        <v>0</v>
      </c>
      <c r="X31" s="214">
        <v>0</v>
      </c>
      <c r="Y31" s="313">
        <v>0</v>
      </c>
      <c r="Z31" s="295" t="s">
        <v>100</v>
      </c>
      <c r="AA31" s="298">
        <v>882</v>
      </c>
      <c r="AB31" s="301"/>
      <c r="AD31" s="29">
        <v>882</v>
      </c>
      <c r="AE31" s="29"/>
      <c r="AF31" s="28" t="s">
        <v>197</v>
      </c>
      <c r="AG31" s="28">
        <v>2238</v>
      </c>
    </row>
    <row r="32" spans="1:33" s="28" customFormat="1" ht="12.95" customHeight="1" x14ac:dyDescent="0.2">
      <c r="A32" s="319"/>
      <c r="B32" s="296"/>
      <c r="C32" s="322"/>
      <c r="D32" s="296"/>
      <c r="E32" s="296"/>
      <c r="F32" s="296"/>
      <c r="G32" s="296"/>
      <c r="H32" s="296"/>
      <c r="I32" s="296"/>
      <c r="J32" s="305"/>
      <c r="K32" s="308"/>
      <c r="L32" s="308"/>
      <c r="M32" s="308"/>
      <c r="N32" s="308"/>
      <c r="O32" s="308"/>
      <c r="P32" s="308"/>
      <c r="Q32" s="328"/>
      <c r="R32" s="26" t="s">
        <v>52</v>
      </c>
      <c r="S32" s="27">
        <f t="shared" si="4"/>
        <v>0</v>
      </c>
      <c r="T32" s="27">
        <v>0</v>
      </c>
      <c r="U32" s="27">
        <v>0</v>
      </c>
      <c r="V32" s="27">
        <f>V31</f>
        <v>0</v>
      </c>
      <c r="W32" s="27">
        <f>W31</f>
        <v>0</v>
      </c>
      <c r="X32" s="27">
        <f>X31</f>
        <v>0</v>
      </c>
      <c r="Y32" s="314"/>
      <c r="Z32" s="296"/>
      <c r="AA32" s="299"/>
      <c r="AB32" s="302"/>
      <c r="AD32" s="29"/>
      <c r="AE32" s="29"/>
      <c r="AF32" s="28" t="s">
        <v>198</v>
      </c>
      <c r="AG32" s="28">
        <v>205</v>
      </c>
    </row>
    <row r="33" spans="1:33" s="186" customFormat="1" ht="12.95" customHeight="1" x14ac:dyDescent="0.2">
      <c r="A33" s="319"/>
      <c r="B33" s="296"/>
      <c r="C33" s="322"/>
      <c r="D33" s="296"/>
      <c r="E33" s="296"/>
      <c r="F33" s="296"/>
      <c r="G33" s="296"/>
      <c r="H33" s="296"/>
      <c r="I33" s="296"/>
      <c r="J33" s="305"/>
      <c r="K33" s="308"/>
      <c r="L33" s="308"/>
      <c r="M33" s="308"/>
      <c r="N33" s="308"/>
      <c r="O33" s="308"/>
      <c r="P33" s="308"/>
      <c r="Q33" s="328"/>
      <c r="R33" s="184" t="s">
        <v>53</v>
      </c>
      <c r="S33" s="185">
        <f t="shared" si="4"/>
        <v>0</v>
      </c>
      <c r="T33" s="185">
        <v>0</v>
      </c>
      <c r="U33" s="185">
        <v>0</v>
      </c>
      <c r="V33" s="185">
        <v>0</v>
      </c>
      <c r="W33" s="185">
        <v>0</v>
      </c>
      <c r="X33" s="185">
        <v>0</v>
      </c>
      <c r="Y33" s="314"/>
      <c r="Z33" s="296"/>
      <c r="AA33" s="299"/>
      <c r="AB33" s="302"/>
      <c r="AD33" s="187"/>
      <c r="AE33" s="187"/>
    </row>
    <row r="34" spans="1:33" s="28" customFormat="1" ht="12.95" customHeight="1" x14ac:dyDescent="0.2">
      <c r="A34" s="319"/>
      <c r="B34" s="296"/>
      <c r="C34" s="322"/>
      <c r="D34" s="296"/>
      <c r="E34" s="296"/>
      <c r="F34" s="296"/>
      <c r="G34" s="296"/>
      <c r="H34" s="296"/>
      <c r="I34" s="296"/>
      <c r="J34" s="305"/>
      <c r="K34" s="308"/>
      <c r="L34" s="308"/>
      <c r="M34" s="308"/>
      <c r="N34" s="308"/>
      <c r="O34" s="308"/>
      <c r="P34" s="308"/>
      <c r="Q34" s="328"/>
      <c r="R34" s="26" t="s">
        <v>54</v>
      </c>
      <c r="S34" s="27">
        <f t="shared" si="4"/>
        <v>0</v>
      </c>
      <c r="T34" s="27">
        <f>T33*0.3</f>
        <v>0</v>
      </c>
      <c r="U34" s="27">
        <f>U33*0.3</f>
        <v>0</v>
      </c>
      <c r="V34" s="27">
        <v>0</v>
      </c>
      <c r="W34" s="27">
        <v>0</v>
      </c>
      <c r="X34" s="27">
        <v>0</v>
      </c>
      <c r="Y34" s="314"/>
      <c r="Z34" s="296"/>
      <c r="AA34" s="299"/>
      <c r="AB34" s="302"/>
      <c r="AD34" s="29"/>
      <c r="AE34" s="29"/>
    </row>
    <row r="35" spans="1:33" s="28" customFormat="1" ht="12.95" customHeight="1" thickBot="1" x14ac:dyDescent="0.25">
      <c r="A35" s="320"/>
      <c r="B35" s="297"/>
      <c r="C35" s="323"/>
      <c r="D35" s="297"/>
      <c r="E35" s="297"/>
      <c r="F35" s="297"/>
      <c r="G35" s="297"/>
      <c r="H35" s="297"/>
      <c r="I35" s="297"/>
      <c r="J35" s="306"/>
      <c r="K35" s="309"/>
      <c r="L35" s="309"/>
      <c r="M35" s="309"/>
      <c r="N35" s="309"/>
      <c r="O35" s="309"/>
      <c r="P35" s="309"/>
      <c r="Q35" s="329"/>
      <c r="R35" s="218" t="s">
        <v>55</v>
      </c>
      <c r="S35" s="219">
        <f t="shared" si="4"/>
        <v>0</v>
      </c>
      <c r="T35" s="219">
        <f>'DETALLE DE PAGO'!R28</f>
        <v>0</v>
      </c>
      <c r="U35" s="219">
        <v>0</v>
      </c>
      <c r="V35" s="219">
        <v>0</v>
      </c>
      <c r="W35" s="219">
        <v>0</v>
      </c>
      <c r="X35" s="219">
        <v>0</v>
      </c>
      <c r="Y35" s="315"/>
      <c r="Z35" s="297"/>
      <c r="AA35" s="300"/>
      <c r="AB35" s="303"/>
      <c r="AD35" s="29"/>
      <c r="AE35" s="29"/>
    </row>
    <row r="36" spans="1:33" s="28" customFormat="1" ht="12.95" customHeight="1" x14ac:dyDescent="0.2">
      <c r="A36" s="318">
        <v>11</v>
      </c>
      <c r="B36" s="295" t="s">
        <v>61</v>
      </c>
      <c r="C36" s="321" t="s">
        <v>66</v>
      </c>
      <c r="D36" s="295" t="s">
        <v>67</v>
      </c>
      <c r="E36" s="295" t="s">
        <v>68</v>
      </c>
      <c r="F36" s="295" t="s">
        <v>68</v>
      </c>
      <c r="G36" s="295" t="s">
        <v>49</v>
      </c>
      <c r="H36" s="295">
        <v>2016</v>
      </c>
      <c r="I36" s="295" t="s">
        <v>69</v>
      </c>
      <c r="J36" s="304">
        <v>42643</v>
      </c>
      <c r="K36" s="307">
        <f>SUM(L36:M40)</f>
        <v>3217800</v>
      </c>
      <c r="L36" s="307">
        <v>1287120</v>
      </c>
      <c r="M36" s="307">
        <v>1930680</v>
      </c>
      <c r="N36" s="307">
        <v>0</v>
      </c>
      <c r="O36" s="307">
        <v>0</v>
      </c>
      <c r="P36" s="307">
        <v>1287120</v>
      </c>
      <c r="Q36" s="327">
        <v>579204</v>
      </c>
      <c r="R36" s="213" t="s">
        <v>51</v>
      </c>
      <c r="S36" s="214">
        <f t="shared" si="0"/>
        <v>3217800</v>
      </c>
      <c r="T36" s="214">
        <v>1287120</v>
      </c>
      <c r="U36" s="214">
        <v>1930680</v>
      </c>
      <c r="V36" s="214">
        <v>0</v>
      </c>
      <c r="W36" s="214">
        <v>0</v>
      </c>
      <c r="X36" s="214">
        <v>0</v>
      </c>
      <c r="Y36" s="313">
        <f>S39/S38</f>
        <v>0.3</v>
      </c>
      <c r="Z36" s="295" t="s">
        <v>99</v>
      </c>
      <c r="AA36" s="298">
        <v>9170</v>
      </c>
      <c r="AB36" s="301"/>
      <c r="AD36" s="29"/>
      <c r="AE36" s="29">
        <v>9170</v>
      </c>
      <c r="AF36" s="28" t="s">
        <v>95</v>
      </c>
      <c r="AG36" s="28">
        <v>2</v>
      </c>
    </row>
    <row r="37" spans="1:33" s="28" customFormat="1" ht="12.95" customHeight="1" x14ac:dyDescent="0.2">
      <c r="A37" s="319"/>
      <c r="B37" s="296"/>
      <c r="C37" s="322"/>
      <c r="D37" s="296"/>
      <c r="E37" s="296"/>
      <c r="F37" s="296"/>
      <c r="G37" s="296"/>
      <c r="H37" s="296"/>
      <c r="I37" s="296"/>
      <c r="J37" s="305"/>
      <c r="K37" s="308"/>
      <c r="L37" s="308"/>
      <c r="M37" s="308"/>
      <c r="N37" s="308"/>
      <c r="O37" s="308"/>
      <c r="P37" s="308"/>
      <c r="Q37" s="328"/>
      <c r="R37" s="26" t="s">
        <v>52</v>
      </c>
      <c r="S37" s="27">
        <f t="shared" si="0"/>
        <v>3217800</v>
      </c>
      <c r="T37" s="27">
        <f>T36</f>
        <v>1287120</v>
      </c>
      <c r="U37" s="27">
        <f>U36</f>
        <v>1930680</v>
      </c>
      <c r="V37" s="27">
        <f>V36</f>
        <v>0</v>
      </c>
      <c r="W37" s="27">
        <f>W36</f>
        <v>0</v>
      </c>
      <c r="X37" s="27">
        <f>X36</f>
        <v>0</v>
      </c>
      <c r="Y37" s="314"/>
      <c r="Z37" s="296"/>
      <c r="AA37" s="299"/>
      <c r="AB37" s="302"/>
      <c r="AD37" s="29"/>
      <c r="AE37" s="29"/>
    </row>
    <row r="38" spans="1:33" s="186" customFormat="1" ht="12.95" customHeight="1" x14ac:dyDescent="0.2">
      <c r="A38" s="319"/>
      <c r="B38" s="296"/>
      <c r="C38" s="322"/>
      <c r="D38" s="296"/>
      <c r="E38" s="296"/>
      <c r="F38" s="296"/>
      <c r="G38" s="296"/>
      <c r="H38" s="296"/>
      <c r="I38" s="296"/>
      <c r="J38" s="305"/>
      <c r="K38" s="308"/>
      <c r="L38" s="308"/>
      <c r="M38" s="308"/>
      <c r="N38" s="308"/>
      <c r="O38" s="308"/>
      <c r="P38" s="308"/>
      <c r="Q38" s="328"/>
      <c r="R38" s="184" t="s">
        <v>53</v>
      </c>
      <c r="S38" s="185">
        <f t="shared" si="0"/>
        <v>2902364.51</v>
      </c>
      <c r="T38" s="185">
        <v>1160945.8</v>
      </c>
      <c r="U38" s="185">
        <v>1741418.71</v>
      </c>
      <c r="V38" s="185">
        <v>0</v>
      </c>
      <c r="W38" s="185">
        <v>0</v>
      </c>
      <c r="X38" s="185">
        <v>0</v>
      </c>
      <c r="Y38" s="314"/>
      <c r="Z38" s="296"/>
      <c r="AA38" s="299"/>
      <c r="AB38" s="302"/>
      <c r="AD38" s="187"/>
      <c r="AE38" s="187"/>
    </row>
    <row r="39" spans="1:33" s="28" customFormat="1" ht="12.95" customHeight="1" x14ac:dyDescent="0.2">
      <c r="A39" s="319"/>
      <c r="B39" s="296"/>
      <c r="C39" s="322"/>
      <c r="D39" s="296"/>
      <c r="E39" s="296"/>
      <c r="F39" s="296"/>
      <c r="G39" s="296"/>
      <c r="H39" s="296"/>
      <c r="I39" s="296"/>
      <c r="J39" s="305"/>
      <c r="K39" s="308"/>
      <c r="L39" s="308"/>
      <c r="M39" s="308"/>
      <c r="N39" s="308"/>
      <c r="O39" s="308"/>
      <c r="P39" s="308"/>
      <c r="Q39" s="328"/>
      <c r="R39" s="26" t="s">
        <v>54</v>
      </c>
      <c r="S39" s="27">
        <f t="shared" si="0"/>
        <v>870709.35299999989</v>
      </c>
      <c r="T39" s="27">
        <f>T38*0.3</f>
        <v>348283.74</v>
      </c>
      <c r="U39" s="27">
        <f>U38*0.3</f>
        <v>522425.61299999995</v>
      </c>
      <c r="V39" s="27">
        <v>0</v>
      </c>
      <c r="W39" s="27">
        <v>0</v>
      </c>
      <c r="X39" s="27">
        <v>0</v>
      </c>
      <c r="Y39" s="314"/>
      <c r="Z39" s="296"/>
      <c r="AA39" s="299"/>
      <c r="AB39" s="302"/>
      <c r="AD39" s="29"/>
      <c r="AE39" s="29"/>
    </row>
    <row r="40" spans="1:33" s="28" customFormat="1" ht="12.95" customHeight="1" thickBot="1" x14ac:dyDescent="0.25">
      <c r="A40" s="320"/>
      <c r="B40" s="297"/>
      <c r="C40" s="323"/>
      <c r="D40" s="297"/>
      <c r="E40" s="297"/>
      <c r="F40" s="297"/>
      <c r="G40" s="297"/>
      <c r="H40" s="297"/>
      <c r="I40" s="297"/>
      <c r="J40" s="306"/>
      <c r="K40" s="309"/>
      <c r="L40" s="309"/>
      <c r="M40" s="309"/>
      <c r="N40" s="309"/>
      <c r="O40" s="309"/>
      <c r="P40" s="309"/>
      <c r="Q40" s="329"/>
      <c r="R40" s="218" t="s">
        <v>55</v>
      </c>
      <c r="S40" s="219">
        <f t="shared" si="0"/>
        <v>348283.74</v>
      </c>
      <c r="T40" s="219">
        <f>'DETALLE DE PAGO'!R33</f>
        <v>348283.74</v>
      </c>
      <c r="U40" s="219">
        <v>0</v>
      </c>
      <c r="V40" s="219">
        <v>0</v>
      </c>
      <c r="W40" s="219">
        <v>0</v>
      </c>
      <c r="X40" s="219">
        <v>0</v>
      </c>
      <c r="Y40" s="315"/>
      <c r="Z40" s="297"/>
      <c r="AA40" s="300"/>
      <c r="AB40" s="303"/>
      <c r="AD40" s="29"/>
      <c r="AE40" s="29"/>
    </row>
    <row r="41" spans="1:33" s="28" customFormat="1" ht="12.95" customHeight="1" x14ac:dyDescent="0.2">
      <c r="A41" s="318">
        <v>16</v>
      </c>
      <c r="B41" s="295" t="s">
        <v>45</v>
      </c>
      <c r="C41" s="321" t="s">
        <v>70</v>
      </c>
      <c r="D41" s="295" t="s">
        <v>47</v>
      </c>
      <c r="E41" s="295" t="s">
        <v>48</v>
      </c>
      <c r="F41" s="295" t="s">
        <v>48</v>
      </c>
      <c r="G41" s="295" t="s">
        <v>49</v>
      </c>
      <c r="H41" s="295">
        <v>2016</v>
      </c>
      <c r="I41" s="295" t="s">
        <v>71</v>
      </c>
      <c r="J41" s="304">
        <v>42643</v>
      </c>
      <c r="K41" s="307">
        <f>SUM(L41:M45)</f>
        <v>1200000</v>
      </c>
      <c r="L41" s="307">
        <v>480000</v>
      </c>
      <c r="M41" s="307">
        <v>720000</v>
      </c>
      <c r="N41" s="307">
        <v>0</v>
      </c>
      <c r="O41" s="307">
        <v>0</v>
      </c>
      <c r="P41" s="307">
        <v>480000</v>
      </c>
      <c r="Q41" s="327">
        <v>216000</v>
      </c>
      <c r="R41" s="213" t="s">
        <v>51</v>
      </c>
      <c r="S41" s="214">
        <f t="shared" si="0"/>
        <v>1200000</v>
      </c>
      <c r="T41" s="214">
        <v>480000</v>
      </c>
      <c r="U41" s="214">
        <v>720000</v>
      </c>
      <c r="V41" s="214">
        <v>0</v>
      </c>
      <c r="W41" s="214">
        <v>0</v>
      </c>
      <c r="X41" s="214">
        <v>0</v>
      </c>
      <c r="Y41" s="313">
        <v>0</v>
      </c>
      <c r="Z41" s="295" t="s">
        <v>99</v>
      </c>
      <c r="AA41" s="298">
        <v>357031</v>
      </c>
      <c r="AB41" s="301"/>
      <c r="AD41" s="29"/>
      <c r="AE41" s="29">
        <v>357031</v>
      </c>
      <c r="AF41" s="28" t="s">
        <v>96</v>
      </c>
      <c r="AG41" s="28">
        <v>4</v>
      </c>
    </row>
    <row r="42" spans="1:33" s="28" customFormat="1" ht="12.95" customHeight="1" x14ac:dyDescent="0.2">
      <c r="A42" s="319"/>
      <c r="B42" s="296"/>
      <c r="C42" s="322"/>
      <c r="D42" s="296"/>
      <c r="E42" s="296"/>
      <c r="F42" s="296"/>
      <c r="G42" s="296"/>
      <c r="H42" s="296"/>
      <c r="I42" s="296"/>
      <c r="J42" s="305"/>
      <c r="K42" s="308"/>
      <c r="L42" s="308"/>
      <c r="M42" s="308"/>
      <c r="N42" s="308"/>
      <c r="O42" s="308"/>
      <c r="P42" s="308"/>
      <c r="Q42" s="328"/>
      <c r="R42" s="26" t="s">
        <v>52</v>
      </c>
      <c r="S42" s="27">
        <f t="shared" si="0"/>
        <v>1200000</v>
      </c>
      <c r="T42" s="27">
        <f>T41</f>
        <v>480000</v>
      </c>
      <c r="U42" s="27">
        <f>U41</f>
        <v>720000</v>
      </c>
      <c r="V42" s="27">
        <f>V41</f>
        <v>0</v>
      </c>
      <c r="W42" s="27">
        <f>W41</f>
        <v>0</v>
      </c>
      <c r="X42" s="27">
        <f>X41</f>
        <v>0</v>
      </c>
      <c r="Y42" s="314"/>
      <c r="Z42" s="296"/>
      <c r="AA42" s="299"/>
      <c r="AB42" s="302"/>
      <c r="AD42" s="29"/>
      <c r="AE42" s="29"/>
    </row>
    <row r="43" spans="1:33" s="186" customFormat="1" ht="12.95" customHeight="1" x14ac:dyDescent="0.2">
      <c r="A43" s="319"/>
      <c r="B43" s="296"/>
      <c r="C43" s="322"/>
      <c r="D43" s="296"/>
      <c r="E43" s="296"/>
      <c r="F43" s="296"/>
      <c r="G43" s="296"/>
      <c r="H43" s="296"/>
      <c r="I43" s="296"/>
      <c r="J43" s="305"/>
      <c r="K43" s="308"/>
      <c r="L43" s="308"/>
      <c r="M43" s="308"/>
      <c r="N43" s="308"/>
      <c r="O43" s="308"/>
      <c r="P43" s="308"/>
      <c r="Q43" s="328"/>
      <c r="R43" s="184" t="s">
        <v>53</v>
      </c>
      <c r="S43" s="185">
        <f t="shared" si="0"/>
        <v>1089822.51</v>
      </c>
      <c r="T43" s="185">
        <v>435929</v>
      </c>
      <c r="U43" s="185">
        <v>653893.51</v>
      </c>
      <c r="V43" s="185">
        <v>0</v>
      </c>
      <c r="W43" s="185">
        <v>0</v>
      </c>
      <c r="X43" s="185">
        <v>0</v>
      </c>
      <c r="Y43" s="314"/>
      <c r="Z43" s="296"/>
      <c r="AA43" s="299"/>
      <c r="AB43" s="302"/>
      <c r="AD43" s="187"/>
      <c r="AE43" s="187"/>
    </row>
    <row r="44" spans="1:33" s="28" customFormat="1" ht="12.95" customHeight="1" x14ac:dyDescent="0.2">
      <c r="A44" s="319"/>
      <c r="B44" s="296"/>
      <c r="C44" s="322"/>
      <c r="D44" s="296"/>
      <c r="E44" s="296"/>
      <c r="F44" s="296"/>
      <c r="G44" s="296"/>
      <c r="H44" s="296"/>
      <c r="I44" s="296"/>
      <c r="J44" s="305"/>
      <c r="K44" s="308"/>
      <c r="L44" s="308"/>
      <c r="M44" s="308"/>
      <c r="N44" s="308"/>
      <c r="O44" s="308"/>
      <c r="P44" s="308"/>
      <c r="Q44" s="328"/>
      <c r="R44" s="26" t="s">
        <v>54</v>
      </c>
      <c r="S44" s="27">
        <f t="shared" si="0"/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314"/>
      <c r="Z44" s="296"/>
      <c r="AA44" s="299"/>
      <c r="AB44" s="302"/>
      <c r="AD44" s="29"/>
      <c r="AE44" s="29"/>
    </row>
    <row r="45" spans="1:33" s="28" customFormat="1" ht="12.95" customHeight="1" thickBot="1" x14ac:dyDescent="0.25">
      <c r="A45" s="320"/>
      <c r="B45" s="297"/>
      <c r="C45" s="323"/>
      <c r="D45" s="297"/>
      <c r="E45" s="297"/>
      <c r="F45" s="297"/>
      <c r="G45" s="297"/>
      <c r="H45" s="297"/>
      <c r="I45" s="297"/>
      <c r="J45" s="306"/>
      <c r="K45" s="309"/>
      <c r="L45" s="309"/>
      <c r="M45" s="309"/>
      <c r="N45" s="309"/>
      <c r="O45" s="309"/>
      <c r="P45" s="309"/>
      <c r="Q45" s="329"/>
      <c r="R45" s="218" t="s">
        <v>55</v>
      </c>
      <c r="S45" s="219">
        <f t="shared" si="0"/>
        <v>130778.7</v>
      </c>
      <c r="T45" s="219">
        <f>'DETALLE DE PAGO'!R38</f>
        <v>130778.7</v>
      </c>
      <c r="U45" s="219">
        <v>0</v>
      </c>
      <c r="V45" s="219">
        <v>0</v>
      </c>
      <c r="W45" s="219">
        <v>0</v>
      </c>
      <c r="X45" s="219">
        <v>0</v>
      </c>
      <c r="Y45" s="315"/>
      <c r="Z45" s="297"/>
      <c r="AA45" s="300"/>
      <c r="AB45" s="303"/>
      <c r="AD45" s="29"/>
      <c r="AE45" s="29"/>
    </row>
    <row r="46" spans="1:33" s="28" customFormat="1" ht="15" customHeight="1" x14ac:dyDescent="0.2">
      <c r="A46" s="318">
        <v>22</v>
      </c>
      <c r="B46" s="295" t="s">
        <v>61</v>
      </c>
      <c r="C46" s="321" t="s">
        <v>72</v>
      </c>
      <c r="D46" s="295" t="s">
        <v>73</v>
      </c>
      <c r="E46" s="295" t="s">
        <v>64</v>
      </c>
      <c r="F46" s="295" t="s">
        <v>74</v>
      </c>
      <c r="G46" s="295" t="s">
        <v>49</v>
      </c>
      <c r="H46" s="295">
        <v>2016</v>
      </c>
      <c r="I46" s="295" t="s">
        <v>75</v>
      </c>
      <c r="J46" s="304">
        <v>42643</v>
      </c>
      <c r="K46" s="307">
        <f>SUM(L46:M50)</f>
        <v>500000</v>
      </c>
      <c r="L46" s="307">
        <v>400000</v>
      </c>
      <c r="M46" s="307">
        <v>100000</v>
      </c>
      <c r="N46" s="307">
        <v>0</v>
      </c>
      <c r="O46" s="307">
        <v>0</v>
      </c>
      <c r="P46" s="307">
        <v>400000</v>
      </c>
      <c r="Q46" s="307">
        <v>30000</v>
      </c>
      <c r="R46" s="213" t="s">
        <v>51</v>
      </c>
      <c r="S46" s="214">
        <f t="shared" si="0"/>
        <v>500000</v>
      </c>
      <c r="T46" s="214">
        <v>400000</v>
      </c>
      <c r="U46" s="214">
        <v>100000</v>
      </c>
      <c r="V46" s="214">
        <v>0</v>
      </c>
      <c r="W46" s="214">
        <v>0</v>
      </c>
      <c r="X46" s="214">
        <v>0</v>
      </c>
      <c r="Y46" s="313">
        <f>S49/S48</f>
        <v>0.26</v>
      </c>
      <c r="Z46" s="295" t="s">
        <v>99</v>
      </c>
      <c r="AA46" s="298">
        <v>10072</v>
      </c>
      <c r="AB46" s="301"/>
      <c r="AD46" s="29"/>
      <c r="AE46" s="29">
        <v>10072</v>
      </c>
      <c r="AF46" s="28" t="s">
        <v>97</v>
      </c>
      <c r="AG46" s="28">
        <v>1</v>
      </c>
    </row>
    <row r="47" spans="1:33" s="28" customFormat="1" ht="15" customHeight="1" x14ac:dyDescent="0.2">
      <c r="A47" s="319"/>
      <c r="B47" s="296"/>
      <c r="C47" s="322"/>
      <c r="D47" s="296"/>
      <c r="E47" s="296"/>
      <c r="F47" s="296"/>
      <c r="G47" s="296"/>
      <c r="H47" s="296"/>
      <c r="I47" s="296"/>
      <c r="J47" s="305"/>
      <c r="K47" s="308"/>
      <c r="L47" s="308"/>
      <c r="M47" s="308"/>
      <c r="N47" s="308"/>
      <c r="O47" s="308"/>
      <c r="P47" s="308"/>
      <c r="Q47" s="308"/>
      <c r="R47" s="26" t="s">
        <v>52</v>
      </c>
      <c r="S47" s="27">
        <f t="shared" si="0"/>
        <v>500000</v>
      </c>
      <c r="T47" s="27">
        <f>T46</f>
        <v>400000</v>
      </c>
      <c r="U47" s="27">
        <f>U46</f>
        <v>100000</v>
      </c>
      <c r="V47" s="27">
        <f>V46</f>
        <v>0</v>
      </c>
      <c r="W47" s="27">
        <f>W46</f>
        <v>0</v>
      </c>
      <c r="X47" s="27">
        <f>X46</f>
        <v>0</v>
      </c>
      <c r="Y47" s="314"/>
      <c r="Z47" s="296"/>
      <c r="AA47" s="299"/>
      <c r="AB47" s="302"/>
      <c r="AD47" s="29"/>
      <c r="AE47" s="29"/>
    </row>
    <row r="48" spans="1:33" s="186" customFormat="1" ht="15" customHeight="1" x14ac:dyDescent="0.2">
      <c r="A48" s="319"/>
      <c r="B48" s="296"/>
      <c r="C48" s="322"/>
      <c r="D48" s="296"/>
      <c r="E48" s="296"/>
      <c r="F48" s="296"/>
      <c r="G48" s="296"/>
      <c r="H48" s="296"/>
      <c r="I48" s="296"/>
      <c r="J48" s="305"/>
      <c r="K48" s="308"/>
      <c r="L48" s="308"/>
      <c r="M48" s="308"/>
      <c r="N48" s="308"/>
      <c r="O48" s="308"/>
      <c r="P48" s="308"/>
      <c r="Q48" s="308"/>
      <c r="R48" s="184" t="s">
        <v>53</v>
      </c>
      <c r="S48" s="185">
        <f t="shared" si="0"/>
        <v>459589.83999999997</v>
      </c>
      <c r="T48" s="185">
        <v>367671.87</v>
      </c>
      <c r="U48" s="185">
        <v>91917.97</v>
      </c>
      <c r="V48" s="185">
        <v>0</v>
      </c>
      <c r="W48" s="185">
        <v>0</v>
      </c>
      <c r="X48" s="185">
        <v>0</v>
      </c>
      <c r="Y48" s="314"/>
      <c r="Z48" s="296"/>
      <c r="AA48" s="299"/>
      <c r="AB48" s="302"/>
      <c r="AD48" s="187"/>
      <c r="AE48" s="187"/>
    </row>
    <row r="49" spans="1:33" s="28" customFormat="1" ht="15" customHeight="1" x14ac:dyDescent="0.2">
      <c r="A49" s="319"/>
      <c r="B49" s="296"/>
      <c r="C49" s="322"/>
      <c r="D49" s="296"/>
      <c r="E49" s="296"/>
      <c r="F49" s="296"/>
      <c r="G49" s="296"/>
      <c r="H49" s="296"/>
      <c r="I49" s="296"/>
      <c r="J49" s="305"/>
      <c r="K49" s="308"/>
      <c r="L49" s="308"/>
      <c r="M49" s="308"/>
      <c r="N49" s="308"/>
      <c r="O49" s="308"/>
      <c r="P49" s="308"/>
      <c r="Q49" s="308"/>
      <c r="R49" s="26" t="s">
        <v>54</v>
      </c>
      <c r="S49" s="27">
        <f t="shared" si="0"/>
        <v>119493.3584</v>
      </c>
      <c r="T49" s="27">
        <f>T48*0.26</f>
        <v>95594.686199999996</v>
      </c>
      <c r="U49" s="27">
        <f>U48*0.26</f>
        <v>23898.672200000001</v>
      </c>
      <c r="V49" s="27">
        <v>0</v>
      </c>
      <c r="W49" s="27">
        <v>0</v>
      </c>
      <c r="X49" s="27">
        <v>0</v>
      </c>
      <c r="Y49" s="314"/>
      <c r="Z49" s="296"/>
      <c r="AA49" s="299"/>
      <c r="AB49" s="302"/>
      <c r="AD49" s="29"/>
      <c r="AE49" s="29"/>
    </row>
    <row r="50" spans="1:33" s="28" customFormat="1" ht="15" customHeight="1" thickBot="1" x14ac:dyDescent="0.25">
      <c r="A50" s="320"/>
      <c r="B50" s="297"/>
      <c r="C50" s="323"/>
      <c r="D50" s="297"/>
      <c r="E50" s="297"/>
      <c r="F50" s="297"/>
      <c r="G50" s="297"/>
      <c r="H50" s="297"/>
      <c r="I50" s="297"/>
      <c r="J50" s="306"/>
      <c r="K50" s="309"/>
      <c r="L50" s="309"/>
      <c r="M50" s="309"/>
      <c r="N50" s="309"/>
      <c r="O50" s="309"/>
      <c r="P50" s="309"/>
      <c r="Q50" s="309"/>
      <c r="R50" s="218" t="s">
        <v>55</v>
      </c>
      <c r="S50" s="219">
        <f t="shared" si="0"/>
        <v>126645.09</v>
      </c>
      <c r="T50" s="219">
        <f>'DETALLE DE PAGO'!R43</f>
        <v>101316.09</v>
      </c>
      <c r="U50" s="219">
        <f>'DETALLE DE PAGO'!R44</f>
        <v>25329</v>
      </c>
      <c r="V50" s="219">
        <v>0</v>
      </c>
      <c r="W50" s="219">
        <v>0</v>
      </c>
      <c r="X50" s="219">
        <v>0</v>
      </c>
      <c r="Y50" s="315"/>
      <c r="Z50" s="297"/>
      <c r="AA50" s="300"/>
      <c r="AB50" s="303"/>
      <c r="AD50" s="29"/>
      <c r="AE50" s="29"/>
    </row>
    <row r="51" spans="1:33" s="28" customFormat="1" ht="15" customHeight="1" x14ac:dyDescent="0.2">
      <c r="A51" s="318">
        <v>23</v>
      </c>
      <c r="B51" s="295" t="s">
        <v>56</v>
      </c>
      <c r="C51" s="321" t="s">
        <v>76</v>
      </c>
      <c r="D51" s="295" t="s">
        <v>77</v>
      </c>
      <c r="E51" s="295" t="s">
        <v>78</v>
      </c>
      <c r="F51" s="295" t="s">
        <v>78</v>
      </c>
      <c r="G51" s="295" t="s">
        <v>49</v>
      </c>
      <c r="H51" s="295">
        <v>2016</v>
      </c>
      <c r="I51" s="295" t="s">
        <v>75</v>
      </c>
      <c r="J51" s="304">
        <v>42643</v>
      </c>
      <c r="K51" s="307">
        <f>SUM(L51:M55)</f>
        <v>600000</v>
      </c>
      <c r="L51" s="307">
        <v>480000</v>
      </c>
      <c r="M51" s="307">
        <v>120000</v>
      </c>
      <c r="N51" s="307">
        <v>0</v>
      </c>
      <c r="O51" s="307">
        <v>0</v>
      </c>
      <c r="P51" s="307">
        <v>480000</v>
      </c>
      <c r="Q51" s="307">
        <v>36000</v>
      </c>
      <c r="R51" s="213" t="s">
        <v>51</v>
      </c>
      <c r="S51" s="214">
        <f t="shared" si="0"/>
        <v>600000</v>
      </c>
      <c r="T51" s="214">
        <v>480000</v>
      </c>
      <c r="U51" s="214">
        <v>120000</v>
      </c>
      <c r="V51" s="214">
        <v>0</v>
      </c>
      <c r="W51" s="214">
        <v>0</v>
      </c>
      <c r="X51" s="214">
        <v>0</v>
      </c>
      <c r="Y51" s="313">
        <f>S54/S53</f>
        <v>0.21999999999999997</v>
      </c>
      <c r="Z51" s="295" t="s">
        <v>99</v>
      </c>
      <c r="AA51" s="298">
        <v>3432</v>
      </c>
      <c r="AB51" s="301"/>
      <c r="AD51" s="29"/>
      <c r="AE51" s="29">
        <v>3432</v>
      </c>
      <c r="AF51" s="28" t="s">
        <v>97</v>
      </c>
      <c r="AG51" s="28">
        <v>1</v>
      </c>
    </row>
    <row r="52" spans="1:33" s="28" customFormat="1" ht="15" customHeight="1" x14ac:dyDescent="0.2">
      <c r="A52" s="319"/>
      <c r="B52" s="296"/>
      <c r="C52" s="322"/>
      <c r="D52" s="296"/>
      <c r="E52" s="296"/>
      <c r="F52" s="296"/>
      <c r="G52" s="296"/>
      <c r="H52" s="296"/>
      <c r="I52" s="296"/>
      <c r="J52" s="305"/>
      <c r="K52" s="308"/>
      <c r="L52" s="308"/>
      <c r="M52" s="308"/>
      <c r="N52" s="308"/>
      <c r="O52" s="308"/>
      <c r="P52" s="308"/>
      <c r="Q52" s="308"/>
      <c r="R52" s="26" t="s">
        <v>52</v>
      </c>
      <c r="S52" s="27">
        <f t="shared" si="0"/>
        <v>600000</v>
      </c>
      <c r="T52" s="27">
        <f>T51</f>
        <v>480000</v>
      </c>
      <c r="U52" s="27">
        <f>U51</f>
        <v>120000</v>
      </c>
      <c r="V52" s="27">
        <f>V51</f>
        <v>0</v>
      </c>
      <c r="W52" s="27">
        <f>W51</f>
        <v>0</v>
      </c>
      <c r="X52" s="27">
        <f>X51</f>
        <v>0</v>
      </c>
      <c r="Y52" s="314"/>
      <c r="Z52" s="296"/>
      <c r="AA52" s="299"/>
      <c r="AB52" s="302"/>
      <c r="AD52" s="29"/>
      <c r="AE52" s="29"/>
    </row>
    <row r="53" spans="1:33" s="186" customFormat="1" ht="15" customHeight="1" x14ac:dyDescent="0.2">
      <c r="A53" s="319"/>
      <c r="B53" s="296"/>
      <c r="C53" s="322"/>
      <c r="D53" s="296"/>
      <c r="E53" s="296"/>
      <c r="F53" s="296"/>
      <c r="G53" s="296"/>
      <c r="H53" s="296"/>
      <c r="I53" s="296"/>
      <c r="J53" s="305"/>
      <c r="K53" s="308"/>
      <c r="L53" s="308"/>
      <c r="M53" s="308"/>
      <c r="N53" s="308"/>
      <c r="O53" s="308"/>
      <c r="P53" s="308"/>
      <c r="Q53" s="308"/>
      <c r="R53" s="184" t="s">
        <v>53</v>
      </c>
      <c r="S53" s="185">
        <f t="shared" si="0"/>
        <v>561298.5</v>
      </c>
      <c r="T53" s="185">
        <v>449038.8</v>
      </c>
      <c r="U53" s="185">
        <v>112259.7</v>
      </c>
      <c r="V53" s="185">
        <v>0</v>
      </c>
      <c r="W53" s="185">
        <v>0</v>
      </c>
      <c r="X53" s="185">
        <v>0</v>
      </c>
      <c r="Y53" s="314"/>
      <c r="Z53" s="296"/>
      <c r="AA53" s="299"/>
      <c r="AB53" s="302"/>
      <c r="AD53" s="187"/>
      <c r="AE53" s="187"/>
    </row>
    <row r="54" spans="1:33" s="28" customFormat="1" ht="15" customHeight="1" x14ac:dyDescent="0.2">
      <c r="A54" s="319"/>
      <c r="B54" s="296"/>
      <c r="C54" s="322"/>
      <c r="D54" s="296"/>
      <c r="E54" s="296"/>
      <c r="F54" s="296"/>
      <c r="G54" s="296"/>
      <c r="H54" s="296"/>
      <c r="I54" s="296"/>
      <c r="J54" s="305"/>
      <c r="K54" s="308"/>
      <c r="L54" s="308"/>
      <c r="M54" s="308"/>
      <c r="N54" s="308"/>
      <c r="O54" s="308"/>
      <c r="P54" s="308"/>
      <c r="Q54" s="308"/>
      <c r="R54" s="26" t="s">
        <v>54</v>
      </c>
      <c r="S54" s="27">
        <f t="shared" si="0"/>
        <v>123485.66999999998</v>
      </c>
      <c r="T54" s="27">
        <f>T53*0.22</f>
        <v>98788.535999999993</v>
      </c>
      <c r="U54" s="27">
        <f>U53*0.22</f>
        <v>24697.133999999998</v>
      </c>
      <c r="V54" s="27">
        <v>0</v>
      </c>
      <c r="W54" s="27">
        <v>0</v>
      </c>
      <c r="X54" s="27">
        <v>0</v>
      </c>
      <c r="Y54" s="314"/>
      <c r="Z54" s="296"/>
      <c r="AA54" s="299"/>
      <c r="AB54" s="302"/>
      <c r="AD54" s="29"/>
      <c r="AE54" s="29"/>
    </row>
    <row r="55" spans="1:33" s="28" customFormat="1" ht="15" customHeight="1" thickBot="1" x14ac:dyDescent="0.25">
      <c r="A55" s="320"/>
      <c r="B55" s="297"/>
      <c r="C55" s="323"/>
      <c r="D55" s="297"/>
      <c r="E55" s="297"/>
      <c r="F55" s="297"/>
      <c r="G55" s="297"/>
      <c r="H55" s="297"/>
      <c r="I55" s="297"/>
      <c r="J55" s="306"/>
      <c r="K55" s="309"/>
      <c r="L55" s="309"/>
      <c r="M55" s="309"/>
      <c r="N55" s="309"/>
      <c r="O55" s="309"/>
      <c r="P55" s="309"/>
      <c r="Q55" s="309"/>
      <c r="R55" s="218" t="s">
        <v>55</v>
      </c>
      <c r="S55" s="219">
        <f t="shared" si="0"/>
        <v>96824.749999999985</v>
      </c>
      <c r="T55" s="219">
        <f>'DETALLE DE PAGO'!R48+'DETALLE DE PAGO'!R50</f>
        <v>77459.799999999988</v>
      </c>
      <c r="U55" s="219">
        <f>'DETALLE DE PAGO'!R49+'DETALLE DE PAGO'!R51</f>
        <v>19364.949999999997</v>
      </c>
      <c r="V55" s="219">
        <v>0</v>
      </c>
      <c r="W55" s="219">
        <v>0</v>
      </c>
      <c r="X55" s="219">
        <v>0</v>
      </c>
      <c r="Y55" s="315"/>
      <c r="Z55" s="297"/>
      <c r="AA55" s="300"/>
      <c r="AB55" s="303"/>
      <c r="AD55" s="29"/>
      <c r="AE55" s="29"/>
    </row>
    <row r="56" spans="1:33" s="28" customFormat="1" ht="15" customHeight="1" x14ac:dyDescent="0.2">
      <c r="A56" s="318"/>
      <c r="B56" s="295" t="s">
        <v>56</v>
      </c>
      <c r="C56" s="321" t="s">
        <v>194</v>
      </c>
      <c r="D56" s="295" t="s">
        <v>199</v>
      </c>
      <c r="E56" s="295" t="s">
        <v>193</v>
      </c>
      <c r="F56" s="295" t="s">
        <v>193</v>
      </c>
      <c r="G56" s="295" t="s">
        <v>49</v>
      </c>
      <c r="H56" s="295">
        <v>2016</v>
      </c>
      <c r="I56" s="295" t="s">
        <v>75</v>
      </c>
      <c r="J56" s="304">
        <v>42643</v>
      </c>
      <c r="K56" s="307">
        <f>SUM(L56:M60)</f>
        <v>600000</v>
      </c>
      <c r="L56" s="307">
        <v>480000</v>
      </c>
      <c r="M56" s="307">
        <v>120000</v>
      </c>
      <c r="N56" s="307">
        <v>0</v>
      </c>
      <c r="O56" s="307">
        <v>0</v>
      </c>
      <c r="P56" s="307">
        <v>106679.66</v>
      </c>
      <c r="Q56" s="307"/>
      <c r="R56" s="213" t="s">
        <v>51</v>
      </c>
      <c r="S56" s="214">
        <f t="shared" ref="S56:S60" si="5">SUM(T56:X56)</f>
        <v>600000</v>
      </c>
      <c r="T56" s="214">
        <v>480000</v>
      </c>
      <c r="U56" s="214">
        <v>120000</v>
      </c>
      <c r="V56" s="214">
        <v>0</v>
      </c>
      <c r="W56" s="214">
        <v>0</v>
      </c>
      <c r="X56" s="214">
        <v>0</v>
      </c>
      <c r="Y56" s="330">
        <v>0</v>
      </c>
      <c r="Z56" s="295" t="s">
        <v>99</v>
      </c>
      <c r="AA56" s="298">
        <v>6841</v>
      </c>
      <c r="AB56" s="301"/>
      <c r="AD56" s="29"/>
      <c r="AE56" s="29">
        <v>15000</v>
      </c>
      <c r="AF56" s="28" t="s">
        <v>97</v>
      </c>
      <c r="AG56" s="28">
        <v>1</v>
      </c>
    </row>
    <row r="57" spans="1:33" s="28" customFormat="1" ht="15" customHeight="1" x14ac:dyDescent="0.2">
      <c r="A57" s="319"/>
      <c r="B57" s="296"/>
      <c r="C57" s="322"/>
      <c r="D57" s="296"/>
      <c r="E57" s="296"/>
      <c r="F57" s="296"/>
      <c r="G57" s="296"/>
      <c r="H57" s="296"/>
      <c r="I57" s="296"/>
      <c r="J57" s="305"/>
      <c r="K57" s="308"/>
      <c r="L57" s="308"/>
      <c r="M57" s="308"/>
      <c r="N57" s="308"/>
      <c r="O57" s="308"/>
      <c r="P57" s="308"/>
      <c r="Q57" s="308"/>
      <c r="R57" s="26" t="s">
        <v>52</v>
      </c>
      <c r="S57" s="27">
        <f t="shared" si="5"/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331"/>
      <c r="Z57" s="296"/>
      <c r="AA57" s="299"/>
      <c r="AB57" s="302"/>
      <c r="AD57" s="29"/>
      <c r="AE57" s="29"/>
    </row>
    <row r="58" spans="1:33" s="186" customFormat="1" ht="15" customHeight="1" x14ac:dyDescent="0.2">
      <c r="A58" s="319"/>
      <c r="B58" s="296"/>
      <c r="C58" s="322"/>
      <c r="D58" s="296"/>
      <c r="E58" s="296"/>
      <c r="F58" s="296"/>
      <c r="G58" s="296"/>
      <c r="H58" s="296"/>
      <c r="I58" s="296"/>
      <c r="J58" s="305"/>
      <c r="K58" s="308"/>
      <c r="L58" s="308"/>
      <c r="M58" s="308"/>
      <c r="N58" s="308"/>
      <c r="O58" s="308"/>
      <c r="P58" s="308"/>
      <c r="Q58" s="308"/>
      <c r="R58" s="184" t="s">
        <v>53</v>
      </c>
      <c r="S58" s="185">
        <f t="shared" si="5"/>
        <v>0</v>
      </c>
      <c r="T58" s="185"/>
      <c r="U58" s="185"/>
      <c r="V58" s="185"/>
      <c r="W58" s="185"/>
      <c r="X58" s="185"/>
      <c r="Y58" s="331"/>
      <c r="Z58" s="296"/>
      <c r="AA58" s="299"/>
      <c r="AB58" s="302"/>
      <c r="AD58" s="187"/>
      <c r="AE58" s="187"/>
    </row>
    <row r="59" spans="1:33" s="28" customFormat="1" ht="15" customHeight="1" x14ac:dyDescent="0.2">
      <c r="A59" s="319"/>
      <c r="B59" s="296"/>
      <c r="C59" s="322"/>
      <c r="D59" s="296"/>
      <c r="E59" s="296"/>
      <c r="F59" s="296"/>
      <c r="G59" s="296"/>
      <c r="H59" s="296"/>
      <c r="I59" s="296"/>
      <c r="J59" s="305"/>
      <c r="K59" s="308"/>
      <c r="L59" s="308"/>
      <c r="M59" s="308"/>
      <c r="N59" s="308"/>
      <c r="O59" s="308"/>
      <c r="P59" s="308"/>
      <c r="Q59" s="308"/>
      <c r="R59" s="26" t="s">
        <v>54</v>
      </c>
      <c r="S59" s="27">
        <f t="shared" si="5"/>
        <v>0</v>
      </c>
      <c r="T59" s="27"/>
      <c r="U59" s="27"/>
      <c r="V59" s="27"/>
      <c r="W59" s="27"/>
      <c r="X59" s="27"/>
      <c r="Y59" s="331"/>
      <c r="Z59" s="296"/>
      <c r="AA59" s="299"/>
      <c r="AB59" s="302"/>
      <c r="AD59" s="29"/>
      <c r="AE59" s="29"/>
    </row>
    <row r="60" spans="1:33" s="28" customFormat="1" ht="15" customHeight="1" thickBot="1" x14ac:dyDescent="0.25">
      <c r="A60" s="320"/>
      <c r="B60" s="297"/>
      <c r="C60" s="323"/>
      <c r="D60" s="297"/>
      <c r="E60" s="297"/>
      <c r="F60" s="297"/>
      <c r="G60" s="297"/>
      <c r="H60" s="297"/>
      <c r="I60" s="297"/>
      <c r="J60" s="306"/>
      <c r="K60" s="309"/>
      <c r="L60" s="309"/>
      <c r="M60" s="309"/>
      <c r="N60" s="309"/>
      <c r="O60" s="309"/>
      <c r="P60" s="309"/>
      <c r="Q60" s="309"/>
      <c r="R60" s="218" t="s">
        <v>55</v>
      </c>
      <c r="S60" s="219">
        <f t="shared" si="5"/>
        <v>0</v>
      </c>
      <c r="T60" s="219"/>
      <c r="U60" s="219"/>
      <c r="V60" s="219"/>
      <c r="W60" s="219"/>
      <c r="X60" s="219"/>
      <c r="Y60" s="332"/>
      <c r="Z60" s="297"/>
      <c r="AA60" s="300"/>
      <c r="AB60" s="303"/>
      <c r="AD60" s="29"/>
      <c r="AE60" s="29"/>
    </row>
    <row r="61" spans="1:33" s="28" customFormat="1" ht="15" customHeight="1" x14ac:dyDescent="0.2">
      <c r="A61" s="318">
        <v>41</v>
      </c>
      <c r="B61" s="295" t="s">
        <v>56</v>
      </c>
      <c r="C61" s="321" t="s">
        <v>79</v>
      </c>
      <c r="D61" s="295" t="s">
        <v>80</v>
      </c>
      <c r="E61" s="295" t="s">
        <v>81</v>
      </c>
      <c r="F61" s="295" t="s">
        <v>81</v>
      </c>
      <c r="G61" s="295" t="s">
        <v>49</v>
      </c>
      <c r="H61" s="295">
        <v>2016</v>
      </c>
      <c r="I61" s="295" t="s">
        <v>75</v>
      </c>
      <c r="J61" s="304">
        <v>42643</v>
      </c>
      <c r="K61" s="307">
        <f>SUM(L61:M65)</f>
        <v>800000</v>
      </c>
      <c r="L61" s="307">
        <v>640000</v>
      </c>
      <c r="M61" s="307">
        <v>160000</v>
      </c>
      <c r="N61" s="307">
        <v>0</v>
      </c>
      <c r="O61" s="307">
        <v>0</v>
      </c>
      <c r="P61" s="307">
        <v>640000</v>
      </c>
      <c r="Q61" s="307">
        <v>48000</v>
      </c>
      <c r="R61" s="213" t="s">
        <v>51</v>
      </c>
      <c r="S61" s="214">
        <f t="shared" si="0"/>
        <v>800000</v>
      </c>
      <c r="T61" s="214">
        <v>640000</v>
      </c>
      <c r="U61" s="214">
        <v>160000</v>
      </c>
      <c r="V61" s="214">
        <v>0</v>
      </c>
      <c r="W61" s="214">
        <v>0</v>
      </c>
      <c r="X61" s="214">
        <v>0</v>
      </c>
      <c r="Y61" s="330">
        <v>0</v>
      </c>
      <c r="Z61" s="295" t="s">
        <v>99</v>
      </c>
      <c r="AA61" s="298">
        <v>15000</v>
      </c>
      <c r="AB61" s="301"/>
      <c r="AD61" s="29"/>
      <c r="AE61" s="29">
        <v>15000</v>
      </c>
      <c r="AF61" s="28" t="s">
        <v>97</v>
      </c>
      <c r="AG61" s="28">
        <v>1</v>
      </c>
    </row>
    <row r="62" spans="1:33" s="28" customFormat="1" ht="15" customHeight="1" x14ac:dyDescent="0.2">
      <c r="A62" s="319"/>
      <c r="B62" s="296"/>
      <c r="C62" s="322"/>
      <c r="D62" s="296"/>
      <c r="E62" s="296"/>
      <c r="F62" s="296"/>
      <c r="G62" s="296"/>
      <c r="H62" s="296"/>
      <c r="I62" s="296"/>
      <c r="J62" s="305"/>
      <c r="K62" s="308"/>
      <c r="L62" s="308"/>
      <c r="M62" s="308"/>
      <c r="N62" s="308"/>
      <c r="O62" s="308"/>
      <c r="P62" s="308"/>
      <c r="Q62" s="308"/>
      <c r="R62" s="26" t="s">
        <v>52</v>
      </c>
      <c r="S62" s="27">
        <f t="shared" si="0"/>
        <v>800000</v>
      </c>
      <c r="T62" s="27">
        <v>640000</v>
      </c>
      <c r="U62" s="27">
        <v>160000</v>
      </c>
      <c r="V62" s="27">
        <v>0</v>
      </c>
      <c r="W62" s="27">
        <v>0</v>
      </c>
      <c r="X62" s="27">
        <v>0</v>
      </c>
      <c r="Y62" s="331"/>
      <c r="Z62" s="296"/>
      <c r="AA62" s="299"/>
      <c r="AB62" s="302"/>
      <c r="AD62" s="29"/>
      <c r="AE62" s="29"/>
    </row>
    <row r="63" spans="1:33" s="186" customFormat="1" ht="15" customHeight="1" x14ac:dyDescent="0.2">
      <c r="A63" s="319"/>
      <c r="B63" s="296"/>
      <c r="C63" s="322"/>
      <c r="D63" s="296"/>
      <c r="E63" s="296"/>
      <c r="F63" s="296"/>
      <c r="G63" s="296"/>
      <c r="H63" s="296"/>
      <c r="I63" s="296"/>
      <c r="J63" s="305"/>
      <c r="K63" s="308"/>
      <c r="L63" s="308"/>
      <c r="M63" s="308"/>
      <c r="N63" s="308"/>
      <c r="O63" s="308"/>
      <c r="P63" s="308"/>
      <c r="Q63" s="308"/>
      <c r="R63" s="184" t="s">
        <v>53</v>
      </c>
      <c r="S63" s="185">
        <f t="shared" si="0"/>
        <v>0</v>
      </c>
      <c r="T63" s="185"/>
      <c r="U63" s="185"/>
      <c r="V63" s="185"/>
      <c r="W63" s="185"/>
      <c r="X63" s="185"/>
      <c r="Y63" s="331"/>
      <c r="Z63" s="296"/>
      <c r="AA63" s="299"/>
      <c r="AB63" s="302"/>
      <c r="AD63" s="187"/>
      <c r="AE63" s="187"/>
    </row>
    <row r="64" spans="1:33" s="28" customFormat="1" ht="15" customHeight="1" x14ac:dyDescent="0.2">
      <c r="A64" s="319"/>
      <c r="B64" s="296"/>
      <c r="C64" s="322"/>
      <c r="D64" s="296"/>
      <c r="E64" s="296"/>
      <c r="F64" s="296"/>
      <c r="G64" s="296"/>
      <c r="H64" s="296"/>
      <c r="I64" s="296"/>
      <c r="J64" s="305"/>
      <c r="K64" s="308"/>
      <c r="L64" s="308"/>
      <c r="M64" s="308"/>
      <c r="N64" s="308"/>
      <c r="O64" s="308"/>
      <c r="P64" s="308"/>
      <c r="Q64" s="308"/>
      <c r="R64" s="26" t="s">
        <v>54</v>
      </c>
      <c r="S64" s="27">
        <f t="shared" si="0"/>
        <v>0</v>
      </c>
      <c r="T64" s="27"/>
      <c r="U64" s="27"/>
      <c r="V64" s="27"/>
      <c r="W64" s="27"/>
      <c r="X64" s="27"/>
      <c r="Y64" s="331"/>
      <c r="Z64" s="296"/>
      <c r="AA64" s="299"/>
      <c r="AB64" s="302"/>
      <c r="AD64" s="29"/>
      <c r="AE64" s="29"/>
    </row>
    <row r="65" spans="1:33" s="28" customFormat="1" ht="15" customHeight="1" thickBot="1" x14ac:dyDescent="0.25">
      <c r="A65" s="320"/>
      <c r="B65" s="297"/>
      <c r="C65" s="323"/>
      <c r="D65" s="297"/>
      <c r="E65" s="297"/>
      <c r="F65" s="297"/>
      <c r="G65" s="297"/>
      <c r="H65" s="297"/>
      <c r="I65" s="297"/>
      <c r="J65" s="306"/>
      <c r="K65" s="309"/>
      <c r="L65" s="309"/>
      <c r="M65" s="309"/>
      <c r="N65" s="309"/>
      <c r="O65" s="309"/>
      <c r="P65" s="309"/>
      <c r="Q65" s="309"/>
      <c r="R65" s="218" t="s">
        <v>55</v>
      </c>
      <c r="S65" s="219">
        <f t="shared" si="0"/>
        <v>0</v>
      </c>
      <c r="T65" s="219"/>
      <c r="U65" s="219"/>
      <c r="V65" s="219"/>
      <c r="W65" s="219"/>
      <c r="X65" s="219"/>
      <c r="Y65" s="332"/>
      <c r="Z65" s="297"/>
      <c r="AA65" s="300"/>
      <c r="AB65" s="303"/>
      <c r="AD65" s="29"/>
      <c r="AE65" s="29"/>
    </row>
    <row r="66" spans="1:33" s="28" customFormat="1" ht="15" customHeight="1" x14ac:dyDescent="0.2">
      <c r="A66" s="318">
        <v>42</v>
      </c>
      <c r="B66" s="295" t="s">
        <v>56</v>
      </c>
      <c r="C66" s="321" t="s">
        <v>82</v>
      </c>
      <c r="D66" s="295" t="s">
        <v>80</v>
      </c>
      <c r="E66" s="295" t="s">
        <v>81</v>
      </c>
      <c r="F66" s="295" t="s">
        <v>81</v>
      </c>
      <c r="G66" s="295" t="s">
        <v>49</v>
      </c>
      <c r="H66" s="295">
        <v>2016</v>
      </c>
      <c r="I66" s="295" t="s">
        <v>75</v>
      </c>
      <c r="J66" s="304">
        <v>42643</v>
      </c>
      <c r="K66" s="307">
        <f>SUM(L66:M70)</f>
        <v>800000</v>
      </c>
      <c r="L66" s="307">
        <v>640000</v>
      </c>
      <c r="M66" s="307">
        <v>160000</v>
      </c>
      <c r="N66" s="307">
        <v>0</v>
      </c>
      <c r="O66" s="307">
        <v>0</v>
      </c>
      <c r="P66" s="307">
        <v>640000</v>
      </c>
      <c r="Q66" s="307">
        <v>48000</v>
      </c>
      <c r="R66" s="213" t="s">
        <v>51</v>
      </c>
      <c r="S66" s="214">
        <f t="shared" si="0"/>
        <v>800000</v>
      </c>
      <c r="T66" s="214">
        <v>640000</v>
      </c>
      <c r="U66" s="214">
        <v>160000</v>
      </c>
      <c r="V66" s="214">
        <v>0</v>
      </c>
      <c r="W66" s="214">
        <v>0</v>
      </c>
      <c r="X66" s="214">
        <v>0</v>
      </c>
      <c r="Y66" s="313">
        <f>S69/S68</f>
        <v>4.58E-2</v>
      </c>
      <c r="Z66" s="295" t="s">
        <v>99</v>
      </c>
      <c r="AA66" s="298">
        <v>10000</v>
      </c>
      <c r="AB66" s="301"/>
      <c r="AD66" s="29"/>
      <c r="AE66" s="29">
        <v>10000</v>
      </c>
      <c r="AF66" s="28" t="s">
        <v>97</v>
      </c>
      <c r="AG66" s="28">
        <v>1</v>
      </c>
    </row>
    <row r="67" spans="1:33" s="28" customFormat="1" ht="15" customHeight="1" x14ac:dyDescent="0.2">
      <c r="A67" s="319"/>
      <c r="B67" s="296"/>
      <c r="C67" s="322"/>
      <c r="D67" s="296"/>
      <c r="E67" s="296"/>
      <c r="F67" s="296"/>
      <c r="G67" s="296"/>
      <c r="H67" s="296"/>
      <c r="I67" s="296"/>
      <c r="J67" s="305"/>
      <c r="K67" s="308"/>
      <c r="L67" s="308"/>
      <c r="M67" s="308"/>
      <c r="N67" s="308"/>
      <c r="O67" s="308"/>
      <c r="P67" s="308"/>
      <c r="Q67" s="308"/>
      <c r="R67" s="26" t="s">
        <v>52</v>
      </c>
      <c r="S67" s="27">
        <f t="shared" si="0"/>
        <v>800000</v>
      </c>
      <c r="T67" s="27">
        <f>T66</f>
        <v>640000</v>
      </c>
      <c r="U67" s="27">
        <f>U66</f>
        <v>160000</v>
      </c>
      <c r="V67" s="27">
        <f>V66</f>
        <v>0</v>
      </c>
      <c r="W67" s="27">
        <f>W66</f>
        <v>0</v>
      </c>
      <c r="X67" s="27">
        <f>X66</f>
        <v>0</v>
      </c>
      <c r="Y67" s="314"/>
      <c r="Z67" s="296"/>
      <c r="AA67" s="299"/>
      <c r="AB67" s="302"/>
      <c r="AD67" s="29"/>
      <c r="AE67" s="29"/>
    </row>
    <row r="68" spans="1:33" s="186" customFormat="1" ht="15" customHeight="1" x14ac:dyDescent="0.2">
      <c r="A68" s="319"/>
      <c r="B68" s="296"/>
      <c r="C68" s="322"/>
      <c r="D68" s="296"/>
      <c r="E68" s="296"/>
      <c r="F68" s="296"/>
      <c r="G68" s="296"/>
      <c r="H68" s="296"/>
      <c r="I68" s="296"/>
      <c r="J68" s="305"/>
      <c r="K68" s="308"/>
      <c r="L68" s="308"/>
      <c r="M68" s="308"/>
      <c r="N68" s="308"/>
      <c r="O68" s="308"/>
      <c r="P68" s="308"/>
      <c r="Q68" s="308"/>
      <c r="R68" s="184" t="s">
        <v>53</v>
      </c>
      <c r="S68" s="185">
        <f t="shared" si="0"/>
        <v>745835</v>
      </c>
      <c r="T68" s="185">
        <v>596668</v>
      </c>
      <c r="U68" s="185">
        <v>149167</v>
      </c>
      <c r="V68" s="185">
        <v>0</v>
      </c>
      <c r="W68" s="185">
        <v>0</v>
      </c>
      <c r="X68" s="185">
        <v>0</v>
      </c>
      <c r="Y68" s="314"/>
      <c r="Z68" s="296"/>
      <c r="AA68" s="299"/>
      <c r="AB68" s="302"/>
      <c r="AD68" s="187"/>
      <c r="AE68" s="187"/>
    </row>
    <row r="69" spans="1:33" s="28" customFormat="1" ht="15" customHeight="1" x14ac:dyDescent="0.2">
      <c r="A69" s="319"/>
      <c r="B69" s="296"/>
      <c r="C69" s="322"/>
      <c r="D69" s="296"/>
      <c r="E69" s="296"/>
      <c r="F69" s="296"/>
      <c r="G69" s="296"/>
      <c r="H69" s="296"/>
      <c r="I69" s="296"/>
      <c r="J69" s="305"/>
      <c r="K69" s="308"/>
      <c r="L69" s="308"/>
      <c r="M69" s="308"/>
      <c r="N69" s="308"/>
      <c r="O69" s="308"/>
      <c r="P69" s="308"/>
      <c r="Q69" s="308"/>
      <c r="R69" s="26" t="s">
        <v>54</v>
      </c>
      <c r="S69" s="27">
        <f t="shared" si="0"/>
        <v>34159.243000000002</v>
      </c>
      <c r="T69" s="27">
        <f>T68*0.0458</f>
        <v>27327.394400000001</v>
      </c>
      <c r="U69" s="27">
        <f>U68*0.0458</f>
        <v>6831.8486000000003</v>
      </c>
      <c r="V69" s="27">
        <v>0</v>
      </c>
      <c r="W69" s="27">
        <v>0</v>
      </c>
      <c r="X69" s="27">
        <v>0</v>
      </c>
      <c r="Y69" s="314"/>
      <c r="Z69" s="296"/>
      <c r="AA69" s="299"/>
      <c r="AB69" s="302"/>
      <c r="AD69" s="29"/>
      <c r="AE69" s="29"/>
    </row>
    <row r="70" spans="1:33" s="28" customFormat="1" ht="15" customHeight="1" thickBot="1" x14ac:dyDescent="0.25">
      <c r="A70" s="320"/>
      <c r="B70" s="297"/>
      <c r="C70" s="323"/>
      <c r="D70" s="297"/>
      <c r="E70" s="297"/>
      <c r="F70" s="297"/>
      <c r="G70" s="297"/>
      <c r="H70" s="297"/>
      <c r="I70" s="297"/>
      <c r="J70" s="306"/>
      <c r="K70" s="309"/>
      <c r="L70" s="309"/>
      <c r="M70" s="309"/>
      <c r="N70" s="309"/>
      <c r="O70" s="309"/>
      <c r="P70" s="309"/>
      <c r="Q70" s="309"/>
      <c r="R70" s="218" t="s">
        <v>55</v>
      </c>
      <c r="S70" s="221">
        <f t="shared" si="0"/>
        <v>74583.5</v>
      </c>
      <c r="T70" s="219">
        <f>'DETALLE DE PAGO'!R63</f>
        <v>59666.8</v>
      </c>
      <c r="U70" s="219">
        <f>'DETALLE DE PAGO'!R64</f>
        <v>14916.7</v>
      </c>
      <c r="V70" s="219">
        <v>0</v>
      </c>
      <c r="W70" s="219">
        <v>0</v>
      </c>
      <c r="X70" s="219">
        <v>0</v>
      </c>
      <c r="Y70" s="315"/>
      <c r="Z70" s="297"/>
      <c r="AA70" s="300"/>
      <c r="AB70" s="303"/>
      <c r="AD70" s="29"/>
      <c r="AE70" s="29"/>
    </row>
    <row r="71" spans="1:33" s="28" customFormat="1" ht="12.95" customHeight="1" x14ac:dyDescent="0.2">
      <c r="A71" s="318">
        <v>44</v>
      </c>
      <c r="B71" s="295" t="s">
        <v>61</v>
      </c>
      <c r="C71" s="321" t="s">
        <v>83</v>
      </c>
      <c r="D71" s="295" t="s">
        <v>63</v>
      </c>
      <c r="E71" s="295" t="s">
        <v>64</v>
      </c>
      <c r="F71" s="295" t="s">
        <v>64</v>
      </c>
      <c r="G71" s="295" t="s">
        <v>49</v>
      </c>
      <c r="H71" s="295">
        <v>2016</v>
      </c>
      <c r="I71" s="295" t="s">
        <v>75</v>
      </c>
      <c r="J71" s="304">
        <v>42643</v>
      </c>
      <c r="K71" s="307">
        <f>SUM(L71:M75)</f>
        <v>800000</v>
      </c>
      <c r="L71" s="307">
        <v>640000</v>
      </c>
      <c r="M71" s="307">
        <v>160000</v>
      </c>
      <c r="N71" s="307">
        <v>0</v>
      </c>
      <c r="O71" s="307">
        <v>0</v>
      </c>
      <c r="P71" s="307">
        <v>640000</v>
      </c>
      <c r="Q71" s="307">
        <v>48000</v>
      </c>
      <c r="R71" s="213" t="s">
        <v>51</v>
      </c>
      <c r="S71" s="214">
        <f t="shared" si="0"/>
        <v>800000</v>
      </c>
      <c r="T71" s="214">
        <v>640000</v>
      </c>
      <c r="U71" s="214">
        <v>160000</v>
      </c>
      <c r="V71" s="214">
        <v>0</v>
      </c>
      <c r="W71" s="214">
        <v>0</v>
      </c>
      <c r="X71" s="214">
        <v>0</v>
      </c>
      <c r="Y71" s="313">
        <f>S74/S73</f>
        <v>4.58E-2</v>
      </c>
      <c r="Z71" s="295" t="s">
        <v>99</v>
      </c>
      <c r="AA71" s="298">
        <v>20000</v>
      </c>
      <c r="AB71" s="301"/>
      <c r="AD71" s="29"/>
      <c r="AE71" s="29">
        <v>20000</v>
      </c>
      <c r="AF71" s="28" t="s">
        <v>98</v>
      </c>
      <c r="AG71" s="28">
        <v>1</v>
      </c>
    </row>
    <row r="72" spans="1:33" s="28" customFormat="1" ht="12.95" customHeight="1" x14ac:dyDescent="0.2">
      <c r="A72" s="319"/>
      <c r="B72" s="296"/>
      <c r="C72" s="322"/>
      <c r="D72" s="296"/>
      <c r="E72" s="296"/>
      <c r="F72" s="296"/>
      <c r="G72" s="296"/>
      <c r="H72" s="296"/>
      <c r="I72" s="296"/>
      <c r="J72" s="305"/>
      <c r="K72" s="308"/>
      <c r="L72" s="308"/>
      <c r="M72" s="308"/>
      <c r="N72" s="308"/>
      <c r="O72" s="308"/>
      <c r="P72" s="308"/>
      <c r="Q72" s="308"/>
      <c r="R72" s="26" t="s">
        <v>52</v>
      </c>
      <c r="S72" s="27">
        <f t="shared" si="0"/>
        <v>800000</v>
      </c>
      <c r="T72" s="27">
        <f>T71</f>
        <v>640000</v>
      </c>
      <c r="U72" s="27">
        <f>U71</f>
        <v>160000</v>
      </c>
      <c r="V72" s="27">
        <f>V71</f>
        <v>0</v>
      </c>
      <c r="W72" s="27">
        <f>W71</f>
        <v>0</v>
      </c>
      <c r="X72" s="27">
        <f>X71</f>
        <v>0</v>
      </c>
      <c r="Y72" s="314"/>
      <c r="Z72" s="296"/>
      <c r="AA72" s="299"/>
      <c r="AB72" s="302"/>
      <c r="AD72" s="29"/>
      <c r="AE72" s="29"/>
    </row>
    <row r="73" spans="1:33" s="186" customFormat="1" ht="12.95" customHeight="1" x14ac:dyDescent="0.2">
      <c r="A73" s="319"/>
      <c r="B73" s="296"/>
      <c r="C73" s="322"/>
      <c r="D73" s="296"/>
      <c r="E73" s="296"/>
      <c r="F73" s="296"/>
      <c r="G73" s="296"/>
      <c r="H73" s="296"/>
      <c r="I73" s="296"/>
      <c r="J73" s="305"/>
      <c r="K73" s="308"/>
      <c r="L73" s="308"/>
      <c r="M73" s="308"/>
      <c r="N73" s="308"/>
      <c r="O73" s="308"/>
      <c r="P73" s="308"/>
      <c r="Q73" s="308"/>
      <c r="R73" s="184" t="s">
        <v>53</v>
      </c>
      <c r="S73" s="185">
        <f t="shared" si="0"/>
        <v>732916.54</v>
      </c>
      <c r="T73" s="185">
        <v>586333.23</v>
      </c>
      <c r="U73" s="185">
        <v>146583.31</v>
      </c>
      <c r="V73" s="185">
        <v>0</v>
      </c>
      <c r="W73" s="185">
        <v>0</v>
      </c>
      <c r="X73" s="185">
        <v>0</v>
      </c>
      <c r="Y73" s="314"/>
      <c r="Z73" s="296"/>
      <c r="AA73" s="299"/>
      <c r="AB73" s="302"/>
      <c r="AD73" s="187"/>
      <c r="AE73" s="187"/>
    </row>
    <row r="74" spans="1:33" s="28" customFormat="1" ht="12.95" customHeight="1" x14ac:dyDescent="0.2">
      <c r="A74" s="319"/>
      <c r="B74" s="296"/>
      <c r="C74" s="322"/>
      <c r="D74" s="296"/>
      <c r="E74" s="296"/>
      <c r="F74" s="296"/>
      <c r="G74" s="296"/>
      <c r="H74" s="296"/>
      <c r="I74" s="296"/>
      <c r="J74" s="305"/>
      <c r="K74" s="308"/>
      <c r="L74" s="308"/>
      <c r="M74" s="308"/>
      <c r="N74" s="308"/>
      <c r="O74" s="308"/>
      <c r="P74" s="308"/>
      <c r="Q74" s="308"/>
      <c r="R74" s="26" t="s">
        <v>54</v>
      </c>
      <c r="S74" s="27">
        <f t="shared" si="0"/>
        <v>33567.577532000003</v>
      </c>
      <c r="T74" s="27">
        <f>T73*0.0458</f>
        <v>26854.061934000001</v>
      </c>
      <c r="U74" s="27">
        <f>U73*0.0458</f>
        <v>6713.515598</v>
      </c>
      <c r="V74" s="27">
        <v>0</v>
      </c>
      <c r="W74" s="27">
        <v>0</v>
      </c>
      <c r="X74" s="27">
        <v>0</v>
      </c>
      <c r="Y74" s="314"/>
      <c r="Z74" s="296"/>
      <c r="AA74" s="299"/>
      <c r="AB74" s="302"/>
      <c r="AD74" s="29"/>
      <c r="AE74" s="29"/>
    </row>
    <row r="75" spans="1:33" s="28" customFormat="1" ht="12.95" customHeight="1" thickBot="1" x14ac:dyDescent="0.25">
      <c r="A75" s="320"/>
      <c r="B75" s="297"/>
      <c r="C75" s="323"/>
      <c r="D75" s="297"/>
      <c r="E75" s="297"/>
      <c r="F75" s="297"/>
      <c r="G75" s="297"/>
      <c r="H75" s="297"/>
      <c r="I75" s="297"/>
      <c r="J75" s="306"/>
      <c r="K75" s="309"/>
      <c r="L75" s="309"/>
      <c r="M75" s="309"/>
      <c r="N75" s="309"/>
      <c r="O75" s="309"/>
      <c r="P75" s="309"/>
      <c r="Q75" s="309"/>
      <c r="R75" s="218" t="s">
        <v>55</v>
      </c>
      <c r="S75" s="221">
        <f t="shared" si="0"/>
        <v>73291.64</v>
      </c>
      <c r="T75" s="219">
        <f>'DETALLE DE PAGO'!R68</f>
        <v>58633.31</v>
      </c>
      <c r="U75" s="219">
        <f>'DETALLE DE PAGO'!R69</f>
        <v>14658.33</v>
      </c>
      <c r="V75" s="219">
        <v>0</v>
      </c>
      <c r="W75" s="219">
        <v>0</v>
      </c>
      <c r="X75" s="219">
        <v>0</v>
      </c>
      <c r="Y75" s="315"/>
      <c r="Z75" s="297"/>
      <c r="AA75" s="300"/>
      <c r="AB75" s="303"/>
      <c r="AD75" s="29"/>
      <c r="AE75" s="29"/>
    </row>
    <row r="76" spans="1:33" s="225" customFormat="1" x14ac:dyDescent="0.25">
      <c r="A76" s="222"/>
      <c r="B76" s="222"/>
      <c r="C76" s="223"/>
      <c r="D76" s="222"/>
      <c r="E76" s="222"/>
      <c r="F76" s="222"/>
      <c r="G76" s="222"/>
      <c r="H76" s="343" t="s">
        <v>138</v>
      </c>
      <c r="I76" s="340" t="s">
        <v>139</v>
      </c>
      <c r="J76" s="340"/>
      <c r="K76" s="237">
        <f>SUM(K16:K75)</f>
        <v>21601687.109999999</v>
      </c>
      <c r="L76" s="237">
        <f>SUM(L16:L75)</f>
        <v>12285840.98</v>
      </c>
      <c r="M76" s="237">
        <f>SUM(M16:M75)</f>
        <v>9315846.129999999</v>
      </c>
      <c r="N76" s="237">
        <f t="shared" ref="N76:O76" si="6">SUM(N16:N75)</f>
        <v>0</v>
      </c>
      <c r="O76" s="237">
        <f t="shared" si="6"/>
        <v>0</v>
      </c>
      <c r="P76" s="238">
        <f>SUM(P16:P75)</f>
        <v>11912520.640000001</v>
      </c>
      <c r="Q76" s="238">
        <f>SUM(Q16:Q75)</f>
        <v>2490204</v>
      </c>
      <c r="R76" s="239" t="s">
        <v>51</v>
      </c>
      <c r="S76" s="240">
        <f>SUM(S71+S66+S61+S56+S51+S46+S41+S36+S31+S26+S21+S16)</f>
        <v>21601687.109999999</v>
      </c>
      <c r="T76" s="240">
        <f t="shared" ref="T76:X76" si="7">SUM(T71+T66+T61+T56+T51+T46+T41+T36+T31+T26+T21+T16)</f>
        <v>12285840.98</v>
      </c>
      <c r="U76" s="240">
        <f t="shared" si="7"/>
        <v>9315846.129999999</v>
      </c>
      <c r="V76" s="240">
        <f t="shared" si="7"/>
        <v>0</v>
      </c>
      <c r="W76" s="240">
        <f t="shared" si="7"/>
        <v>0</v>
      </c>
      <c r="X76" s="241">
        <f t="shared" si="7"/>
        <v>0</v>
      </c>
      <c r="Y76" s="236"/>
      <c r="Z76" s="222"/>
      <c r="AA76" s="224"/>
      <c r="AB76" s="222"/>
      <c r="AD76" s="226"/>
      <c r="AE76" s="226"/>
    </row>
    <row r="77" spans="1:33" s="228" customFormat="1" ht="20.100000000000001" customHeight="1" x14ac:dyDescent="0.25">
      <c r="A77" s="227"/>
      <c r="B77" s="227"/>
      <c r="D77" s="227"/>
      <c r="E77" s="227"/>
      <c r="F77" s="227"/>
      <c r="G77" s="227"/>
      <c r="H77" s="344"/>
      <c r="I77" s="341" t="s">
        <v>140</v>
      </c>
      <c r="J77" s="341"/>
      <c r="K77" s="174">
        <f>K76*0.028</f>
        <v>604847.23907999997</v>
      </c>
      <c r="L77" s="174">
        <v>344599.36</v>
      </c>
      <c r="M77" s="174">
        <v>263499.03999999998</v>
      </c>
      <c r="N77" s="174">
        <f t="shared" ref="N77:O77" si="8">N76*0.028</f>
        <v>0</v>
      </c>
      <c r="O77" s="174">
        <f t="shared" si="8"/>
        <v>0</v>
      </c>
      <c r="P77" s="251">
        <v>344599.36</v>
      </c>
      <c r="Q77" s="251">
        <v>79050</v>
      </c>
      <c r="R77" s="229" t="s">
        <v>52</v>
      </c>
      <c r="S77" s="230">
        <f>S72+S67+S62+S57+S52+S47+S42+S37+S32+S27+S22+S17</f>
        <v>19720985.439999998</v>
      </c>
      <c r="T77" s="230">
        <f t="shared" ref="T77:X77" si="9">T72+T67+T62+T57+T52+T47+T42+T37+T32+T27+T22+T17</f>
        <v>10909349.810000001</v>
      </c>
      <c r="U77" s="230">
        <f t="shared" si="9"/>
        <v>8811635.629999999</v>
      </c>
      <c r="V77" s="230">
        <f t="shared" si="9"/>
        <v>0</v>
      </c>
      <c r="W77" s="230">
        <f t="shared" si="9"/>
        <v>0</v>
      </c>
      <c r="X77" s="242">
        <f t="shared" si="9"/>
        <v>0</v>
      </c>
      <c r="Y77" s="182"/>
      <c r="Z77" s="253"/>
      <c r="AA77" s="231"/>
      <c r="AB77" s="227"/>
      <c r="AD77" s="231"/>
      <c r="AE77" s="231"/>
    </row>
    <row r="78" spans="1:33" s="228" customFormat="1" ht="20.100000000000001" customHeight="1" x14ac:dyDescent="0.25">
      <c r="A78" s="227"/>
      <c r="B78" s="227"/>
      <c r="D78" s="227"/>
      <c r="E78" s="227"/>
      <c r="F78" s="227"/>
      <c r="G78" s="227"/>
      <c r="H78" s="344"/>
      <c r="I78" s="341" t="s">
        <v>141</v>
      </c>
      <c r="J78" s="341"/>
      <c r="K78" s="232"/>
      <c r="L78" s="232"/>
      <c r="M78" s="232"/>
      <c r="N78" s="232"/>
      <c r="O78" s="232"/>
      <c r="P78" s="252"/>
      <c r="Q78" s="252"/>
      <c r="R78" s="229" t="s">
        <v>53</v>
      </c>
      <c r="S78" s="230">
        <f>S73+S68+S63+S58+S53+S48+S43+S38+S33+S28+S23+S18</f>
        <v>16490498.629999999</v>
      </c>
      <c r="T78" s="230">
        <f t="shared" ref="T78:X78" si="10">T73+T68+T63+T58+T53+T48+T43+T38+T33+T28+T23+T18</f>
        <v>9025148.6800000016</v>
      </c>
      <c r="U78" s="230">
        <f t="shared" si="10"/>
        <v>7465349.9499999993</v>
      </c>
      <c r="V78" s="230">
        <f t="shared" si="10"/>
        <v>0</v>
      </c>
      <c r="W78" s="230">
        <f t="shared" si="10"/>
        <v>0</v>
      </c>
      <c r="X78" s="242">
        <f t="shared" si="10"/>
        <v>0</v>
      </c>
      <c r="Y78" s="182"/>
      <c r="Z78" s="227"/>
      <c r="AA78" s="231"/>
      <c r="AB78" s="227"/>
      <c r="AD78" s="231"/>
      <c r="AE78" s="231"/>
    </row>
    <row r="79" spans="1:33" s="228" customFormat="1" ht="20.100000000000001" customHeight="1" x14ac:dyDescent="0.25">
      <c r="A79" s="227"/>
      <c r="B79" s="335" t="s">
        <v>85</v>
      </c>
      <c r="C79" s="336"/>
      <c r="D79" s="337"/>
      <c r="E79" s="227"/>
      <c r="F79" s="227"/>
      <c r="G79" s="227"/>
      <c r="H79" s="344"/>
      <c r="I79" s="341" t="s">
        <v>142</v>
      </c>
      <c r="J79" s="341"/>
      <c r="K79" s="174">
        <f>SUM(L79:O79)</f>
        <v>66666.67</v>
      </c>
      <c r="L79" s="174">
        <v>50000</v>
      </c>
      <c r="M79" s="174">
        <v>16666.669999999998</v>
      </c>
      <c r="N79" s="174">
        <f t="shared" ref="N79" si="11">N78*0.028</f>
        <v>0</v>
      </c>
      <c r="O79" s="174">
        <f t="shared" ref="O79" si="12">O78*0.028</f>
        <v>0</v>
      </c>
      <c r="P79" s="254">
        <v>50000</v>
      </c>
      <c r="Q79" s="252"/>
      <c r="R79" s="229" t="s">
        <v>54</v>
      </c>
      <c r="S79" s="230">
        <f>S74+S69+S64+S59+S54+S49+S44+S39+S34+S29+S24+S19</f>
        <v>2376588.5356320003</v>
      </c>
      <c r="T79" s="230">
        <f t="shared" ref="T79:X79" si="13">T74+T69+T64+T59+T54+T49+T44+T39+T34+T29+T24+T19</f>
        <v>1198943.4296339999</v>
      </c>
      <c r="U79" s="230">
        <f t="shared" si="13"/>
        <v>1177645.1059980001</v>
      </c>
      <c r="V79" s="230">
        <f t="shared" si="13"/>
        <v>0</v>
      </c>
      <c r="W79" s="230">
        <f t="shared" si="13"/>
        <v>0</v>
      </c>
      <c r="X79" s="242">
        <f t="shared" si="13"/>
        <v>0</v>
      </c>
      <c r="Y79" s="220"/>
      <c r="Z79" s="249"/>
      <c r="AA79" s="231"/>
      <c r="AB79" s="227"/>
      <c r="AD79" s="231"/>
      <c r="AE79" s="231"/>
    </row>
    <row r="80" spans="1:33" s="228" customFormat="1" ht="20.100000000000001" customHeight="1" thickBot="1" x14ac:dyDescent="0.3">
      <c r="A80" s="227"/>
      <c r="B80" s="233" t="s">
        <v>86</v>
      </c>
      <c r="C80" s="234"/>
      <c r="D80" s="235" t="s">
        <v>49</v>
      </c>
      <c r="E80" s="227"/>
      <c r="F80" s="227"/>
      <c r="G80" s="227"/>
      <c r="H80" s="345"/>
      <c r="I80" s="342" t="s">
        <v>84</v>
      </c>
      <c r="J80" s="342"/>
      <c r="K80" s="243">
        <f>SUM(K76:K79)</f>
        <v>22273201.019080002</v>
      </c>
      <c r="L80" s="243">
        <f>SUM(L76:L79)</f>
        <v>12680440.34</v>
      </c>
      <c r="M80" s="243">
        <f>SUM(M76:M79)</f>
        <v>9596011.839999998</v>
      </c>
      <c r="N80" s="243">
        <f t="shared" ref="N80:O80" si="14">SUM(N76:N79)</f>
        <v>0</v>
      </c>
      <c r="O80" s="243">
        <f t="shared" si="14"/>
        <v>0</v>
      </c>
      <c r="P80" s="243">
        <f t="shared" ref="P80:Q80" si="15">SUM(P76:P79)</f>
        <v>12307120</v>
      </c>
      <c r="Q80" s="243">
        <f t="shared" si="15"/>
        <v>2569254</v>
      </c>
      <c r="R80" s="244" t="s">
        <v>55</v>
      </c>
      <c r="S80" s="245">
        <f>S75+S70+S65+S60+S55+S50+S45+S40+S35+S30+S25+S20</f>
        <v>3341420.09</v>
      </c>
      <c r="T80" s="245">
        <f t="shared" ref="T80:X80" si="16">T75+T70+T65+T60+T55+T50+T45+T40+T35+T30+T25+T20</f>
        <v>2048694.8399999999</v>
      </c>
      <c r="U80" s="245">
        <f t="shared" si="16"/>
        <v>1292725.25</v>
      </c>
      <c r="V80" s="245">
        <f t="shared" si="16"/>
        <v>0</v>
      </c>
      <c r="W80" s="245">
        <f t="shared" si="16"/>
        <v>0</v>
      </c>
      <c r="X80" s="246">
        <f t="shared" si="16"/>
        <v>0</v>
      </c>
      <c r="Y80" s="182"/>
      <c r="Z80" s="227"/>
      <c r="AA80" s="231"/>
      <c r="AB80" s="227"/>
      <c r="AD80" s="231"/>
      <c r="AE80" s="231"/>
    </row>
    <row r="81" spans="1:32" x14ac:dyDescent="0.25">
      <c r="A81" s="35"/>
      <c r="B81" s="33" t="s">
        <v>87</v>
      </c>
      <c r="C81" s="36"/>
      <c r="D81" s="34" t="s">
        <v>88</v>
      </c>
    </row>
    <row r="82" spans="1:32" x14ac:dyDescent="0.25">
      <c r="B82" s="33" t="s">
        <v>89</v>
      </c>
      <c r="C82" s="36"/>
      <c r="D82" s="34" t="s">
        <v>90</v>
      </c>
      <c r="R82" s="250"/>
    </row>
    <row r="83" spans="1:32" x14ac:dyDescent="0.25">
      <c r="B83" s="338" t="s">
        <v>91</v>
      </c>
      <c r="C83" s="339"/>
      <c r="D83" s="34" t="s">
        <v>92</v>
      </c>
      <c r="R83" s="250"/>
    </row>
    <row r="84" spans="1:32" x14ac:dyDescent="0.25">
      <c r="AE84" s="32">
        <f>916/2</f>
        <v>458</v>
      </c>
    </row>
    <row r="86" spans="1:32" x14ac:dyDescent="0.25">
      <c r="A86" s="258"/>
      <c r="B86" s="258"/>
      <c r="D86" s="258"/>
      <c r="E86" s="258"/>
      <c r="F86" s="258"/>
      <c r="G86" s="258"/>
      <c r="H86" s="258"/>
      <c r="I86" s="258"/>
      <c r="J86" s="258"/>
      <c r="Z86" s="258"/>
      <c r="AB86" s="258"/>
    </row>
    <row r="87" spans="1:32" x14ac:dyDescent="0.25">
      <c r="A87" s="258"/>
      <c r="B87" s="258"/>
      <c r="D87" s="258"/>
      <c r="E87" s="258"/>
      <c r="F87" s="258"/>
      <c r="G87" s="258"/>
      <c r="H87" s="258"/>
      <c r="I87" s="258"/>
      <c r="J87" s="258"/>
      <c r="Z87" s="258"/>
      <c r="AB87" s="258"/>
    </row>
    <row r="88" spans="1:32" x14ac:dyDescent="0.25">
      <c r="A88" s="258"/>
      <c r="B88" s="258"/>
      <c r="D88" s="258"/>
      <c r="E88" s="258"/>
      <c r="F88" s="258"/>
      <c r="G88" s="258"/>
      <c r="H88" s="258"/>
      <c r="I88" s="258"/>
      <c r="J88" s="258"/>
      <c r="Z88" s="258"/>
      <c r="AB88" s="258"/>
    </row>
    <row r="89" spans="1:32" x14ac:dyDescent="0.25">
      <c r="A89" s="258"/>
      <c r="B89" s="258"/>
      <c r="D89" s="258"/>
      <c r="E89" s="258"/>
      <c r="F89" s="258"/>
      <c r="G89" s="258"/>
      <c r="H89" s="258"/>
      <c r="I89" s="258"/>
      <c r="J89" s="258"/>
      <c r="Z89" s="258"/>
      <c r="AB89" s="258"/>
    </row>
    <row r="90" spans="1:32" x14ac:dyDescent="0.25">
      <c r="A90" s="258"/>
      <c r="B90" s="258"/>
      <c r="D90" s="258"/>
      <c r="E90" s="258"/>
      <c r="F90" s="258"/>
      <c r="G90" s="258"/>
      <c r="H90" s="258"/>
      <c r="I90" s="258"/>
      <c r="J90" s="258"/>
      <c r="Z90" s="258"/>
      <c r="AB90" s="258"/>
    </row>
    <row r="91" spans="1:32" x14ac:dyDescent="0.25">
      <c r="AD91" s="32">
        <f>S68+S73</f>
        <v>1478751.54</v>
      </c>
      <c r="AE91" s="32">
        <f>AD91*0.0916</f>
        <v>135453.641064</v>
      </c>
      <c r="AF91">
        <f>AE91/2</f>
        <v>67726.820531999998</v>
      </c>
    </row>
    <row r="104" spans="10:22" x14ac:dyDescent="0.25">
      <c r="M104" s="175" t="s">
        <v>155</v>
      </c>
      <c r="N104" s="175" t="s">
        <v>156</v>
      </c>
      <c r="O104" s="175" t="s">
        <v>157</v>
      </c>
      <c r="P104" s="175" t="s">
        <v>154</v>
      </c>
      <c r="Q104" s="175" t="s">
        <v>165</v>
      </c>
      <c r="R104" s="176" t="s">
        <v>166</v>
      </c>
      <c r="S104" s="177" t="s">
        <v>153</v>
      </c>
      <c r="T104" s="177"/>
      <c r="U104" s="177"/>
      <c r="V104" s="177"/>
    </row>
    <row r="105" spans="10:22" x14ac:dyDescent="0.25">
      <c r="M105" s="175"/>
      <c r="N105" s="175"/>
      <c r="O105" s="175"/>
      <c r="P105" s="175"/>
      <c r="Q105" s="175"/>
      <c r="R105" s="176"/>
      <c r="S105" s="177"/>
      <c r="T105" s="177"/>
      <c r="U105" s="177"/>
      <c r="V105" s="177"/>
    </row>
    <row r="106" spans="10:22" x14ac:dyDescent="0.25">
      <c r="M106" s="175"/>
      <c r="N106" s="175"/>
      <c r="O106" s="175"/>
      <c r="P106" s="175"/>
      <c r="Q106" s="175"/>
      <c r="R106" s="176"/>
      <c r="S106" s="177"/>
      <c r="T106" s="177"/>
      <c r="U106" s="177"/>
      <c r="V106" s="177"/>
    </row>
    <row r="107" spans="10:22" x14ac:dyDescent="0.25">
      <c r="J107" s="30" t="s">
        <v>148</v>
      </c>
      <c r="K107" s="31">
        <f>L16+L21+L26+L36+L41</f>
        <v>8109349.8100000005</v>
      </c>
      <c r="M107" s="175"/>
      <c r="N107" s="175"/>
      <c r="O107" s="175"/>
      <c r="P107" s="175"/>
      <c r="Q107" s="175"/>
      <c r="R107" s="176"/>
      <c r="S107" s="177"/>
      <c r="T107" s="177"/>
      <c r="U107" s="177"/>
      <c r="V107" s="177"/>
    </row>
    <row r="108" spans="10:22" x14ac:dyDescent="0.25">
      <c r="J108" s="30" t="s">
        <v>149</v>
      </c>
      <c r="K108" s="31">
        <f>L46+L51</f>
        <v>880000</v>
      </c>
      <c r="M108" s="175"/>
      <c r="N108" s="175"/>
      <c r="O108" s="175"/>
      <c r="P108" s="175"/>
      <c r="Q108" s="175"/>
      <c r="R108" s="176"/>
      <c r="S108" s="177"/>
      <c r="T108" s="177"/>
      <c r="U108" s="177"/>
      <c r="V108" s="177"/>
    </row>
    <row r="109" spans="10:22" x14ac:dyDescent="0.25">
      <c r="J109" s="30" t="s">
        <v>151</v>
      </c>
      <c r="K109" s="31">
        <f>(K107+K108)*0.028</f>
        <v>251701.79468000002</v>
      </c>
      <c r="M109" s="175"/>
      <c r="N109" s="175"/>
      <c r="O109" s="175"/>
      <c r="P109" s="175"/>
      <c r="Q109" s="175"/>
      <c r="R109" s="178"/>
      <c r="S109" s="177"/>
      <c r="T109" s="177"/>
      <c r="U109" s="177"/>
      <c r="V109" s="177"/>
    </row>
    <row r="110" spans="10:22" x14ac:dyDescent="0.25">
      <c r="K110" s="204">
        <f>SUM(K107:K109)</f>
        <v>9241051.6046799999</v>
      </c>
      <c r="M110" s="175"/>
      <c r="N110" s="175">
        <v>5000000</v>
      </c>
      <c r="O110" s="175">
        <v>1000000</v>
      </c>
      <c r="P110" s="175">
        <v>2000000</v>
      </c>
      <c r="Q110" s="175">
        <v>2307120</v>
      </c>
      <c r="R110" s="178">
        <f>SUM(M110:Q110)</f>
        <v>10307120</v>
      </c>
      <c r="S110" s="177">
        <f>K110-R110</f>
        <v>-1066068.3953200001</v>
      </c>
      <c r="T110" s="177"/>
      <c r="U110" s="177"/>
      <c r="V110" s="177"/>
    </row>
    <row r="111" spans="10:22" x14ac:dyDescent="0.25">
      <c r="J111" s="30" t="s">
        <v>123</v>
      </c>
      <c r="M111" s="175"/>
      <c r="N111" s="175"/>
      <c r="O111" s="175"/>
      <c r="P111" s="175"/>
      <c r="Q111" s="175"/>
      <c r="R111" s="176"/>
      <c r="S111" s="177"/>
      <c r="T111" s="177"/>
      <c r="U111" s="177"/>
      <c r="V111" s="177"/>
    </row>
    <row r="112" spans="10:22" x14ac:dyDescent="0.25">
      <c r="J112" s="30" t="s">
        <v>150</v>
      </c>
      <c r="K112" s="31">
        <f>L61+L66+L71</f>
        <v>1920000</v>
      </c>
      <c r="M112" s="175"/>
      <c r="N112" s="175"/>
      <c r="O112" s="175"/>
      <c r="P112" s="175"/>
      <c r="Q112" s="175"/>
      <c r="R112" s="178"/>
      <c r="S112" s="177"/>
      <c r="T112" s="177"/>
      <c r="U112" s="177"/>
      <c r="V112" s="177"/>
    </row>
    <row r="113" spans="9:22" x14ac:dyDescent="0.25">
      <c r="J113" s="30" t="s">
        <v>151</v>
      </c>
      <c r="K113" s="31">
        <f>(K111+K112)*0.028</f>
        <v>53760</v>
      </c>
      <c r="M113" s="175"/>
      <c r="N113" s="175"/>
      <c r="O113" s="175"/>
      <c r="P113" s="175"/>
      <c r="Q113" s="175"/>
      <c r="R113" s="178"/>
      <c r="S113" s="177"/>
      <c r="T113" s="177"/>
      <c r="U113" s="177">
        <v>333893.82612238725</v>
      </c>
      <c r="V113" s="177"/>
    </row>
    <row r="114" spans="9:22" x14ac:dyDescent="0.25">
      <c r="K114" s="204">
        <f>SUM(K112:K113)</f>
        <v>1973760</v>
      </c>
      <c r="M114" s="175">
        <v>2000000</v>
      </c>
      <c r="N114" s="175"/>
      <c r="O114" s="175"/>
      <c r="P114" s="175"/>
      <c r="Q114" s="175"/>
      <c r="R114" s="178">
        <f>SUM(M114:Q114)</f>
        <v>2000000</v>
      </c>
      <c r="S114" s="177">
        <f>K114-M114</f>
        <v>-26240</v>
      </c>
      <c r="T114" s="177"/>
      <c r="U114" s="177"/>
      <c r="V114" s="177"/>
    </row>
    <row r="115" spans="9:22" x14ac:dyDescent="0.25">
      <c r="K115" s="204"/>
      <c r="M115" s="175"/>
      <c r="N115" s="175"/>
      <c r="O115" s="175"/>
      <c r="P115" s="175"/>
      <c r="Q115" s="175"/>
      <c r="R115" s="178"/>
      <c r="S115" s="177"/>
      <c r="T115" s="177"/>
      <c r="U115" s="177"/>
      <c r="V115" s="177"/>
    </row>
    <row r="116" spans="9:22" x14ac:dyDescent="0.25">
      <c r="I116" s="333" t="s">
        <v>152</v>
      </c>
      <c r="J116" s="333"/>
      <c r="K116" s="206">
        <f>K114+K110</f>
        <v>11214811.60468</v>
      </c>
      <c r="M116" s="175"/>
      <c r="N116" s="175"/>
      <c r="O116" s="175"/>
      <c r="P116" s="175"/>
      <c r="Q116" s="175"/>
      <c r="R116" s="178"/>
      <c r="S116" s="177"/>
      <c r="T116" s="177"/>
      <c r="U116" s="177"/>
      <c r="V116" s="177"/>
    </row>
    <row r="117" spans="9:22" x14ac:dyDescent="0.25">
      <c r="I117" s="334" t="s">
        <v>142</v>
      </c>
      <c r="J117" s="334"/>
      <c r="K117" s="31">
        <v>50000</v>
      </c>
      <c r="M117" s="175"/>
      <c r="N117" s="175"/>
      <c r="O117" s="175"/>
      <c r="P117" s="175"/>
      <c r="Q117" s="175"/>
      <c r="R117" s="178"/>
      <c r="S117" s="177"/>
      <c r="T117" s="177"/>
      <c r="U117" s="177"/>
      <c r="V117" s="177"/>
    </row>
    <row r="118" spans="9:22" x14ac:dyDescent="0.25">
      <c r="I118" s="333" t="s">
        <v>138</v>
      </c>
      <c r="J118" s="333"/>
      <c r="K118" s="206">
        <f>K117+K116</f>
        <v>11264811.60468</v>
      </c>
      <c r="M118" s="31">
        <f>SUM(M107:M117)</f>
        <v>2000000</v>
      </c>
      <c r="N118" s="31">
        <f t="shared" ref="N118:Q118" si="17">SUM(N107:N117)</f>
        <v>5000000</v>
      </c>
      <c r="O118" s="31">
        <f t="shared" si="17"/>
        <v>1000000</v>
      </c>
      <c r="P118" s="31">
        <f t="shared" si="17"/>
        <v>2000000</v>
      </c>
      <c r="Q118" s="31">
        <f t="shared" si="17"/>
        <v>2307120</v>
      </c>
      <c r="R118" s="205">
        <f>SUM(R106:R117)</f>
        <v>12307120</v>
      </c>
      <c r="S118" s="207">
        <f>SUM(S106:S117)</f>
        <v>-1092308.3953200001</v>
      </c>
    </row>
    <row r="120" spans="9:22" x14ac:dyDescent="0.25">
      <c r="R120" s="179"/>
    </row>
  </sheetData>
  <mergeCells count="291">
    <mergeCell ref="Y56:Y60"/>
    <mergeCell ref="Z56:Z60"/>
    <mergeCell ref="AA56:AA60"/>
    <mergeCell ref="AB56:AB60"/>
    <mergeCell ref="O31:O35"/>
    <mergeCell ref="P31:P35"/>
    <mergeCell ref="Q31:Q35"/>
    <mergeCell ref="Y31:Y35"/>
    <mergeCell ref="Z31:Z35"/>
    <mergeCell ref="AA31:AA35"/>
    <mergeCell ref="AB31:AB35"/>
    <mergeCell ref="Z51:Z55"/>
    <mergeCell ref="AA51:AA55"/>
    <mergeCell ref="AB51:AB55"/>
    <mergeCell ref="Y51:Y55"/>
    <mergeCell ref="Z46:Z50"/>
    <mergeCell ref="AA46:AA50"/>
    <mergeCell ref="AB46:AB50"/>
    <mergeCell ref="Z41:Z45"/>
    <mergeCell ref="AA41:AA45"/>
    <mergeCell ref="AB41:AB45"/>
    <mergeCell ref="Y41:Y45"/>
    <mergeCell ref="Q41:Q45"/>
    <mergeCell ref="Z36:Z40"/>
    <mergeCell ref="A56:A60"/>
    <mergeCell ref="B56:B60"/>
    <mergeCell ref="C56:C60"/>
    <mergeCell ref="D56:D60"/>
    <mergeCell ref="E56:E60"/>
    <mergeCell ref="F56:F60"/>
    <mergeCell ref="G56:G60"/>
    <mergeCell ref="H56:H60"/>
    <mergeCell ref="I56:I60"/>
    <mergeCell ref="J56:J60"/>
    <mergeCell ref="K56:K60"/>
    <mergeCell ref="L56:L60"/>
    <mergeCell ref="M56:M60"/>
    <mergeCell ref="N56:N60"/>
    <mergeCell ref="O56:O60"/>
    <mergeCell ref="P56:P60"/>
    <mergeCell ref="Q56:Q60"/>
    <mergeCell ref="F31:F35"/>
    <mergeCell ref="G31:G35"/>
    <mergeCell ref="H31:H35"/>
    <mergeCell ref="I31:I35"/>
    <mergeCell ref="J31:J35"/>
    <mergeCell ref="K31:K35"/>
    <mergeCell ref="L31:L35"/>
    <mergeCell ref="M31:M35"/>
    <mergeCell ref="N31:N35"/>
    <mergeCell ref="M51:M55"/>
    <mergeCell ref="Q51:Q55"/>
    <mergeCell ref="G46:G50"/>
    <mergeCell ref="H46:H50"/>
    <mergeCell ref="I46:I50"/>
    <mergeCell ref="J46:J50"/>
    <mergeCell ref="K46:K50"/>
    <mergeCell ref="I116:J116"/>
    <mergeCell ref="I118:J118"/>
    <mergeCell ref="I117:J117"/>
    <mergeCell ref="B79:D79"/>
    <mergeCell ref="B83:C83"/>
    <mergeCell ref="N71:N75"/>
    <mergeCell ref="O71:O75"/>
    <mergeCell ref="P71:P75"/>
    <mergeCell ref="I76:J76"/>
    <mergeCell ref="I77:J77"/>
    <mergeCell ref="I78:J78"/>
    <mergeCell ref="I79:J79"/>
    <mergeCell ref="I80:J80"/>
    <mergeCell ref="H76:H80"/>
    <mergeCell ref="Z71:Z75"/>
    <mergeCell ref="AA71:AA75"/>
    <mergeCell ref="AB71:AB75"/>
    <mergeCell ref="G71:G75"/>
    <mergeCell ref="H71:H75"/>
    <mergeCell ref="I71:I75"/>
    <mergeCell ref="J71:J75"/>
    <mergeCell ref="K71:K75"/>
    <mergeCell ref="M71:M75"/>
    <mergeCell ref="L71:L75"/>
    <mergeCell ref="Q71:Q75"/>
    <mergeCell ref="Y71:Y75"/>
    <mergeCell ref="A71:A75"/>
    <mergeCell ref="B71:B75"/>
    <mergeCell ref="C71:C75"/>
    <mergeCell ref="D71:D75"/>
    <mergeCell ref="E71:E75"/>
    <mergeCell ref="F71:F75"/>
    <mergeCell ref="N66:N70"/>
    <mergeCell ref="O66:O70"/>
    <mergeCell ref="P66:P70"/>
    <mergeCell ref="A66:A70"/>
    <mergeCell ref="B66:B70"/>
    <mergeCell ref="C66:C70"/>
    <mergeCell ref="D66:D70"/>
    <mergeCell ref="E66:E70"/>
    <mergeCell ref="F66:F70"/>
    <mergeCell ref="L66:L70"/>
    <mergeCell ref="Z66:Z70"/>
    <mergeCell ref="AA66:AA70"/>
    <mergeCell ref="AB66:AB70"/>
    <mergeCell ref="G66:G70"/>
    <mergeCell ref="H66:H70"/>
    <mergeCell ref="I66:I70"/>
    <mergeCell ref="J66:J70"/>
    <mergeCell ref="K66:K70"/>
    <mergeCell ref="M66:M70"/>
    <mergeCell ref="Q66:Q70"/>
    <mergeCell ref="Y66:Y70"/>
    <mergeCell ref="Z61:Z65"/>
    <mergeCell ref="AA61:AA65"/>
    <mergeCell ref="AB61:AB65"/>
    <mergeCell ref="G61:G65"/>
    <mergeCell ref="H61:H65"/>
    <mergeCell ref="I61:I65"/>
    <mergeCell ref="J61:J65"/>
    <mergeCell ref="K61:K65"/>
    <mergeCell ref="M61:M65"/>
    <mergeCell ref="L61:L65"/>
    <mergeCell ref="Y61:Y65"/>
    <mergeCell ref="Q61:Q65"/>
    <mergeCell ref="A61:A65"/>
    <mergeCell ref="B61:B65"/>
    <mergeCell ref="C61:C65"/>
    <mergeCell ref="D61:D65"/>
    <mergeCell ref="E61:E65"/>
    <mergeCell ref="F61:F65"/>
    <mergeCell ref="N51:N55"/>
    <mergeCell ref="O51:O55"/>
    <mergeCell ref="P51:P55"/>
    <mergeCell ref="A51:A55"/>
    <mergeCell ref="B51:B55"/>
    <mergeCell ref="C51:C55"/>
    <mergeCell ref="D51:D55"/>
    <mergeCell ref="E51:E55"/>
    <mergeCell ref="F51:F55"/>
    <mergeCell ref="N61:N65"/>
    <mergeCell ref="O61:O65"/>
    <mergeCell ref="P61:P65"/>
    <mergeCell ref="L51:L55"/>
    <mergeCell ref="G51:G55"/>
    <mergeCell ref="H51:H55"/>
    <mergeCell ref="I51:I55"/>
    <mergeCell ref="J51:J55"/>
    <mergeCell ref="K51:K55"/>
    <mergeCell ref="M46:M50"/>
    <mergeCell ref="L46:L50"/>
    <mergeCell ref="Y46:Y50"/>
    <mergeCell ref="Q46:Q50"/>
    <mergeCell ref="A46:A50"/>
    <mergeCell ref="B46:B50"/>
    <mergeCell ref="C46:C50"/>
    <mergeCell ref="D46:D50"/>
    <mergeCell ref="E46:E50"/>
    <mergeCell ref="F46:F50"/>
    <mergeCell ref="N46:N50"/>
    <mergeCell ref="O46:O50"/>
    <mergeCell ref="P46:P50"/>
    <mergeCell ref="N41:N45"/>
    <mergeCell ref="O41:O45"/>
    <mergeCell ref="P41:P45"/>
    <mergeCell ref="A41:A45"/>
    <mergeCell ref="B41:B45"/>
    <mergeCell ref="C41:C45"/>
    <mergeCell ref="D41:D45"/>
    <mergeCell ref="E41:E45"/>
    <mergeCell ref="F41:F45"/>
    <mergeCell ref="L41:L45"/>
    <mergeCell ref="G41:G45"/>
    <mergeCell ref="H41:H45"/>
    <mergeCell ref="I41:I45"/>
    <mergeCell ref="J41:J45"/>
    <mergeCell ref="K41:K45"/>
    <mergeCell ref="M41:M45"/>
    <mergeCell ref="AA36:AA40"/>
    <mergeCell ref="AB36:AB40"/>
    <mergeCell ref="G36:G40"/>
    <mergeCell ref="H36:H40"/>
    <mergeCell ref="I36:I40"/>
    <mergeCell ref="J36:J40"/>
    <mergeCell ref="K36:K40"/>
    <mergeCell ref="M36:M40"/>
    <mergeCell ref="L36:L40"/>
    <mergeCell ref="Y36:Y40"/>
    <mergeCell ref="Q36:Q40"/>
    <mergeCell ref="A36:A40"/>
    <mergeCell ref="B36:B40"/>
    <mergeCell ref="C36:C40"/>
    <mergeCell ref="D36:D40"/>
    <mergeCell ref="E36:E40"/>
    <mergeCell ref="F36:F40"/>
    <mergeCell ref="N26:N30"/>
    <mergeCell ref="O26:O30"/>
    <mergeCell ref="P26:P30"/>
    <mergeCell ref="A26:A30"/>
    <mergeCell ref="B26:B30"/>
    <mergeCell ref="C26:C30"/>
    <mergeCell ref="D26:D30"/>
    <mergeCell ref="E26:E30"/>
    <mergeCell ref="F26:F30"/>
    <mergeCell ref="N36:N40"/>
    <mergeCell ref="O36:O40"/>
    <mergeCell ref="P36:P40"/>
    <mergeCell ref="L26:L30"/>
    <mergeCell ref="A31:A35"/>
    <mergeCell ref="B31:B35"/>
    <mergeCell ref="C31:C35"/>
    <mergeCell ref="D31:D35"/>
    <mergeCell ref="E31:E35"/>
    <mergeCell ref="Z26:Z30"/>
    <mergeCell ref="AA26:AA30"/>
    <mergeCell ref="AB26:AB30"/>
    <mergeCell ref="G26:G30"/>
    <mergeCell ref="H26:H30"/>
    <mergeCell ref="I26:I30"/>
    <mergeCell ref="J26:J30"/>
    <mergeCell ref="K26:K30"/>
    <mergeCell ref="M26:M30"/>
    <mergeCell ref="Y26:Y30"/>
    <mergeCell ref="Q26:Q30"/>
    <mergeCell ref="Z21:Z25"/>
    <mergeCell ref="AA21:AA25"/>
    <mergeCell ref="AB21:AB25"/>
    <mergeCell ref="G21:G25"/>
    <mergeCell ref="H21:H25"/>
    <mergeCell ref="I21:I25"/>
    <mergeCell ref="J21:J25"/>
    <mergeCell ref="K21:K25"/>
    <mergeCell ref="M21:M25"/>
    <mergeCell ref="L21:L25"/>
    <mergeCell ref="Y21:Y25"/>
    <mergeCell ref="Q21:Q25"/>
    <mergeCell ref="A21:A25"/>
    <mergeCell ref="B21:B25"/>
    <mergeCell ref="C21:C25"/>
    <mergeCell ref="D21:D25"/>
    <mergeCell ref="E21:E25"/>
    <mergeCell ref="F21:F25"/>
    <mergeCell ref="N16:N20"/>
    <mergeCell ref="O16:O20"/>
    <mergeCell ref="P16:P20"/>
    <mergeCell ref="A16:A20"/>
    <mergeCell ref="B16:B20"/>
    <mergeCell ref="C16:C20"/>
    <mergeCell ref="D16:D20"/>
    <mergeCell ref="E16:E20"/>
    <mergeCell ref="F16:F20"/>
    <mergeCell ref="N21:N25"/>
    <mergeCell ref="O21:O25"/>
    <mergeCell ref="P21:P25"/>
    <mergeCell ref="L16:L20"/>
    <mergeCell ref="AB14:AB15"/>
    <mergeCell ref="Z16:Z20"/>
    <mergeCell ref="AA16:AA20"/>
    <mergeCell ref="AB16:AB20"/>
    <mergeCell ref="G16:G20"/>
    <mergeCell ref="H16:H20"/>
    <mergeCell ref="I16:I20"/>
    <mergeCell ref="J16:J20"/>
    <mergeCell ref="K16:K20"/>
    <mergeCell ref="M16:M20"/>
    <mergeCell ref="Y13:Y15"/>
    <mergeCell ref="Y16:Y20"/>
    <mergeCell ref="P13:Q13"/>
    <mergeCell ref="Q16:Q20"/>
    <mergeCell ref="Q14:Q15"/>
    <mergeCell ref="A1:AB1"/>
    <mergeCell ref="A2:AB2"/>
    <mergeCell ref="A3:AB3"/>
    <mergeCell ref="A4:AB4"/>
    <mergeCell ref="A6:AB6"/>
    <mergeCell ref="A7:AB7"/>
    <mergeCell ref="R9:S9"/>
    <mergeCell ref="A13:A15"/>
    <mergeCell ref="B13:B15"/>
    <mergeCell ref="C13:C15"/>
    <mergeCell ref="D13:F13"/>
    <mergeCell ref="G13:G15"/>
    <mergeCell ref="H13:H15"/>
    <mergeCell ref="I13:I15"/>
    <mergeCell ref="J13:J15"/>
    <mergeCell ref="K13:M14"/>
    <mergeCell ref="N13:O14"/>
    <mergeCell ref="R13:X14"/>
    <mergeCell ref="Z13:AB13"/>
    <mergeCell ref="E14:E15"/>
    <mergeCell ref="F14:F15"/>
    <mergeCell ref="P14:P15"/>
    <mergeCell ref="Z14:Z15"/>
    <mergeCell ref="AA14:AA15"/>
  </mergeCells>
  <printOptions horizontalCentered="1"/>
  <pageMargins left="0.19685039370078741" right="0.15748031496062992" top="0.19685039370078741" bottom="0.31496062992125984" header="0.9055118110236221" footer="0.15748031496062992"/>
  <pageSetup paperSize="169" scale="53" orientation="landscape" horizontalDpi="4294967293" verticalDpi="4294967293" r:id="rId1"/>
  <headerFooter alignWithMargins="0">
    <oddHeader>&amp;RHoja &amp;P de &amp;N</oddHeader>
    <oddFooter>&amp;L"Este programa es público, ajeno a cualquier partido político. Queda prohibido el uso para fines distintos a los establecidos en el programa".&amp;RAvance Físico -Financiero  PROAGUA-Apartado Urbano (APAUR)</oddFooter>
  </headerFooter>
  <rowBreaks count="1" manualBreakCount="1">
    <brk id="70" max="2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view="pageBreakPreview" zoomScale="60" workbookViewId="0">
      <pane ySplit="12" topLeftCell="A64" activePane="bottomLeft" state="frozen"/>
      <selection activeCell="E21" sqref="E21"/>
      <selection pane="bottomLeft" activeCell="B6" sqref="B6:V6"/>
    </sheetView>
  </sheetViews>
  <sheetFormatPr baseColWidth="10" defaultColWidth="11.42578125" defaultRowHeight="16.5" x14ac:dyDescent="0.25"/>
  <cols>
    <col min="1" max="1" width="1.7109375" style="124" customWidth="1"/>
    <col min="2" max="2" width="4.28515625" style="124" customWidth="1"/>
    <col min="3" max="4" width="10" style="125" hidden="1" customWidth="1"/>
    <col min="5" max="5" width="26.7109375" style="124" customWidth="1"/>
    <col min="6" max="6" width="15.140625" style="124" customWidth="1"/>
    <col min="7" max="7" width="14.85546875" style="124" customWidth="1"/>
    <col min="8" max="8" width="28" style="203" customWidth="1"/>
    <col min="9" max="9" width="26.140625" style="124" customWidth="1"/>
    <col min="10" max="10" width="17.42578125" style="199" customWidth="1"/>
    <col min="11" max="11" width="17.140625" style="199" customWidth="1"/>
    <col min="12" max="12" width="17" style="199" customWidth="1"/>
    <col min="13" max="13" width="7.85546875" style="199" customWidth="1"/>
    <col min="14" max="14" width="6.5703125" style="199" customWidth="1"/>
    <col min="15" max="15" width="15.28515625" style="145" customWidth="1"/>
    <col min="16" max="16" width="14.7109375" style="140" customWidth="1"/>
    <col min="17" max="17" width="13.5703125" style="146" customWidth="1"/>
    <col min="18" max="18" width="16.28515625" style="140" customWidth="1"/>
    <col min="19" max="19" width="17" style="140" customWidth="1"/>
    <col min="20" max="21" width="10.7109375" style="147" customWidth="1"/>
    <col min="22" max="22" width="18.85546875" style="144" customWidth="1"/>
    <col min="23" max="23" width="2.85546875" style="109" customWidth="1"/>
    <col min="24" max="24" width="17.140625" style="212" customWidth="1"/>
    <col min="25" max="25" width="13.42578125" style="132" customWidth="1"/>
    <col min="26" max="28" width="11.42578125" style="132" customWidth="1"/>
    <col min="29" max="29" width="11.42578125" style="77"/>
    <col min="30" max="34" width="11.42578125" style="77" customWidth="1"/>
    <col min="35" max="16384" width="11.42578125" style="124"/>
  </cols>
  <sheetData>
    <row r="1" spans="2:34" s="41" customFormat="1" ht="20.25" x14ac:dyDescent="0.3">
      <c r="B1" s="348" t="s">
        <v>0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8"/>
      <c r="X1" s="208"/>
      <c r="Y1" s="39"/>
      <c r="Z1" s="39"/>
      <c r="AA1" s="39"/>
      <c r="AB1" s="39"/>
      <c r="AC1" s="40"/>
      <c r="AD1" s="40"/>
      <c r="AE1" s="40"/>
      <c r="AF1" s="40"/>
      <c r="AG1" s="40"/>
      <c r="AH1" s="40"/>
    </row>
    <row r="2" spans="2:34" s="41" customFormat="1" ht="18" x14ac:dyDescent="0.25">
      <c r="B2" s="350" t="s">
        <v>1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8"/>
      <c r="X2" s="208"/>
      <c r="Y2" s="39"/>
      <c r="Z2" s="39"/>
      <c r="AA2" s="39"/>
      <c r="AB2" s="39"/>
      <c r="AC2" s="40"/>
      <c r="AD2" s="40"/>
      <c r="AE2" s="40"/>
      <c r="AF2" s="40"/>
      <c r="AG2" s="40"/>
      <c r="AH2" s="40"/>
    </row>
    <row r="3" spans="2:34" s="41" customFormat="1" x14ac:dyDescent="0.25">
      <c r="B3" s="351" t="s">
        <v>2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8"/>
      <c r="X3" s="208"/>
      <c r="Y3" s="39"/>
      <c r="Z3" s="39"/>
      <c r="AA3" s="39"/>
      <c r="AB3" s="39"/>
      <c r="AC3" s="40"/>
      <c r="AD3" s="40"/>
      <c r="AE3" s="40"/>
      <c r="AF3" s="40"/>
      <c r="AG3" s="40"/>
      <c r="AH3" s="40"/>
    </row>
    <row r="4" spans="2:34" s="41" customFormat="1" x14ac:dyDescent="0.25">
      <c r="B4" s="351" t="s">
        <v>145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8"/>
      <c r="X4" s="208"/>
      <c r="Y4" s="39"/>
      <c r="Z4" s="39"/>
      <c r="AA4" s="39"/>
      <c r="AB4" s="39"/>
      <c r="AC4" s="40"/>
      <c r="AD4" s="40"/>
      <c r="AE4" s="40"/>
      <c r="AF4" s="40"/>
      <c r="AG4" s="40"/>
      <c r="AH4" s="40"/>
    </row>
    <row r="5" spans="2:34" s="41" customFormat="1" ht="18" x14ac:dyDescent="0.25">
      <c r="B5" s="350" t="s">
        <v>101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8"/>
      <c r="X5" s="208"/>
      <c r="Y5" s="39"/>
      <c r="Z5" s="39"/>
      <c r="AA5" s="39"/>
      <c r="AB5" s="39"/>
      <c r="AC5" s="40"/>
      <c r="AD5" s="40"/>
      <c r="AE5" s="40"/>
      <c r="AF5" s="40"/>
      <c r="AG5" s="40"/>
      <c r="AH5" s="40"/>
    </row>
    <row r="6" spans="2:34" s="41" customFormat="1" x14ac:dyDescent="0.25">
      <c r="B6" s="352" t="s">
        <v>102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8"/>
      <c r="X6" s="208"/>
      <c r="Y6" s="39"/>
      <c r="Z6" s="39"/>
      <c r="AA6" s="39"/>
      <c r="AB6" s="39"/>
      <c r="AC6" s="40"/>
      <c r="AD6" s="40"/>
      <c r="AE6" s="40"/>
      <c r="AF6" s="40"/>
      <c r="AG6" s="40"/>
      <c r="AH6" s="40"/>
    </row>
    <row r="7" spans="2:34" s="41" customFormat="1" x14ac:dyDescent="0.25">
      <c r="B7" s="42" t="s">
        <v>103</v>
      </c>
      <c r="C7" s="43"/>
      <c r="D7" s="43"/>
      <c r="E7" s="43"/>
      <c r="F7" s="43"/>
      <c r="G7" s="43"/>
      <c r="H7" s="188"/>
      <c r="I7" s="43"/>
      <c r="J7" s="189"/>
      <c r="K7" s="189"/>
      <c r="L7" s="189"/>
      <c r="M7" s="189"/>
      <c r="N7" s="189"/>
      <c r="O7" s="43"/>
      <c r="P7" s="43"/>
      <c r="Q7" s="353" t="s">
        <v>173</v>
      </c>
      <c r="R7" s="353"/>
      <c r="S7" s="353"/>
      <c r="T7" s="353"/>
      <c r="U7" s="353"/>
      <c r="V7" s="353"/>
      <c r="W7" s="38"/>
      <c r="X7" s="208"/>
      <c r="Y7" s="39"/>
      <c r="Z7" s="39"/>
      <c r="AA7" s="39"/>
      <c r="AB7" s="39"/>
      <c r="AC7" s="40"/>
      <c r="AD7" s="40"/>
      <c r="AE7" s="40"/>
      <c r="AF7" s="40"/>
      <c r="AG7" s="40"/>
      <c r="AH7" s="40"/>
    </row>
    <row r="8" spans="2:34" s="41" customFormat="1" x14ac:dyDescent="0.25">
      <c r="B8" s="44" t="s">
        <v>104</v>
      </c>
      <c r="C8" s="45"/>
      <c r="D8" s="45"/>
      <c r="H8" s="44"/>
      <c r="J8" s="190"/>
      <c r="K8" s="190"/>
      <c r="L8" s="190"/>
      <c r="M8" s="190"/>
      <c r="N8" s="190"/>
      <c r="O8" s="47"/>
      <c r="P8" s="46"/>
      <c r="Q8" s="353"/>
      <c r="R8" s="353"/>
      <c r="S8" s="353"/>
      <c r="T8" s="353"/>
      <c r="U8" s="353"/>
      <c r="V8" s="353"/>
      <c r="W8" s="38"/>
      <c r="X8" s="208"/>
      <c r="Y8" s="39"/>
      <c r="Z8" s="39"/>
      <c r="AA8" s="39"/>
      <c r="AB8" s="39"/>
      <c r="AC8" s="40"/>
      <c r="AD8" s="40"/>
      <c r="AE8" s="40"/>
      <c r="AF8" s="40"/>
      <c r="AG8" s="40"/>
      <c r="AH8" s="40"/>
    </row>
    <row r="9" spans="2:34" s="41" customFormat="1" ht="1.5" customHeight="1" thickBot="1" x14ac:dyDescent="0.3">
      <c r="B9" s="44"/>
      <c r="C9" s="45"/>
      <c r="D9" s="45"/>
      <c r="H9" s="44"/>
      <c r="J9" s="190"/>
      <c r="K9" s="190"/>
      <c r="L9" s="190"/>
      <c r="M9" s="190"/>
      <c r="N9" s="190"/>
      <c r="O9" s="49"/>
      <c r="P9" s="46"/>
      <c r="Q9" s="48"/>
      <c r="R9" s="46"/>
      <c r="S9" s="46"/>
      <c r="T9" s="50"/>
      <c r="U9" s="50"/>
      <c r="V9" s="51"/>
      <c r="W9" s="38"/>
      <c r="X9" s="208"/>
      <c r="Y9" s="39"/>
      <c r="Z9" s="39"/>
      <c r="AA9" s="39"/>
      <c r="AB9" s="39"/>
      <c r="AC9" s="40"/>
      <c r="AD9" s="40"/>
      <c r="AE9" s="40"/>
      <c r="AF9" s="40"/>
      <c r="AG9" s="40"/>
      <c r="AH9" s="40"/>
    </row>
    <row r="10" spans="2:34" s="54" customFormat="1" ht="30.75" customHeight="1" thickBot="1" x14ac:dyDescent="0.3">
      <c r="B10" s="354" t="s">
        <v>105</v>
      </c>
      <c r="C10" s="354" t="s">
        <v>106</v>
      </c>
      <c r="D10" s="354" t="s">
        <v>107</v>
      </c>
      <c r="E10" s="354" t="s">
        <v>108</v>
      </c>
      <c r="F10" s="357" t="s">
        <v>17</v>
      </c>
      <c r="G10" s="358"/>
      <c r="H10" s="354" t="s">
        <v>109</v>
      </c>
      <c r="I10" s="354" t="s">
        <v>110</v>
      </c>
      <c r="J10" s="359" t="s">
        <v>111</v>
      </c>
      <c r="K10" s="360"/>
      <c r="L10" s="360"/>
      <c r="M10" s="360"/>
      <c r="N10" s="361"/>
      <c r="O10" s="362" t="s">
        <v>112</v>
      </c>
      <c r="P10" s="363"/>
      <c r="Q10" s="363"/>
      <c r="R10" s="363"/>
      <c r="S10" s="363"/>
      <c r="T10" s="364" t="s">
        <v>113</v>
      </c>
      <c r="U10" s="365"/>
      <c r="V10" s="354" t="s">
        <v>114</v>
      </c>
      <c r="W10" s="52"/>
      <c r="X10" s="377"/>
      <c r="Y10" s="377"/>
      <c r="Z10" s="377"/>
      <c r="AA10" s="377"/>
      <c r="AB10" s="377"/>
      <c r="AC10" s="53"/>
      <c r="AD10" s="53"/>
      <c r="AE10" s="53"/>
      <c r="AF10" s="53"/>
      <c r="AG10" s="53"/>
      <c r="AH10" s="53"/>
    </row>
    <row r="11" spans="2:34" s="54" customFormat="1" ht="17.25" customHeight="1" thickBot="1" x14ac:dyDescent="0.3">
      <c r="B11" s="355"/>
      <c r="C11" s="355"/>
      <c r="D11" s="355"/>
      <c r="E11" s="355"/>
      <c r="F11" s="354" t="s">
        <v>30</v>
      </c>
      <c r="G11" s="354" t="s">
        <v>31</v>
      </c>
      <c r="H11" s="355"/>
      <c r="I11" s="355"/>
      <c r="J11" s="378" t="s">
        <v>36</v>
      </c>
      <c r="K11" s="378" t="s">
        <v>37</v>
      </c>
      <c r="L11" s="378" t="s">
        <v>41</v>
      </c>
      <c r="M11" s="378" t="s">
        <v>115</v>
      </c>
      <c r="N11" s="378" t="s">
        <v>116</v>
      </c>
      <c r="O11" s="380" t="s">
        <v>117</v>
      </c>
      <c r="P11" s="382" t="s">
        <v>118</v>
      </c>
      <c r="Q11" s="384" t="s">
        <v>119</v>
      </c>
      <c r="R11" s="386" t="s">
        <v>120</v>
      </c>
      <c r="S11" s="386" t="s">
        <v>121</v>
      </c>
      <c r="T11" s="366"/>
      <c r="U11" s="367"/>
      <c r="V11" s="355"/>
      <c r="W11" s="55"/>
      <c r="X11" s="209"/>
      <c r="Y11" s="56"/>
      <c r="Z11" s="56"/>
      <c r="AA11" s="56"/>
      <c r="AB11" s="56"/>
      <c r="AC11" s="56"/>
      <c r="AD11" s="53"/>
      <c r="AE11" s="53"/>
      <c r="AF11" s="53"/>
      <c r="AG11" s="53"/>
      <c r="AH11" s="53"/>
    </row>
    <row r="12" spans="2:34" s="54" customFormat="1" ht="34.5" customHeight="1" thickBot="1" x14ac:dyDescent="0.3">
      <c r="B12" s="356"/>
      <c r="C12" s="356"/>
      <c r="D12" s="356"/>
      <c r="E12" s="356"/>
      <c r="F12" s="356"/>
      <c r="G12" s="356"/>
      <c r="H12" s="356"/>
      <c r="I12" s="356"/>
      <c r="J12" s="379"/>
      <c r="K12" s="379"/>
      <c r="L12" s="379"/>
      <c r="M12" s="379"/>
      <c r="N12" s="379"/>
      <c r="O12" s="381"/>
      <c r="P12" s="383"/>
      <c r="Q12" s="385"/>
      <c r="R12" s="387"/>
      <c r="S12" s="387"/>
      <c r="T12" s="57" t="s">
        <v>122</v>
      </c>
      <c r="U12" s="57" t="s">
        <v>123</v>
      </c>
      <c r="V12" s="356"/>
      <c r="W12" s="58"/>
      <c r="X12" s="209"/>
      <c r="Y12" s="56"/>
      <c r="Z12" s="56"/>
      <c r="AA12" s="56"/>
      <c r="AB12" s="56"/>
      <c r="AC12" s="56"/>
      <c r="AD12" s="53"/>
      <c r="AE12" s="53"/>
      <c r="AF12" s="53"/>
      <c r="AG12" s="53"/>
      <c r="AH12" s="53"/>
    </row>
    <row r="13" spans="2:34" s="69" customFormat="1" ht="24" customHeight="1" x14ac:dyDescent="0.2">
      <c r="B13" s="371">
        <v>1</v>
      </c>
      <c r="C13" s="59"/>
      <c r="D13" s="59"/>
      <c r="E13" s="388" t="s">
        <v>46</v>
      </c>
      <c r="F13" s="391" t="s">
        <v>48</v>
      </c>
      <c r="G13" s="391" t="s">
        <v>48</v>
      </c>
      <c r="H13" s="394" t="s">
        <v>174</v>
      </c>
      <c r="I13" s="400" t="s">
        <v>175</v>
      </c>
      <c r="J13" s="403">
        <f>SUM(K13:M17)</f>
        <v>6500037.96</v>
      </c>
      <c r="K13" s="374">
        <v>3250018.98</v>
      </c>
      <c r="L13" s="374">
        <v>3250018.98</v>
      </c>
      <c r="M13" s="374">
        <v>0</v>
      </c>
      <c r="N13" s="374">
        <v>0</v>
      </c>
      <c r="O13" s="60">
        <v>1905</v>
      </c>
      <c r="P13" s="61" t="s">
        <v>167</v>
      </c>
      <c r="Q13" s="62">
        <v>42620</v>
      </c>
      <c r="R13" s="63">
        <v>975005.69</v>
      </c>
      <c r="S13" s="397">
        <f>SUM(R13:R17)</f>
        <v>1950011.38</v>
      </c>
      <c r="T13" s="64"/>
      <c r="U13" s="65"/>
      <c r="V13" s="368"/>
      <c r="W13" s="66"/>
      <c r="X13" s="210"/>
      <c r="Y13" s="67"/>
      <c r="Z13" s="67"/>
      <c r="AA13" s="67"/>
      <c r="AB13" s="67"/>
      <c r="AC13" s="68"/>
      <c r="AD13" s="40"/>
      <c r="AE13" s="40"/>
      <c r="AF13" s="40"/>
      <c r="AG13" s="40"/>
      <c r="AH13" s="40"/>
    </row>
    <row r="14" spans="2:34" s="78" customFormat="1" ht="24" customHeight="1" x14ac:dyDescent="0.2">
      <c r="B14" s="372"/>
      <c r="C14" s="70"/>
      <c r="D14" s="70"/>
      <c r="E14" s="389"/>
      <c r="F14" s="392"/>
      <c r="G14" s="392"/>
      <c r="H14" s="395"/>
      <c r="I14" s="401"/>
      <c r="J14" s="404"/>
      <c r="K14" s="375"/>
      <c r="L14" s="375"/>
      <c r="M14" s="375"/>
      <c r="N14" s="375"/>
      <c r="O14" s="71">
        <v>1906</v>
      </c>
      <c r="P14" s="72" t="s">
        <v>168</v>
      </c>
      <c r="Q14" s="73">
        <v>42620</v>
      </c>
      <c r="R14" s="74">
        <v>975005.69</v>
      </c>
      <c r="S14" s="398"/>
      <c r="T14" s="75"/>
      <c r="U14" s="75"/>
      <c r="V14" s="369"/>
      <c r="W14" s="66"/>
      <c r="X14" s="211"/>
      <c r="Y14" s="76"/>
      <c r="Z14" s="76"/>
      <c r="AA14" s="76"/>
      <c r="AB14" s="76"/>
      <c r="AC14" s="77"/>
      <c r="AD14" s="77"/>
      <c r="AE14" s="77"/>
      <c r="AF14" s="77"/>
      <c r="AG14" s="77"/>
      <c r="AH14" s="77"/>
    </row>
    <row r="15" spans="2:34" s="78" customFormat="1" ht="24" customHeight="1" x14ac:dyDescent="0.2">
      <c r="B15" s="372"/>
      <c r="C15" s="70"/>
      <c r="D15" s="70"/>
      <c r="E15" s="389"/>
      <c r="F15" s="392"/>
      <c r="G15" s="392"/>
      <c r="H15" s="395"/>
      <c r="I15" s="401"/>
      <c r="J15" s="404"/>
      <c r="K15" s="375"/>
      <c r="L15" s="375"/>
      <c r="M15" s="375"/>
      <c r="N15" s="375"/>
      <c r="O15" s="79"/>
      <c r="P15" s="72"/>
      <c r="Q15" s="80"/>
      <c r="R15" s="81"/>
      <c r="S15" s="398"/>
      <c r="T15" s="75"/>
      <c r="U15" s="75"/>
      <c r="V15" s="369"/>
      <c r="W15" s="66"/>
      <c r="X15" s="211">
        <f>J13*0.3</f>
        <v>1950011.3879999998</v>
      </c>
      <c r="Y15" s="76"/>
      <c r="Z15" s="76"/>
      <c r="AA15" s="76"/>
      <c r="AB15" s="76"/>
      <c r="AC15" s="77"/>
      <c r="AD15" s="77"/>
      <c r="AE15" s="77"/>
      <c r="AF15" s="77"/>
      <c r="AG15" s="77"/>
      <c r="AH15" s="77"/>
    </row>
    <row r="16" spans="2:34" s="83" customFormat="1" ht="24" customHeight="1" x14ac:dyDescent="0.2">
      <c r="B16" s="372"/>
      <c r="C16" s="70"/>
      <c r="D16" s="70"/>
      <c r="E16" s="389"/>
      <c r="F16" s="392"/>
      <c r="G16" s="392"/>
      <c r="H16" s="395"/>
      <c r="I16" s="401"/>
      <c r="J16" s="404"/>
      <c r="K16" s="375"/>
      <c r="L16" s="375"/>
      <c r="M16" s="375"/>
      <c r="N16" s="375"/>
      <c r="O16" s="79"/>
      <c r="P16" s="72"/>
      <c r="Q16" s="80"/>
      <c r="R16" s="81"/>
      <c r="S16" s="398"/>
      <c r="T16" s="75"/>
      <c r="U16" s="75"/>
      <c r="V16" s="369"/>
      <c r="W16" s="66"/>
      <c r="X16" s="211"/>
      <c r="Y16" s="76"/>
      <c r="Z16" s="76"/>
      <c r="AA16" s="76"/>
      <c r="AB16" s="76"/>
      <c r="AC16" s="82"/>
      <c r="AD16" s="82"/>
      <c r="AE16" s="82"/>
      <c r="AF16" s="82"/>
      <c r="AG16" s="82"/>
      <c r="AH16" s="82"/>
    </row>
    <row r="17" spans="2:34" s="78" customFormat="1" ht="24" customHeight="1" thickBot="1" x14ac:dyDescent="0.25">
      <c r="B17" s="373"/>
      <c r="C17" s="84"/>
      <c r="D17" s="84"/>
      <c r="E17" s="390"/>
      <c r="F17" s="393"/>
      <c r="G17" s="393"/>
      <c r="H17" s="396"/>
      <c r="I17" s="402"/>
      <c r="J17" s="405"/>
      <c r="K17" s="376"/>
      <c r="L17" s="376"/>
      <c r="M17" s="376"/>
      <c r="N17" s="376"/>
      <c r="O17" s="85"/>
      <c r="P17" s="86"/>
      <c r="Q17" s="87"/>
      <c r="R17" s="88"/>
      <c r="S17" s="399"/>
      <c r="T17" s="89"/>
      <c r="U17" s="89"/>
      <c r="V17" s="370"/>
      <c r="W17" s="66"/>
      <c r="X17" s="211"/>
      <c r="Y17" s="76"/>
      <c r="Z17" s="76"/>
      <c r="AA17" s="76"/>
      <c r="AB17" s="76"/>
      <c r="AC17" s="77"/>
      <c r="AD17" s="77"/>
      <c r="AE17" s="77"/>
      <c r="AF17" s="77"/>
      <c r="AG17" s="77"/>
      <c r="AH17" s="77"/>
    </row>
    <row r="18" spans="2:34" s="69" customFormat="1" ht="24" customHeight="1" x14ac:dyDescent="0.2">
      <c r="B18" s="371">
        <v>2</v>
      </c>
      <c r="C18" s="59"/>
      <c r="D18" s="59"/>
      <c r="E18" s="388" t="s">
        <v>57</v>
      </c>
      <c r="F18" s="391" t="s">
        <v>59</v>
      </c>
      <c r="G18" s="391" t="s">
        <v>59</v>
      </c>
      <c r="H18" s="394" t="s">
        <v>176</v>
      </c>
      <c r="I18" s="400" t="s">
        <v>177</v>
      </c>
      <c r="J18" s="403">
        <f>SUM(K18:M22)</f>
        <v>1695296.1600000001</v>
      </c>
      <c r="K18" s="374">
        <v>1186707.31</v>
      </c>
      <c r="L18" s="374">
        <v>508588.85</v>
      </c>
      <c r="M18" s="374">
        <v>0</v>
      </c>
      <c r="N18" s="374">
        <v>0</v>
      </c>
      <c r="O18" s="60"/>
      <c r="P18" s="61"/>
      <c r="Q18" s="62"/>
      <c r="R18" s="63"/>
      <c r="S18" s="397"/>
      <c r="T18" s="64"/>
      <c r="U18" s="65"/>
      <c r="V18" s="368"/>
      <c r="W18" s="66"/>
      <c r="X18" s="210"/>
      <c r="Y18" s="67"/>
      <c r="Z18" s="67"/>
      <c r="AA18" s="67"/>
      <c r="AB18" s="67"/>
      <c r="AC18" s="68"/>
      <c r="AD18" s="40"/>
      <c r="AE18" s="40"/>
      <c r="AF18" s="40"/>
      <c r="AG18" s="40"/>
      <c r="AH18" s="40"/>
    </row>
    <row r="19" spans="2:34" s="78" customFormat="1" ht="24" customHeight="1" x14ac:dyDescent="0.2">
      <c r="B19" s="372"/>
      <c r="C19" s="70"/>
      <c r="D19" s="70"/>
      <c r="E19" s="389"/>
      <c r="F19" s="392"/>
      <c r="G19" s="392"/>
      <c r="H19" s="395"/>
      <c r="I19" s="401"/>
      <c r="J19" s="404"/>
      <c r="K19" s="375"/>
      <c r="L19" s="375"/>
      <c r="M19" s="375"/>
      <c r="N19" s="375"/>
      <c r="O19" s="71"/>
      <c r="P19" s="72"/>
      <c r="Q19" s="73"/>
      <c r="R19" s="74"/>
      <c r="S19" s="398"/>
      <c r="T19" s="75"/>
      <c r="U19" s="75"/>
      <c r="V19" s="369"/>
      <c r="W19" s="66"/>
      <c r="X19" s="211"/>
      <c r="Y19" s="76"/>
      <c r="Z19" s="76"/>
      <c r="AA19" s="76"/>
      <c r="AB19" s="76"/>
      <c r="AC19" s="77"/>
      <c r="AD19" s="77"/>
      <c r="AE19" s="77"/>
      <c r="AF19" s="77"/>
      <c r="AG19" s="77"/>
      <c r="AH19" s="77"/>
    </row>
    <row r="20" spans="2:34" s="78" customFormat="1" ht="24" customHeight="1" x14ac:dyDescent="0.2">
      <c r="B20" s="372"/>
      <c r="C20" s="70"/>
      <c r="D20" s="70"/>
      <c r="E20" s="389"/>
      <c r="F20" s="392"/>
      <c r="G20" s="392"/>
      <c r="H20" s="395"/>
      <c r="I20" s="401"/>
      <c r="J20" s="404"/>
      <c r="K20" s="375"/>
      <c r="L20" s="375"/>
      <c r="M20" s="375"/>
      <c r="N20" s="375"/>
      <c r="O20" s="79"/>
      <c r="P20" s="72"/>
      <c r="Q20" s="80"/>
      <c r="R20" s="81"/>
      <c r="S20" s="398"/>
      <c r="T20" s="75"/>
      <c r="U20" s="75"/>
      <c r="V20" s="369"/>
      <c r="W20" s="66"/>
      <c r="X20" s="211"/>
      <c r="Y20" s="76"/>
      <c r="Z20" s="76"/>
      <c r="AA20" s="76"/>
      <c r="AB20" s="76"/>
      <c r="AC20" s="77"/>
      <c r="AD20" s="77"/>
      <c r="AE20" s="77"/>
      <c r="AF20" s="77"/>
      <c r="AG20" s="77"/>
      <c r="AH20" s="77"/>
    </row>
    <row r="21" spans="2:34" s="83" customFormat="1" ht="24" customHeight="1" x14ac:dyDescent="0.2">
      <c r="B21" s="372"/>
      <c r="C21" s="70"/>
      <c r="D21" s="70"/>
      <c r="E21" s="389"/>
      <c r="F21" s="392"/>
      <c r="G21" s="392"/>
      <c r="H21" s="395"/>
      <c r="I21" s="401"/>
      <c r="J21" s="404"/>
      <c r="K21" s="375"/>
      <c r="L21" s="375"/>
      <c r="M21" s="375"/>
      <c r="N21" s="375"/>
      <c r="O21" s="79"/>
      <c r="P21" s="72"/>
      <c r="Q21" s="80"/>
      <c r="R21" s="81"/>
      <c r="S21" s="398"/>
      <c r="T21" s="75"/>
      <c r="U21" s="75"/>
      <c r="V21" s="369"/>
      <c r="W21" s="66"/>
      <c r="X21" s="211"/>
      <c r="Y21" s="76"/>
      <c r="Z21" s="76"/>
      <c r="AA21" s="76"/>
      <c r="AB21" s="76"/>
      <c r="AC21" s="82"/>
      <c r="AD21" s="82"/>
      <c r="AE21" s="82"/>
      <c r="AF21" s="82"/>
      <c r="AG21" s="82"/>
      <c r="AH21" s="82"/>
    </row>
    <row r="22" spans="2:34" s="78" customFormat="1" ht="24" customHeight="1" thickBot="1" x14ac:dyDescent="0.25">
      <c r="B22" s="373"/>
      <c r="C22" s="84"/>
      <c r="D22" s="84"/>
      <c r="E22" s="390"/>
      <c r="F22" s="393"/>
      <c r="G22" s="393"/>
      <c r="H22" s="396"/>
      <c r="I22" s="402"/>
      <c r="J22" s="405"/>
      <c r="K22" s="376"/>
      <c r="L22" s="376"/>
      <c r="M22" s="376"/>
      <c r="N22" s="376"/>
      <c r="O22" s="85"/>
      <c r="P22" s="86"/>
      <c r="Q22" s="87"/>
      <c r="R22" s="88"/>
      <c r="S22" s="399"/>
      <c r="T22" s="89"/>
      <c r="U22" s="89"/>
      <c r="V22" s="370"/>
      <c r="W22" s="66"/>
      <c r="X22" s="211"/>
      <c r="Y22" s="76"/>
      <c r="Z22" s="76"/>
      <c r="AA22" s="76"/>
      <c r="AB22" s="76"/>
      <c r="AC22" s="77"/>
      <c r="AD22" s="77"/>
      <c r="AE22" s="77"/>
      <c r="AF22" s="77"/>
      <c r="AG22" s="77"/>
      <c r="AH22" s="77"/>
    </row>
    <row r="23" spans="2:34" s="69" customFormat="1" ht="24" customHeight="1" x14ac:dyDescent="0.2">
      <c r="B23" s="371">
        <v>3</v>
      </c>
      <c r="C23" s="59"/>
      <c r="D23" s="59"/>
      <c r="E23" s="388" t="s">
        <v>62</v>
      </c>
      <c r="F23" s="391" t="s">
        <v>64</v>
      </c>
      <c r="G23" s="391" t="s">
        <v>64</v>
      </c>
      <c r="H23" s="394" t="s">
        <v>178</v>
      </c>
      <c r="I23" s="400" t="s">
        <v>179</v>
      </c>
      <c r="J23" s="403">
        <f>SUM(K23:M27)</f>
        <v>1803337.6099999999</v>
      </c>
      <c r="K23" s="374">
        <v>991835.69</v>
      </c>
      <c r="L23" s="374">
        <v>811501.92</v>
      </c>
      <c r="M23" s="374">
        <v>0</v>
      </c>
      <c r="N23" s="374">
        <v>0</v>
      </c>
      <c r="O23" s="60" t="s">
        <v>182</v>
      </c>
      <c r="P23" s="61" t="s">
        <v>167</v>
      </c>
      <c r="Q23" s="62">
        <v>42620</v>
      </c>
      <c r="R23" s="63">
        <v>297550.71000000002</v>
      </c>
      <c r="S23" s="397">
        <f>SUM(R23:R27)</f>
        <v>541001.29</v>
      </c>
      <c r="T23" s="64"/>
      <c r="U23" s="65"/>
      <c r="V23" s="368"/>
      <c r="W23" s="66"/>
      <c r="X23" s="210"/>
      <c r="Y23" s="67"/>
      <c r="Z23" s="67"/>
      <c r="AA23" s="67"/>
      <c r="AB23" s="67"/>
      <c r="AC23" s="68"/>
      <c r="AD23" s="40"/>
      <c r="AE23" s="40"/>
      <c r="AF23" s="40"/>
      <c r="AG23" s="40"/>
      <c r="AH23" s="40"/>
    </row>
    <row r="24" spans="2:34" s="78" customFormat="1" ht="24" customHeight="1" x14ac:dyDescent="0.2">
      <c r="B24" s="372"/>
      <c r="C24" s="70"/>
      <c r="D24" s="70"/>
      <c r="E24" s="389"/>
      <c r="F24" s="392"/>
      <c r="G24" s="392"/>
      <c r="H24" s="395"/>
      <c r="I24" s="401"/>
      <c r="J24" s="404"/>
      <c r="K24" s="375"/>
      <c r="L24" s="375"/>
      <c r="M24" s="375"/>
      <c r="N24" s="375"/>
      <c r="O24" s="71" t="s">
        <v>183</v>
      </c>
      <c r="P24" s="72" t="s">
        <v>168</v>
      </c>
      <c r="Q24" s="73">
        <v>42620</v>
      </c>
      <c r="R24" s="74">
        <v>243450.58</v>
      </c>
      <c r="S24" s="398"/>
      <c r="T24" s="75"/>
      <c r="U24" s="75"/>
      <c r="V24" s="369"/>
      <c r="W24" s="66"/>
      <c r="X24" s="211"/>
      <c r="Y24" s="76"/>
      <c r="Z24" s="76"/>
      <c r="AA24" s="76"/>
      <c r="AB24" s="76"/>
      <c r="AC24" s="77"/>
      <c r="AD24" s="77"/>
      <c r="AE24" s="77"/>
      <c r="AF24" s="77"/>
      <c r="AG24" s="77"/>
      <c r="AH24" s="77"/>
    </row>
    <row r="25" spans="2:34" s="78" customFormat="1" ht="24" customHeight="1" x14ac:dyDescent="0.2">
      <c r="B25" s="372"/>
      <c r="C25" s="70"/>
      <c r="D25" s="70"/>
      <c r="E25" s="389"/>
      <c r="F25" s="392"/>
      <c r="G25" s="392"/>
      <c r="H25" s="395"/>
      <c r="I25" s="401"/>
      <c r="J25" s="404"/>
      <c r="K25" s="375"/>
      <c r="L25" s="375"/>
      <c r="M25" s="375"/>
      <c r="N25" s="375"/>
      <c r="O25" s="79"/>
      <c r="P25" s="72"/>
      <c r="Q25" s="80"/>
      <c r="R25" s="81"/>
      <c r="S25" s="398"/>
      <c r="T25" s="75"/>
      <c r="U25" s="75"/>
      <c r="V25" s="369"/>
      <c r="W25" s="66"/>
      <c r="X25" s="211"/>
      <c r="Y25" s="76"/>
      <c r="Z25" s="76"/>
      <c r="AA25" s="76"/>
      <c r="AB25" s="76"/>
      <c r="AC25" s="77"/>
      <c r="AD25" s="77"/>
      <c r="AE25" s="77"/>
      <c r="AF25" s="77"/>
      <c r="AG25" s="77"/>
      <c r="AH25" s="77"/>
    </row>
    <row r="26" spans="2:34" s="83" customFormat="1" ht="24" customHeight="1" x14ac:dyDescent="0.2">
      <c r="B26" s="372"/>
      <c r="C26" s="70"/>
      <c r="D26" s="70"/>
      <c r="E26" s="389"/>
      <c r="F26" s="392"/>
      <c r="G26" s="392"/>
      <c r="H26" s="395"/>
      <c r="I26" s="401"/>
      <c r="J26" s="404"/>
      <c r="K26" s="375"/>
      <c r="L26" s="375"/>
      <c r="M26" s="375"/>
      <c r="N26" s="375"/>
      <c r="O26" s="79"/>
      <c r="P26" s="72"/>
      <c r="Q26" s="80"/>
      <c r="R26" s="81"/>
      <c r="S26" s="398"/>
      <c r="T26" s="75"/>
      <c r="U26" s="75"/>
      <c r="V26" s="369"/>
      <c r="W26" s="66"/>
      <c r="X26" s="211"/>
      <c r="Y26" s="76"/>
      <c r="Z26" s="76"/>
      <c r="AA26" s="76"/>
      <c r="AB26" s="76"/>
      <c r="AC26" s="82"/>
      <c r="AD26" s="82"/>
      <c r="AE26" s="82"/>
      <c r="AF26" s="82"/>
      <c r="AG26" s="82"/>
      <c r="AH26" s="82"/>
    </row>
    <row r="27" spans="2:34" s="78" customFormat="1" ht="24" customHeight="1" thickBot="1" x14ac:dyDescent="0.25">
      <c r="B27" s="373"/>
      <c r="C27" s="84"/>
      <c r="D27" s="84"/>
      <c r="E27" s="390"/>
      <c r="F27" s="393"/>
      <c r="G27" s="393"/>
      <c r="H27" s="396"/>
      <c r="I27" s="402"/>
      <c r="J27" s="405"/>
      <c r="K27" s="376"/>
      <c r="L27" s="376"/>
      <c r="M27" s="376"/>
      <c r="N27" s="376"/>
      <c r="O27" s="85"/>
      <c r="P27" s="86"/>
      <c r="Q27" s="87"/>
      <c r="R27" s="88"/>
      <c r="S27" s="399"/>
      <c r="T27" s="89"/>
      <c r="U27" s="89"/>
      <c r="V27" s="370"/>
      <c r="W27" s="66"/>
      <c r="X27" s="211"/>
      <c r="Y27" s="76"/>
      <c r="Z27" s="76"/>
      <c r="AA27" s="76"/>
      <c r="AB27" s="76"/>
      <c r="AC27" s="77"/>
      <c r="AD27" s="77"/>
      <c r="AE27" s="77"/>
      <c r="AF27" s="77"/>
      <c r="AG27" s="77"/>
      <c r="AH27" s="77"/>
    </row>
    <row r="28" spans="2:34" s="69" customFormat="1" ht="24" customHeight="1" x14ac:dyDescent="0.2">
      <c r="B28" s="371"/>
      <c r="C28" s="255"/>
      <c r="D28" s="255"/>
      <c r="E28" s="388" t="s">
        <v>190</v>
      </c>
      <c r="F28" s="391" t="s">
        <v>191</v>
      </c>
      <c r="G28" s="391" t="s">
        <v>192</v>
      </c>
      <c r="H28" s="394"/>
      <c r="I28" s="400"/>
      <c r="J28" s="403">
        <f>SUM(K28:N32)</f>
        <v>0</v>
      </c>
      <c r="K28" s="374"/>
      <c r="L28" s="374"/>
      <c r="M28" s="374"/>
      <c r="N28" s="374"/>
      <c r="O28" s="60"/>
      <c r="P28" s="61"/>
      <c r="Q28" s="62"/>
      <c r="R28" s="63"/>
      <c r="S28" s="397">
        <f>SUM(R28:R32)</f>
        <v>0</v>
      </c>
      <c r="T28" s="256"/>
      <c r="U28" s="257"/>
      <c r="V28" s="368"/>
      <c r="W28" s="66"/>
      <c r="X28" s="210"/>
      <c r="Y28" s="67"/>
      <c r="Z28" s="67"/>
      <c r="AA28" s="67"/>
      <c r="AB28" s="67"/>
      <c r="AC28" s="68"/>
      <c r="AD28" s="40"/>
      <c r="AE28" s="40"/>
      <c r="AF28" s="40"/>
      <c r="AG28" s="40"/>
      <c r="AH28" s="40"/>
    </row>
    <row r="29" spans="2:34" s="78" customFormat="1" ht="24" customHeight="1" x14ac:dyDescent="0.2">
      <c r="B29" s="372"/>
      <c r="C29" s="70"/>
      <c r="D29" s="70"/>
      <c r="E29" s="389"/>
      <c r="F29" s="392"/>
      <c r="G29" s="392"/>
      <c r="H29" s="395"/>
      <c r="I29" s="401"/>
      <c r="J29" s="404"/>
      <c r="K29" s="375"/>
      <c r="L29" s="375"/>
      <c r="M29" s="375"/>
      <c r="N29" s="375"/>
      <c r="O29" s="71"/>
      <c r="P29" s="72"/>
      <c r="Q29" s="73"/>
      <c r="R29" s="74"/>
      <c r="S29" s="398"/>
      <c r="T29" s="75"/>
      <c r="U29" s="75"/>
      <c r="V29" s="369"/>
      <c r="W29" s="66"/>
      <c r="X29" s="211"/>
      <c r="Y29" s="76"/>
      <c r="Z29" s="76"/>
      <c r="AA29" s="76"/>
      <c r="AB29" s="76"/>
      <c r="AC29" s="77"/>
      <c r="AD29" s="77"/>
      <c r="AE29" s="77"/>
      <c r="AF29" s="77"/>
      <c r="AG29" s="77"/>
      <c r="AH29" s="77"/>
    </row>
    <row r="30" spans="2:34" s="78" customFormat="1" ht="24" customHeight="1" x14ac:dyDescent="0.2">
      <c r="B30" s="372"/>
      <c r="C30" s="70"/>
      <c r="D30" s="70"/>
      <c r="E30" s="389"/>
      <c r="F30" s="392"/>
      <c r="G30" s="392"/>
      <c r="H30" s="395"/>
      <c r="I30" s="401"/>
      <c r="J30" s="404"/>
      <c r="K30" s="375"/>
      <c r="L30" s="375"/>
      <c r="M30" s="375"/>
      <c r="N30" s="375"/>
      <c r="O30" s="79"/>
      <c r="P30" s="72"/>
      <c r="Q30" s="80"/>
      <c r="R30" s="81"/>
      <c r="S30" s="398"/>
      <c r="T30" s="75"/>
      <c r="U30" s="75"/>
      <c r="V30" s="369"/>
      <c r="W30" s="66"/>
      <c r="X30" s="211"/>
      <c r="Y30" s="76"/>
      <c r="Z30" s="76"/>
      <c r="AA30" s="76"/>
      <c r="AB30" s="76"/>
      <c r="AC30" s="77"/>
      <c r="AD30" s="77"/>
      <c r="AE30" s="77"/>
      <c r="AF30" s="77"/>
      <c r="AG30" s="77"/>
      <c r="AH30" s="77"/>
    </row>
    <row r="31" spans="2:34" s="83" customFormat="1" ht="24" customHeight="1" x14ac:dyDescent="0.2">
      <c r="B31" s="372"/>
      <c r="C31" s="70"/>
      <c r="D31" s="70"/>
      <c r="E31" s="389"/>
      <c r="F31" s="392"/>
      <c r="G31" s="392"/>
      <c r="H31" s="395"/>
      <c r="I31" s="401"/>
      <c r="J31" s="404"/>
      <c r="K31" s="375"/>
      <c r="L31" s="375"/>
      <c r="M31" s="375"/>
      <c r="N31" s="375"/>
      <c r="O31" s="79"/>
      <c r="P31" s="72"/>
      <c r="Q31" s="80"/>
      <c r="R31" s="81"/>
      <c r="S31" s="398"/>
      <c r="T31" s="75"/>
      <c r="U31" s="75"/>
      <c r="V31" s="369"/>
      <c r="W31" s="66"/>
      <c r="X31" s="211"/>
      <c r="Y31" s="76"/>
      <c r="Z31" s="76"/>
      <c r="AA31" s="76"/>
      <c r="AB31" s="76"/>
      <c r="AC31" s="82"/>
      <c r="AD31" s="82"/>
      <c r="AE31" s="82"/>
      <c r="AF31" s="82"/>
      <c r="AG31" s="82"/>
      <c r="AH31" s="82"/>
    </row>
    <row r="32" spans="2:34" s="78" customFormat="1" ht="24" customHeight="1" thickBot="1" x14ac:dyDescent="0.25">
      <c r="B32" s="373"/>
      <c r="C32" s="84"/>
      <c r="D32" s="84"/>
      <c r="E32" s="390"/>
      <c r="F32" s="393"/>
      <c r="G32" s="393"/>
      <c r="H32" s="396"/>
      <c r="I32" s="402"/>
      <c r="J32" s="405"/>
      <c r="K32" s="376"/>
      <c r="L32" s="376"/>
      <c r="M32" s="376"/>
      <c r="N32" s="376"/>
      <c r="O32" s="85"/>
      <c r="P32" s="86"/>
      <c r="Q32" s="87"/>
      <c r="R32" s="88"/>
      <c r="S32" s="399"/>
      <c r="T32" s="89"/>
      <c r="U32" s="89"/>
      <c r="V32" s="370"/>
      <c r="W32" s="66"/>
      <c r="X32" s="211"/>
      <c r="Y32" s="76"/>
      <c r="Z32" s="76"/>
      <c r="AA32" s="76"/>
      <c r="AB32" s="76"/>
      <c r="AC32" s="77"/>
      <c r="AD32" s="77"/>
      <c r="AE32" s="77"/>
      <c r="AF32" s="77"/>
      <c r="AG32" s="77"/>
      <c r="AH32" s="77"/>
    </row>
    <row r="33" spans="2:34" s="69" customFormat="1" ht="24" customHeight="1" x14ac:dyDescent="0.2">
      <c r="B33" s="371">
        <v>11</v>
      </c>
      <c r="C33" s="59"/>
      <c r="D33" s="59"/>
      <c r="E33" s="388" t="s">
        <v>66</v>
      </c>
      <c r="F33" s="391" t="s">
        <v>68</v>
      </c>
      <c r="G33" s="391" t="s">
        <v>68</v>
      </c>
      <c r="H33" s="394" t="s">
        <v>169</v>
      </c>
      <c r="I33" s="400" t="s">
        <v>170</v>
      </c>
      <c r="J33" s="403">
        <f>SUM(K33:N37)</f>
        <v>2902364.51</v>
      </c>
      <c r="K33" s="374">
        <v>1160945.8</v>
      </c>
      <c r="L33" s="374">
        <v>1741418.71</v>
      </c>
      <c r="M33" s="374">
        <v>0</v>
      </c>
      <c r="N33" s="374">
        <v>0</v>
      </c>
      <c r="O33" s="60" t="s">
        <v>184</v>
      </c>
      <c r="P33" s="61" t="s">
        <v>167</v>
      </c>
      <c r="Q33" s="62">
        <v>42614</v>
      </c>
      <c r="R33" s="63">
        <v>348283.74</v>
      </c>
      <c r="S33" s="397">
        <f>SUM(R33:R37)</f>
        <v>348283.74</v>
      </c>
      <c r="T33" s="64"/>
      <c r="U33" s="65"/>
      <c r="V33" s="368"/>
      <c r="W33" s="66"/>
      <c r="X33" s="210"/>
      <c r="Y33" s="67"/>
      <c r="Z33" s="67"/>
      <c r="AA33" s="67"/>
      <c r="AB33" s="67"/>
      <c r="AC33" s="68"/>
      <c r="AD33" s="40"/>
      <c r="AE33" s="40"/>
      <c r="AF33" s="40"/>
      <c r="AG33" s="40"/>
      <c r="AH33" s="40"/>
    </row>
    <row r="34" spans="2:34" s="78" customFormat="1" ht="24" customHeight="1" x14ac:dyDescent="0.2">
      <c r="B34" s="372"/>
      <c r="C34" s="70"/>
      <c r="D34" s="70"/>
      <c r="E34" s="389"/>
      <c r="F34" s="392"/>
      <c r="G34" s="392"/>
      <c r="H34" s="395"/>
      <c r="I34" s="401"/>
      <c r="J34" s="404"/>
      <c r="K34" s="375"/>
      <c r="L34" s="375"/>
      <c r="M34" s="375"/>
      <c r="N34" s="375"/>
      <c r="O34" s="71"/>
      <c r="P34" s="72"/>
      <c r="Q34" s="73"/>
      <c r="R34" s="74"/>
      <c r="S34" s="398"/>
      <c r="T34" s="75"/>
      <c r="U34" s="75"/>
      <c r="V34" s="369"/>
      <c r="W34" s="66"/>
      <c r="X34" s="211"/>
      <c r="Y34" s="76"/>
      <c r="Z34" s="76"/>
      <c r="AA34" s="76"/>
      <c r="AB34" s="76"/>
      <c r="AC34" s="77"/>
      <c r="AD34" s="77"/>
      <c r="AE34" s="77"/>
      <c r="AF34" s="77"/>
      <c r="AG34" s="77"/>
      <c r="AH34" s="77"/>
    </row>
    <row r="35" spans="2:34" s="78" customFormat="1" ht="24" customHeight="1" x14ac:dyDescent="0.2">
      <c r="B35" s="372"/>
      <c r="C35" s="70"/>
      <c r="D35" s="70"/>
      <c r="E35" s="389"/>
      <c r="F35" s="392"/>
      <c r="G35" s="392"/>
      <c r="H35" s="395"/>
      <c r="I35" s="401"/>
      <c r="J35" s="404"/>
      <c r="K35" s="375"/>
      <c r="L35" s="375"/>
      <c r="M35" s="375"/>
      <c r="N35" s="375"/>
      <c r="O35" s="79"/>
      <c r="P35" s="72"/>
      <c r="Q35" s="80"/>
      <c r="R35" s="81"/>
      <c r="S35" s="398"/>
      <c r="T35" s="75"/>
      <c r="U35" s="75"/>
      <c r="V35" s="369"/>
      <c r="W35" s="66"/>
      <c r="X35" s="211"/>
      <c r="Y35" s="76"/>
      <c r="Z35" s="76"/>
      <c r="AA35" s="76"/>
      <c r="AB35" s="76"/>
      <c r="AC35" s="77"/>
      <c r="AD35" s="77"/>
      <c r="AE35" s="77"/>
      <c r="AF35" s="77"/>
      <c r="AG35" s="77"/>
      <c r="AH35" s="77"/>
    </row>
    <row r="36" spans="2:34" s="83" customFormat="1" ht="24" customHeight="1" x14ac:dyDescent="0.2">
      <c r="B36" s="372"/>
      <c r="C36" s="70"/>
      <c r="D36" s="70"/>
      <c r="E36" s="389"/>
      <c r="F36" s="392"/>
      <c r="G36" s="392"/>
      <c r="H36" s="395"/>
      <c r="I36" s="401"/>
      <c r="J36" s="404"/>
      <c r="K36" s="375"/>
      <c r="L36" s="375"/>
      <c r="M36" s="375"/>
      <c r="N36" s="375"/>
      <c r="O36" s="79"/>
      <c r="P36" s="72"/>
      <c r="Q36" s="80"/>
      <c r="R36" s="81"/>
      <c r="S36" s="398"/>
      <c r="T36" s="75"/>
      <c r="U36" s="75"/>
      <c r="V36" s="369"/>
      <c r="W36" s="66"/>
      <c r="X36" s="211"/>
      <c r="Y36" s="76"/>
      <c r="Z36" s="76"/>
      <c r="AA36" s="76"/>
      <c r="AB36" s="76"/>
      <c r="AC36" s="82"/>
      <c r="AD36" s="82"/>
      <c r="AE36" s="82"/>
      <c r="AF36" s="82"/>
      <c r="AG36" s="82"/>
      <c r="AH36" s="82"/>
    </row>
    <row r="37" spans="2:34" s="78" customFormat="1" ht="24" customHeight="1" thickBot="1" x14ac:dyDescent="0.25">
      <c r="B37" s="373"/>
      <c r="C37" s="84"/>
      <c r="D37" s="84"/>
      <c r="E37" s="390"/>
      <c r="F37" s="393"/>
      <c r="G37" s="393"/>
      <c r="H37" s="396"/>
      <c r="I37" s="402"/>
      <c r="J37" s="405"/>
      <c r="K37" s="376"/>
      <c r="L37" s="376"/>
      <c r="M37" s="376"/>
      <c r="N37" s="376"/>
      <c r="O37" s="85"/>
      <c r="P37" s="86"/>
      <c r="Q37" s="87"/>
      <c r="R37" s="88"/>
      <c r="S37" s="399"/>
      <c r="T37" s="89"/>
      <c r="U37" s="89"/>
      <c r="V37" s="370"/>
      <c r="W37" s="66"/>
      <c r="X37" s="211"/>
      <c r="Y37" s="76"/>
      <c r="Z37" s="76"/>
      <c r="AA37" s="76"/>
      <c r="AB37" s="76"/>
      <c r="AC37" s="77"/>
      <c r="AD37" s="77"/>
      <c r="AE37" s="77"/>
      <c r="AF37" s="77"/>
      <c r="AG37" s="77"/>
      <c r="AH37" s="77"/>
    </row>
    <row r="38" spans="2:34" s="69" customFormat="1" ht="24" customHeight="1" x14ac:dyDescent="0.2">
      <c r="B38" s="371">
        <v>16</v>
      </c>
      <c r="C38" s="59"/>
      <c r="D38" s="59"/>
      <c r="E38" s="388" t="s">
        <v>70</v>
      </c>
      <c r="F38" s="391" t="s">
        <v>48</v>
      </c>
      <c r="G38" s="391" t="s">
        <v>48</v>
      </c>
      <c r="H38" s="394" t="s">
        <v>180</v>
      </c>
      <c r="I38" s="400" t="s">
        <v>181</v>
      </c>
      <c r="J38" s="403">
        <f>SUM(K38:M42)</f>
        <v>1089822.51</v>
      </c>
      <c r="K38" s="374">
        <v>435929</v>
      </c>
      <c r="L38" s="374">
        <v>653893.51</v>
      </c>
      <c r="M38" s="374">
        <v>0</v>
      </c>
      <c r="N38" s="374">
        <v>0</v>
      </c>
      <c r="O38" s="60">
        <v>313</v>
      </c>
      <c r="P38" s="61" t="s">
        <v>167</v>
      </c>
      <c r="Q38" s="62">
        <v>42640</v>
      </c>
      <c r="R38" s="63">
        <v>130778.7</v>
      </c>
      <c r="S38" s="397">
        <f>SUM(R38:R42)</f>
        <v>130778.7</v>
      </c>
      <c r="T38" s="64"/>
      <c r="U38" s="65"/>
      <c r="V38" s="368"/>
      <c r="W38" s="66"/>
      <c r="X38" s="210"/>
      <c r="Y38" s="67"/>
      <c r="Z38" s="67"/>
      <c r="AA38" s="67"/>
      <c r="AB38" s="67"/>
      <c r="AC38" s="68"/>
      <c r="AD38" s="40"/>
      <c r="AE38" s="40"/>
      <c r="AF38" s="40"/>
      <c r="AG38" s="40"/>
      <c r="AH38" s="40"/>
    </row>
    <row r="39" spans="2:34" s="78" customFormat="1" ht="24" customHeight="1" x14ac:dyDescent="0.2">
      <c r="B39" s="372"/>
      <c r="C39" s="70"/>
      <c r="D39" s="70"/>
      <c r="E39" s="389"/>
      <c r="F39" s="392"/>
      <c r="G39" s="392"/>
      <c r="H39" s="395"/>
      <c r="I39" s="401"/>
      <c r="J39" s="404"/>
      <c r="K39" s="375"/>
      <c r="L39" s="375"/>
      <c r="M39" s="375"/>
      <c r="N39" s="375"/>
      <c r="O39" s="71"/>
      <c r="P39" s="72"/>
      <c r="Q39" s="73"/>
      <c r="R39" s="74"/>
      <c r="S39" s="398"/>
      <c r="T39" s="75"/>
      <c r="U39" s="75"/>
      <c r="V39" s="369"/>
      <c r="W39" s="66"/>
      <c r="X39" s="211"/>
      <c r="Y39" s="76"/>
      <c r="Z39" s="76"/>
      <c r="AA39" s="76"/>
      <c r="AB39" s="76"/>
      <c r="AC39" s="77"/>
      <c r="AD39" s="77"/>
      <c r="AE39" s="77"/>
      <c r="AF39" s="77"/>
      <c r="AG39" s="77"/>
      <c r="AH39" s="77"/>
    </row>
    <row r="40" spans="2:34" s="78" customFormat="1" ht="24" customHeight="1" x14ac:dyDescent="0.2">
      <c r="B40" s="372"/>
      <c r="C40" s="70"/>
      <c r="D40" s="70"/>
      <c r="E40" s="389"/>
      <c r="F40" s="392"/>
      <c r="G40" s="392"/>
      <c r="H40" s="395"/>
      <c r="I40" s="401"/>
      <c r="J40" s="404"/>
      <c r="K40" s="375"/>
      <c r="L40" s="375"/>
      <c r="M40" s="375"/>
      <c r="N40" s="375"/>
      <c r="O40" s="79"/>
      <c r="P40" s="72"/>
      <c r="Q40" s="80"/>
      <c r="R40" s="81"/>
      <c r="S40" s="398"/>
      <c r="T40" s="75"/>
      <c r="U40" s="75"/>
      <c r="V40" s="369"/>
      <c r="W40" s="66"/>
      <c r="X40" s="211"/>
      <c r="Y40" s="76"/>
      <c r="Z40" s="76"/>
      <c r="AA40" s="76"/>
      <c r="AB40" s="76"/>
      <c r="AC40" s="77"/>
      <c r="AD40" s="77"/>
      <c r="AE40" s="77"/>
      <c r="AF40" s="77"/>
      <c r="AG40" s="77"/>
      <c r="AH40" s="77"/>
    </row>
    <row r="41" spans="2:34" s="83" customFormat="1" ht="24" customHeight="1" x14ac:dyDescent="0.2">
      <c r="B41" s="372"/>
      <c r="C41" s="70"/>
      <c r="D41" s="70"/>
      <c r="E41" s="389"/>
      <c r="F41" s="392"/>
      <c r="G41" s="392"/>
      <c r="H41" s="395"/>
      <c r="I41" s="401"/>
      <c r="J41" s="404"/>
      <c r="K41" s="375"/>
      <c r="L41" s="375"/>
      <c r="M41" s="375"/>
      <c r="N41" s="375"/>
      <c r="O41" s="79"/>
      <c r="P41" s="72"/>
      <c r="Q41" s="80"/>
      <c r="R41" s="81"/>
      <c r="S41" s="398"/>
      <c r="T41" s="75"/>
      <c r="U41" s="75"/>
      <c r="V41" s="369"/>
      <c r="W41" s="66"/>
      <c r="X41" s="211"/>
      <c r="Y41" s="76"/>
      <c r="Z41" s="76"/>
      <c r="AA41" s="76"/>
      <c r="AB41" s="76"/>
      <c r="AC41" s="82"/>
      <c r="AD41" s="82"/>
      <c r="AE41" s="82"/>
      <c r="AF41" s="82"/>
      <c r="AG41" s="82"/>
      <c r="AH41" s="82"/>
    </row>
    <row r="42" spans="2:34" s="78" customFormat="1" ht="24" customHeight="1" thickBot="1" x14ac:dyDescent="0.25">
      <c r="B42" s="373"/>
      <c r="C42" s="84"/>
      <c r="D42" s="84"/>
      <c r="E42" s="390"/>
      <c r="F42" s="393"/>
      <c r="G42" s="393"/>
      <c r="H42" s="396"/>
      <c r="I42" s="402"/>
      <c r="J42" s="405"/>
      <c r="K42" s="376"/>
      <c r="L42" s="376"/>
      <c r="M42" s="376"/>
      <c r="N42" s="376"/>
      <c r="O42" s="85"/>
      <c r="P42" s="86"/>
      <c r="Q42" s="87"/>
      <c r="R42" s="88"/>
      <c r="S42" s="399"/>
      <c r="T42" s="89"/>
      <c r="U42" s="89"/>
      <c r="V42" s="370"/>
      <c r="W42" s="66"/>
      <c r="X42" s="211"/>
      <c r="Y42" s="76"/>
      <c r="Z42" s="76"/>
      <c r="AA42" s="76"/>
      <c r="AB42" s="76"/>
      <c r="AC42" s="77"/>
      <c r="AD42" s="77"/>
      <c r="AE42" s="77"/>
      <c r="AF42" s="77"/>
      <c r="AG42" s="77"/>
      <c r="AH42" s="77"/>
    </row>
    <row r="43" spans="2:34" s="69" customFormat="1" ht="24" customHeight="1" x14ac:dyDescent="0.2">
      <c r="B43" s="371">
        <v>22</v>
      </c>
      <c r="C43" s="59"/>
      <c r="D43" s="59"/>
      <c r="E43" s="388" t="s">
        <v>72</v>
      </c>
      <c r="F43" s="391" t="s">
        <v>64</v>
      </c>
      <c r="G43" s="391" t="s">
        <v>74</v>
      </c>
      <c r="H43" s="394" t="s">
        <v>159</v>
      </c>
      <c r="I43" s="400" t="s">
        <v>160</v>
      </c>
      <c r="J43" s="403">
        <f>SUM(K43:N47)</f>
        <v>459589.83999999997</v>
      </c>
      <c r="K43" s="374">
        <v>367671.87</v>
      </c>
      <c r="L43" s="374">
        <v>91917.97</v>
      </c>
      <c r="M43" s="374">
        <v>0</v>
      </c>
      <c r="N43" s="374">
        <v>0</v>
      </c>
      <c r="O43" s="60" t="s">
        <v>185</v>
      </c>
      <c r="P43" s="61" t="s">
        <v>187</v>
      </c>
      <c r="Q43" s="62">
        <v>42633</v>
      </c>
      <c r="R43" s="63">
        <v>101316.09</v>
      </c>
      <c r="S43" s="397">
        <f>SUM(R43:R47)</f>
        <v>126645.09</v>
      </c>
      <c r="T43" s="406">
        <v>42600</v>
      </c>
      <c r="U43" s="408">
        <v>42622</v>
      </c>
      <c r="V43" s="368"/>
      <c r="W43" s="66"/>
      <c r="X43" s="210"/>
      <c r="Y43" s="67"/>
      <c r="Z43" s="67"/>
      <c r="AA43" s="67"/>
      <c r="AB43" s="67"/>
      <c r="AC43" s="68"/>
      <c r="AD43" s="40"/>
      <c r="AE43" s="40"/>
      <c r="AF43" s="40"/>
      <c r="AG43" s="40"/>
      <c r="AH43" s="40"/>
    </row>
    <row r="44" spans="2:34" s="78" customFormat="1" ht="24" customHeight="1" x14ac:dyDescent="0.2">
      <c r="B44" s="372"/>
      <c r="C44" s="70"/>
      <c r="D44" s="70"/>
      <c r="E44" s="389"/>
      <c r="F44" s="392"/>
      <c r="G44" s="392"/>
      <c r="H44" s="395"/>
      <c r="I44" s="401"/>
      <c r="J44" s="404"/>
      <c r="K44" s="375"/>
      <c r="L44" s="375"/>
      <c r="M44" s="375"/>
      <c r="N44" s="375"/>
      <c r="O44" s="71" t="s">
        <v>186</v>
      </c>
      <c r="P44" s="72" t="s">
        <v>188</v>
      </c>
      <c r="Q44" s="73">
        <v>42633</v>
      </c>
      <c r="R44" s="74">
        <v>25329</v>
      </c>
      <c r="S44" s="398"/>
      <c r="T44" s="407"/>
      <c r="U44" s="347"/>
      <c r="V44" s="369"/>
      <c r="W44" s="66"/>
      <c r="X44" s="211"/>
      <c r="Y44" s="76"/>
      <c r="Z44" s="76"/>
      <c r="AA44" s="76"/>
      <c r="AB44" s="76"/>
      <c r="AC44" s="77"/>
      <c r="AD44" s="77"/>
      <c r="AE44" s="77"/>
      <c r="AF44" s="77"/>
      <c r="AG44" s="77"/>
      <c r="AH44" s="77"/>
    </row>
    <row r="45" spans="2:34" s="78" customFormat="1" ht="24" customHeight="1" x14ac:dyDescent="0.2">
      <c r="B45" s="372"/>
      <c r="C45" s="70"/>
      <c r="D45" s="70"/>
      <c r="E45" s="389"/>
      <c r="F45" s="392"/>
      <c r="G45" s="392"/>
      <c r="H45" s="395"/>
      <c r="I45" s="401"/>
      <c r="J45" s="404"/>
      <c r="K45" s="375"/>
      <c r="L45" s="375"/>
      <c r="M45" s="375"/>
      <c r="N45" s="375"/>
      <c r="O45" s="79"/>
      <c r="P45" s="72"/>
      <c r="Q45" s="80"/>
      <c r="R45" s="81"/>
      <c r="S45" s="398"/>
      <c r="T45" s="75"/>
      <c r="U45" s="75"/>
      <c r="V45" s="369"/>
      <c r="W45" s="66"/>
      <c r="X45" s="211"/>
      <c r="Y45" s="76"/>
      <c r="Z45" s="76"/>
      <c r="AA45" s="76"/>
      <c r="AB45" s="76"/>
      <c r="AC45" s="77"/>
      <c r="AD45" s="77"/>
      <c r="AE45" s="77"/>
      <c r="AF45" s="77"/>
      <c r="AG45" s="77"/>
      <c r="AH45" s="77"/>
    </row>
    <row r="46" spans="2:34" s="83" customFormat="1" ht="24" customHeight="1" x14ac:dyDescent="0.2">
      <c r="B46" s="372"/>
      <c r="C46" s="70"/>
      <c r="D46" s="70"/>
      <c r="E46" s="389"/>
      <c r="F46" s="392"/>
      <c r="G46" s="392"/>
      <c r="H46" s="395"/>
      <c r="I46" s="401"/>
      <c r="J46" s="404"/>
      <c r="K46" s="375"/>
      <c r="L46" s="375"/>
      <c r="M46" s="375"/>
      <c r="N46" s="375"/>
      <c r="O46" s="79"/>
      <c r="P46" s="72"/>
      <c r="Q46" s="80"/>
      <c r="R46" s="81"/>
      <c r="S46" s="398"/>
      <c r="T46" s="75"/>
      <c r="U46" s="75"/>
      <c r="V46" s="369"/>
      <c r="W46" s="66"/>
      <c r="X46" s="211"/>
      <c r="Y46" s="76"/>
      <c r="Z46" s="76"/>
      <c r="AA46" s="76"/>
      <c r="AB46" s="76"/>
      <c r="AC46" s="82"/>
      <c r="AD46" s="82"/>
      <c r="AE46" s="82"/>
      <c r="AF46" s="82"/>
      <c r="AG46" s="82"/>
      <c r="AH46" s="82"/>
    </row>
    <row r="47" spans="2:34" s="78" customFormat="1" ht="24" customHeight="1" thickBot="1" x14ac:dyDescent="0.25">
      <c r="B47" s="373"/>
      <c r="C47" s="84"/>
      <c r="D47" s="84"/>
      <c r="E47" s="390"/>
      <c r="F47" s="393"/>
      <c r="G47" s="393"/>
      <c r="H47" s="396"/>
      <c r="I47" s="402"/>
      <c r="J47" s="405"/>
      <c r="K47" s="376"/>
      <c r="L47" s="376"/>
      <c r="M47" s="376"/>
      <c r="N47" s="376"/>
      <c r="O47" s="85"/>
      <c r="P47" s="86"/>
      <c r="Q47" s="87"/>
      <c r="R47" s="88"/>
      <c r="S47" s="399"/>
      <c r="T47" s="89"/>
      <c r="U47" s="89"/>
      <c r="V47" s="370"/>
      <c r="W47" s="66"/>
      <c r="X47" s="211"/>
      <c r="Y47" s="76"/>
      <c r="Z47" s="76"/>
      <c r="AA47" s="76"/>
      <c r="AB47" s="76"/>
      <c r="AC47" s="77"/>
      <c r="AD47" s="77"/>
      <c r="AE47" s="77"/>
      <c r="AF47" s="77"/>
      <c r="AG47" s="77"/>
      <c r="AH47" s="77"/>
    </row>
    <row r="48" spans="2:34" s="69" customFormat="1" ht="24" customHeight="1" x14ac:dyDescent="0.2">
      <c r="B48" s="371">
        <v>23</v>
      </c>
      <c r="C48" s="59"/>
      <c r="D48" s="59"/>
      <c r="E48" s="388" t="s">
        <v>76</v>
      </c>
      <c r="F48" s="391" t="s">
        <v>78</v>
      </c>
      <c r="G48" s="391" t="s">
        <v>78</v>
      </c>
      <c r="H48" s="394" t="s">
        <v>161</v>
      </c>
      <c r="I48" s="374" t="s">
        <v>162</v>
      </c>
      <c r="J48" s="403">
        <f>SUM(K48:N52)</f>
        <v>561298.5</v>
      </c>
      <c r="K48" s="374">
        <v>449038.8</v>
      </c>
      <c r="L48" s="374">
        <v>112259.7</v>
      </c>
      <c r="M48" s="374">
        <v>0</v>
      </c>
      <c r="N48" s="374">
        <v>0</v>
      </c>
      <c r="O48" s="60">
        <v>442</v>
      </c>
      <c r="P48" s="61" t="s">
        <v>167</v>
      </c>
      <c r="Q48" s="62">
        <v>42612</v>
      </c>
      <c r="R48" s="63">
        <v>44903.88</v>
      </c>
      <c r="S48" s="397">
        <f>SUM(R48:R52)</f>
        <v>96824.749999999985</v>
      </c>
      <c r="T48" s="64"/>
      <c r="U48" s="65"/>
      <c r="V48" s="368"/>
      <c r="W48" s="66"/>
      <c r="X48" s="210"/>
      <c r="Y48" s="67"/>
      <c r="Z48" s="67"/>
      <c r="AA48" s="67"/>
      <c r="AB48" s="67"/>
      <c r="AC48" s="68"/>
      <c r="AD48" s="40"/>
      <c r="AE48" s="40"/>
      <c r="AF48" s="40"/>
      <c r="AG48" s="40"/>
      <c r="AH48" s="40"/>
    </row>
    <row r="49" spans="2:34" s="78" customFormat="1" ht="24" customHeight="1" x14ac:dyDescent="0.2">
      <c r="B49" s="372"/>
      <c r="C49" s="70"/>
      <c r="D49" s="70"/>
      <c r="E49" s="389"/>
      <c r="F49" s="392"/>
      <c r="G49" s="392"/>
      <c r="H49" s="395"/>
      <c r="I49" s="375"/>
      <c r="J49" s="404"/>
      <c r="K49" s="375"/>
      <c r="L49" s="375"/>
      <c r="M49" s="375"/>
      <c r="N49" s="375"/>
      <c r="O49" s="71">
        <v>443</v>
      </c>
      <c r="P49" s="72" t="s">
        <v>168</v>
      </c>
      <c r="Q49" s="73">
        <v>42612</v>
      </c>
      <c r="R49" s="74">
        <v>11225.97</v>
      </c>
      <c r="S49" s="398"/>
      <c r="T49" s="75"/>
      <c r="U49" s="75"/>
      <c r="V49" s="369"/>
      <c r="W49" s="66"/>
      <c r="X49" s="211"/>
      <c r="Y49" s="76"/>
      <c r="Z49" s="76"/>
      <c r="AA49" s="76"/>
      <c r="AB49" s="76"/>
      <c r="AC49" s="77"/>
      <c r="AD49" s="77"/>
      <c r="AE49" s="77"/>
      <c r="AF49" s="77"/>
      <c r="AG49" s="77"/>
      <c r="AH49" s="77"/>
    </row>
    <row r="50" spans="2:34" s="78" customFormat="1" ht="24" customHeight="1" x14ac:dyDescent="0.2">
      <c r="B50" s="372"/>
      <c r="C50" s="70"/>
      <c r="D50" s="70"/>
      <c r="E50" s="389"/>
      <c r="F50" s="392"/>
      <c r="G50" s="392"/>
      <c r="H50" s="395"/>
      <c r="I50" s="375"/>
      <c r="J50" s="404"/>
      <c r="K50" s="375"/>
      <c r="L50" s="375"/>
      <c r="M50" s="375"/>
      <c r="N50" s="375"/>
      <c r="O50" s="79">
        <v>464</v>
      </c>
      <c r="P50" s="72" t="s">
        <v>189</v>
      </c>
      <c r="Q50" s="80">
        <v>42633</v>
      </c>
      <c r="R50" s="81">
        <v>32555.919999999998</v>
      </c>
      <c r="S50" s="398"/>
      <c r="T50" s="346">
        <v>42600</v>
      </c>
      <c r="U50" s="346">
        <v>42629</v>
      </c>
      <c r="V50" s="369"/>
      <c r="W50" s="66"/>
      <c r="X50" s="211"/>
      <c r="Y50" s="76"/>
      <c r="Z50" s="76"/>
      <c r="AA50" s="76"/>
      <c r="AB50" s="76"/>
      <c r="AC50" s="77"/>
      <c r="AD50" s="77"/>
      <c r="AE50" s="77"/>
      <c r="AF50" s="77"/>
      <c r="AG50" s="77"/>
      <c r="AH50" s="77"/>
    </row>
    <row r="51" spans="2:34" s="83" customFormat="1" ht="24" customHeight="1" x14ac:dyDescent="0.2">
      <c r="B51" s="372"/>
      <c r="C51" s="70"/>
      <c r="D51" s="70"/>
      <c r="E51" s="389"/>
      <c r="F51" s="392"/>
      <c r="G51" s="392"/>
      <c r="H51" s="395"/>
      <c r="I51" s="375"/>
      <c r="J51" s="404"/>
      <c r="K51" s="375"/>
      <c r="L51" s="375"/>
      <c r="M51" s="375"/>
      <c r="N51" s="375"/>
      <c r="O51" s="79">
        <v>465</v>
      </c>
      <c r="P51" s="72" t="s">
        <v>188</v>
      </c>
      <c r="Q51" s="80">
        <v>42633</v>
      </c>
      <c r="R51" s="81">
        <v>8138.98</v>
      </c>
      <c r="S51" s="398"/>
      <c r="T51" s="347"/>
      <c r="U51" s="347"/>
      <c r="V51" s="369"/>
      <c r="W51" s="66"/>
      <c r="X51" s="211"/>
      <c r="Y51" s="76"/>
      <c r="Z51" s="76"/>
      <c r="AA51" s="76"/>
      <c r="AB51" s="76"/>
      <c r="AC51" s="82"/>
      <c r="AD51" s="82"/>
      <c r="AE51" s="82"/>
      <c r="AF51" s="82"/>
      <c r="AG51" s="82"/>
      <c r="AH51" s="82"/>
    </row>
    <row r="52" spans="2:34" s="78" customFormat="1" ht="24" customHeight="1" thickBot="1" x14ac:dyDescent="0.25">
      <c r="B52" s="373"/>
      <c r="C52" s="84"/>
      <c r="D52" s="84"/>
      <c r="E52" s="390"/>
      <c r="F52" s="393"/>
      <c r="G52" s="393"/>
      <c r="H52" s="396"/>
      <c r="I52" s="376"/>
      <c r="J52" s="405"/>
      <c r="K52" s="376"/>
      <c r="L52" s="376"/>
      <c r="M52" s="376"/>
      <c r="N52" s="376"/>
      <c r="O52" s="85"/>
      <c r="P52" s="86"/>
      <c r="Q52" s="87"/>
      <c r="R52" s="88"/>
      <c r="S52" s="399"/>
      <c r="T52" s="89"/>
      <c r="U52" s="89"/>
      <c r="V52" s="370"/>
      <c r="W52" s="66"/>
      <c r="X52" s="211"/>
      <c r="Y52" s="76"/>
      <c r="Z52" s="76"/>
      <c r="AA52" s="76"/>
      <c r="AB52" s="76"/>
      <c r="AC52" s="77"/>
      <c r="AD52" s="77"/>
      <c r="AE52" s="77"/>
      <c r="AF52" s="77"/>
      <c r="AG52" s="77"/>
      <c r="AH52" s="77"/>
    </row>
    <row r="53" spans="2:34" s="69" customFormat="1" ht="24" customHeight="1" x14ac:dyDescent="0.2">
      <c r="B53" s="371"/>
      <c r="C53" s="255"/>
      <c r="D53" s="255"/>
      <c r="E53" s="388" t="s">
        <v>194</v>
      </c>
      <c r="F53" s="391" t="s">
        <v>193</v>
      </c>
      <c r="G53" s="391" t="s">
        <v>193</v>
      </c>
      <c r="H53" s="415"/>
      <c r="I53" s="418"/>
      <c r="J53" s="403">
        <f>SUM(K53:M57)</f>
        <v>0</v>
      </c>
      <c r="K53" s="374"/>
      <c r="L53" s="374"/>
      <c r="M53" s="374"/>
      <c r="N53" s="374"/>
      <c r="O53" s="60"/>
      <c r="P53" s="61"/>
      <c r="Q53" s="62"/>
      <c r="R53" s="63"/>
      <c r="S53" s="397">
        <f>SUM(R53:R57)</f>
        <v>0</v>
      </c>
      <c r="T53" s="256"/>
      <c r="U53" s="257"/>
      <c r="V53" s="368"/>
      <c r="W53" s="66"/>
      <c r="X53" s="210"/>
      <c r="Y53" s="67"/>
      <c r="Z53" s="67"/>
      <c r="AA53" s="67"/>
      <c r="AB53" s="67"/>
      <c r="AC53" s="68"/>
      <c r="AD53" s="40"/>
      <c r="AE53" s="40"/>
      <c r="AF53" s="40"/>
      <c r="AG53" s="40"/>
      <c r="AH53" s="40"/>
    </row>
    <row r="54" spans="2:34" s="78" customFormat="1" ht="24" customHeight="1" x14ac:dyDescent="0.2">
      <c r="B54" s="372"/>
      <c r="C54" s="70"/>
      <c r="D54" s="70"/>
      <c r="E54" s="389"/>
      <c r="F54" s="392"/>
      <c r="G54" s="392"/>
      <c r="H54" s="416"/>
      <c r="I54" s="419"/>
      <c r="J54" s="404"/>
      <c r="K54" s="375"/>
      <c r="L54" s="375"/>
      <c r="M54" s="375"/>
      <c r="N54" s="375"/>
      <c r="O54" s="71"/>
      <c r="P54" s="72"/>
      <c r="Q54" s="73"/>
      <c r="R54" s="74"/>
      <c r="S54" s="398"/>
      <c r="T54" s="75"/>
      <c r="U54" s="75"/>
      <c r="V54" s="369"/>
      <c r="W54" s="66"/>
      <c r="X54" s="211"/>
      <c r="Y54" s="76"/>
      <c r="Z54" s="76"/>
      <c r="AA54" s="76"/>
      <c r="AB54" s="76"/>
      <c r="AC54" s="77"/>
      <c r="AD54" s="77"/>
      <c r="AE54" s="77"/>
      <c r="AF54" s="77"/>
      <c r="AG54" s="77"/>
      <c r="AH54" s="77"/>
    </row>
    <row r="55" spans="2:34" s="78" customFormat="1" ht="24" customHeight="1" x14ac:dyDescent="0.2">
      <c r="B55" s="372"/>
      <c r="C55" s="70"/>
      <c r="D55" s="70"/>
      <c r="E55" s="389"/>
      <c r="F55" s="392"/>
      <c r="G55" s="392"/>
      <c r="H55" s="416"/>
      <c r="I55" s="419"/>
      <c r="J55" s="404"/>
      <c r="K55" s="375"/>
      <c r="L55" s="375"/>
      <c r="M55" s="375"/>
      <c r="N55" s="375"/>
      <c r="O55" s="79"/>
      <c r="P55" s="72"/>
      <c r="Q55" s="80"/>
      <c r="R55" s="81"/>
      <c r="S55" s="398"/>
      <c r="T55" s="75"/>
      <c r="U55" s="75"/>
      <c r="V55" s="369"/>
      <c r="W55" s="66"/>
      <c r="X55" s="211"/>
      <c r="Y55" s="76"/>
      <c r="Z55" s="76"/>
      <c r="AA55" s="76"/>
      <c r="AB55" s="76"/>
      <c r="AC55" s="77"/>
      <c r="AD55" s="77"/>
      <c r="AE55" s="77"/>
      <c r="AF55" s="77"/>
      <c r="AG55" s="77"/>
      <c r="AH55" s="77"/>
    </row>
    <row r="56" spans="2:34" s="83" customFormat="1" ht="24" customHeight="1" x14ac:dyDescent="0.2">
      <c r="B56" s="372"/>
      <c r="C56" s="70"/>
      <c r="D56" s="70"/>
      <c r="E56" s="389"/>
      <c r="F56" s="392"/>
      <c r="G56" s="392"/>
      <c r="H56" s="416"/>
      <c r="I56" s="419"/>
      <c r="J56" s="404"/>
      <c r="K56" s="375"/>
      <c r="L56" s="375"/>
      <c r="M56" s="375"/>
      <c r="N56" s="375"/>
      <c r="O56" s="79"/>
      <c r="P56" s="72"/>
      <c r="Q56" s="80"/>
      <c r="R56" s="81"/>
      <c r="S56" s="398"/>
      <c r="T56" s="75"/>
      <c r="U56" s="75"/>
      <c r="V56" s="369"/>
      <c r="W56" s="66"/>
      <c r="X56" s="211"/>
      <c r="Y56" s="76"/>
      <c r="Z56" s="76"/>
      <c r="AA56" s="76"/>
      <c r="AB56" s="76"/>
      <c r="AC56" s="82"/>
      <c r="AD56" s="82"/>
      <c r="AE56" s="82"/>
      <c r="AF56" s="82"/>
      <c r="AG56" s="82"/>
      <c r="AH56" s="82"/>
    </row>
    <row r="57" spans="2:34" s="78" customFormat="1" ht="24" customHeight="1" thickBot="1" x14ac:dyDescent="0.25">
      <c r="B57" s="373"/>
      <c r="C57" s="84"/>
      <c r="D57" s="84"/>
      <c r="E57" s="390"/>
      <c r="F57" s="393"/>
      <c r="G57" s="393"/>
      <c r="H57" s="417"/>
      <c r="I57" s="420"/>
      <c r="J57" s="405"/>
      <c r="K57" s="376"/>
      <c r="L57" s="376"/>
      <c r="M57" s="376"/>
      <c r="N57" s="376"/>
      <c r="O57" s="85"/>
      <c r="P57" s="86"/>
      <c r="Q57" s="87"/>
      <c r="R57" s="88"/>
      <c r="S57" s="399"/>
      <c r="T57" s="89"/>
      <c r="U57" s="89"/>
      <c r="V57" s="370"/>
      <c r="W57" s="66"/>
      <c r="X57" s="211"/>
      <c r="Y57" s="76"/>
      <c r="Z57" s="76"/>
      <c r="AA57" s="76"/>
      <c r="AB57" s="76"/>
      <c r="AC57" s="77"/>
      <c r="AD57" s="77"/>
      <c r="AE57" s="77"/>
      <c r="AF57" s="77"/>
      <c r="AG57" s="77"/>
      <c r="AH57" s="77"/>
    </row>
    <row r="58" spans="2:34" s="69" customFormat="1" ht="24" customHeight="1" x14ac:dyDescent="0.2">
      <c r="B58" s="371">
        <v>41</v>
      </c>
      <c r="C58" s="59"/>
      <c r="D58" s="59"/>
      <c r="E58" s="388" t="s">
        <v>79</v>
      </c>
      <c r="F58" s="391" t="s">
        <v>81</v>
      </c>
      <c r="G58" s="391" t="s">
        <v>81</v>
      </c>
      <c r="H58" s="415"/>
      <c r="I58" s="418"/>
      <c r="J58" s="403">
        <f>SUM(K58:M62)</f>
        <v>0</v>
      </c>
      <c r="K58" s="374"/>
      <c r="L58" s="374"/>
      <c r="M58" s="374"/>
      <c r="N58" s="374"/>
      <c r="O58" s="60"/>
      <c r="P58" s="61"/>
      <c r="Q58" s="62"/>
      <c r="R58" s="63"/>
      <c r="S58" s="397">
        <f>SUM(R58:R62)</f>
        <v>0</v>
      </c>
      <c r="T58" s="64"/>
      <c r="U58" s="65"/>
      <c r="V58" s="368"/>
      <c r="W58" s="66"/>
      <c r="X58" s="210"/>
      <c r="Y58" s="67"/>
      <c r="Z58" s="67"/>
      <c r="AA58" s="67"/>
      <c r="AB58" s="67"/>
      <c r="AC58" s="68"/>
      <c r="AD58" s="40"/>
      <c r="AE58" s="40"/>
      <c r="AF58" s="40"/>
      <c r="AG58" s="40"/>
      <c r="AH58" s="40"/>
    </row>
    <row r="59" spans="2:34" s="78" customFormat="1" ht="24" customHeight="1" x14ac:dyDescent="0.2">
      <c r="B59" s="372"/>
      <c r="C59" s="70"/>
      <c r="D59" s="70"/>
      <c r="E59" s="389"/>
      <c r="F59" s="392"/>
      <c r="G59" s="392"/>
      <c r="H59" s="416"/>
      <c r="I59" s="419"/>
      <c r="J59" s="404"/>
      <c r="K59" s="375"/>
      <c r="L59" s="375"/>
      <c r="M59" s="375"/>
      <c r="N59" s="375"/>
      <c r="O59" s="71"/>
      <c r="P59" s="72"/>
      <c r="Q59" s="73"/>
      <c r="R59" s="74"/>
      <c r="S59" s="398"/>
      <c r="T59" s="75"/>
      <c r="U59" s="75"/>
      <c r="V59" s="369"/>
      <c r="W59" s="66"/>
      <c r="X59" s="211"/>
      <c r="Y59" s="76"/>
      <c r="Z59" s="76"/>
      <c r="AA59" s="76"/>
      <c r="AB59" s="76"/>
      <c r="AC59" s="77"/>
      <c r="AD59" s="77"/>
      <c r="AE59" s="77"/>
      <c r="AF59" s="77"/>
      <c r="AG59" s="77"/>
      <c r="AH59" s="77"/>
    </row>
    <row r="60" spans="2:34" s="78" customFormat="1" ht="24" customHeight="1" x14ac:dyDescent="0.2">
      <c r="B60" s="372"/>
      <c r="C60" s="70"/>
      <c r="D60" s="70"/>
      <c r="E60" s="389"/>
      <c r="F60" s="392"/>
      <c r="G60" s="392"/>
      <c r="H60" s="416"/>
      <c r="I60" s="419"/>
      <c r="J60" s="404"/>
      <c r="K60" s="375"/>
      <c r="L60" s="375"/>
      <c r="M60" s="375"/>
      <c r="N60" s="375"/>
      <c r="O60" s="79"/>
      <c r="P60" s="72"/>
      <c r="Q60" s="80"/>
      <c r="R60" s="81"/>
      <c r="S60" s="398"/>
      <c r="T60" s="75"/>
      <c r="U60" s="75"/>
      <c r="V60" s="369"/>
      <c r="W60" s="66"/>
      <c r="X60" s="211"/>
      <c r="Y60" s="76"/>
      <c r="Z60" s="76"/>
      <c r="AA60" s="76"/>
      <c r="AB60" s="76"/>
      <c r="AC60" s="77"/>
      <c r="AD60" s="77"/>
      <c r="AE60" s="77"/>
      <c r="AF60" s="77"/>
      <c r="AG60" s="77"/>
      <c r="AH60" s="77"/>
    </row>
    <row r="61" spans="2:34" s="83" customFormat="1" ht="24" customHeight="1" x14ac:dyDescent="0.2">
      <c r="B61" s="372"/>
      <c r="C61" s="70"/>
      <c r="D61" s="70"/>
      <c r="E61" s="389"/>
      <c r="F61" s="392"/>
      <c r="G61" s="392"/>
      <c r="H61" s="416"/>
      <c r="I61" s="419"/>
      <c r="J61" s="404"/>
      <c r="K61" s="375"/>
      <c r="L61" s="375"/>
      <c r="M61" s="375"/>
      <c r="N61" s="375"/>
      <c r="O61" s="79"/>
      <c r="P61" s="72"/>
      <c r="Q61" s="80"/>
      <c r="R61" s="81"/>
      <c r="S61" s="398"/>
      <c r="T61" s="75"/>
      <c r="U61" s="75"/>
      <c r="V61" s="369"/>
      <c r="W61" s="66"/>
      <c r="X61" s="211"/>
      <c r="Y61" s="76"/>
      <c r="Z61" s="76"/>
      <c r="AA61" s="76"/>
      <c r="AB61" s="76"/>
      <c r="AC61" s="82"/>
      <c r="AD61" s="82"/>
      <c r="AE61" s="82"/>
      <c r="AF61" s="82"/>
      <c r="AG61" s="82"/>
      <c r="AH61" s="82"/>
    </row>
    <row r="62" spans="2:34" s="78" customFormat="1" ht="24" customHeight="1" thickBot="1" x14ac:dyDescent="0.25">
      <c r="B62" s="373"/>
      <c r="C62" s="84"/>
      <c r="D62" s="84"/>
      <c r="E62" s="390"/>
      <c r="F62" s="393"/>
      <c r="G62" s="393"/>
      <c r="H62" s="417"/>
      <c r="I62" s="420"/>
      <c r="J62" s="405"/>
      <c r="K62" s="376"/>
      <c r="L62" s="376"/>
      <c r="M62" s="376"/>
      <c r="N62" s="376"/>
      <c r="O62" s="85"/>
      <c r="P62" s="86"/>
      <c r="Q62" s="87"/>
      <c r="R62" s="88"/>
      <c r="S62" s="399"/>
      <c r="T62" s="89"/>
      <c r="U62" s="89"/>
      <c r="V62" s="370"/>
      <c r="W62" s="66"/>
      <c r="X62" s="211"/>
      <c r="Y62" s="76"/>
      <c r="Z62" s="76"/>
      <c r="AA62" s="76"/>
      <c r="AB62" s="76"/>
      <c r="AC62" s="77"/>
      <c r="AD62" s="77"/>
      <c r="AE62" s="77"/>
      <c r="AF62" s="77"/>
      <c r="AG62" s="77"/>
      <c r="AH62" s="77"/>
    </row>
    <row r="63" spans="2:34" s="69" customFormat="1" ht="24" customHeight="1" x14ac:dyDescent="0.2">
      <c r="B63" s="371">
        <v>42</v>
      </c>
      <c r="C63" s="59"/>
      <c r="D63" s="59"/>
      <c r="E63" s="388" t="s">
        <v>82</v>
      </c>
      <c r="F63" s="391" t="s">
        <v>81</v>
      </c>
      <c r="G63" s="391" t="s">
        <v>81</v>
      </c>
      <c r="H63" s="394" t="s">
        <v>163</v>
      </c>
      <c r="I63" s="374" t="s">
        <v>164</v>
      </c>
      <c r="J63" s="403">
        <f>SUM(K63:N67)</f>
        <v>745835</v>
      </c>
      <c r="K63" s="374">
        <v>596668</v>
      </c>
      <c r="L63" s="374">
        <v>149167</v>
      </c>
      <c r="M63" s="374">
        <v>0</v>
      </c>
      <c r="N63" s="374">
        <v>0</v>
      </c>
      <c r="O63" s="60">
        <v>115</v>
      </c>
      <c r="P63" s="61" t="s">
        <v>167</v>
      </c>
      <c r="Q63" s="62">
        <v>42605</v>
      </c>
      <c r="R63" s="63">
        <v>59666.8</v>
      </c>
      <c r="S63" s="397">
        <f>SUM(R63:R67)</f>
        <v>74583.5</v>
      </c>
      <c r="T63" s="64"/>
      <c r="U63" s="65"/>
      <c r="V63" s="368"/>
      <c r="W63" s="66"/>
      <c r="X63" s="210"/>
      <c r="Y63" s="67"/>
      <c r="Z63" s="67"/>
      <c r="AA63" s="67"/>
      <c r="AB63" s="67"/>
      <c r="AC63" s="68"/>
      <c r="AD63" s="40"/>
      <c r="AE63" s="40"/>
      <c r="AF63" s="40"/>
      <c r="AG63" s="40"/>
      <c r="AH63" s="40"/>
    </row>
    <row r="64" spans="2:34" s="78" customFormat="1" ht="24" customHeight="1" x14ac:dyDescent="0.2">
      <c r="B64" s="372"/>
      <c r="C64" s="70"/>
      <c r="D64" s="70"/>
      <c r="E64" s="389"/>
      <c r="F64" s="392"/>
      <c r="G64" s="392"/>
      <c r="H64" s="395"/>
      <c r="I64" s="375"/>
      <c r="J64" s="404"/>
      <c r="K64" s="375"/>
      <c r="L64" s="375"/>
      <c r="M64" s="375"/>
      <c r="N64" s="375"/>
      <c r="O64" s="71">
        <v>116</v>
      </c>
      <c r="P64" s="72" t="s">
        <v>168</v>
      </c>
      <c r="Q64" s="73">
        <v>42605</v>
      </c>
      <c r="R64" s="74">
        <v>14916.7</v>
      </c>
      <c r="S64" s="398"/>
      <c r="T64" s="75"/>
      <c r="U64" s="75"/>
      <c r="V64" s="369"/>
      <c r="W64" s="66"/>
      <c r="X64" s="211"/>
      <c r="Y64" s="76"/>
      <c r="Z64" s="76"/>
      <c r="AA64" s="76"/>
      <c r="AB64" s="76"/>
      <c r="AC64" s="77"/>
      <c r="AD64" s="77"/>
      <c r="AE64" s="77"/>
      <c r="AF64" s="77"/>
      <c r="AG64" s="77"/>
      <c r="AH64" s="77"/>
    </row>
    <row r="65" spans="1:34" s="78" customFormat="1" ht="24" customHeight="1" x14ac:dyDescent="0.2">
      <c r="B65" s="372"/>
      <c r="C65" s="70"/>
      <c r="D65" s="70"/>
      <c r="E65" s="389"/>
      <c r="F65" s="392"/>
      <c r="G65" s="392"/>
      <c r="H65" s="395"/>
      <c r="I65" s="375"/>
      <c r="J65" s="404"/>
      <c r="K65" s="375"/>
      <c r="L65" s="375"/>
      <c r="M65" s="375"/>
      <c r="N65" s="375"/>
      <c r="O65" s="79"/>
      <c r="P65" s="72"/>
      <c r="Q65" s="80"/>
      <c r="R65" s="81"/>
      <c r="S65" s="398"/>
      <c r="T65" s="75"/>
      <c r="U65" s="75"/>
      <c r="V65" s="369"/>
      <c r="W65" s="66"/>
      <c r="X65" s="211"/>
      <c r="Y65" s="76"/>
      <c r="Z65" s="76"/>
      <c r="AA65" s="76"/>
      <c r="AB65" s="76"/>
      <c r="AC65" s="77"/>
      <c r="AD65" s="77"/>
      <c r="AE65" s="77"/>
      <c r="AF65" s="77"/>
      <c r="AG65" s="77"/>
      <c r="AH65" s="77"/>
    </row>
    <row r="66" spans="1:34" s="83" customFormat="1" ht="24" customHeight="1" x14ac:dyDescent="0.2">
      <c r="B66" s="372"/>
      <c r="C66" s="70"/>
      <c r="D66" s="70"/>
      <c r="E66" s="389"/>
      <c r="F66" s="392"/>
      <c r="G66" s="392"/>
      <c r="H66" s="395"/>
      <c r="I66" s="375"/>
      <c r="J66" s="404"/>
      <c r="K66" s="375"/>
      <c r="L66" s="375"/>
      <c r="M66" s="375"/>
      <c r="N66" s="375"/>
      <c r="O66" s="79"/>
      <c r="P66" s="72"/>
      <c r="Q66" s="80"/>
      <c r="R66" s="81"/>
      <c r="S66" s="398"/>
      <c r="T66" s="75"/>
      <c r="U66" s="75"/>
      <c r="V66" s="369"/>
      <c r="W66" s="66"/>
      <c r="X66" s="211"/>
      <c r="Y66" s="76"/>
      <c r="Z66" s="76"/>
      <c r="AA66" s="76"/>
      <c r="AB66" s="76"/>
      <c r="AC66" s="82"/>
      <c r="AD66" s="82"/>
      <c r="AE66" s="82"/>
      <c r="AF66" s="82"/>
      <c r="AG66" s="82"/>
      <c r="AH66" s="82"/>
    </row>
    <row r="67" spans="1:34" s="78" customFormat="1" ht="24" customHeight="1" thickBot="1" x14ac:dyDescent="0.25">
      <c r="B67" s="373"/>
      <c r="C67" s="84"/>
      <c r="D67" s="84"/>
      <c r="E67" s="390"/>
      <c r="F67" s="393"/>
      <c r="G67" s="393"/>
      <c r="H67" s="396"/>
      <c r="I67" s="376"/>
      <c r="J67" s="405"/>
      <c r="K67" s="376"/>
      <c r="L67" s="376"/>
      <c r="M67" s="376"/>
      <c r="N67" s="376"/>
      <c r="O67" s="85"/>
      <c r="P67" s="86"/>
      <c r="Q67" s="87"/>
      <c r="R67" s="88"/>
      <c r="S67" s="399"/>
      <c r="T67" s="89"/>
      <c r="U67" s="89"/>
      <c r="V67" s="370"/>
      <c r="W67" s="66"/>
      <c r="X67" s="211"/>
      <c r="Y67" s="76"/>
      <c r="Z67" s="76"/>
      <c r="AA67" s="76"/>
      <c r="AB67" s="76"/>
      <c r="AC67" s="77"/>
      <c r="AD67" s="77"/>
      <c r="AE67" s="77"/>
      <c r="AF67" s="77"/>
      <c r="AG67" s="77"/>
      <c r="AH67" s="77"/>
    </row>
    <row r="68" spans="1:34" s="69" customFormat="1" ht="24" customHeight="1" x14ac:dyDescent="0.2">
      <c r="B68" s="371">
        <v>44</v>
      </c>
      <c r="C68" s="59"/>
      <c r="D68" s="59"/>
      <c r="E68" s="388" t="s">
        <v>83</v>
      </c>
      <c r="F68" s="391" t="s">
        <v>64</v>
      </c>
      <c r="G68" s="391" t="s">
        <v>64</v>
      </c>
      <c r="H68" s="394" t="s">
        <v>163</v>
      </c>
      <c r="I68" s="374" t="s">
        <v>164</v>
      </c>
      <c r="J68" s="403">
        <f>SUM(K68:N72)</f>
        <v>732916.54</v>
      </c>
      <c r="K68" s="374">
        <v>586333.23</v>
      </c>
      <c r="L68" s="374">
        <v>146583.31</v>
      </c>
      <c r="M68" s="374">
        <v>0</v>
      </c>
      <c r="N68" s="374">
        <v>0</v>
      </c>
      <c r="O68" s="60">
        <v>113</v>
      </c>
      <c r="P68" s="61" t="s">
        <v>167</v>
      </c>
      <c r="Q68" s="62">
        <v>42605</v>
      </c>
      <c r="R68" s="63">
        <v>58633.31</v>
      </c>
      <c r="S68" s="397">
        <f>SUM(R68:R72)</f>
        <v>73291.64</v>
      </c>
      <c r="T68" s="64"/>
      <c r="U68" s="65"/>
      <c r="V68" s="368"/>
      <c r="W68" s="66"/>
      <c r="X68" s="210"/>
      <c r="Y68" s="67"/>
      <c r="Z68" s="67"/>
      <c r="AA68" s="67"/>
      <c r="AB68" s="67"/>
      <c r="AC68" s="68"/>
      <c r="AD68" s="40"/>
      <c r="AE68" s="40"/>
      <c r="AF68" s="40"/>
      <c r="AG68" s="40"/>
      <c r="AH68" s="40"/>
    </row>
    <row r="69" spans="1:34" s="78" customFormat="1" ht="24" customHeight="1" x14ac:dyDescent="0.2">
      <c r="B69" s="372"/>
      <c r="C69" s="70"/>
      <c r="D69" s="70"/>
      <c r="E69" s="389"/>
      <c r="F69" s="392"/>
      <c r="G69" s="392"/>
      <c r="H69" s="395"/>
      <c r="I69" s="375"/>
      <c r="J69" s="404"/>
      <c r="K69" s="375"/>
      <c r="L69" s="375"/>
      <c r="M69" s="375"/>
      <c r="N69" s="375"/>
      <c r="O69" s="71">
        <v>114</v>
      </c>
      <c r="P69" s="72" t="s">
        <v>168</v>
      </c>
      <c r="Q69" s="73">
        <v>42605</v>
      </c>
      <c r="R69" s="74">
        <v>14658.33</v>
      </c>
      <c r="S69" s="398"/>
      <c r="T69" s="75"/>
      <c r="U69" s="75"/>
      <c r="V69" s="369"/>
      <c r="W69" s="66"/>
      <c r="X69" s="211"/>
      <c r="Y69" s="76"/>
      <c r="Z69" s="76"/>
      <c r="AA69" s="76"/>
      <c r="AB69" s="76"/>
      <c r="AC69" s="77"/>
      <c r="AD69" s="77"/>
      <c r="AE69" s="77"/>
      <c r="AF69" s="77"/>
      <c r="AG69" s="77"/>
      <c r="AH69" s="77"/>
    </row>
    <row r="70" spans="1:34" s="78" customFormat="1" ht="24" customHeight="1" x14ac:dyDescent="0.2">
      <c r="B70" s="372"/>
      <c r="C70" s="70"/>
      <c r="D70" s="70"/>
      <c r="E70" s="389"/>
      <c r="F70" s="392"/>
      <c r="G70" s="392"/>
      <c r="H70" s="395"/>
      <c r="I70" s="375"/>
      <c r="J70" s="404"/>
      <c r="K70" s="375"/>
      <c r="L70" s="375"/>
      <c r="M70" s="375"/>
      <c r="N70" s="375"/>
      <c r="O70" s="79"/>
      <c r="P70" s="72"/>
      <c r="Q70" s="80"/>
      <c r="R70" s="81"/>
      <c r="S70" s="398"/>
      <c r="T70" s="75"/>
      <c r="U70" s="75"/>
      <c r="V70" s="369"/>
      <c r="W70" s="66"/>
      <c r="X70" s="211"/>
      <c r="Y70" s="76"/>
      <c r="Z70" s="76"/>
      <c r="AA70" s="76"/>
      <c r="AB70" s="76"/>
      <c r="AC70" s="77"/>
      <c r="AD70" s="77"/>
      <c r="AE70" s="77"/>
      <c r="AF70" s="77"/>
      <c r="AG70" s="77"/>
      <c r="AH70" s="77"/>
    </row>
    <row r="71" spans="1:34" s="83" customFormat="1" ht="24" customHeight="1" x14ac:dyDescent="0.2">
      <c r="B71" s="372"/>
      <c r="C71" s="70"/>
      <c r="D71" s="70"/>
      <c r="E71" s="389"/>
      <c r="F71" s="392"/>
      <c r="G71" s="392"/>
      <c r="H71" s="395"/>
      <c r="I71" s="375"/>
      <c r="J71" s="404"/>
      <c r="K71" s="375"/>
      <c r="L71" s="375"/>
      <c r="M71" s="375"/>
      <c r="N71" s="375"/>
      <c r="O71" s="79"/>
      <c r="P71" s="72"/>
      <c r="Q71" s="80"/>
      <c r="R71" s="81"/>
      <c r="S71" s="398"/>
      <c r="T71" s="75"/>
      <c r="U71" s="75"/>
      <c r="V71" s="369"/>
      <c r="W71" s="66"/>
      <c r="X71" s="211"/>
      <c r="Y71" s="76"/>
      <c r="Z71" s="76"/>
      <c r="AA71" s="76"/>
      <c r="AB71" s="76"/>
      <c r="AC71" s="82"/>
      <c r="AD71" s="82"/>
      <c r="AE71" s="82"/>
      <c r="AF71" s="82"/>
      <c r="AG71" s="82"/>
      <c r="AH71" s="82"/>
    </row>
    <row r="72" spans="1:34" s="78" customFormat="1" ht="24" customHeight="1" thickBot="1" x14ac:dyDescent="0.25">
      <c r="B72" s="373"/>
      <c r="C72" s="84"/>
      <c r="D72" s="84"/>
      <c r="E72" s="390"/>
      <c r="F72" s="393"/>
      <c r="G72" s="393"/>
      <c r="H72" s="396"/>
      <c r="I72" s="376"/>
      <c r="J72" s="405"/>
      <c r="K72" s="376"/>
      <c r="L72" s="376"/>
      <c r="M72" s="376"/>
      <c r="N72" s="376"/>
      <c r="O72" s="85"/>
      <c r="P72" s="86"/>
      <c r="Q72" s="87"/>
      <c r="R72" s="88"/>
      <c r="S72" s="399"/>
      <c r="T72" s="89"/>
      <c r="U72" s="89"/>
      <c r="V72" s="370"/>
      <c r="W72" s="66"/>
      <c r="X72" s="211"/>
      <c r="Y72" s="76"/>
      <c r="Z72" s="76"/>
      <c r="AA72" s="76"/>
      <c r="AB72" s="76"/>
      <c r="AC72" s="77"/>
      <c r="AD72" s="77"/>
      <c r="AE72" s="77"/>
      <c r="AF72" s="77"/>
      <c r="AG72" s="77"/>
      <c r="AH72" s="77"/>
    </row>
    <row r="73" spans="1:34" s="69" customFormat="1" ht="9" customHeight="1" thickBot="1" x14ac:dyDescent="0.25">
      <c r="B73" s="90"/>
      <c r="C73" s="90"/>
      <c r="D73" s="90"/>
      <c r="E73" s="91"/>
      <c r="F73" s="92"/>
      <c r="G73" s="92"/>
      <c r="H73" s="200"/>
      <c r="I73" s="93"/>
      <c r="J73" s="191"/>
      <c r="K73" s="191"/>
      <c r="L73" s="191"/>
      <c r="M73" s="191"/>
      <c r="N73" s="192"/>
      <c r="O73" s="95"/>
      <c r="P73" s="94"/>
      <c r="Q73" s="96"/>
      <c r="R73" s="94"/>
      <c r="S73" s="97"/>
      <c r="T73" s="98"/>
      <c r="U73" s="99"/>
      <c r="V73" s="100"/>
      <c r="W73" s="101"/>
      <c r="X73" s="210"/>
      <c r="Y73" s="67"/>
      <c r="Z73" s="67"/>
      <c r="AA73" s="67"/>
      <c r="AB73" s="67"/>
      <c r="AC73" s="40"/>
      <c r="AD73" s="40"/>
      <c r="AE73" s="40"/>
      <c r="AF73" s="40"/>
      <c r="AG73" s="40"/>
      <c r="AH73" s="40"/>
    </row>
    <row r="74" spans="1:34" s="112" customFormat="1" ht="24.95" customHeight="1" thickBot="1" x14ac:dyDescent="0.3">
      <c r="A74" s="102"/>
      <c r="B74" s="103"/>
      <c r="C74" s="103"/>
      <c r="D74" s="103"/>
      <c r="E74" s="104"/>
      <c r="F74" s="104"/>
      <c r="G74" s="104"/>
      <c r="H74" s="410" t="s">
        <v>124</v>
      </c>
      <c r="I74" s="411"/>
      <c r="J74" s="193">
        <f>SUM(J13:J72)</f>
        <v>16490498.629999999</v>
      </c>
      <c r="K74" s="193">
        <f t="shared" ref="K74:N74" si="0">SUM(K13:K72)</f>
        <v>9025148.6799999997</v>
      </c>
      <c r="L74" s="193">
        <f t="shared" si="0"/>
        <v>7465349.9499999993</v>
      </c>
      <c r="M74" s="193">
        <f t="shared" si="0"/>
        <v>0</v>
      </c>
      <c r="N74" s="193">
        <f t="shared" si="0"/>
        <v>0</v>
      </c>
      <c r="O74" s="106"/>
      <c r="P74" s="412" t="s">
        <v>125</v>
      </c>
      <c r="Q74" s="413"/>
      <c r="R74" s="105">
        <f>SUM(R13:R72)</f>
        <v>3341420.0900000003</v>
      </c>
      <c r="S74" s="105">
        <f>SUM(S13:S72)</f>
        <v>3341420.0900000003</v>
      </c>
      <c r="T74" s="107"/>
      <c r="U74" s="108"/>
      <c r="V74" s="103"/>
      <c r="W74" s="109"/>
      <c r="X74" s="212"/>
      <c r="Y74" s="110"/>
      <c r="Z74" s="110"/>
      <c r="AA74" s="110"/>
      <c r="AB74" s="110"/>
      <c r="AC74" s="111"/>
      <c r="AD74" s="111"/>
      <c r="AE74" s="111"/>
      <c r="AF74" s="111"/>
      <c r="AG74" s="111"/>
      <c r="AH74" s="111"/>
    </row>
    <row r="75" spans="1:34" s="122" customFormat="1" ht="24.95" customHeight="1" x14ac:dyDescent="0.25">
      <c r="A75" s="41"/>
      <c r="B75" s="113"/>
      <c r="C75" s="114"/>
      <c r="D75" s="114"/>
      <c r="E75" s="115"/>
      <c r="F75" s="115"/>
      <c r="G75" s="116"/>
      <c r="H75" s="201"/>
      <c r="I75" s="117"/>
      <c r="J75" s="194"/>
      <c r="K75" s="194"/>
      <c r="L75" s="194"/>
      <c r="M75" s="194"/>
      <c r="N75" s="195"/>
      <c r="O75" s="118"/>
      <c r="P75" s="119"/>
      <c r="Q75" s="120"/>
      <c r="R75" s="119"/>
      <c r="S75" s="119"/>
      <c r="T75" s="121"/>
      <c r="U75" s="50"/>
      <c r="V75" s="51"/>
      <c r="W75" s="38"/>
      <c r="X75" s="208"/>
      <c r="Y75" s="39"/>
      <c r="Z75" s="39"/>
      <c r="AA75" s="39"/>
      <c r="AB75" s="39"/>
      <c r="AC75" s="40"/>
      <c r="AD75" s="40"/>
      <c r="AE75" s="40"/>
      <c r="AF75" s="40"/>
      <c r="AG75" s="40"/>
      <c r="AH75" s="40"/>
    </row>
    <row r="76" spans="1:34" s="122" customFormat="1" ht="24.95" customHeight="1" x14ac:dyDescent="0.25">
      <c r="A76" s="41"/>
      <c r="B76" s="113"/>
      <c r="C76" s="114"/>
      <c r="D76" s="114"/>
      <c r="E76" s="115"/>
      <c r="F76" s="115"/>
      <c r="G76" s="116"/>
      <c r="H76" s="201"/>
      <c r="I76" s="117"/>
      <c r="J76" s="194"/>
      <c r="K76" s="194"/>
      <c r="L76" s="194"/>
      <c r="M76" s="194"/>
      <c r="N76" s="195"/>
      <c r="O76" s="118"/>
      <c r="P76" s="119"/>
      <c r="Q76" s="120"/>
      <c r="R76" s="119"/>
      <c r="S76" s="123"/>
      <c r="T76" s="414"/>
      <c r="U76" s="414"/>
      <c r="V76" s="51"/>
      <c r="W76" s="38"/>
      <c r="X76" s="208"/>
      <c r="Y76" s="39"/>
      <c r="Z76" s="39"/>
      <c r="AA76" s="39"/>
      <c r="AB76" s="39"/>
      <c r="AC76" s="40"/>
      <c r="AD76" s="40"/>
      <c r="AE76" s="40"/>
      <c r="AF76" s="40"/>
      <c r="AG76" s="40"/>
      <c r="AH76" s="40"/>
    </row>
    <row r="77" spans="1:34" s="122" customFormat="1" ht="24.95" hidden="1" customHeight="1" x14ac:dyDescent="0.25">
      <c r="A77" s="41"/>
      <c r="B77" s="113"/>
      <c r="C77" s="114"/>
      <c r="D77" s="114"/>
      <c r="E77" s="115"/>
      <c r="F77" s="115"/>
      <c r="G77" s="116"/>
      <c r="H77" s="201"/>
      <c r="I77" s="117"/>
      <c r="J77" s="194"/>
      <c r="K77" s="194"/>
      <c r="L77" s="194"/>
      <c r="M77" s="194"/>
      <c r="N77" s="195"/>
      <c r="O77" s="118"/>
      <c r="P77" s="119"/>
      <c r="Q77" s="120"/>
      <c r="R77" s="119"/>
      <c r="S77" s="119"/>
      <c r="T77" s="121"/>
      <c r="U77" s="50"/>
      <c r="V77" s="51"/>
      <c r="W77" s="38"/>
      <c r="X77" s="208"/>
      <c r="Y77" s="39"/>
      <c r="Z77" s="39"/>
      <c r="AA77" s="39"/>
      <c r="AB77" s="39"/>
      <c r="AC77" s="40"/>
      <c r="AD77" s="40"/>
      <c r="AE77" s="40"/>
      <c r="AF77" s="40"/>
      <c r="AG77" s="40"/>
      <c r="AH77" s="40"/>
    </row>
    <row r="78" spans="1:34" s="122" customFormat="1" ht="24.95" hidden="1" customHeight="1" x14ac:dyDescent="0.25">
      <c r="A78" s="41"/>
      <c r="B78" s="113"/>
      <c r="C78" s="114"/>
      <c r="D78" s="114"/>
      <c r="E78" s="115"/>
      <c r="F78" s="115"/>
      <c r="G78" s="116"/>
      <c r="H78" s="201"/>
      <c r="I78" s="117"/>
      <c r="J78" s="194"/>
      <c r="K78" s="194"/>
      <c r="L78" s="194"/>
      <c r="M78" s="194"/>
      <c r="N78" s="195"/>
      <c r="O78" s="118"/>
      <c r="P78" s="119"/>
      <c r="Q78" s="120"/>
      <c r="R78" s="119"/>
      <c r="S78" s="119"/>
      <c r="T78" s="121"/>
      <c r="U78" s="50"/>
      <c r="V78" s="51"/>
      <c r="W78" s="38"/>
      <c r="X78" s="208"/>
      <c r="Y78" s="39"/>
      <c r="Z78" s="39"/>
      <c r="AA78" s="39"/>
      <c r="AB78" s="39"/>
      <c r="AC78" s="40"/>
      <c r="AD78" s="40"/>
      <c r="AE78" s="40"/>
      <c r="AF78" s="40"/>
      <c r="AG78" s="40"/>
      <c r="AH78" s="40"/>
    </row>
    <row r="79" spans="1:34" s="122" customFormat="1" ht="24.95" customHeight="1" x14ac:dyDescent="0.25">
      <c r="A79" s="41"/>
      <c r="B79" s="113"/>
      <c r="C79" s="114"/>
      <c r="D79" s="114"/>
      <c r="E79" s="115"/>
      <c r="F79" s="115"/>
      <c r="G79" s="116"/>
      <c r="H79" s="201"/>
      <c r="I79" s="117"/>
      <c r="J79" s="194"/>
      <c r="K79" s="194"/>
      <c r="L79" s="194"/>
      <c r="M79" s="194"/>
      <c r="N79" s="195"/>
      <c r="O79" s="118"/>
      <c r="P79" s="119"/>
      <c r="Q79" s="120"/>
      <c r="R79" s="119"/>
      <c r="S79" s="119"/>
      <c r="T79" s="121"/>
      <c r="U79" s="50"/>
      <c r="V79" s="51"/>
      <c r="W79" s="38"/>
      <c r="X79" s="208"/>
      <c r="Y79" s="39"/>
      <c r="Z79" s="39"/>
      <c r="AA79" s="39"/>
      <c r="AB79" s="39"/>
      <c r="AC79" s="40"/>
      <c r="AD79" s="40"/>
      <c r="AE79" s="40"/>
      <c r="AF79" s="40"/>
      <c r="AG79" s="40"/>
      <c r="AH79" s="40"/>
    </row>
    <row r="80" spans="1:34" s="122" customFormat="1" ht="24.95" customHeight="1" x14ac:dyDescent="0.25">
      <c r="A80" s="41"/>
      <c r="B80" s="113"/>
      <c r="C80" s="114"/>
      <c r="D80" s="114"/>
      <c r="E80" s="115"/>
      <c r="F80" s="115"/>
      <c r="G80" s="116"/>
      <c r="H80" s="201"/>
      <c r="I80" s="117"/>
      <c r="J80" s="194"/>
      <c r="K80" s="194"/>
      <c r="L80" s="194"/>
      <c r="M80" s="194"/>
      <c r="N80" s="195"/>
      <c r="O80" s="118"/>
      <c r="P80" s="119"/>
      <c r="Q80" s="120"/>
      <c r="R80" s="119"/>
      <c r="S80" s="119"/>
      <c r="T80" s="121"/>
      <c r="U80" s="50"/>
      <c r="V80" s="51"/>
      <c r="W80" s="38"/>
      <c r="X80" s="208"/>
      <c r="Y80" s="39"/>
      <c r="Z80" s="39"/>
      <c r="AA80" s="39"/>
      <c r="AB80" s="39"/>
      <c r="AC80" s="40"/>
      <c r="AD80" s="40"/>
      <c r="AE80" s="40"/>
      <c r="AF80" s="40"/>
      <c r="AG80" s="40"/>
      <c r="AH80" s="40"/>
    </row>
    <row r="81" spans="1:34" s="125" customFormat="1" x14ac:dyDescent="0.25">
      <c r="A81" s="124"/>
      <c r="B81" s="124"/>
      <c r="E81" s="126"/>
      <c r="F81" s="126"/>
      <c r="G81" s="83"/>
      <c r="H81" s="202"/>
      <c r="I81" s="127"/>
      <c r="J81" s="196"/>
      <c r="K81" s="196"/>
      <c r="L81" s="197"/>
      <c r="M81" s="197"/>
      <c r="N81" s="197"/>
      <c r="O81" s="128"/>
      <c r="P81" s="129"/>
      <c r="Q81" s="130"/>
      <c r="R81" s="129"/>
      <c r="S81" s="129"/>
      <c r="T81" s="130"/>
      <c r="U81" s="130"/>
      <c r="V81" s="131"/>
      <c r="W81" s="109"/>
      <c r="X81" s="212"/>
      <c r="Y81" s="132"/>
      <c r="Z81" s="132"/>
      <c r="AA81" s="132"/>
      <c r="AB81" s="132"/>
      <c r="AC81" s="77"/>
      <c r="AD81" s="77"/>
      <c r="AE81" s="77"/>
      <c r="AF81" s="77"/>
      <c r="AG81" s="77"/>
      <c r="AH81" s="77"/>
    </row>
    <row r="82" spans="1:34" s="125" customFormat="1" x14ac:dyDescent="0.25">
      <c r="A82" s="124"/>
      <c r="B82" s="268"/>
      <c r="C82" s="268"/>
      <c r="D82" s="133"/>
      <c r="E82" s="124"/>
      <c r="F82" s="134"/>
      <c r="G82" s="78"/>
      <c r="H82" s="202"/>
      <c r="I82" s="127"/>
      <c r="J82" s="196"/>
      <c r="K82" s="196"/>
      <c r="L82" s="198"/>
      <c r="M82" s="198"/>
      <c r="N82" s="198"/>
      <c r="O82" s="135"/>
      <c r="P82" s="136"/>
      <c r="Q82" s="50"/>
      <c r="R82" s="137"/>
      <c r="S82" s="137"/>
      <c r="T82" s="50"/>
      <c r="U82" s="50"/>
      <c r="V82" s="131"/>
      <c r="W82" s="109"/>
      <c r="X82" s="212"/>
      <c r="Y82" s="132"/>
      <c r="Z82" s="132"/>
      <c r="AA82" s="132"/>
      <c r="AB82" s="132"/>
      <c r="AC82" s="77"/>
      <c r="AD82" s="77"/>
      <c r="AE82" s="77"/>
      <c r="AF82" s="77"/>
      <c r="AG82" s="77"/>
      <c r="AH82" s="77"/>
    </row>
    <row r="83" spans="1:34" s="125" customFormat="1" x14ac:dyDescent="0.25">
      <c r="A83" s="124"/>
      <c r="B83" s="138"/>
      <c r="C83" s="139"/>
      <c r="D83" s="139"/>
      <c r="E83" s="124"/>
      <c r="F83" s="138"/>
      <c r="G83" s="78"/>
      <c r="H83" s="202"/>
      <c r="I83" s="127"/>
      <c r="J83" s="196"/>
      <c r="K83" s="196"/>
      <c r="L83" s="198"/>
      <c r="M83" s="198"/>
      <c r="N83" s="198"/>
      <c r="O83" s="135"/>
      <c r="P83" s="136"/>
      <c r="Q83" s="50"/>
      <c r="R83" s="137"/>
      <c r="S83" s="137"/>
      <c r="T83" s="50"/>
      <c r="U83" s="50"/>
      <c r="V83" s="131"/>
      <c r="W83" s="109"/>
      <c r="X83" s="212"/>
      <c r="Y83" s="132"/>
      <c r="Z83" s="132"/>
      <c r="AA83" s="132"/>
      <c r="AB83" s="132"/>
      <c r="AC83" s="77"/>
      <c r="AD83" s="77"/>
      <c r="AE83" s="77"/>
      <c r="AF83" s="77"/>
      <c r="AG83" s="77"/>
      <c r="AH83" s="77"/>
    </row>
    <row r="84" spans="1:34" s="125" customFormat="1" x14ac:dyDescent="0.25">
      <c r="A84" s="124"/>
      <c r="B84" s="138"/>
      <c r="C84" s="139"/>
      <c r="D84" s="139"/>
      <c r="E84" s="124"/>
      <c r="F84" s="138"/>
      <c r="G84" s="78"/>
      <c r="H84" s="202"/>
      <c r="I84" s="127"/>
      <c r="J84" s="198"/>
      <c r="K84" s="198"/>
      <c r="L84" s="198"/>
      <c r="M84" s="198"/>
      <c r="N84" s="198"/>
      <c r="O84" s="135"/>
      <c r="P84" s="137"/>
      <c r="Q84" s="50"/>
      <c r="R84" s="137"/>
      <c r="S84" s="137"/>
      <c r="T84" s="50"/>
      <c r="U84" s="50"/>
      <c r="V84" s="131"/>
      <c r="W84" s="109"/>
      <c r="X84" s="212"/>
      <c r="Y84" s="132"/>
      <c r="Z84" s="132"/>
      <c r="AA84" s="132"/>
      <c r="AB84" s="132"/>
      <c r="AC84" s="77"/>
      <c r="AD84" s="77"/>
      <c r="AE84" s="77"/>
      <c r="AF84" s="77"/>
      <c r="AG84" s="77"/>
      <c r="AH84" s="77"/>
    </row>
    <row r="85" spans="1:34" s="125" customFormat="1" x14ac:dyDescent="0.25">
      <c r="A85" s="124"/>
      <c r="B85" s="138"/>
      <c r="C85" s="139"/>
      <c r="D85" s="139"/>
      <c r="E85" s="124"/>
      <c r="F85" s="138"/>
      <c r="G85" s="124"/>
      <c r="H85" s="203"/>
      <c r="I85" s="124"/>
      <c r="J85" s="199"/>
      <c r="K85" s="199"/>
      <c r="L85" s="199"/>
      <c r="M85" s="199"/>
      <c r="N85" s="199"/>
      <c r="O85" s="135"/>
      <c r="P85" s="141"/>
      <c r="Q85" s="50"/>
      <c r="R85" s="142"/>
      <c r="S85" s="142"/>
      <c r="T85" s="143"/>
      <c r="U85" s="143"/>
      <c r="V85" s="144"/>
      <c r="W85" s="109"/>
      <c r="X85" s="212"/>
      <c r="Y85" s="132"/>
      <c r="Z85" s="132"/>
      <c r="AA85" s="132"/>
      <c r="AB85" s="132"/>
      <c r="AC85" s="77"/>
      <c r="AD85" s="77"/>
      <c r="AE85" s="77"/>
      <c r="AF85" s="77"/>
      <c r="AG85" s="77"/>
      <c r="AH85" s="77"/>
    </row>
    <row r="86" spans="1:34" s="125" customFormat="1" x14ac:dyDescent="0.25">
      <c r="A86" s="124"/>
      <c r="B86" s="138"/>
      <c r="C86" s="139"/>
      <c r="D86" s="139"/>
      <c r="E86" s="124"/>
      <c r="F86" s="138"/>
      <c r="G86" s="124"/>
      <c r="H86" s="203"/>
      <c r="I86" s="124"/>
      <c r="J86" s="199"/>
      <c r="K86" s="199"/>
      <c r="L86" s="199"/>
      <c r="M86" s="199"/>
      <c r="N86" s="199"/>
      <c r="O86" s="135"/>
      <c r="P86" s="141"/>
      <c r="Q86" s="50"/>
      <c r="R86" s="142"/>
      <c r="S86" s="142"/>
      <c r="T86" s="143"/>
      <c r="U86" s="143"/>
      <c r="V86" s="144"/>
      <c r="W86" s="109"/>
      <c r="X86" s="212"/>
      <c r="Y86" s="132"/>
      <c r="Z86" s="132"/>
      <c r="AA86" s="132"/>
      <c r="AB86" s="132"/>
      <c r="AC86" s="77"/>
      <c r="AD86" s="77"/>
      <c r="AE86" s="77"/>
      <c r="AF86" s="77"/>
      <c r="AG86" s="77"/>
      <c r="AH86" s="77"/>
    </row>
    <row r="87" spans="1:34" s="125" customFormat="1" x14ac:dyDescent="0.25">
      <c r="A87" s="124"/>
      <c r="B87" s="138"/>
      <c r="C87" s="139"/>
      <c r="D87" s="139"/>
      <c r="E87" s="124"/>
      <c r="F87" s="138"/>
      <c r="G87" s="124"/>
      <c r="H87" s="203"/>
      <c r="I87" s="124"/>
      <c r="J87" s="199"/>
      <c r="K87" s="199"/>
      <c r="L87" s="199"/>
      <c r="M87" s="199"/>
      <c r="N87" s="199"/>
      <c r="O87" s="135"/>
      <c r="P87" s="141"/>
      <c r="Q87" s="50"/>
      <c r="R87" s="142"/>
      <c r="S87" s="142"/>
      <c r="T87" s="143"/>
      <c r="U87" s="143"/>
      <c r="V87" s="144"/>
      <c r="W87" s="109"/>
      <c r="X87" s="212"/>
      <c r="Y87" s="132"/>
      <c r="Z87" s="132"/>
      <c r="AA87" s="132"/>
      <c r="AB87" s="132"/>
      <c r="AC87" s="77"/>
      <c r="AD87" s="77"/>
      <c r="AE87" s="77"/>
      <c r="AF87" s="77"/>
      <c r="AG87" s="77"/>
      <c r="AH87" s="77"/>
    </row>
    <row r="88" spans="1:34" s="125" customFormat="1" x14ac:dyDescent="0.25">
      <c r="A88" s="124"/>
      <c r="B88" s="138"/>
      <c r="C88" s="139"/>
      <c r="D88" s="139"/>
      <c r="E88" s="124"/>
      <c r="F88" s="138"/>
      <c r="G88" s="124"/>
      <c r="H88" s="203"/>
      <c r="I88" s="124"/>
      <c r="J88" s="199"/>
      <c r="K88" s="199"/>
      <c r="L88" s="199"/>
      <c r="M88" s="199"/>
      <c r="N88" s="199"/>
      <c r="O88" s="135"/>
      <c r="P88" s="141"/>
      <c r="Q88" s="50"/>
      <c r="R88" s="142"/>
      <c r="S88" s="142"/>
      <c r="T88" s="143"/>
      <c r="U88" s="143"/>
      <c r="V88" s="144"/>
      <c r="W88" s="109"/>
      <c r="X88" s="212"/>
      <c r="Y88" s="132"/>
      <c r="Z88" s="132"/>
      <c r="AA88" s="132"/>
      <c r="AB88" s="132"/>
      <c r="AC88" s="77"/>
      <c r="AD88" s="77"/>
      <c r="AE88" s="77"/>
      <c r="AF88" s="77"/>
      <c r="AG88" s="77"/>
      <c r="AH88" s="77"/>
    </row>
    <row r="89" spans="1:34" s="125" customFormat="1" x14ac:dyDescent="0.25">
      <c r="A89" s="124"/>
      <c r="B89" s="138"/>
      <c r="C89" s="139"/>
      <c r="D89" s="139"/>
      <c r="E89" s="124"/>
      <c r="F89" s="138"/>
      <c r="G89" s="124"/>
      <c r="H89" s="203"/>
      <c r="I89" s="124"/>
      <c r="J89" s="199"/>
      <c r="K89" s="199"/>
      <c r="L89" s="199"/>
      <c r="M89" s="199"/>
      <c r="N89" s="199"/>
      <c r="O89" s="135"/>
      <c r="P89" s="141"/>
      <c r="Q89" s="50"/>
      <c r="R89" s="142"/>
      <c r="S89" s="142"/>
      <c r="T89" s="143"/>
      <c r="U89" s="143"/>
      <c r="V89" s="144"/>
      <c r="W89" s="109"/>
      <c r="X89" s="212"/>
      <c r="Y89" s="132"/>
      <c r="Z89" s="132"/>
      <c r="AA89" s="132"/>
      <c r="AB89" s="132"/>
      <c r="AC89" s="77"/>
      <c r="AD89" s="77"/>
      <c r="AE89" s="77"/>
      <c r="AF89" s="77"/>
      <c r="AG89" s="77"/>
      <c r="AH89" s="77"/>
    </row>
    <row r="90" spans="1:34" s="125" customFormat="1" x14ac:dyDescent="0.25">
      <c r="A90" s="124"/>
      <c r="B90" s="138"/>
      <c r="C90" s="139"/>
      <c r="D90" s="139"/>
      <c r="E90" s="124"/>
      <c r="F90" s="138"/>
      <c r="G90" s="124"/>
      <c r="H90" s="203"/>
      <c r="I90" s="124"/>
      <c r="J90" s="199"/>
      <c r="K90" s="199"/>
      <c r="L90" s="199"/>
      <c r="M90" s="199"/>
      <c r="N90" s="199"/>
      <c r="O90" s="135"/>
      <c r="P90" s="141"/>
      <c r="Q90" s="50"/>
      <c r="R90" s="142"/>
      <c r="S90" s="142"/>
      <c r="T90" s="143"/>
      <c r="U90" s="143"/>
      <c r="V90" s="144"/>
      <c r="W90" s="109"/>
      <c r="X90" s="212"/>
      <c r="Y90" s="132"/>
      <c r="Z90" s="132"/>
      <c r="AA90" s="132"/>
      <c r="AB90" s="132"/>
      <c r="AC90" s="77"/>
      <c r="AD90" s="77"/>
      <c r="AE90" s="77"/>
      <c r="AF90" s="77"/>
      <c r="AG90" s="77"/>
      <c r="AH90" s="77"/>
    </row>
    <row r="91" spans="1:34" s="125" customFormat="1" x14ac:dyDescent="0.25">
      <c r="A91" s="124"/>
      <c r="B91" s="138"/>
      <c r="C91" s="139"/>
      <c r="D91" s="139"/>
      <c r="E91" s="124"/>
      <c r="F91" s="138"/>
      <c r="G91" s="124"/>
      <c r="H91" s="203"/>
      <c r="I91" s="124"/>
      <c r="J91" s="199"/>
      <c r="K91" s="199"/>
      <c r="L91" s="199"/>
      <c r="M91" s="199"/>
      <c r="N91" s="199"/>
      <c r="O91" s="135"/>
      <c r="P91" s="141"/>
      <c r="Q91" s="50"/>
      <c r="R91" s="142"/>
      <c r="S91" s="142"/>
      <c r="T91" s="143"/>
      <c r="U91" s="143"/>
      <c r="V91" s="144"/>
      <c r="W91" s="109"/>
      <c r="X91" s="212"/>
      <c r="Y91" s="132"/>
      <c r="Z91" s="132"/>
      <c r="AA91" s="132"/>
      <c r="AB91" s="132"/>
      <c r="AC91" s="77"/>
      <c r="AD91" s="77"/>
      <c r="AE91" s="77"/>
      <c r="AF91" s="77"/>
      <c r="AG91" s="77"/>
      <c r="AH91" s="77"/>
    </row>
    <row r="92" spans="1:34" s="125" customFormat="1" x14ac:dyDescent="0.25">
      <c r="A92" s="124"/>
      <c r="B92" s="138"/>
      <c r="C92" s="139"/>
      <c r="D92" s="139"/>
      <c r="E92" s="124"/>
      <c r="F92" s="138"/>
      <c r="G92" s="124"/>
      <c r="H92" s="203"/>
      <c r="I92" s="124"/>
      <c r="J92" s="199"/>
      <c r="K92" s="199"/>
      <c r="L92" s="199"/>
      <c r="M92" s="199"/>
      <c r="N92" s="199"/>
      <c r="O92" s="135"/>
      <c r="P92" s="141"/>
      <c r="Q92" s="50"/>
      <c r="R92" s="142"/>
      <c r="S92" s="142"/>
      <c r="T92" s="143"/>
      <c r="U92" s="143"/>
      <c r="V92" s="144"/>
      <c r="W92" s="109"/>
      <c r="X92" s="212"/>
      <c r="Y92" s="132"/>
      <c r="Z92" s="132"/>
      <c r="AA92" s="132"/>
      <c r="AB92" s="132"/>
      <c r="AC92" s="77"/>
      <c r="AD92" s="77"/>
      <c r="AE92" s="77"/>
      <c r="AF92" s="77"/>
      <c r="AG92" s="77"/>
      <c r="AH92" s="77"/>
    </row>
    <row r="93" spans="1:34" s="125" customFormat="1" x14ac:dyDescent="0.25">
      <c r="A93" s="124"/>
      <c r="B93" s="138"/>
      <c r="C93" s="139"/>
      <c r="D93" s="139"/>
      <c r="E93" s="124"/>
      <c r="F93" s="138"/>
      <c r="G93" s="124"/>
      <c r="H93" s="203"/>
      <c r="I93" s="124"/>
      <c r="J93" s="199"/>
      <c r="K93" s="199"/>
      <c r="L93" s="199"/>
      <c r="M93" s="199"/>
      <c r="N93" s="199"/>
      <c r="O93" s="135"/>
      <c r="P93" s="141"/>
      <c r="Q93" s="50"/>
      <c r="R93" s="142"/>
      <c r="S93" s="142"/>
      <c r="T93" s="143"/>
      <c r="U93" s="143"/>
      <c r="V93" s="144"/>
      <c r="W93" s="109"/>
      <c r="X93" s="212"/>
      <c r="Y93" s="132"/>
      <c r="Z93" s="132"/>
      <c r="AA93" s="132"/>
      <c r="AB93" s="132"/>
      <c r="AC93" s="77"/>
      <c r="AD93" s="77"/>
      <c r="AE93" s="77"/>
      <c r="AF93" s="77"/>
      <c r="AG93" s="77"/>
      <c r="AH93" s="77"/>
    </row>
    <row r="94" spans="1:34" s="125" customFormat="1" x14ac:dyDescent="0.25">
      <c r="A94" s="124"/>
      <c r="B94" s="138"/>
      <c r="C94" s="139"/>
      <c r="D94" s="139"/>
      <c r="E94" s="124"/>
      <c r="F94" s="138"/>
      <c r="G94" s="124"/>
      <c r="H94" s="203"/>
      <c r="I94" s="124"/>
      <c r="J94" s="199"/>
      <c r="K94" s="199"/>
      <c r="L94" s="199"/>
      <c r="M94" s="199"/>
      <c r="N94" s="199"/>
      <c r="O94" s="135"/>
      <c r="P94" s="141"/>
      <c r="Q94" s="50"/>
      <c r="R94" s="142"/>
      <c r="S94" s="142"/>
      <c r="T94" s="143"/>
      <c r="U94" s="143"/>
      <c r="V94" s="144"/>
      <c r="W94" s="109"/>
      <c r="X94" s="212"/>
      <c r="Y94" s="132"/>
      <c r="Z94" s="132"/>
      <c r="AA94" s="132"/>
      <c r="AB94" s="132"/>
      <c r="AC94" s="77"/>
      <c r="AD94" s="77"/>
      <c r="AE94" s="77"/>
      <c r="AF94" s="77"/>
      <c r="AG94" s="77"/>
      <c r="AH94" s="77"/>
    </row>
    <row r="95" spans="1:34" s="125" customFormat="1" x14ac:dyDescent="0.25">
      <c r="A95" s="124"/>
      <c r="B95" s="138"/>
      <c r="C95" s="139"/>
      <c r="D95" s="139"/>
      <c r="E95" s="124"/>
      <c r="F95" s="138"/>
      <c r="G95" s="124"/>
      <c r="H95" s="203"/>
      <c r="I95" s="124"/>
      <c r="J95" s="199"/>
      <c r="K95" s="199"/>
      <c r="L95" s="199"/>
      <c r="M95" s="199"/>
      <c r="N95" s="199"/>
      <c r="O95" s="135"/>
      <c r="P95" s="141"/>
      <c r="Q95" s="50"/>
      <c r="R95" s="142"/>
      <c r="S95" s="142"/>
      <c r="T95" s="143"/>
      <c r="U95" s="143"/>
      <c r="V95" s="144"/>
      <c r="W95" s="109"/>
      <c r="X95" s="212"/>
      <c r="Y95" s="132"/>
      <c r="Z95" s="132"/>
      <c r="AA95" s="132"/>
      <c r="AB95" s="132"/>
      <c r="AC95" s="77"/>
      <c r="AD95" s="77"/>
      <c r="AE95" s="77"/>
      <c r="AF95" s="77"/>
      <c r="AG95" s="77"/>
      <c r="AH95" s="77"/>
    </row>
    <row r="96" spans="1:34" s="125" customFormat="1" x14ac:dyDescent="0.25">
      <c r="A96" s="124"/>
      <c r="B96" s="138"/>
      <c r="C96" s="139"/>
      <c r="D96" s="139"/>
      <c r="E96" s="124"/>
      <c r="F96" s="138"/>
      <c r="G96" s="124"/>
      <c r="H96" s="203"/>
      <c r="I96" s="124"/>
      <c r="J96" s="199"/>
      <c r="K96" s="199"/>
      <c r="L96" s="199"/>
      <c r="M96" s="199"/>
      <c r="N96" s="199"/>
      <c r="O96" s="135"/>
      <c r="P96" s="141"/>
      <c r="Q96" s="50"/>
      <c r="R96" s="142"/>
      <c r="S96" s="142"/>
      <c r="T96" s="143"/>
      <c r="U96" s="143"/>
      <c r="V96" s="144"/>
      <c r="W96" s="109"/>
      <c r="X96" s="212"/>
      <c r="Y96" s="132"/>
      <c r="Z96" s="132"/>
      <c r="AA96" s="132"/>
      <c r="AB96" s="132"/>
      <c r="AC96" s="77"/>
      <c r="AD96" s="77"/>
      <c r="AE96" s="77"/>
      <c r="AF96" s="77"/>
      <c r="AG96" s="77"/>
      <c r="AH96" s="77"/>
    </row>
    <row r="97" spans="1:34" s="125" customFormat="1" x14ac:dyDescent="0.25">
      <c r="A97" s="124"/>
      <c r="B97" s="138"/>
      <c r="C97" s="139"/>
      <c r="D97" s="139"/>
      <c r="E97" s="124"/>
      <c r="F97" s="138"/>
      <c r="G97" s="124"/>
      <c r="H97" s="203"/>
      <c r="I97" s="124"/>
      <c r="J97" s="199"/>
      <c r="K97" s="199"/>
      <c r="L97" s="199"/>
      <c r="M97" s="199"/>
      <c r="N97" s="199"/>
      <c r="O97" s="135"/>
      <c r="P97" s="141"/>
      <c r="Q97" s="50"/>
      <c r="R97" s="142"/>
      <c r="S97" s="142"/>
      <c r="T97" s="143"/>
      <c r="U97" s="143"/>
      <c r="V97" s="144"/>
      <c r="W97" s="109"/>
      <c r="X97" s="212"/>
      <c r="Y97" s="132"/>
      <c r="Z97" s="132"/>
      <c r="AA97" s="132"/>
      <c r="AB97" s="132"/>
      <c r="AC97" s="77"/>
      <c r="AD97" s="77"/>
      <c r="AE97" s="77"/>
      <c r="AF97" s="77"/>
      <c r="AG97" s="77"/>
      <c r="AH97" s="77"/>
    </row>
    <row r="98" spans="1:34" s="125" customFormat="1" x14ac:dyDescent="0.25">
      <c r="A98" s="124"/>
      <c r="B98" s="138"/>
      <c r="C98" s="139"/>
      <c r="D98" s="139"/>
      <c r="E98" s="124"/>
      <c r="F98" s="138"/>
      <c r="G98" s="124"/>
      <c r="H98" s="203"/>
      <c r="I98" s="124"/>
      <c r="J98" s="199"/>
      <c r="K98" s="199"/>
      <c r="L98" s="199"/>
      <c r="M98" s="199"/>
      <c r="N98" s="199"/>
      <c r="O98" s="135"/>
      <c r="P98" s="141"/>
      <c r="Q98" s="50"/>
      <c r="R98" s="142"/>
      <c r="S98" s="142"/>
      <c r="T98" s="143"/>
      <c r="U98" s="143"/>
      <c r="V98" s="144"/>
      <c r="W98" s="109"/>
      <c r="X98" s="212"/>
      <c r="Y98" s="132"/>
      <c r="Z98" s="132"/>
      <c r="AA98" s="132"/>
      <c r="AB98" s="132"/>
      <c r="AC98" s="77"/>
      <c r="AD98" s="77"/>
      <c r="AE98" s="77"/>
      <c r="AF98" s="77"/>
      <c r="AG98" s="77"/>
      <c r="AH98" s="77"/>
    </row>
    <row r="99" spans="1:34" s="125" customFormat="1" x14ac:dyDescent="0.25">
      <c r="A99" s="124"/>
      <c r="B99" s="138"/>
      <c r="C99" s="139"/>
      <c r="D99" s="139"/>
      <c r="E99" s="124"/>
      <c r="F99" s="138"/>
      <c r="G99" s="124"/>
      <c r="H99" s="203"/>
      <c r="I99" s="124"/>
      <c r="J99" s="199"/>
      <c r="K99" s="199"/>
      <c r="L99" s="199"/>
      <c r="M99" s="199"/>
      <c r="N99" s="199"/>
      <c r="O99" s="135"/>
      <c r="P99" s="141"/>
      <c r="Q99" s="50"/>
      <c r="R99" s="142"/>
      <c r="S99" s="142"/>
      <c r="T99" s="143"/>
      <c r="U99" s="143"/>
      <c r="V99" s="144"/>
      <c r="W99" s="109"/>
      <c r="X99" s="212"/>
      <c r="Y99" s="132"/>
      <c r="Z99" s="132"/>
      <c r="AA99" s="132"/>
      <c r="AB99" s="132"/>
      <c r="AC99" s="77"/>
      <c r="AD99" s="77"/>
      <c r="AE99" s="77"/>
      <c r="AF99" s="77"/>
      <c r="AG99" s="77"/>
      <c r="AH99" s="77"/>
    </row>
    <row r="100" spans="1:34" s="125" customFormat="1" x14ac:dyDescent="0.25">
      <c r="A100" s="124"/>
      <c r="B100" s="138"/>
      <c r="C100" s="139"/>
      <c r="D100" s="139"/>
      <c r="E100" s="124"/>
      <c r="F100" s="138"/>
      <c r="G100" s="124"/>
      <c r="H100" s="203"/>
      <c r="I100" s="124"/>
      <c r="J100" s="199"/>
      <c r="K100" s="199"/>
      <c r="L100" s="199"/>
      <c r="M100" s="199"/>
      <c r="N100" s="199"/>
      <c r="O100" s="135"/>
      <c r="P100" s="141"/>
      <c r="Q100" s="50"/>
      <c r="R100" s="142"/>
      <c r="S100" s="142"/>
      <c r="T100" s="143"/>
      <c r="U100" s="143"/>
      <c r="V100" s="144"/>
      <c r="W100" s="109"/>
      <c r="X100" s="212"/>
      <c r="Y100" s="132"/>
      <c r="Z100" s="132"/>
      <c r="AA100" s="132"/>
      <c r="AB100" s="132"/>
      <c r="AC100" s="77"/>
      <c r="AD100" s="77"/>
      <c r="AE100" s="77"/>
      <c r="AF100" s="77"/>
      <c r="AG100" s="77"/>
      <c r="AH100" s="77"/>
    </row>
    <row r="101" spans="1:34" s="125" customFormat="1" ht="13.5" customHeight="1" x14ac:dyDescent="0.25">
      <c r="A101" s="124"/>
      <c r="B101" s="409"/>
      <c r="C101" s="409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9"/>
      <c r="S101" s="409"/>
      <c r="T101" s="409"/>
      <c r="U101" s="409"/>
      <c r="V101" s="409"/>
      <c r="W101" s="109"/>
      <c r="X101" s="212"/>
      <c r="Y101" s="132"/>
      <c r="Z101" s="132"/>
      <c r="AA101" s="132"/>
      <c r="AB101" s="132"/>
      <c r="AC101" s="77"/>
      <c r="AD101" s="77"/>
      <c r="AE101" s="77"/>
      <c r="AF101" s="77"/>
      <c r="AG101" s="77"/>
      <c r="AH101" s="77"/>
    </row>
  </sheetData>
  <mergeCells count="196">
    <mergeCell ref="Q7:V8"/>
    <mergeCell ref="M53:M57"/>
    <mergeCell ref="N53:N57"/>
    <mergeCell ref="S53:S57"/>
    <mergeCell ref="V53:V57"/>
    <mergeCell ref="B53:B57"/>
    <mergeCell ref="E53:E57"/>
    <mergeCell ref="F53:F57"/>
    <mergeCell ref="G53:G57"/>
    <mergeCell ref="H53:H57"/>
    <mergeCell ref="I53:I57"/>
    <mergeCell ref="J53:J57"/>
    <mergeCell ref="K53:K57"/>
    <mergeCell ref="L53:L57"/>
    <mergeCell ref="H28:H32"/>
    <mergeCell ref="I28:I32"/>
    <mergeCell ref="J28:J32"/>
    <mergeCell ref="K28:K32"/>
    <mergeCell ref="L28:L32"/>
    <mergeCell ref="M28:M32"/>
    <mergeCell ref="N28:N32"/>
    <mergeCell ref="S28:S32"/>
    <mergeCell ref="V28:V32"/>
    <mergeCell ref="V23:V27"/>
    <mergeCell ref="V18:V22"/>
    <mergeCell ref="B23:B27"/>
    <mergeCell ref="E23:E27"/>
    <mergeCell ref="F23:F27"/>
    <mergeCell ref="G23:G27"/>
    <mergeCell ref="H23:H27"/>
    <mergeCell ref="I23:I27"/>
    <mergeCell ref="J23:J27"/>
    <mergeCell ref="K23:K27"/>
    <mergeCell ref="L23:L27"/>
    <mergeCell ref="J18:J22"/>
    <mergeCell ref="K18:K22"/>
    <mergeCell ref="L18:L22"/>
    <mergeCell ref="M18:M22"/>
    <mergeCell ref="N18:N22"/>
    <mergeCell ref="S18:S22"/>
    <mergeCell ref="B18:B22"/>
    <mergeCell ref="E18:E22"/>
    <mergeCell ref="F18:F22"/>
    <mergeCell ref="G18:G22"/>
    <mergeCell ref="H18:H22"/>
    <mergeCell ref="I18:I22"/>
    <mergeCell ref="V33:V37"/>
    <mergeCell ref="B38:B42"/>
    <mergeCell ref="E38:E42"/>
    <mergeCell ref="F38:F42"/>
    <mergeCell ref="G38:G42"/>
    <mergeCell ref="H38:H42"/>
    <mergeCell ref="J43:J47"/>
    <mergeCell ref="K43:K47"/>
    <mergeCell ref="L43:L47"/>
    <mergeCell ref="M43:M47"/>
    <mergeCell ref="N43:N47"/>
    <mergeCell ref="S43:S47"/>
    <mergeCell ref="B43:B47"/>
    <mergeCell ref="E43:E47"/>
    <mergeCell ref="F43:F47"/>
    <mergeCell ref="G43:G47"/>
    <mergeCell ref="H43:H47"/>
    <mergeCell ref="I43:I47"/>
    <mergeCell ref="S13:S17"/>
    <mergeCell ref="B13:B17"/>
    <mergeCell ref="E13:E17"/>
    <mergeCell ref="M33:M37"/>
    <mergeCell ref="N33:N37"/>
    <mergeCell ref="S33:S37"/>
    <mergeCell ref="M23:M27"/>
    <mergeCell ref="N23:N27"/>
    <mergeCell ref="S23:S27"/>
    <mergeCell ref="E33:E37"/>
    <mergeCell ref="F33:F37"/>
    <mergeCell ref="G33:G37"/>
    <mergeCell ref="H33:H37"/>
    <mergeCell ref="I33:I37"/>
    <mergeCell ref="J33:J37"/>
    <mergeCell ref="K33:K37"/>
    <mergeCell ref="L33:L37"/>
    <mergeCell ref="J13:J17"/>
    <mergeCell ref="K13:K17"/>
    <mergeCell ref="L13:L17"/>
    <mergeCell ref="B28:B32"/>
    <mergeCell ref="E28:E32"/>
    <mergeCell ref="F28:F32"/>
    <mergeCell ref="G28:G32"/>
    <mergeCell ref="T76:U76"/>
    <mergeCell ref="B82:C82"/>
    <mergeCell ref="L58:L62"/>
    <mergeCell ref="M58:M62"/>
    <mergeCell ref="N58:N62"/>
    <mergeCell ref="S58:S62"/>
    <mergeCell ref="V58:V62"/>
    <mergeCell ref="F13:F17"/>
    <mergeCell ref="G13:G17"/>
    <mergeCell ref="H13:H17"/>
    <mergeCell ref="I13:I17"/>
    <mergeCell ref="V48:V52"/>
    <mergeCell ref="B58:B62"/>
    <mergeCell ref="E58:E62"/>
    <mergeCell ref="F58:F62"/>
    <mergeCell ref="G58:G62"/>
    <mergeCell ref="H58:H62"/>
    <mergeCell ref="I58:I62"/>
    <mergeCell ref="J58:J62"/>
    <mergeCell ref="K58:K62"/>
    <mergeCell ref="J48:J52"/>
    <mergeCell ref="K48:K52"/>
    <mergeCell ref="L48:L52"/>
    <mergeCell ref="M48:M52"/>
    <mergeCell ref="B101:V101"/>
    <mergeCell ref="B63:B67"/>
    <mergeCell ref="E63:E67"/>
    <mergeCell ref="F63:F67"/>
    <mergeCell ref="G63:G67"/>
    <mergeCell ref="H63:H67"/>
    <mergeCell ref="I63:I67"/>
    <mergeCell ref="J63:J67"/>
    <mergeCell ref="H74:I74"/>
    <mergeCell ref="P74:Q74"/>
    <mergeCell ref="S68:S72"/>
    <mergeCell ref="V68:V72"/>
    <mergeCell ref="I68:I72"/>
    <mergeCell ref="J68:J72"/>
    <mergeCell ref="K68:K72"/>
    <mergeCell ref="L68:L72"/>
    <mergeCell ref="M68:M72"/>
    <mergeCell ref="N68:N72"/>
    <mergeCell ref="K63:K67"/>
    <mergeCell ref="L63:L67"/>
    <mergeCell ref="M63:M67"/>
    <mergeCell ref="N63:N67"/>
    <mergeCell ref="S63:S67"/>
    <mergeCell ref="V63:V67"/>
    <mergeCell ref="B68:B72"/>
    <mergeCell ref="E68:E72"/>
    <mergeCell ref="F68:F72"/>
    <mergeCell ref="G68:G72"/>
    <mergeCell ref="H68:H72"/>
    <mergeCell ref="V43:V47"/>
    <mergeCell ref="S38:S42"/>
    <mergeCell ref="V38:V42"/>
    <mergeCell ref="I38:I42"/>
    <mergeCell ref="J38:J42"/>
    <mergeCell ref="K38:K42"/>
    <mergeCell ref="L38:L42"/>
    <mergeCell ref="M38:M42"/>
    <mergeCell ref="N38:N42"/>
    <mergeCell ref="I48:I52"/>
    <mergeCell ref="N48:N52"/>
    <mergeCell ref="S48:S52"/>
    <mergeCell ref="B48:B52"/>
    <mergeCell ref="E48:E52"/>
    <mergeCell ref="F48:F52"/>
    <mergeCell ref="G48:G52"/>
    <mergeCell ref="H48:H52"/>
    <mergeCell ref="T43:T44"/>
    <mergeCell ref="U43:U44"/>
    <mergeCell ref="X10:AB10"/>
    <mergeCell ref="F11:F12"/>
    <mergeCell ref="G11:G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50:T51"/>
    <mergeCell ref="U50:U51"/>
    <mergeCell ref="B1:V1"/>
    <mergeCell ref="B2:V2"/>
    <mergeCell ref="B3:V3"/>
    <mergeCell ref="B4:V4"/>
    <mergeCell ref="B5:V5"/>
    <mergeCell ref="B6:V6"/>
    <mergeCell ref="B10:B12"/>
    <mergeCell ref="C10:C12"/>
    <mergeCell ref="D10:D12"/>
    <mergeCell ref="E10:E12"/>
    <mergeCell ref="F10:G10"/>
    <mergeCell ref="H10:H12"/>
    <mergeCell ref="I10:I12"/>
    <mergeCell ref="J10:N10"/>
    <mergeCell ref="O10:S10"/>
    <mergeCell ref="T10:U11"/>
    <mergeCell ref="V10:V12"/>
    <mergeCell ref="V13:V17"/>
    <mergeCell ref="B33:B37"/>
    <mergeCell ref="M13:M17"/>
    <mergeCell ref="N13:N17"/>
  </mergeCells>
  <printOptions horizontalCentered="1"/>
  <pageMargins left="0.27559055118110237" right="0.51181102362204722" top="0.23" bottom="0.15748031496062992" header="0" footer="0.17"/>
  <pageSetup paperSize="5" scale="55" orientation="landscape" horizontalDpi="4294967293" verticalDpi="4294967293" r:id="rId1"/>
  <headerFooter alignWithMargins="0">
    <oddFooter>&amp;L"Este programa es público, ajeno a cualquier partido político. Queda prohibido el uso para fines distintos a los establecidos en el programa"&amp;RHoja &amp;P de &amp;N</oddFooter>
  </headerFooter>
  <rowBreaks count="1" manualBreakCount="1">
    <brk id="4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RESUMEN</vt:lpstr>
      <vt:lpstr>AVANCE</vt:lpstr>
      <vt:lpstr>DETALLE DE PAGO</vt:lpstr>
      <vt:lpstr>AVANCE!Área_de_impresión</vt:lpstr>
      <vt:lpstr>'DETALLE DE PAGO'!Área_de_impresión</vt:lpstr>
      <vt:lpstr>AVANCE!Títulos_a_imprimir</vt:lpstr>
      <vt:lpstr>'DETALLE DE PAGO'!Títulos_a_imprimir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carmen.solis</dc:creator>
  <cp:lastModifiedBy>Elias Lopez</cp:lastModifiedBy>
  <cp:lastPrinted>2016-11-10T20:39:16Z</cp:lastPrinted>
  <dcterms:created xsi:type="dcterms:W3CDTF">2016-06-06T15:31:11Z</dcterms:created>
  <dcterms:modified xsi:type="dcterms:W3CDTF">2016-11-10T20:39:20Z</dcterms:modified>
</cp:coreProperties>
</file>