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595" windowHeight="9120"/>
  </bookViews>
  <sheets>
    <sheet name="EVETOP 01" sheetId="1" r:id="rId1"/>
    <sheet name="ANEXO -01" sheetId="2" r:id="rId2"/>
    <sheet name="EVETOP-02" sheetId="3" r:id="rId3"/>
    <sheet name="N.P.O.P" sheetId="4" r:id="rId4"/>
  </sheets>
  <externalReferences>
    <externalReference r:id="rId5"/>
  </externalReferences>
  <definedNames>
    <definedName name="_xlnm.Print_Area" localSheetId="2">'EVETOP-02'!$A$1:$I$129</definedName>
    <definedName name="_xlnm.Print_Titles" localSheetId="1">'ANEXO -01'!$5:$5</definedName>
    <definedName name="_xlnm.Print_Titles" localSheetId="2">'EVETOP-02'!$9:$10</definedName>
  </definedNames>
  <calcPr calcId="125725"/>
</workbook>
</file>

<file path=xl/calcChain.xml><?xml version="1.0" encoding="utf-8"?>
<calcChain xmlns="http://schemas.openxmlformats.org/spreadsheetml/2006/main">
  <c r="F19" i="1"/>
  <c r="C14"/>
  <c r="C26"/>
  <c r="C13" l="1"/>
  <c r="C29"/>
  <c r="C28"/>
  <c r="C25"/>
  <c r="H29"/>
  <c r="H28"/>
  <c r="H26"/>
  <c r="H25"/>
  <c r="H24"/>
  <c r="H16"/>
  <c r="H14"/>
  <c r="H13"/>
  <c r="H111" i="3" l="1"/>
  <c r="H112"/>
  <c r="H113"/>
  <c r="H114"/>
  <c r="H115"/>
  <c r="I115" l="1"/>
  <c r="I114"/>
  <c r="I113"/>
  <c r="I112"/>
  <c r="I111"/>
  <c r="G100" l="1"/>
  <c r="D100"/>
  <c r="E100"/>
  <c r="E52"/>
  <c r="D91"/>
  <c r="D112" l="1"/>
  <c r="I90" l="1"/>
  <c r="I88"/>
  <c r="I87"/>
  <c r="I86"/>
  <c r="I53"/>
  <c r="I51"/>
  <c r="I36"/>
  <c r="I35"/>
  <c r="B36" i="1" l="1"/>
  <c r="I110" i="3"/>
  <c r="I109"/>
  <c r="I108"/>
  <c r="I107"/>
  <c r="I106"/>
  <c r="H110"/>
  <c r="H109"/>
  <c r="H108"/>
  <c r="H107"/>
  <c r="H106"/>
  <c r="D121" l="1"/>
  <c r="B14" i="1" l="1"/>
  <c r="B29"/>
  <c r="C24"/>
  <c r="B24"/>
  <c r="G52" i="3"/>
  <c r="D52"/>
  <c r="E91" l="1"/>
  <c r="H105"/>
  <c r="C91"/>
  <c r="G91"/>
  <c r="G121" l="1"/>
  <c r="F121"/>
  <c r="E121"/>
  <c r="C121"/>
  <c r="C100"/>
  <c r="I91"/>
  <c r="F91"/>
  <c r="F52"/>
  <c r="C52"/>
  <c r="H52" s="1"/>
  <c r="G34"/>
  <c r="F34"/>
  <c r="E34"/>
  <c r="D34"/>
  <c r="C34"/>
  <c r="H100" l="1"/>
  <c r="C122"/>
  <c r="H121"/>
  <c r="I121"/>
  <c r="H91"/>
  <c r="G122"/>
  <c r="I52"/>
  <c r="E122"/>
  <c r="D122"/>
  <c r="H34"/>
  <c r="H122" l="1"/>
  <c r="I122"/>
  <c r="D19" i="1"/>
  <c r="I104" i="3" l="1"/>
  <c r="I103"/>
  <c r="I102"/>
  <c r="I101"/>
  <c r="I98"/>
  <c r="I93"/>
  <c r="I92"/>
  <c r="I100" s="1"/>
  <c r="I85"/>
  <c r="I84"/>
  <c r="I83"/>
  <c r="I82"/>
  <c r="I81"/>
  <c r="I80"/>
  <c r="I79"/>
  <c r="I78"/>
  <c r="I77"/>
  <c r="I76"/>
  <c r="I75"/>
  <c r="I74"/>
  <c r="I73"/>
  <c r="I72"/>
  <c r="I71"/>
  <c r="I70"/>
  <c r="I68"/>
  <c r="I67"/>
  <c r="I66"/>
  <c r="I65"/>
  <c r="I63"/>
  <c r="I62"/>
  <c r="I61"/>
  <c r="I60"/>
  <c r="I59"/>
  <c r="I58"/>
  <c r="I57"/>
  <c r="I56"/>
  <c r="I55"/>
  <c r="I54"/>
  <c r="I50"/>
  <c r="I49"/>
  <c r="I48"/>
  <c r="I47"/>
  <c r="I46"/>
  <c r="I45"/>
  <c r="I44"/>
  <c r="I43"/>
  <c r="I42"/>
  <c r="I41"/>
  <c r="I40"/>
  <c r="I39"/>
  <c r="I38"/>
  <c r="I37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L106"/>
  <c r="L104"/>
  <c r="L103"/>
  <c r="L102"/>
  <c r="L101"/>
  <c r="L100"/>
  <c r="L98"/>
  <c r="L95"/>
  <c r="L94"/>
  <c r="L93"/>
  <c r="L92"/>
  <c r="L91"/>
  <c r="L96" s="1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8"/>
  <c r="L67"/>
  <c r="L66"/>
  <c r="L65"/>
  <c r="L63"/>
  <c r="L62"/>
  <c r="L61"/>
  <c r="L60"/>
  <c r="L59"/>
  <c r="L58"/>
  <c r="L57"/>
  <c r="L56"/>
  <c r="L55"/>
  <c r="L54"/>
  <c r="L52"/>
  <c r="L50"/>
  <c r="L49"/>
  <c r="L48"/>
  <c r="L47"/>
  <c r="L46"/>
  <c r="L45"/>
  <c r="L44"/>
  <c r="L43"/>
  <c r="L42"/>
  <c r="L41"/>
  <c r="L40"/>
  <c r="L39"/>
  <c r="L38"/>
  <c r="L37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I105"/>
  <c r="G29" i="1"/>
  <c r="I29" s="1"/>
  <c r="G28"/>
  <c r="I28" s="1"/>
  <c r="G27"/>
  <c r="H27" s="1"/>
  <c r="G26"/>
  <c r="I26" s="1"/>
  <c r="G25"/>
  <c r="I25" s="1"/>
  <c r="G24"/>
  <c r="E19"/>
  <c r="I11" i="3"/>
  <c r="H104"/>
  <c r="H102"/>
  <c r="L105"/>
  <c r="L118" s="1"/>
  <c r="CB100"/>
  <c r="AO127"/>
  <c r="CB105"/>
  <c r="CB103"/>
  <c r="CB101"/>
  <c r="CB81"/>
  <c r="CB82"/>
  <c r="CB75"/>
  <c r="CB77"/>
  <c r="CB54"/>
  <c r="CB41"/>
  <c r="CB45"/>
  <c r="CB102"/>
  <c r="CB104"/>
  <c r="CB106"/>
  <c r="CB118"/>
  <c r="CB87"/>
  <c r="CB88"/>
  <c r="CB90"/>
  <c r="CB91"/>
  <c r="CB92"/>
  <c r="CB58"/>
  <c r="CB59"/>
  <c r="CB60"/>
  <c r="CB61"/>
  <c r="CB62"/>
  <c r="CB63"/>
  <c r="CB65"/>
  <c r="CB66"/>
  <c r="CB67"/>
  <c r="CB68"/>
  <c r="CB70"/>
  <c r="CB71"/>
  <c r="CB72"/>
  <c r="CB73"/>
  <c r="CB74"/>
  <c r="CB76"/>
  <c r="CB78"/>
  <c r="CB79"/>
  <c r="CB80"/>
  <c r="CB83"/>
  <c r="CB84"/>
  <c r="CB85"/>
  <c r="CB86"/>
  <c r="CB40"/>
  <c r="CB42"/>
  <c r="CB43"/>
  <c r="CB44"/>
  <c r="CB46"/>
  <c r="CB47"/>
  <c r="CB48"/>
  <c r="CB49"/>
  <c r="CB50"/>
  <c r="CB52"/>
  <c r="CB53"/>
  <c r="CB55"/>
  <c r="CB56"/>
  <c r="U56"/>
  <c r="BX39"/>
  <c r="BY39"/>
  <c r="BZ39"/>
  <c r="CA39"/>
  <c r="CA93"/>
  <c r="BZ93"/>
  <c r="BY93"/>
  <c r="BX93"/>
  <c r="CA86"/>
  <c r="BZ86"/>
  <c r="BY86"/>
  <c r="BX86"/>
  <c r="CA57"/>
  <c r="BZ57"/>
  <c r="BY57"/>
  <c r="BX57"/>
  <c r="CB38"/>
  <c r="CB37"/>
  <c r="CB36"/>
  <c r="CB35"/>
  <c r="CB34"/>
  <c r="CB33"/>
  <c r="CB32"/>
  <c r="CB31"/>
  <c r="CB30"/>
  <c r="CB29"/>
  <c r="CB28"/>
  <c r="CB27"/>
  <c r="CB26"/>
  <c r="CB25"/>
  <c r="CB24"/>
  <c r="CB23"/>
  <c r="CB22"/>
  <c r="CB21"/>
  <c r="CB20"/>
  <c r="CB19"/>
  <c r="CB18"/>
  <c r="CB17"/>
  <c r="CB16"/>
  <c r="CB15"/>
  <c r="CB14"/>
  <c r="CB13"/>
  <c r="CB12"/>
  <c r="CB11"/>
  <c r="BV124"/>
  <c r="BV100"/>
  <c r="BV101"/>
  <c r="BV102"/>
  <c r="BV103"/>
  <c r="BV104"/>
  <c r="BV105"/>
  <c r="BV106"/>
  <c r="BV118"/>
  <c r="BV87"/>
  <c r="BV88"/>
  <c r="BV90"/>
  <c r="BV91"/>
  <c r="BV92"/>
  <c r="BV58"/>
  <c r="BV59"/>
  <c r="BV60"/>
  <c r="BV61"/>
  <c r="BV62"/>
  <c r="BV63"/>
  <c r="BV65"/>
  <c r="BV66"/>
  <c r="BV67"/>
  <c r="BV68"/>
  <c r="BV70"/>
  <c r="BV71"/>
  <c r="BV72"/>
  <c r="BV73"/>
  <c r="BV74"/>
  <c r="BV75"/>
  <c r="BV76"/>
  <c r="BV77"/>
  <c r="BV78"/>
  <c r="BV79"/>
  <c r="BV80"/>
  <c r="BV81"/>
  <c r="BV86" s="1"/>
  <c r="BV82"/>
  <c r="BV83"/>
  <c r="BV84"/>
  <c r="BV85"/>
  <c r="BV40"/>
  <c r="BV41"/>
  <c r="BV42"/>
  <c r="BV43"/>
  <c r="BV44"/>
  <c r="BV45"/>
  <c r="BV46"/>
  <c r="BV47"/>
  <c r="BV48"/>
  <c r="BV49"/>
  <c r="BV50"/>
  <c r="BV52"/>
  <c r="BV53"/>
  <c r="BV54"/>
  <c r="BV55"/>
  <c r="BV56"/>
  <c r="T56" s="1"/>
  <c r="T57" s="1"/>
  <c r="T122" s="1"/>
  <c r="BR39"/>
  <c r="BS39"/>
  <c r="BT39"/>
  <c r="BU39"/>
  <c r="BV39" s="1"/>
  <c r="BU93"/>
  <c r="BT93"/>
  <c r="BS93"/>
  <c r="BR93"/>
  <c r="BU86"/>
  <c r="BT86"/>
  <c r="BS86"/>
  <c r="BR86"/>
  <c r="BU57"/>
  <c r="BT57"/>
  <c r="BS57"/>
  <c r="BR57"/>
  <c r="BV38"/>
  <c r="BV37"/>
  <c r="BV36"/>
  <c r="BV35"/>
  <c r="BV34"/>
  <c r="BV33"/>
  <c r="BV32"/>
  <c r="BV31"/>
  <c r="BV30"/>
  <c r="BV29"/>
  <c r="BV28"/>
  <c r="BV27"/>
  <c r="BV26"/>
  <c r="BV25"/>
  <c r="BV24"/>
  <c r="BV23"/>
  <c r="BV22"/>
  <c r="BV21"/>
  <c r="BV20"/>
  <c r="BV19"/>
  <c r="BV18"/>
  <c r="BV17"/>
  <c r="BV16"/>
  <c r="BV15"/>
  <c r="BV14"/>
  <c r="BV13"/>
  <c r="BV12"/>
  <c r="BV11"/>
  <c r="BP118"/>
  <c r="BP106"/>
  <c r="BP105"/>
  <c r="BP104"/>
  <c r="BP103"/>
  <c r="BP102"/>
  <c r="BP101"/>
  <c r="BP100"/>
  <c r="BP92"/>
  <c r="BP91"/>
  <c r="BP90"/>
  <c r="BP88"/>
  <c r="BP87"/>
  <c r="BP85"/>
  <c r="BP84"/>
  <c r="BP83"/>
  <c r="BP82"/>
  <c r="BP81"/>
  <c r="BP80"/>
  <c r="BP79"/>
  <c r="BP78"/>
  <c r="BP77"/>
  <c r="BP76"/>
  <c r="BP75"/>
  <c r="BP74"/>
  <c r="BP73"/>
  <c r="BP72"/>
  <c r="BP71"/>
  <c r="BP70"/>
  <c r="BP68"/>
  <c r="BP67"/>
  <c r="BP66"/>
  <c r="BP65"/>
  <c r="BP63"/>
  <c r="BP62"/>
  <c r="BP61"/>
  <c r="BP60"/>
  <c r="BP59"/>
  <c r="BP58"/>
  <c r="BP56"/>
  <c r="S56" s="1"/>
  <c r="S57" s="1"/>
  <c r="BP55"/>
  <c r="BP54"/>
  <c r="BP53"/>
  <c r="BP52"/>
  <c r="BP50"/>
  <c r="BP49"/>
  <c r="BP48"/>
  <c r="BP47"/>
  <c r="BP46"/>
  <c r="BP45"/>
  <c r="BP44"/>
  <c r="BP43"/>
  <c r="BP42"/>
  <c r="BP41"/>
  <c r="BP40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M93"/>
  <c r="BM86"/>
  <c r="BM57"/>
  <c r="BM39"/>
  <c r="BO93"/>
  <c r="BO86"/>
  <c r="BO57"/>
  <c r="BO39"/>
  <c r="BP93"/>
  <c r="BP57"/>
  <c r="BL39"/>
  <c r="BN39"/>
  <c r="BP39" s="1"/>
  <c r="BN93"/>
  <c r="BL93"/>
  <c r="BN86"/>
  <c r="BL86"/>
  <c r="BN57"/>
  <c r="BL57"/>
  <c r="BP38"/>
  <c r="K121"/>
  <c r="K122" s="1"/>
  <c r="K93"/>
  <c r="K86"/>
  <c r="K57"/>
  <c r="K39"/>
  <c r="AM50"/>
  <c r="AR50"/>
  <c r="AX50"/>
  <c r="BD50"/>
  <c r="BJ50"/>
  <c r="AB48"/>
  <c r="AM82"/>
  <c r="AB77"/>
  <c r="AR45"/>
  <c r="BD40"/>
  <c r="AR40"/>
  <c r="AR41"/>
  <c r="AR42"/>
  <c r="AR43"/>
  <c r="AR44"/>
  <c r="AR46"/>
  <c r="AR47"/>
  <c r="AR48"/>
  <c r="AR49"/>
  <c r="AR52"/>
  <c r="AR53"/>
  <c r="AR54"/>
  <c r="AR55"/>
  <c r="AR56"/>
  <c r="O56" s="1"/>
  <c r="O57" s="1"/>
  <c r="O120"/>
  <c r="O121" s="1"/>
  <c r="AR100"/>
  <c r="AR101"/>
  <c r="AR102"/>
  <c r="AR103"/>
  <c r="AR104"/>
  <c r="AR105"/>
  <c r="AR106"/>
  <c r="AR118"/>
  <c r="AR87"/>
  <c r="AR88"/>
  <c r="AR90"/>
  <c r="AR91"/>
  <c r="AR92"/>
  <c r="AR58"/>
  <c r="AR59"/>
  <c r="AR60"/>
  <c r="AR61"/>
  <c r="AR62"/>
  <c r="AR63"/>
  <c r="AR65"/>
  <c r="AR66"/>
  <c r="AR67"/>
  <c r="AR68"/>
  <c r="AR70"/>
  <c r="AR71"/>
  <c r="AR72"/>
  <c r="AR73"/>
  <c r="AR74"/>
  <c r="AR75"/>
  <c r="AR76"/>
  <c r="AR77"/>
  <c r="AR78"/>
  <c r="AR79"/>
  <c r="AR80"/>
  <c r="AR81"/>
  <c r="AR82"/>
  <c r="AR83"/>
  <c r="AR84"/>
  <c r="AR85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M79"/>
  <c r="AM77"/>
  <c r="AM58"/>
  <c r="AM59"/>
  <c r="AM60"/>
  <c r="AM61"/>
  <c r="AM62"/>
  <c r="AM63"/>
  <c r="AM65"/>
  <c r="AM66"/>
  <c r="AM67"/>
  <c r="AM68"/>
  <c r="AM70"/>
  <c r="AM71"/>
  <c r="AM72"/>
  <c r="AM73"/>
  <c r="AM74"/>
  <c r="AM75"/>
  <c r="AM76"/>
  <c r="AM78"/>
  <c r="AM80"/>
  <c r="AM81"/>
  <c r="AM83"/>
  <c r="AM84"/>
  <c r="AM85"/>
  <c r="N121"/>
  <c r="AM100"/>
  <c r="AM101"/>
  <c r="AM102"/>
  <c r="AM103"/>
  <c r="AM104"/>
  <c r="AM105"/>
  <c r="AM106"/>
  <c r="AM118"/>
  <c r="AM87"/>
  <c r="N93"/>
  <c r="AM88"/>
  <c r="AM90"/>
  <c r="AM91"/>
  <c r="AM92"/>
  <c r="AM40"/>
  <c r="AM41"/>
  <c r="AM42"/>
  <c r="AM43"/>
  <c r="AM44"/>
  <c r="AM45"/>
  <c r="AM46"/>
  <c r="AM47"/>
  <c r="AM48"/>
  <c r="AM49"/>
  <c r="AM52"/>
  <c r="AM53"/>
  <c r="AM54"/>
  <c r="AM55"/>
  <c r="AM56"/>
  <c r="N56" s="1"/>
  <c r="N57" s="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H79"/>
  <c r="AH81"/>
  <c r="AH80"/>
  <c r="AH58"/>
  <c r="AH59"/>
  <c r="AH60"/>
  <c r="AH61"/>
  <c r="AH62"/>
  <c r="AH63"/>
  <c r="AH65"/>
  <c r="AH66"/>
  <c r="AH67"/>
  <c r="AH68"/>
  <c r="AH70"/>
  <c r="AH71"/>
  <c r="AH72"/>
  <c r="AH73"/>
  <c r="AH74"/>
  <c r="AH75"/>
  <c r="AH76"/>
  <c r="AH77"/>
  <c r="AH78"/>
  <c r="AH82"/>
  <c r="AH83"/>
  <c r="AH84"/>
  <c r="AH85"/>
  <c r="M121"/>
  <c r="AH100"/>
  <c r="AH101"/>
  <c r="AH102"/>
  <c r="AH103"/>
  <c r="AH104"/>
  <c r="AH105"/>
  <c r="AH106"/>
  <c r="AH118"/>
  <c r="AH87"/>
  <c r="AH88"/>
  <c r="AH90"/>
  <c r="AH91"/>
  <c r="AH92"/>
  <c r="AH40"/>
  <c r="AH41"/>
  <c r="AH42"/>
  <c r="AH43"/>
  <c r="AH44"/>
  <c r="AH45"/>
  <c r="AH46"/>
  <c r="AH47"/>
  <c r="AH48"/>
  <c r="AH49"/>
  <c r="AH52"/>
  <c r="AH53"/>
  <c r="AH54"/>
  <c r="AH55"/>
  <c r="AH56"/>
  <c r="M56" s="1"/>
  <c r="M57" s="1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B82"/>
  <c r="AB58"/>
  <c r="AB59"/>
  <c r="AB60"/>
  <c r="AB61"/>
  <c r="AB62"/>
  <c r="AB63"/>
  <c r="AB65"/>
  <c r="AB66"/>
  <c r="AB67"/>
  <c r="AB68"/>
  <c r="AB70"/>
  <c r="AB71"/>
  <c r="AB72"/>
  <c r="AB73"/>
  <c r="AB74"/>
  <c r="AB75"/>
  <c r="AB76"/>
  <c r="AB78"/>
  <c r="AB79"/>
  <c r="AB80"/>
  <c r="AB81"/>
  <c r="AB83"/>
  <c r="AB84"/>
  <c r="AB85"/>
  <c r="AB40"/>
  <c r="AB41"/>
  <c r="AB42"/>
  <c r="AB43"/>
  <c r="AB44"/>
  <c r="AB45"/>
  <c r="AB46"/>
  <c r="AB47"/>
  <c r="AB49"/>
  <c r="AB52"/>
  <c r="AB53"/>
  <c r="AB54"/>
  <c r="AB55"/>
  <c r="AB56"/>
  <c r="L121"/>
  <c r="AB100"/>
  <c r="AB101"/>
  <c r="AB102"/>
  <c r="AB103"/>
  <c r="AB104"/>
  <c r="AB105"/>
  <c r="AB106"/>
  <c r="AB118"/>
  <c r="AB87"/>
  <c r="AB88"/>
  <c r="AB90"/>
  <c r="AB91"/>
  <c r="AB92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X79"/>
  <c r="AX58"/>
  <c r="AX59"/>
  <c r="AX60"/>
  <c r="AX61"/>
  <c r="AX62"/>
  <c r="AX63"/>
  <c r="AX65"/>
  <c r="AX66"/>
  <c r="AX67"/>
  <c r="AX68"/>
  <c r="AX70"/>
  <c r="AX71"/>
  <c r="AX72"/>
  <c r="AX73"/>
  <c r="AX74"/>
  <c r="AX75"/>
  <c r="AX76"/>
  <c r="AX77"/>
  <c r="AX78"/>
  <c r="AX80"/>
  <c r="AX81"/>
  <c r="AX83"/>
  <c r="AX84"/>
  <c r="AX85"/>
  <c r="P121"/>
  <c r="AX100"/>
  <c r="AX101"/>
  <c r="AX102"/>
  <c r="AX103"/>
  <c r="AX104"/>
  <c r="AX105"/>
  <c r="AX106"/>
  <c r="AX118"/>
  <c r="AX87"/>
  <c r="AX88"/>
  <c r="AX90"/>
  <c r="AX91"/>
  <c r="AX92"/>
  <c r="AX40"/>
  <c r="AX41"/>
  <c r="AX42"/>
  <c r="AX43"/>
  <c r="AX44"/>
  <c r="AX45"/>
  <c r="AX46"/>
  <c r="AX47"/>
  <c r="AX48"/>
  <c r="AX49"/>
  <c r="AX52"/>
  <c r="AX53"/>
  <c r="AX54"/>
  <c r="AX55"/>
  <c r="AX56"/>
  <c r="P56" s="1"/>
  <c r="P57" s="1"/>
  <c r="P122" s="1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BD79"/>
  <c r="BD58"/>
  <c r="BD59"/>
  <c r="BD60"/>
  <c r="BD61"/>
  <c r="BD62"/>
  <c r="BD63"/>
  <c r="BD65"/>
  <c r="BD66"/>
  <c r="BD67"/>
  <c r="BD68"/>
  <c r="BD70"/>
  <c r="BD71"/>
  <c r="BD72"/>
  <c r="BD73"/>
  <c r="BD74"/>
  <c r="BD75"/>
  <c r="BD76"/>
  <c r="BD77"/>
  <c r="BD78"/>
  <c r="BD80"/>
  <c r="BD81"/>
  <c r="BD82"/>
  <c r="BD83"/>
  <c r="BD84"/>
  <c r="BD85"/>
  <c r="BD41"/>
  <c r="BD42"/>
  <c r="BD43"/>
  <c r="BD44"/>
  <c r="BD45"/>
  <c r="BD46"/>
  <c r="BD47"/>
  <c r="BD48"/>
  <c r="BD49"/>
  <c r="BD52"/>
  <c r="BD53"/>
  <c r="BD54"/>
  <c r="BD55"/>
  <c r="BD56"/>
  <c r="Q56" s="1"/>
  <c r="Q57" s="1"/>
  <c r="Q121"/>
  <c r="BD100"/>
  <c r="BD101"/>
  <c r="BD102"/>
  <c r="BD103"/>
  <c r="BD104"/>
  <c r="BD105"/>
  <c r="BD106"/>
  <c r="BD118"/>
  <c r="BD87"/>
  <c r="BD88"/>
  <c r="BD90"/>
  <c r="BD91"/>
  <c r="BD92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J60"/>
  <c r="BJ82"/>
  <c r="BJ58"/>
  <c r="R86"/>
  <c r="BJ59"/>
  <c r="BJ61"/>
  <c r="BJ62"/>
  <c r="BJ63"/>
  <c r="BJ65"/>
  <c r="BJ66"/>
  <c r="BJ67"/>
  <c r="BJ68"/>
  <c r="BJ70"/>
  <c r="BJ71"/>
  <c r="BJ72"/>
  <c r="BJ73"/>
  <c r="BJ74"/>
  <c r="BJ75"/>
  <c r="BJ76"/>
  <c r="BJ77"/>
  <c r="BJ78"/>
  <c r="BJ79"/>
  <c r="BJ80"/>
  <c r="BJ81"/>
  <c r="BJ83"/>
  <c r="BJ84"/>
  <c r="BJ85"/>
  <c r="R121"/>
  <c r="BJ100"/>
  <c r="BJ101"/>
  <c r="BJ102"/>
  <c r="BJ103"/>
  <c r="BJ104"/>
  <c r="BJ105"/>
  <c r="BJ106"/>
  <c r="BJ118"/>
  <c r="BJ87"/>
  <c r="BJ88"/>
  <c r="BJ90"/>
  <c r="BJ91"/>
  <c r="BJ92"/>
  <c r="BJ40"/>
  <c r="BJ41"/>
  <c r="BJ42"/>
  <c r="BJ43"/>
  <c r="BJ44"/>
  <c r="BJ45"/>
  <c r="BJ46"/>
  <c r="BJ47"/>
  <c r="BJ48"/>
  <c r="BJ49"/>
  <c r="BJ52"/>
  <c r="BJ53"/>
  <c r="BJ54"/>
  <c r="BJ55"/>
  <c r="BJ56"/>
  <c r="R56"/>
  <c r="R57" s="1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S95"/>
  <c r="S96"/>
  <c r="BJ93"/>
  <c r="BF39"/>
  <c r="BG39"/>
  <c r="BH39"/>
  <c r="BI39"/>
  <c r="BI57"/>
  <c r="BG86"/>
  <c r="BG57"/>
  <c r="BI86"/>
  <c r="BH86"/>
  <c r="BF86"/>
  <c r="BH57"/>
  <c r="BF57"/>
  <c r="BD93"/>
  <c r="AZ39"/>
  <c r="BA39"/>
  <c r="BB39"/>
  <c r="BC39"/>
  <c r="BC93"/>
  <c r="BB93"/>
  <c r="BA93"/>
  <c r="AZ93"/>
  <c r="BC86"/>
  <c r="BB86"/>
  <c r="BA86"/>
  <c r="AZ86"/>
  <c r="BC57"/>
  <c r="BB57"/>
  <c r="BA57"/>
  <c r="AZ57"/>
  <c r="AT39"/>
  <c r="AU39"/>
  <c r="AV39"/>
  <c r="AW39"/>
  <c r="AW93"/>
  <c r="AV93"/>
  <c r="AU93"/>
  <c r="AT93"/>
  <c r="AW86"/>
  <c r="AV86"/>
  <c r="AU86"/>
  <c r="AT86"/>
  <c r="AW57"/>
  <c r="AV57"/>
  <c r="AU57"/>
  <c r="AT57"/>
  <c r="AR57"/>
  <c r="AR86"/>
  <c r="AN39"/>
  <c r="AO39"/>
  <c r="AP39"/>
  <c r="AQ39"/>
  <c r="AQ93"/>
  <c r="AP93"/>
  <c r="AO93"/>
  <c r="AN93"/>
  <c r="AQ86"/>
  <c r="AP86"/>
  <c r="AO86"/>
  <c r="AN86"/>
  <c r="AQ57"/>
  <c r="AP57"/>
  <c r="AO57"/>
  <c r="AN57"/>
  <c r="AM93"/>
  <c r="AM57"/>
  <c r="AH123"/>
  <c r="AH122"/>
  <c r="AH121"/>
  <c r="AH120"/>
  <c r="AH98"/>
  <c r="AH97"/>
  <c r="AH96"/>
  <c r="AH95"/>
  <c r="AH94"/>
  <c r="AD93"/>
  <c r="AE93"/>
  <c r="AF93"/>
  <c r="AG93"/>
  <c r="AH93"/>
  <c r="AD86"/>
  <c r="AE86"/>
  <c r="AF86"/>
  <c r="AG86"/>
  <c r="AD57"/>
  <c r="AE57"/>
  <c r="AF57"/>
  <c r="AG57"/>
  <c r="AD39"/>
  <c r="AE39"/>
  <c r="AF39"/>
  <c r="AG39"/>
  <c r="G15" i="1"/>
  <c r="G32"/>
  <c r="H32"/>
  <c r="G31"/>
  <c r="H31"/>
  <c r="G30"/>
  <c r="H30"/>
  <c r="G16"/>
  <c r="G14"/>
  <c r="AB123" i="3"/>
  <c r="AB122"/>
  <c r="AB121"/>
  <c r="AB120"/>
  <c r="AB98"/>
  <c r="AB97"/>
  <c r="AB96"/>
  <c r="AB95"/>
  <c r="AB94"/>
  <c r="X93"/>
  <c r="Y93"/>
  <c r="Z93"/>
  <c r="AA93"/>
  <c r="Z86"/>
  <c r="X86"/>
  <c r="AB86" s="1"/>
  <c r="Y86"/>
  <c r="AA86"/>
  <c r="Y57"/>
  <c r="AA57"/>
  <c r="Z57"/>
  <c r="X57"/>
  <c r="X39"/>
  <c r="Y39"/>
  <c r="Z39"/>
  <c r="AA39"/>
  <c r="AB39"/>
  <c r="V106"/>
  <c r="V105"/>
  <c r="AI39"/>
  <c r="AJ39"/>
  <c r="AK39"/>
  <c r="AL39"/>
  <c r="AL93"/>
  <c r="AK93"/>
  <c r="AJ93"/>
  <c r="AI93"/>
  <c r="AL86"/>
  <c r="AK86"/>
  <c r="AJ86"/>
  <c r="AI86"/>
  <c r="AL57"/>
  <c r="AK57"/>
  <c r="AJ57"/>
  <c r="AI57"/>
  <c r="S93"/>
  <c r="S39"/>
  <c r="U121"/>
  <c r="U93"/>
  <c r="U39"/>
  <c r="T121"/>
  <c r="T93"/>
  <c r="T86"/>
  <c r="T39"/>
  <c r="S121"/>
  <c r="J121"/>
  <c r="J93"/>
  <c r="J86"/>
  <c r="J57"/>
  <c r="J39"/>
  <c r="F100"/>
  <c r="F122" s="1"/>
  <c r="H33"/>
  <c r="H32"/>
  <c r="H31"/>
  <c r="H30"/>
  <c r="H29"/>
  <c r="H28"/>
  <c r="H21"/>
  <c r="H20"/>
  <c r="H19"/>
  <c r="H17"/>
  <c r="H16"/>
  <c r="H15"/>
  <c r="G46" i="1"/>
  <c r="H46"/>
  <c r="H56"/>
  <c r="G47"/>
  <c r="H47"/>
  <c r="G48"/>
  <c r="H48"/>
  <c r="G49"/>
  <c r="H49"/>
  <c r="G50"/>
  <c r="H50"/>
  <c r="G51"/>
  <c r="H51"/>
  <c r="G52"/>
  <c r="H52"/>
  <c r="G53"/>
  <c r="H53"/>
  <c r="G54"/>
  <c r="H54"/>
  <c r="G56"/>
  <c r="F56"/>
  <c r="E56"/>
  <c r="D56"/>
  <c r="C56"/>
  <c r="B56"/>
  <c r="G13"/>
  <c r="G34"/>
  <c r="F18"/>
  <c r="F34"/>
  <c r="E18"/>
  <c r="E34"/>
  <c r="D18"/>
  <c r="D34"/>
  <c r="B34"/>
  <c r="F22"/>
  <c r="E22"/>
  <c r="D22"/>
  <c r="C18"/>
  <c r="B18"/>
  <c r="H11" i="3"/>
  <c r="R39"/>
  <c r="M39"/>
  <c r="M86"/>
  <c r="N86"/>
  <c r="O39"/>
  <c r="N39"/>
  <c r="O86"/>
  <c r="CB93"/>
  <c r="BV93"/>
  <c r="CB57"/>
  <c r="H98"/>
  <c r="BJ39"/>
  <c r="AR39"/>
  <c r="AM39"/>
  <c r="AH39"/>
  <c r="BD86"/>
  <c r="Q39"/>
  <c r="P39"/>
  <c r="P93"/>
  <c r="AX57"/>
  <c r="R93"/>
  <c r="Q93"/>
  <c r="Q86"/>
  <c r="S86"/>
  <c r="BP86"/>
  <c r="BP121" s="1"/>
  <c r="AX82"/>
  <c r="U86"/>
  <c r="M93"/>
  <c r="O93"/>
  <c r="U57"/>
  <c r="P86"/>
  <c r="AX86"/>
  <c r="M122" l="1"/>
  <c r="AB57"/>
  <c r="AB93"/>
  <c r="AX39"/>
  <c r="Q122"/>
  <c r="BD57"/>
  <c r="AX93"/>
  <c r="AM86"/>
  <c r="AR93"/>
  <c r="AR121" s="1"/>
  <c r="BV57"/>
  <c r="BV121" s="1"/>
  <c r="S122"/>
  <c r="U122"/>
  <c r="AH57"/>
  <c r="AH86"/>
  <c r="BD39"/>
  <c r="R122"/>
  <c r="BJ57"/>
  <c r="BJ121" s="1"/>
  <c r="BJ86"/>
  <c r="O122"/>
  <c r="CB39"/>
  <c r="CB121" s="1"/>
  <c r="AX121"/>
  <c r="N122"/>
  <c r="BD121"/>
  <c r="J122"/>
  <c r="L53"/>
  <c r="I14" i="1"/>
  <c r="E36"/>
  <c r="G18"/>
  <c r="G36" s="1"/>
  <c r="F36"/>
  <c r="D36"/>
  <c r="L90" i="3"/>
  <c r="L36"/>
  <c r="I24" i="1"/>
  <c r="C34"/>
  <c r="C36" s="1"/>
  <c r="H18" l="1"/>
  <c r="H34"/>
  <c r="I34" s="1"/>
  <c r="L122" i="3"/>
</calcChain>
</file>

<file path=xl/sharedStrings.xml><?xml version="1.0" encoding="utf-8"?>
<sst xmlns="http://schemas.openxmlformats.org/spreadsheetml/2006/main" count="378" uniqueCount="303">
  <si>
    <t>EVTOP-01</t>
  </si>
  <si>
    <t>SISTEMA ESTATAL DE EVALUACION DEL DESEMPEÑO</t>
  </si>
  <si>
    <t>SEGUIMIENTO FINANCIERO DE INGRESOS Y EGRESOS, DE ORGANISMOS</t>
  </si>
  <si>
    <t>Y ENTIDADES DE LA ADMINISTRACION PUBLICA ESTATAL</t>
  </si>
  <si>
    <t>ORGANISMO: CONSEJO ESTATAL DE CONCERTACION PARA LA OBRA PUBLICA (CECOP)</t>
  </si>
  <si>
    <t>INGRESOS :</t>
  </si>
  <si>
    <t>(Pesos)</t>
  </si>
  <si>
    <t>CONCEPTO</t>
  </si>
  <si>
    <t>PROGRAMADO ORIGINAL</t>
  </si>
  <si>
    <t>MODIFICADO</t>
  </si>
  <si>
    <t>TOTAL DE INGRESOS</t>
  </si>
  <si>
    <t xml:space="preserve"> % AVANCE</t>
  </si>
  <si>
    <t>JULIO</t>
  </si>
  <si>
    <t>AGOSTO</t>
  </si>
  <si>
    <t>SEPTIEMBRE</t>
  </si>
  <si>
    <t>TOTAL TRIMESTRE</t>
  </si>
  <si>
    <t>ACUMULADO</t>
  </si>
  <si>
    <t>Saldo inicial (Caja y Bancos)</t>
  </si>
  <si>
    <t>FEDERALES</t>
  </si>
  <si>
    <t>ESTATALES</t>
  </si>
  <si>
    <t>INGRESOS PROPIOS</t>
  </si>
  <si>
    <t>OTROS INGRESOS</t>
  </si>
  <si>
    <t>TOTAL</t>
  </si>
  <si>
    <t>1.-EGRESOS: (GLOBAL)</t>
  </si>
  <si>
    <t>TOTAL EJERCIDO</t>
  </si>
  <si>
    <t xml:space="preserve">% AVANCE </t>
  </si>
  <si>
    <t>CAPITULO:</t>
  </si>
  <si>
    <t>Variación: Ingreso - Gasto ($)</t>
  </si>
  <si>
    <t>2.- EGRESOS: (EXCLUSIVAMENTE SOBRE LOS INGRESOS PROPIOS)</t>
  </si>
  <si>
    <t>ENERO</t>
  </si>
  <si>
    <t>FEBRERO</t>
  </si>
  <si>
    <t>MARZO</t>
  </si>
  <si>
    <t>_________________________________________</t>
  </si>
  <si>
    <t>LIC. ROBERTO LOZOYA LEY</t>
  </si>
  <si>
    <t>DIRECTOR GENERAL DE ADMINISTRACION Y FINANZAS</t>
  </si>
  <si>
    <t>No. CHEQUE</t>
  </si>
  <si>
    <t>EVTOP-02</t>
  </si>
  <si>
    <t>ANALITICO DE RECURSOS EJERCIDOS POR PARTIDA PRESUPUESTAL,</t>
  </si>
  <si>
    <t>NOMBRE DEL ORGANISMO: CONSEJO ESTATAL DE CONCERTACION PARA LA OBRA PUBLICA</t>
  </si>
  <si>
    <t>CLAVE PARTIDA PRESUPUESTAL</t>
  </si>
  <si>
    <t>ASIGNACION ORIGINAL</t>
  </si>
  <si>
    <t>ASIGNACION MODIFICADA</t>
  </si>
  <si>
    <t>EJERCIDO EN EL TRIMESTRE</t>
  </si>
  <si>
    <t>Acumulado</t>
  </si>
  <si>
    <t>DISPONIBLE</t>
  </si>
  <si>
    <t>DESCRIPCION</t>
  </si>
  <si>
    <t>MONTO</t>
  </si>
  <si>
    <t xml:space="preserve">% </t>
  </si>
  <si>
    <t>ABRIL</t>
  </si>
  <si>
    <t>MAYO</t>
  </si>
  <si>
    <t>JUNIO</t>
  </si>
  <si>
    <t>OCTUBRE</t>
  </si>
  <si>
    <t>NOVIEMBRE</t>
  </si>
  <si>
    <t>DICIEMBRE</t>
  </si>
  <si>
    <t xml:space="preserve"> </t>
  </si>
  <si>
    <t>Cuotas al FOVISSSTESON</t>
  </si>
  <si>
    <t>BIENES MUEBLES E INMUEBLES</t>
  </si>
  <si>
    <t>INVERS. EN INFR.P/EL DESARROLLO</t>
  </si>
  <si>
    <t>N.P.O.P.</t>
  </si>
  <si>
    <t>INFORME SOBRE CREACION DE NUEVAS PLAZAS</t>
  </si>
  <si>
    <t>ORGANISMO : CONSEJO ESTATAL DE CONCERTACION PARA LA OBRA PUBLICA</t>
  </si>
  <si>
    <t>No. PLAZAS</t>
  </si>
  <si>
    <t>NV</t>
  </si>
  <si>
    <t>O.P.</t>
  </si>
  <si>
    <t>HR</t>
  </si>
  <si>
    <t>SUELDO MENSUAL (1101)</t>
  </si>
  <si>
    <t>QUINQ. (1301)</t>
  </si>
  <si>
    <t>SERVICIOS ESPECIALES (1308)</t>
  </si>
  <si>
    <t>TOTAL MENSUAL</t>
  </si>
  <si>
    <t>SIN MOVIMIENTO</t>
  </si>
  <si>
    <t>Información sobre autorización y justificación</t>
  </si>
  <si>
    <t>DIRECTOR GENERAL DE ADMINISTRACION</t>
  </si>
  <si>
    <t>Y FINANZAS</t>
  </si>
  <si>
    <t>COORDINACION</t>
  </si>
  <si>
    <t>CONCERTACION</t>
  </si>
  <si>
    <t>ADMON</t>
  </si>
  <si>
    <t>APOYO TECNICO</t>
  </si>
  <si>
    <t xml:space="preserve">APOYO TECNICO </t>
  </si>
  <si>
    <t>ORGANIZACIÓN</t>
  </si>
  <si>
    <t>ORGANIZACIÓN SOCIAL</t>
  </si>
  <si>
    <t>CONCERTACION Y APOYO TECNICO</t>
  </si>
  <si>
    <t>Fecha</t>
  </si>
  <si>
    <t>Concepto</t>
  </si>
  <si>
    <t>Importe</t>
  </si>
  <si>
    <t>Número Docto (OP)</t>
  </si>
  <si>
    <t>SUELDOS</t>
  </si>
  <si>
    <t>COMPENSACION POR RIESGO PROFESIONAL</t>
  </si>
  <si>
    <t>AYUDA HABITACION</t>
  </si>
  <si>
    <t>AYUDA DESPENSA</t>
  </si>
  <si>
    <t>HONORARIOS</t>
  </si>
  <si>
    <t>PRIMAS Y ACREDITACIONES POR AÑOS DE SERVICIO EFECTIVOS PRESTADOS AL PERSONAL</t>
  </si>
  <si>
    <t>PRIMA VACACIONAL</t>
  </si>
  <si>
    <t>GRATIFICACION POR FIN DE AÑO</t>
  </si>
  <si>
    <t>ESTIMULOS AL PERSONAL DE CONFIANZA</t>
  </si>
  <si>
    <t>COMPENSACION POR AJUSTE DE CALENDARIO</t>
  </si>
  <si>
    <t>COMPENSACION POR BONO NAVIDEÑO</t>
  </si>
  <si>
    <t>AYUDA PARA DESPENSAS</t>
  </si>
  <si>
    <t>CUOTAS POR SERVICIO MEDICO DEL ISSSTESON</t>
  </si>
  <si>
    <t>CUOTAS POR SEGURO DE VIDA AL ISSSTESON</t>
  </si>
  <si>
    <t>CUOTAS POR SEGURO DE RETIRO AL ISSSTESON</t>
  </si>
  <si>
    <t>PAGAS DE DEFUNSION, PENSIONES Y JUBILACIONES</t>
  </si>
  <si>
    <t>ASIGNACION PARA PRESTAMOS A CORTO PLAZO</t>
  </si>
  <si>
    <t>ASIGNACION PARA PRESTAMOS PRENDARIOS</t>
  </si>
  <si>
    <t>OTRAS PRESTACIONES DE SEGURIDAD SOCIAL</t>
  </si>
  <si>
    <t>GASTO DE INFRAESTRUCTURA HOSPITALARIA</t>
  </si>
  <si>
    <t>MATERIALES, UTILES Y EQUIPOS MENORES DE OFICINA</t>
  </si>
  <si>
    <t>MATERIAL DE LIMPIEZA</t>
  </si>
  <si>
    <t>MATERIALES Y UTILES DE IMPESION Y REPRODUCCION</t>
  </si>
  <si>
    <t>MATERIALES, UTILES PARA EL PROCESAMIENTO DE EQUIPOS Y BIENES INFORMATICOS</t>
  </si>
  <si>
    <t>MATERIAL PARA INFORMACION</t>
  </si>
  <si>
    <t>PRODUCTOS ALIMENTICIOS PARA EL PERSONAL EN LAS INSTALACIONES</t>
  </si>
  <si>
    <t>UTENSILIOS PARA EL SERVICIO DE ALIMENTACION</t>
  </si>
  <si>
    <t>ADQUISICION DE AGUA POTABLE</t>
  </si>
  <si>
    <t>HERRAMIENTAS MENORES</t>
  </si>
  <si>
    <t>PLACAS, ENGOMADOS, CALCAMONIAS Y HOLOGRAMAS</t>
  </si>
  <si>
    <t>MEDICINAS Y PRODUCTOS FAMACEUTICOS</t>
  </si>
  <si>
    <t>COMBUSTIBLES</t>
  </si>
  <si>
    <t>SERVICIO POSTAL</t>
  </si>
  <si>
    <t>TELEFONIA TRADICIONAL</t>
  </si>
  <si>
    <t>TELEFONIA CELULAR</t>
  </si>
  <si>
    <t>ENERGIA ELECTRICA</t>
  </si>
  <si>
    <t>AGUA</t>
  </si>
  <si>
    <t>SERVICIO DE TELECOMUNICACIONES</t>
  </si>
  <si>
    <t>ARRENDAMIENTO DE EDIFICIOS</t>
  </si>
  <si>
    <t>ARRENDAMIENTO DE MUEBLES, MAQUINARIA Y EQUIPO</t>
  </si>
  <si>
    <t>ARRENDAMIENTO DE EQUIPO DE TRANSPORTE</t>
  </si>
  <si>
    <t>SERVICIO DE CAPACITACION</t>
  </si>
  <si>
    <t>SERVICIO DE INFORMATICA</t>
  </si>
  <si>
    <t>SERVICIOS FINANCIEROS Y BANCARIOS</t>
  </si>
  <si>
    <t>SEGURO DE BIENES PATRIMONIALES</t>
  </si>
  <si>
    <t>IMPUESTOS Y DERECHOS</t>
  </si>
  <si>
    <t>SERVICIO DE VIGILANCIA</t>
  </si>
  <si>
    <t>MANTENIMIENTO Y CONSERVACION DE INMUEBLES</t>
  </si>
  <si>
    <t>SERVICIOS DE JARDINERIA Y FUMIGACION</t>
  </si>
  <si>
    <t>MANTENIMIENTO Y CONSERVACION DE EQUIPO DE TRANSPORTE</t>
  </si>
  <si>
    <t>INSTALACIONES</t>
  </si>
  <si>
    <t>DIFUSION POR RADIO, TELEVISION Y OTROS MEDIOS DE MENSAJES SOBRE PROGRAMAS Y ACTIVIDADES GUBERNAMENTALES</t>
  </si>
  <si>
    <t>PASAJES TERRESTRES</t>
  </si>
  <si>
    <t>CUOTAS</t>
  </si>
  <si>
    <t>VIATICOS EN EL PAIS</t>
  </si>
  <si>
    <t>GASTOS DE CAMINO</t>
  </si>
  <si>
    <t>GASTOS CEREMONIALES</t>
  </si>
  <si>
    <t>COMISIONES POR VENTA</t>
  </si>
  <si>
    <t>SERVICIOS LEGALES, DE CONTABILIDAD, AUDITORIAS RELACIONADOS</t>
  </si>
  <si>
    <t>MANTENIMIENTO Y CONSERVACION DE BIENES INFORMATICOS</t>
  </si>
  <si>
    <t>OTROS MOBILIARIOS Y EQUIPO DE ADMINISTRACION</t>
  </si>
  <si>
    <t>SISTEMA DE AIRE ACONDICIONADO, CALEFACCION Y REFRIGERACION</t>
  </si>
  <si>
    <t>EQUIPO DE COMPUTO Y DE TECNOLOGIA DE LA INFORMACION</t>
  </si>
  <si>
    <t>1er trimestre</t>
  </si>
  <si>
    <t>BONO DE CAPACITACION</t>
  </si>
  <si>
    <t>BONO DE TRANSPORTE</t>
  </si>
  <si>
    <t>LUBRICANTES Y ADITIVOS</t>
  </si>
  <si>
    <t>VESTUARIO Y UNIFORMES</t>
  </si>
  <si>
    <t>REFACC Y ACCS MENORES DE EQ DE COMPUTO Y TEC DE INF</t>
  </si>
  <si>
    <t>SERV DE ACCESO A INTERNET, REDES Y PROC DE INFORMACION</t>
  </si>
  <si>
    <t>SERVICIOS DE DISEÑO , ARQUITECTURA, INGENIERIA Y SERVICOS RELACIONADOS</t>
  </si>
  <si>
    <t>MANTENIMIENTO Y CONSERVACION DE MOBILIARIO Y EQUIPO</t>
  </si>
  <si>
    <t>MANTENIMIENTO Y CONSERVACION DE MAQUINARIA Y EQUIPO</t>
  </si>
  <si>
    <t>PASAJES AEREOS</t>
  </si>
  <si>
    <t>CONGRESOS Y CONVENCIONES</t>
  </si>
  <si>
    <t>TOTAL SERVICIOS PERSONALES</t>
  </si>
  <si>
    <t>TOTAL MATERIALES Y SUMINISTROS</t>
  </si>
  <si>
    <t>TOTAL SERVICIOS GENERALES</t>
  </si>
  <si>
    <t>MUEBLES DE OFICINA Y ESTANTERIA</t>
  </si>
  <si>
    <t>EQUIPOS Y APARATOS AUDIVISUALES</t>
  </si>
  <si>
    <t>AUTOMOVILES Y CAMIONES</t>
  </si>
  <si>
    <t>EQUIPO DE COMUNICACIÓN Y TELECOMUNICACION</t>
  </si>
  <si>
    <t>TOTAL PRESUPUESTO 2013</t>
  </si>
  <si>
    <t>FLETES Y MANIOBRAS</t>
  </si>
  <si>
    <t>CECOP ESTATAL DIRECTO</t>
  </si>
  <si>
    <t>CECOP NORMAL CONVENIDO (DIP)</t>
  </si>
  <si>
    <t>CECOP PROGRAMA DE INFRAESTRUCTURA SOCIAL (GSE)</t>
  </si>
  <si>
    <t>CECOP JUNTA ESTATAL</t>
  </si>
  <si>
    <t>CECOP RECURSO FEDERAL</t>
  </si>
  <si>
    <t>REFACCIONES Y ACCESORIOS MENORES DE EDIFICIOS</t>
  </si>
  <si>
    <t>REFACC Y ACCS MENORES DE EQ DE TRANSPORTE</t>
  </si>
  <si>
    <t>PATENTES, REGALIAS Y OTROS</t>
  </si>
  <si>
    <t>LICITACIONES, CONVENIOS</t>
  </si>
  <si>
    <t>INFRAESTRUCTURA Y EQUIPAMIENTO EN MATERIA DE EDUCACION INICIAL Y ESPECIAL</t>
  </si>
  <si>
    <t xml:space="preserve">INFRAESTRUCTURA Y EQUIPAMIENTO EN MATERIA DE EDUCACION PREESCOLAR </t>
  </si>
  <si>
    <t>INFRAESTRUCTURA Y EQUIPAMIENTO EN MATERIA DE EDUCACION PRIMARIA</t>
  </si>
  <si>
    <t xml:space="preserve">INFRAESTRUCTURA Y EQUIPAMIENTO EN MATERIA DE EDUCACION SECUNDARIA </t>
  </si>
  <si>
    <t xml:space="preserve">CONSTRUCCION </t>
  </si>
  <si>
    <t xml:space="preserve">INFRAESTRUCTURA Y EQUIPAMIENTO EN MATERIA DE CULTURA, DEPORTE Y RECREACION </t>
  </si>
  <si>
    <t xml:space="preserve">INFRAESTRUCTURA Y EQUIPAMIENTO EN MATERIAL DE EDUCACION PARA PROGRAMAS ESPECIALES  </t>
  </si>
  <si>
    <t xml:space="preserve">SUPERVISION Y CONTROL DE CALIDAD </t>
  </si>
  <si>
    <t>SUPERVISION Y CONTROL DE CALIDAD</t>
  </si>
  <si>
    <t>SERVICIOS FUNERARIOS Y DE CEMENTERIOS</t>
  </si>
  <si>
    <t>CAMARAS FOTOGRAFICAS Y VIDEOS</t>
  </si>
  <si>
    <t xml:space="preserve">OCTUBRE </t>
  </si>
  <si>
    <t>TRIMESTRE:CUARTO 2013</t>
  </si>
  <si>
    <t>RECURSOS ESTATALES RECIBIDOS DURANTE EL CUARTO TRIMESTRE 2013</t>
  </si>
  <si>
    <t>SUBSIDIO PARA PAGO DE NOMINA QUINCENAL  DEL 01-MAR-2013  AL 15-MAR-2013  NUM. 05   HSBC</t>
  </si>
  <si>
    <t>SUBSIDIO PARA PAGO DE PERSONAL DE TEMPORAL NOMINA QUINCENAL  DEL 01-MAR-2013  AL 15-MAR-2013  NUM. 05   HSBC</t>
  </si>
  <si>
    <t>SUBSIDIO PARA PAGO DE APORTACIONES Y DEDUCCIONES DE  NOMINA QUINCENAL  DEL 01-MAR-2013  AL 15-MAR-2013  NUM. 05</t>
  </si>
  <si>
    <t xml:space="preserve">SUBSIDIO PARA PAGO DE APORTACIONES Y DEDUCCIONES DE  NOMINA QUINCENAL  DEL 16-SEP-2013  AL 30-SEP-2013  NUM. 18                                         </t>
  </si>
  <si>
    <t xml:space="preserve">SUBSIDIO PARA PAGO DE PERSONAL DE TEMPORAL NOMINA QUINCENAL  DEL 01-OCT-2013  AL 15-OCT-2013  NUM. 19   HSBC                                                                </t>
  </si>
  <si>
    <t xml:space="preserve">SUBSIDIO PARA PAGO DE APORTACIONES Y DEDUCCIONES DE  NOMINA QUINCENAL  DEL 01-OCT-2013  AL 15-OCT-2013  NUM. 19                                         </t>
  </si>
  <si>
    <t>SUBSIDIO PARA PAGO DE NOMINA MENSUAL  DEL 01-OCT-2013  AL 31-OCT-2013  MES 10      HSBC</t>
  </si>
  <si>
    <t xml:space="preserve">SUBSIDIO PARA PAGO DE NOMINA QUINCENAL  DEL 16-OCT-2013  AL 31-OCT-2013  NUM. 20   HSBC                                                                                     </t>
  </si>
  <si>
    <t xml:space="preserve">SUBSIDIO PARA PAGO DE PERSONAL DE TEMPORAL NOMINA QUINCENAL  DEL 16-OCT-2013  AL 31-OCT-2013  NUM. 20   HSBC                                                                </t>
  </si>
  <si>
    <t xml:space="preserve">SUBSIDIO PARA PAGO DE APORTACIONES Y DEDUCCIONES DE  NOMINA QUINCENAL  DEL 16-OCT-2013  AL 31-OCT-2013  NUM. 20                                         </t>
  </si>
  <si>
    <t>SUBSIDIO PARA PAGO DE NOMINA QUINCENAL  DEL 01-NOV-2013  AL 15-NOV-2013  NUM. 21   HSBC</t>
  </si>
  <si>
    <t>SUBSIDIO PARA PAGO DE PERSONAL DE TEMPORAL NOMINA QUINCENAL  DEL 01-NOV-2013  AL 15-NOV-2013  NUM. 21   HSBC</t>
  </si>
  <si>
    <t>SUBSIDIO PARA PAGO DE APORTACIONES Y DEDUCCIONES DE  NOMINA QUINCENAL  DEL 01-NOV-2013  AL 15-NOV-2013  NUM. 21</t>
  </si>
  <si>
    <t xml:space="preserve">SUBSIDIO PARA PAGO DE NOMINA MENSUAL  DEL 01-NOV-2013  AL 30-NOV-2013  MES 11      HSBC                                                                                     </t>
  </si>
  <si>
    <t>SUBSIDIO PARA PAGO DE BONOS DE ANTIGÜEDAD POR 15, 20, 25 Y 30 AÑOS DE SERVICIOS, CORRESPONDIENTE AL AÑO 2013, RECURSO QUE DEBERA DEPOSITARSE EL GASTO DE OPERACION DEL ORGANISMO.</t>
  </si>
  <si>
    <t xml:space="preserve">SUBSIDIO PARA PAGO DE NOMINA QUINCENAL  DEL 16-NOV-2013  AL 30-NOV-2013  NUM. 22   HSBC                                                                                                                                                                 </t>
  </si>
  <si>
    <t xml:space="preserve">SUBSIDIO PARA PAGO DE PERSONAL DE TEMPORAL NOMINA QUINCENAL  DEL 16-NOV-2013  AL 30-NOV-2013  NUM. 22   HSBC                                                                </t>
  </si>
  <si>
    <t xml:space="preserve">SUBSIDIO PARA PAGO DE NOMINA  AGUINALDOS  DEL 01-ENE-2013  AL 31-DIC-2013 HSBC                                                                                              </t>
  </si>
  <si>
    <t xml:space="preserve">SUBSIDIO PARA PAGO DE PERSONAL DE TEMPORAL NOMINA  AGUINALDOS  DEL 01-ENE-2013  AL 31-DIC-2013 HSBC                                                                         </t>
  </si>
  <si>
    <t xml:space="preserve">SUBSIDIO PARA PAGO DE APORTACIONES Y DEDUCCIONES DE  NOMINA QUINCENAL  DEL 16-NOV-2013  AL 30-NOV-2013  NUM. 22                                         </t>
  </si>
  <si>
    <t xml:space="preserve">SUBSIDIO PARA PAGO DE NOMINA QUINCENAL  DEL 01-DIC-2013  AL 15-DIC-2013  NUM. 23   HSBC                                                                                     </t>
  </si>
  <si>
    <t xml:space="preserve">SUBSIDIO PARA PAGO DE PERSONAL DE TEMPORAL NOMINA QUINCENAL  DEL 01-DIC-2013  AL 15-DIC-2013  NUM. 23   HSBC                                                                </t>
  </si>
  <si>
    <t xml:space="preserve">SUBSIDIO PARA PAGO DE  PRIMA VACACIONAL/BONOS  DEL 01-JUL-2013  AL 31-DIC-2013     HSBC                                                                                     </t>
  </si>
  <si>
    <t xml:space="preserve">SUBSIDIO PARA PAGO DE PERSONAL DE TEMPORAL  PRIMA VACACIONAL/BONOS  DEL 01-JUL-2013  AL 31-DIC-2013     HSBC                                                                </t>
  </si>
  <si>
    <t xml:space="preserve">SUBSIDIO PARA PAGO DE APORTACIONES Y DEDUCCIONES DE  NOMINA QUINCENAL  DEL 01-DIC-2013  AL 15-DIC-2013  NUM. 23                                         </t>
  </si>
  <si>
    <t xml:space="preserve">SUBSIDIO PARA PAGO DE NOMINA MENSUAL  DEL 01-DIC-2013  AL 31-DIC-2013  MES 12      HSBC                                                                                     </t>
  </si>
  <si>
    <t xml:space="preserve">SUBSIDIO PARA PAGO DE NOMINA QUINCENAL  DEL 16-DIC-2013  AL 31-DIC-2013  NUM. 24   HSBC                                                                                     </t>
  </si>
  <si>
    <t xml:space="preserve">SUBSIDIO PARA PAGO DE PERSONAL DE TEMPORAL NOMINA QUINCENAL  DEL 16-DIC-2013  AL 31-DIC-2013  NUM. 24   HSBC                                                                </t>
  </si>
  <si>
    <t xml:space="preserve">SUBSIDIO PARA PAGO DE APORTACIONES Y DEDUCCIONES DE  NOMINA QUINCENAL  DEL 16-DIC-2013  AL 31-DIC-2013  NUM. 24                                         </t>
  </si>
  <si>
    <t>APORTACION PARA GASTOS DE OPERACION DEL MES DE JULIO DEL 2013</t>
  </si>
  <si>
    <t>APORTACION PARA GASTO DE OPERACION DEL CONSEJO ESTATAL DE CONCERTACION PARA LA OBRA PUBLICA POR EL MES DE AGOSTO DEL 2013</t>
  </si>
  <si>
    <t>OPERACION PARA GASTOS DE OPERACION POR EL MES DE SEPTIEMBRE DEL 2013.</t>
  </si>
  <si>
    <t>APORTACIÓN FEDERAL PARA REHABILITACIÓN DE PARQUE EN COLONIA FUENTES DEL MEZQUITAL ( OLIVARES Y BOULEVARD SOLIDARIDAD) EN HERMOSILLO. OFICIO SH-NC-13-128. OBRA 0052.0076.</t>
  </si>
  <si>
    <t>APORTACIÓN FEDERAL PARA REHABILITACIÓN DE PARQUE EN COLONIA AMAPOLAS ( FRESNO Y REVOLUCIÓN) EN HERMOSILLO. REC S/N. OBRA 0052.0090. OFICIO SH-NC-13-143.</t>
  </si>
  <si>
    <t>APORTACIÓN FEDERAL PARA REHABILITACIÓN DE PARQUE EN COLONIA BUGAMBILIAS (AVEN SIETE Y CALLE UNO) EN HERMOSILLO. REC S/N. OBRA 0052.0091. OFICIO SH-NC-13-143.</t>
  </si>
  <si>
    <t>APORTACIÓN FEDERAL PARA REHABILITACIÓN DE PARQUE EN COLONIA E. ZAPATA (ANTONIA RUIZ E INDEPENDENCIA) EN HERMOSILLO. REC S/N. OBRA 0052.0092. OFICIO SH-NC-13-143.</t>
  </si>
  <si>
    <t>APORTACIÓN FEDERAL PARA REHABILITACIÓN DE CAMELLON CENTRAL EN COLONIA VILLA SATELITE (BLVD REAL DEL ARCO) EN HERMOSILLO. REC S/N. OBRA 0052.0093. OFICIO SH-NC-13-143.</t>
  </si>
  <si>
    <t>APORTACIÓN FEDERAL PARA REHABILITACIÓN DE PARQUE EN COLONIA LAS MINITAS (JOSE MORADILLAS Y CASIMIRO ESTRADA) EN HERMOSILLO. OBRA 0052.0102. OFICIO SH-NC-13-143.</t>
  </si>
  <si>
    <t>APORTACIÓN FEDERAL PARA REHABILITACIÓN DE PARQUE EN COLONIA LAS VILLAS (DEL CAMPO Y VILLA LINDA) EN HERMOSILLO. OBRA 0052.0101. OFICIO SH-NC-13-143.</t>
  </si>
  <si>
    <t>APORTACIÓN FEDERAL PARA REHABILITACIÓN DE PARQUE EN COLONIA CERRO DE LA CAMPANA (OPOSURA Y JUAN ALVAREZ) EN HERMOSILLO. OBRA 0052.0100. OFICIO SH-NC-13-143.</t>
  </si>
  <si>
    <t>APORTACIÓN FEDERAL PARA REHABILITACIÓN DE PARQUE EN COLONIA CENTENARIO (BOULEVARD HIDALGO) EN HERMOSILLO. OBRA 0052.0099. OFICIO SH-NC-13-143.</t>
  </si>
  <si>
    <t>APORTACIÓN FEDERAL PARA REHABILITACIÓN DE PARQUE EN COLONIA REAL DEL CARMEN (BLVD QUINTERO ARCE Y DE LA CONCORDIA) EN HERMOSILLO. OBRA 0052.0098. OFICIO SH-NC-13-143.</t>
  </si>
  <si>
    <t>APORTACIÓN FEDERAL PARA REHABILITACIÓN DE PARQUE EN COLONIA PALO VERDE (JESUS LOPEZ Y SEPTIMA) EN HERMOSILLO. OBRA 0052.0097. OFICIO SH-NC-13-143.</t>
  </si>
  <si>
    <t>APORTACIÓN FEDERAL PARA REHABILITACIÓN DE PARQUE EN COLONIA LOS NARANJOS (IMPERIAL Y BLVD LOS NARANJOS) EN HERMOSILLO. OBRA 0052.0096. OFICIO SH-NC-13-143.</t>
  </si>
  <si>
    <t>APORTACIÓN FEDERAL PARA REHABILITACIÓN DE PARQUE EN COLONIA MODELO (SEGURO SOCIAL Y RIO MAYO) EN HERMOSILLO. OBRA 0052.0095. OFICIO SH-NC-13-143.</t>
  </si>
  <si>
    <t>APORTACIÓN FEDERAL PARA REHABILITACIÓN DE PARQUE EN COLONIA EL MARIACHI (CARBO Y OAXACA) EN HERMOSILLO. OBRA 0052.0094. OFICIO SH-NC-13-143.</t>
  </si>
  <si>
    <t>APORTACIÓN FEDERAL PARA REHABILITACIÓN DE PARQUE EN COLONIA LA VERBENA (DE LAS SIEMBRAS Y MONACO) EN HERMOSILLO. OFICIO SH-NC-13-128. OBRA 0050.0195.</t>
  </si>
  <si>
    <t>APORTACIÓN FEDERAL PARA REHABILITACIÓN DE PARQUE EN COLONIA SAHUARO FINAL (BACOBAMPO Y ANGEL ARRIOLA) EN HERMOSILLO. OFICIO SH-NC-13-128. OBRA 0050.0194.</t>
  </si>
  <si>
    <t>APORTACIÓN FEDERAL PARA REHABILITACIÓN DE PARQUE EN COLONIA PUEBLITOS (PASEO TIERRA NUEVA) EN HERMOSILLO. OFICIO SH-NC-13-128. OBRA 0050.0193.</t>
  </si>
  <si>
    <t>APORTACIÓN FEDERAL PARA REHABILITACIÓN DE PARQUE EN COLONIA PRIMERO HERMOSILLO (YECORA Y HERNAN CORTES) EN HERMOSILLO. OFICIO SH-NC-13-128. OBRA 0050.0192.</t>
  </si>
  <si>
    <t>APORTACIÓN FEDERAL PARA REHABILITACIÓN DE PARQUE EN COLONIA LAS GRANJAS (CALLE CASTELLANA ENTRE OLIVARES Y ANDALUZA) EN HERMOSILLO. OFICIO SH-NC-13-128. OBRA 0050.0191.</t>
  </si>
  <si>
    <t>APORTACIÓN FEDERAL PARA REHABILITACIÓN DE PARQUE EN COLONIA LOS OLIVOS (TOBOSO AMARILLO Y PITHAYA) EN HERMOSILLO. OFICIO SH-NC-13-128. OBRA 0050.0190.</t>
  </si>
  <si>
    <t>APORTACIÓN FEDERAL PARA REHABILITACIÓN DE PARQUE EN COLONIA CUAUHTEMOC (TEMPLO MAYOR Y TENOCHITLAN) EN HERMOSILLO. OFICIO SH-NC-13-128. OBRA 0050.0188.</t>
  </si>
  <si>
    <t>APORTACIÓN FEDERAL PARA REHABILITACIÓN DE PARQUE EN COLONIA NORBERTO ORTEGA (CALLE EMANCIPACIÓN ESQUINA CON MELITON HERNANDEZ) EN HERMOSILLO. OFICIO SH-NC-13-128. OBRA 0050.0189.</t>
  </si>
  <si>
    <t>APORTACIÓN FEDERAL PARA REHABILITACIÓN DE PARQUE EN COLONIA CARMEN SERDAN (REBEICO ENTRE LOPEZ DEL CASTILLO Y OLIVARES) EN HERMOSILLO. OFICIO SH-NC-13-128. OBRA 0050.0187.</t>
  </si>
  <si>
    <t>APORTACIÓN FEDERAL PARA REHABILITACIÓN DE PARQUE EN COLONIA ALVARO OBREGON (PERIMETRAL Y REPUBLICA DE COLOMBIA) EN HERMOSILLO. OFICIO SH-NC-13-128. OBRA 0050.0186.</t>
  </si>
  <si>
    <t>APORTACIÓN FEDERAL PARA REHABILITACIÓN DE PARQUE EN COLONIA ALTARES (LOPEZ RIESGO Y DR. IGNACIO CADENA) EN HERMOSILLO. OFICIO SH-NC-13-128. OBRA 0050.0185.</t>
  </si>
  <si>
    <t>APORTACIÓN FEDERAL PARA REHABILITACIÓN DE PARQUE EN COLONIA ADOLFO DE LA HUERTA (LIBERTAD Y ARTESANOS) EN HERMOSILLO. OFICIO SH-NC-13-128. OBRA 0050.0184.</t>
  </si>
  <si>
    <t>APORTACIÓN FEDERAL PARA LA REHABILITACIÓN DE PARQUE EN COLONIA 4 LOS OLIVOS (VILLA HIDALGO FINAL ORIENTE) EN HERMOSILLO. OFICIO SH-NC-13-128. OBRA 0050.0183.</t>
  </si>
  <si>
    <t>APORTACIÓN FEDERAL PARA REHABILITACIÓN DE PARQUE EN COLONIA REVOLUCIÓN (FIDEL VELAZQUEZ Y MARTA BRACHO) EN HERMOSILLO. REC S/N. OBRA 0050.202. OFICIO SH-NC-13-143.</t>
  </si>
  <si>
    <t>APORTACIÓN FEDERAL PARA REHABILITACIÓN DE PARQUE EN COLONIA JESUS GARCIA EN HERMOSILLO. REC S/N. OBRA 0050.0200. OFICIO SH-NC-13-143.</t>
  </si>
  <si>
    <t>APORTACIÓN FEDERAL PARA REHABILITACIÓN DE PARQUE EN COLONIA SAN BENITO (ARIZONA Y TABASCO) EN HERMOSILLO. REC S/N. OBRA 0050.0203. OFICIO SH-NC-13-143.</t>
  </si>
  <si>
    <t>APORTACIÓN FEDERAL PARA REHABILITACIÓN DE PARQUE EN COLONIA VILLAS DEL MEDITERRANEO (LOPEZ RIESGO Y DUENDE) EN HERMOSILLO. REC S/N. OBRA 0050.0208. OFICIO SH-NC-13-143.</t>
  </si>
  <si>
    <t>APORTACIÓN FEDERAL PARA REHABILITACIÓN DE PARQUE EN COLONIA VALLE VERDE (OLIVARES Y PASEO DEL PRADO) EN HERMOSILLO. REC S/N. OBRA 0050.0209. OFICIO SH-NC-13-143.</t>
  </si>
  <si>
    <t>APORTACIÓN FEDERAL PARA REHABILITACIÓN DE PARQUE EN COLONIA 5 DE MAYO (GUILLERMO CARPENA Y ZACATECAS) EN HERMOSILLO. REC S/N. OBRA 0050.0199. OFICIO SH-NC-13-143.</t>
  </si>
  <si>
    <t>APORTACIÓN FEDERAL DE INDIRECTOS PARA REHABILITACIÓN DE PARQUE EN COLONIA FUENTES DEL MEZQUITAL ( OLIVARES Y BOULEVARD SOLIDARIDAD) EN HERMOSILLO. OFICIO SH-NC-13-128. OBRA 0052.0076.</t>
  </si>
  <si>
    <t>APORTACIÓN FEDERAL (INDIRECTOS) PARA REHABILITACIÓN DE PARQUE EN COLONIA AMAPOLAS ( FRESNO Y REVOLUCIÓN) EN HERMOSILLO. REC S/N. OBRA 0052.0090. OFICIO SH-NC-13-143.</t>
  </si>
  <si>
    <t>APORTACIÓN FEDERAL (INDIRECTOS) PARA REHABILITACIÓN DE PARQUE EN COLONIA BUGAMBILIAS (AVEN SIETE Y CALLE UNO) EN HERMOSILLO. REC S/N. OBRA 0052.0091. OFICIO SH-NC-13-143.</t>
  </si>
  <si>
    <t>APORTACIÓN FEDERAL (INDIRECTOS) PARA REHABILITACIÓN DE PARQUE EN COLONIA E. ZAPATA (ANTONIA RUIZ E INDEPENDENCIA) EN HERMOSILLO. REC S/N. OBRA 0052.0092. OFICIO SH-NC-13-143.</t>
  </si>
  <si>
    <t>APORTACIÓN FEDERAL (INDIRECTOS)  PARA REHABILITACIÓN DE CAMELLON CENTRAL EN COLONIA VILLA SATELITE (BOULEVARD REAL DEL ARCO) ) EN HERMOSILLO. REC S/N. OBRA 0052.0093. OFICIO SH-NC-13-143.</t>
  </si>
  <si>
    <t>APORTACIÓN FEDERAL (INDIRECTOS)  PARA REHABILITACIÓN DE PARQUE EN COLONIA LAS MINITAS (JOSE MORADILLAS Y CASIMIRO ESTRADA) EN HERMOSILLO. OBRA 0052.0102. OFICIO SH-NC-13-143.</t>
  </si>
  <si>
    <t>APORTACIÓN FEDERAL (INDIRECTOS) PARA REHABILITACIÓN DE PARQUE EN COLONIA LAS VILLAS (DEL CAMPO Y VILLA LINDA) EN HERMOSILLO. OBRA 0052.0101. OFICIO SH-NC-13-143.</t>
  </si>
  <si>
    <t>APORTACIÓN FEDERAL (INDIRECTOS) PARA REHABILITACIÓN DE PARQUE EN COLONIA CERRO DE LA CAMPANA (OPOSURA Y JUAN ALVAREZ) EN HERMOSILLO. OBRA 0052.0100. OFICIO SH-NC-13-143.</t>
  </si>
  <si>
    <t>APORTACIÓN FEDERAL (INDIRECTOS) PARA REHABILITACIÓN DE PARQUE EN COLONIA CENTENARIO (BOULEVARD HIDALGO) EN HERMOSILLO. OBRA 0052.0099. OFICIO SH-NC-13-143.</t>
  </si>
  <si>
    <t>APORTACIÓN FEDERAL (INDIRECTOS) PARA REHABILITACIÓN DE PARQUE EN COLONIA REAL DEL CARMEN (BLVD QUINTERO ARCE Y DE LA CONCORDIA) EN HERMOSILLO. OBRA 0052.0098. OFICIO SH-NC-13-143.</t>
  </si>
  <si>
    <t>APORTACIÓN FEDERAL (INDIRECTOS) PARA REHABILITACIÓN DE PARQUE EN COLONIA PALO VERDE (JESUS LOPEZ Y SEPTIMA) EN HERMOSILLO. OBRA 0052.0097. OFICIO SH-NC-13-143.</t>
  </si>
  <si>
    <t>APORTACIÓN FEDERAL (INDIRECOS) PARA REHABILITACIÓN DE PARQUE EN COLONIA LOS NARANJOS (IMPERIAL Y BLVD LOS NARANJOS) EN HERMOSILLO. OBRA 0052.0096. OFICIO SH-NC-13-143.</t>
  </si>
  <si>
    <t>APORTACIÓN FEDERAL (INDIRECTOS)  PARA REHABILITACIÓN DE PARQUE EN COLONIA MODELO (SEGURO SOCIAL Y RIO MAYO) EN HERMOSILLO. OBRA 0052.0095. OFICIO SH-NC-13-143.</t>
  </si>
  <si>
    <t>APORTACIÓN FEDERAL (INDIRECTOS) PARA REHABILITACIÓN DE PARQUE EN COLONIA EL MARIACHI (CARBO Y OAXACA) EN HERMOSILLO. OBRA 0052.0094. OFICIO SH-NC-13-143.</t>
  </si>
  <si>
    <t>APORTACIÓN FEDERAL DE INDIRECTOS  PARA REHABILITACIÓN DE PARQUE EN COLONIA LA VERBENA (DE LAS SIEMBRAS Y MONACO) EN HERMOSILLO. OFICIO SH-NC-13-128. OBRA 0050.0195.</t>
  </si>
  <si>
    <t>APORTACIÓN FEDERAL DE INDIRECTOS PARA REHABILITACIÓN DE PARQUE EN COLONIA SAHUARO FINAL (BACOBAMPO Y ANGEL ARRIOLA) EN HERMOSILLO. OFICIO SH-NC-13-128. OBRA 0050.0194.</t>
  </si>
  <si>
    <t>APORTACIÓN FEDERALDE INDIRECTOS PARA REHABILITACIÓN DE PARQUE EN COLONIA PUEBLITOS (PASEO TIERRA NUEVA) EN HERMOSILLO. OFICIO SH-NC-13-128. OBRA 0050.0193.</t>
  </si>
  <si>
    <t>APORTACIÓN FEDERAL DE INDIRECTOS  PARA REHABILITACIÓN DE PARQUE EN COLONIA PRIMERO HERMOSILLO (YECORA Y HERNAN CORTES) EN HERMOSILLO. OFICIO SH-NC-13-128. OBRA 0050.0192.</t>
  </si>
  <si>
    <t>APORTACIÓN FEDERAL DE INDIRECTOS PARA REHABILITACIÓN DE PARQUE EN COLONIA LAS GRANJAS (CALLE CASTELLANA ENTRE OLIVARES Y ANDALUZA) EN HERMOSILLO. OFICIO SH-NC-13-128. OBRA 0050.0191.</t>
  </si>
  <si>
    <t>APORTACIÓN FEDERAL DE INDIRECTOS  PARA REHABILITACIÓN DE PARQUE EN COLONIA LOS OLIVOS (TOBOSO AMARILLO Y PITHAYA) EN HERMOSILLO. OFICIO SH-NC-13-128. OBRA 0050.0190.</t>
  </si>
  <si>
    <t>APORTACIÓN FEDERAL DE INDIRECTOS PARA REHABILITACIÓN DE PARQUE EN COLONIA CARMEN SERDAN (REBEICO ENTRE LOPEZ DEL CASTILLO Y OLIVARES) EN HERMOSILLO. OFICIO SH-NC-13-128. OBRA 0050.0187.</t>
  </si>
  <si>
    <t>APORTACIÓN FEDERAL DE INDIRECTOS PARA REHABILITACIÓN DE PARQUE EN COLONIA NORBERTO ORTEGA (CALLE EMANCIPACIÓN ESQUINA CON MELITON HERNANDEZ) EN HERMOSILLO. OFICIO SH-NC-13-128. OBRA 0050.0189.</t>
  </si>
  <si>
    <t>APORTACIÓN FEDERAL DE INDIRECTOS PARA REHABILITACIÓN DE PARQUE EN COLONIA CUAUHTEMOC (TEMPLO MAYOR Y TENOCHITLAN) EN HERMOSILLO. OFICIO SH-NC-13-128. OBRA 0050.0188.</t>
  </si>
  <si>
    <t>APORTACIÓN FEDERAL DE INDIRECTOS PARA REHABILITACIÓN DE PARQUE EN COLONIA ALVARO OBREGON (PERIMETRAL Y REPUBLICA DE COLOMBIA) EN HERMOSILLO. OFICIO SH-NC-13-128. OBRA 0050.0186.</t>
  </si>
  <si>
    <t>APORTACIÓN FEDERAL DE INDIRECTOS PARA REHABILITACIÓN DE PARQUE EN COLONIA ALTARES (LOPEZ RIESGO Y DR. IGNACIO CADENA) EN HERMOSILLO. OFICIO SH-NC-13-128. OBRA 0050.0185.</t>
  </si>
  <si>
    <t>APORTACIÓN FEDERAL DE INDIRECTOS  PARA REHABILITACIÓN DE PARQUE EN COLONIA ADOLFO DE LA HUERTA (LIBERTAD Y ARTESANOS) EN HERMOSILLO. OFICIO SH-NC-13-128. OBRA 0050.0184.</t>
  </si>
  <si>
    <t>APORTACIÓN DEL RECURSO FEDERAL PARA INDIRECTOS PARA REHABILITACIÓN DE PARQUE EN COLONIA 4 LOS OLIVOS (VILLA HIDALGO FINAL ORIENTE) OFICIO SH-NC-13-128. OBRA 0050.0183.</t>
  </si>
  <si>
    <t>APORTACIÓN FEDERAL (INDIRECTOS) PARA REHABILITACIÓN DE PARQUE EN COLONIA REVOLUCIÓN (FIDEL VELAZQUEZ Y MARTA BRACHO) EN HERMOSILLO. REC S/N. OBRA 0050.202. OFICIO SH-NC-13-143.</t>
  </si>
  <si>
    <t>APORTACIÓN FEDERAL (INDIRECTOS) PARA REHABILITACIÓN DE PARQUE EN COLONIA JESUS GARCIA (IGNACIO ZARAGOZA ENTRE 4 DE OCTUBRE Y 2 DE ABRIL) EN HERMOSILLO. REC S/N. OBRA 0050.0200. OFICIO SH-NC-13-143.</t>
  </si>
  <si>
    <t>APORTACIÓN FEDERAL  (INDIRECTOS)PARA REHABILITACIÓN DE PARQUE EN COLONIA SAN BENITO (ARIZONA Y TABASCO) EN HERMOSILLO. REC S/N. OBRA 0050.0203. OFICIO SH-NC-13-143.</t>
  </si>
  <si>
    <t>APORTACIÓN FEDERAL (INDIRECTOS) PARA REHABILITACIÓN DE PARQUE EN COLONIA VILLAS DEL MEDITERRANEO (LOPEZ RIESGO Y DUENDE) EN HERMOSILLO. REC S/N. OBRA 0050.0208. OFICIO SH-NC-13-143.</t>
  </si>
  <si>
    <t>APORTACIÓN FEDERAL (INDIRECTOS) PARA REHABILITACIÓN DE PARQUE EN COLONIA VALLE VERDE (OLIVARES Y PASEO DEL PRADO) EN HERMOSILLO. REC S/N. OBRA 0050.0209. OFICIO SH-NC-13-143.</t>
  </si>
  <si>
    <t>APORTACIÓN FEDERAL (INDIRECTOS) PARA REHABILITACIÓN DE PARQUE EN COLONIA 5 DE MAYO (GUILLERMO CAPENA Y ZACATECAS) EN HERMOSILLO. REC S/N. OBRA 0050.0199. OFICIO SH-NC-13-143.</t>
  </si>
  <si>
    <t>APORTACIÓN DE RECURSO FEDERAL SEGUN OFICIO DE AT SH-NC-13-093. REC S/N. OBRA 0034.0013.</t>
  </si>
  <si>
    <t>APORTACIÓN DE RECURSO FEDERAL SEGUN OFICIO DE AUTORIZACIÓN SJ-NC-13-093. REC S. / N. OBRA 0011.0005.</t>
  </si>
  <si>
    <t>APORTACIÓN DE RECURSO FEDERAL SEGUN OFICIO DE AUTORIZACIÓN SH-NC-13-093. REC S/N. OBRA 0034.0013.</t>
  </si>
  <si>
    <t>APORTACIÓN PARA LA OBRA PUBLICA CONCERTADA PARA LA JUNTA ESTATAL DE PARTICIPACIÓN SOCIAL PARA EL MES DE JULIO DEL EJERCICIO FISCAL 2013. OFICIO SH-ED-13-009. OBRA 0008.0014.</t>
  </si>
  <si>
    <t>APORTACIÓN DEL MES DE AGOSTO PARA LA OBRA PUBLICA CONCERTADA PARA LA JUNTA DE PARTICIPACION SOCIAL SEGUN OFICIO DE LIBERACION SH-ED-13-009. OBRA 0008.0014.</t>
  </si>
  <si>
    <t>APORTACIÓN DE SEPTIEMBRE PARA LA OBRA PUBLICA CONCERTADA PARA LA JUNTA ESTATAL DE PARTICIPACION SOCIAL. OFICIO SH-ED-13-009. OBRA 0008.0014.</t>
  </si>
  <si>
    <t>APORTACIÓN PARA LA OBRA PUBLICA CONCERTADA PARA EL PROGRAMA GESTION SOCIAL EMERGENTE. OFICIO SH-ED-13-009. OBRA 0008.0013.</t>
  </si>
  <si>
    <t>APORTACIÓN PARA OBRA PUBLICA CONCERTADA SEGUN OFICIO SH-ED-13-009. OBRA 0008.0013.</t>
  </si>
  <si>
    <t>APORTACIÓNDEL MES DE FEBRERO PARA LA OBRA PUBLICA CONCERTADA (CECOP) DEL EJERCICIO FISCAL 2013. OFICIO SH-ED-13-009. OBRA 0008.0015.</t>
  </si>
  <si>
    <t>APORTACIÓN DEL MES DE MARZO PARA LA OBRA PUBLICA CONCERTADA (CECOP) DEL EJERCICIO FISCAL 2013. OFICIO SH-ED-13-009. OBRA 0008.0015.</t>
  </si>
  <si>
    <t>APORTACIÓN PARA LA OBRA PUBLICA CONCERTADA (CECOP)PARA EL MES DE JULIO DEL EJERCICIO FISCAL 2013. OFICIO SH-ED-13-009. OBRA 0008.0015.</t>
  </si>
  <si>
    <t xml:space="preserve">SUBSIDIO PARA PAGO DE NOMINA QUINCENAL  DEL 01-OCT-2013  AL 15-OCT-2013  NUM. 19   HSBC                     </t>
  </si>
  <si>
    <t>TRIMESTRE : CUARTO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</si>
</sst>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\/mm\/yyyy"/>
    <numFmt numFmtId="165" formatCode="#,##0.00_);\-#,##0.0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.0500000000000007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3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5" fillId="0" borderId="8" xfId="0" applyNumberFormat="1" applyFont="1" applyBorder="1"/>
    <xf numFmtId="4" fontId="5" fillId="0" borderId="8" xfId="0" applyNumberFormat="1" applyFont="1" applyFill="1" applyBorder="1"/>
    <xf numFmtId="4" fontId="5" fillId="0" borderId="7" xfId="0" applyNumberFormat="1" applyFont="1" applyFill="1" applyBorder="1"/>
    <xf numFmtId="0" fontId="5" fillId="0" borderId="8" xfId="0" applyFont="1" applyBorder="1"/>
    <xf numFmtId="0" fontId="5" fillId="0" borderId="7" xfId="0" applyFont="1" applyBorder="1" applyAlignment="1"/>
    <xf numFmtId="10" fontId="5" fillId="0" borderId="8" xfId="0" applyNumberFormat="1" applyFont="1" applyBorder="1"/>
    <xf numFmtId="4" fontId="5" fillId="0" borderId="9" xfId="0" applyNumberFormat="1" applyFont="1" applyBorder="1"/>
    <xf numFmtId="0" fontId="5" fillId="0" borderId="10" xfId="0" applyFont="1" applyBorder="1"/>
    <xf numFmtId="4" fontId="5" fillId="0" borderId="5" xfId="0" applyNumberFormat="1" applyFont="1" applyBorder="1"/>
    <xf numFmtId="4" fontId="5" fillId="0" borderId="5" xfId="0" applyNumberFormat="1" applyFont="1" applyFill="1" applyBorder="1"/>
    <xf numFmtId="10" fontId="5" fillId="0" borderId="5" xfId="0" applyNumberFormat="1" applyFont="1" applyBorder="1"/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Fill="1"/>
    <xf numFmtId="0" fontId="3" fillId="0" borderId="2" xfId="0" applyFont="1" applyBorder="1" applyAlignment="1">
      <alignment horizontal="right"/>
    </xf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6" fillId="0" borderId="2" xfId="0" applyFont="1" applyBorder="1"/>
    <xf numFmtId="0" fontId="6" fillId="0" borderId="0" xfId="0" applyFont="1"/>
    <xf numFmtId="4" fontId="7" fillId="0" borderId="0" xfId="0" applyNumberFormat="1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Fill="1" applyBorder="1"/>
    <xf numFmtId="0" fontId="5" fillId="0" borderId="5" xfId="0" applyFont="1" applyBorder="1"/>
    <xf numFmtId="10" fontId="5" fillId="0" borderId="2" xfId="0" applyNumberFormat="1" applyFont="1" applyBorder="1"/>
    <xf numFmtId="0" fontId="8" fillId="2" borderId="2" xfId="0" applyFont="1" applyFill="1" applyBorder="1"/>
    <xf numFmtId="4" fontId="8" fillId="0" borderId="2" xfId="0" applyNumberFormat="1" applyFont="1" applyBorder="1"/>
    <xf numFmtId="0" fontId="8" fillId="0" borderId="0" xfId="0" applyFont="1"/>
    <xf numFmtId="4" fontId="8" fillId="0" borderId="0" xfId="0" applyNumberFormat="1" applyFont="1"/>
    <xf numFmtId="3" fontId="5" fillId="0" borderId="8" xfId="0" applyNumberFormat="1" applyFont="1" applyBorder="1"/>
    <xf numFmtId="3" fontId="5" fillId="0" borderId="5" xfId="0" applyNumberFormat="1" applyFont="1" applyBorder="1"/>
    <xf numFmtId="3" fontId="5" fillId="0" borderId="0" xfId="0" applyNumberFormat="1" applyFont="1"/>
    <xf numFmtId="0" fontId="9" fillId="0" borderId="2" xfId="0" applyFont="1" applyBorder="1" applyAlignment="1">
      <alignment horizontal="right"/>
    </xf>
    <xf numFmtId="3" fontId="5" fillId="0" borderId="2" xfId="0" applyNumberFormat="1" applyFont="1" applyBorder="1"/>
    <xf numFmtId="0" fontId="5" fillId="0" borderId="2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centerContinuous"/>
    </xf>
    <xf numFmtId="4" fontId="13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4" fontId="0" fillId="0" borderId="0" xfId="0" applyNumberFormat="1"/>
    <xf numFmtId="0" fontId="2" fillId="0" borderId="11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Continuous"/>
    </xf>
    <xf numFmtId="4" fontId="2" fillId="0" borderId="13" xfId="0" applyNumberFormat="1" applyFont="1" applyBorder="1" applyAlignment="1">
      <alignment horizontal="centerContinuous"/>
    </xf>
    <xf numFmtId="4" fontId="9" fillId="0" borderId="14" xfId="0" applyNumberFormat="1" applyFont="1" applyBorder="1" applyAlignment="1">
      <alignment horizontal="center" vertical="center" wrapText="1"/>
    </xf>
    <xf numFmtId="4" fontId="0" fillId="3" borderId="10" xfId="0" applyNumberFormat="1" applyFill="1" applyBorder="1"/>
    <xf numFmtId="4" fontId="1" fillId="0" borderId="2" xfId="0" applyNumberFormat="1" applyFont="1" applyBorder="1" applyAlignment="1">
      <alignment vertical="center"/>
    </xf>
    <xf numFmtId="10" fontId="1" fillId="0" borderId="2" xfId="0" applyNumberFormat="1" applyFont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4" fontId="15" fillId="3" borderId="2" xfId="0" applyNumberFormat="1" applyFont="1" applyFill="1" applyBorder="1" applyAlignment="1">
      <alignment vertical="center"/>
    </xf>
    <xf numFmtId="10" fontId="2" fillId="3" borderId="2" xfId="0" applyNumberFormat="1" applyFont="1" applyFill="1" applyBorder="1" applyAlignment="1">
      <alignment vertical="center"/>
    </xf>
    <xf numFmtId="0" fontId="16" fillId="0" borderId="15" xfId="0" applyFont="1" applyBorder="1" applyAlignment="1">
      <alignment horizontal="right" vertical="center"/>
    </xf>
    <xf numFmtId="4" fontId="11" fillId="0" borderId="14" xfId="0" applyNumberFormat="1" applyFont="1" applyBorder="1" applyAlignment="1">
      <alignment vertical="center"/>
    </xf>
    <xf numFmtId="3" fontId="11" fillId="0" borderId="14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0" fillId="0" borderId="16" xfId="0" applyBorder="1"/>
    <xf numFmtId="0" fontId="17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24" xfId="0" applyBorder="1"/>
    <xf numFmtId="0" fontId="0" fillId="0" borderId="25" xfId="0" applyBorder="1"/>
    <xf numFmtId="0" fontId="0" fillId="0" borderId="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" fontId="6" fillId="0" borderId="0" xfId="0" applyNumberFormat="1" applyFont="1" applyFill="1"/>
    <xf numFmtId="4" fontId="1" fillId="4" borderId="2" xfId="0" applyNumberFormat="1" applyFont="1" applyFill="1" applyBorder="1" applyAlignment="1">
      <alignment vertical="center"/>
    </xf>
    <xf numFmtId="0" fontId="0" fillId="0" borderId="0" xfId="0" applyFill="1"/>
    <xf numFmtId="4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" fontId="0" fillId="0" borderId="0" xfId="0" applyNumberFormat="1" applyFill="1"/>
    <xf numFmtId="0" fontId="18" fillId="3" borderId="0" xfId="0" applyFont="1" applyFill="1"/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/>
    </xf>
    <xf numFmtId="3" fontId="1" fillId="0" borderId="34" xfId="0" applyNumberFormat="1" applyFont="1" applyBorder="1" applyAlignment="1">
      <alignment vertical="center"/>
    </xf>
    <xf numFmtId="0" fontId="12" fillId="0" borderId="0" xfId="0" applyFont="1" applyBorder="1"/>
    <xf numFmtId="0" fontId="13" fillId="0" borderId="9" xfId="0" applyFont="1" applyBorder="1"/>
    <xf numFmtId="0" fontId="13" fillId="0" borderId="0" xfId="0" applyFont="1" applyBorder="1" applyAlignment="1">
      <alignment horizontal="centerContinuous"/>
    </xf>
    <xf numFmtId="0" fontId="13" fillId="0" borderId="9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9" xfId="0" applyFont="1" applyBorder="1" applyAlignment="1">
      <alignment horizontal="right"/>
    </xf>
    <xf numFmtId="0" fontId="2" fillId="0" borderId="35" xfId="0" applyFont="1" applyBorder="1" applyAlignment="1">
      <alignment vertical="center"/>
    </xf>
    <xf numFmtId="0" fontId="0" fillId="0" borderId="9" xfId="0" applyBorder="1" applyAlignment="1">
      <alignment horizontal="centerContinuous"/>
    </xf>
    <xf numFmtId="4" fontId="15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10" fontId="8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10" fontId="2" fillId="0" borderId="6" xfId="0" applyNumberFormat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2" fillId="0" borderId="0" xfId="0" applyFont="1"/>
    <xf numFmtId="0" fontId="9" fillId="0" borderId="2" xfId="0" applyFont="1" applyBorder="1" applyAlignment="1">
      <alignment horizontal="center" wrapText="1"/>
    </xf>
    <xf numFmtId="4" fontId="1" fillId="0" borderId="0" xfId="0" applyNumberFormat="1" applyFont="1" applyBorder="1"/>
    <xf numFmtId="0" fontId="8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/>
    <xf numFmtId="0" fontId="23" fillId="5" borderId="0" xfId="0" applyFont="1" applyFill="1" applyBorder="1"/>
    <xf numFmtId="0" fontId="24" fillId="5" borderId="0" xfId="0" applyFont="1" applyFill="1" applyBorder="1"/>
    <xf numFmtId="0" fontId="23" fillId="5" borderId="0" xfId="0" applyFont="1" applyFill="1"/>
    <xf numFmtId="0" fontId="23" fillId="5" borderId="0" xfId="0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3" fillId="5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4" fontId="23" fillId="5" borderId="0" xfId="0" applyNumberFormat="1" applyFont="1" applyFill="1" applyBorder="1"/>
    <xf numFmtId="4" fontId="23" fillId="5" borderId="0" xfId="0" applyNumberFormat="1" applyFont="1" applyFill="1" applyBorder="1" applyAlignment="1">
      <alignment vertical="center"/>
    </xf>
    <xf numFmtId="4" fontId="24" fillId="5" borderId="0" xfId="0" applyNumberFormat="1" applyFont="1" applyFill="1" applyBorder="1" applyAlignment="1">
      <alignment vertical="center"/>
    </xf>
    <xf numFmtId="4" fontId="24" fillId="5" borderId="0" xfId="0" applyNumberFormat="1" applyFont="1" applyFill="1" applyBorder="1"/>
    <xf numFmtId="0" fontId="24" fillId="5" borderId="0" xfId="0" applyFont="1" applyFill="1" applyAlignment="1">
      <alignment vertical="center"/>
    </xf>
    <xf numFmtId="4" fontId="24" fillId="5" borderId="0" xfId="1" applyNumberFormat="1" applyFont="1" applyFill="1" applyBorder="1"/>
    <xf numFmtId="4" fontId="23" fillId="5" borderId="0" xfId="0" applyNumberFormat="1" applyFont="1" applyFill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4" fontId="25" fillId="0" borderId="8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3" fillId="6" borderId="2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vertical="center"/>
    </xf>
    <xf numFmtId="0" fontId="28" fillId="0" borderId="2" xfId="0" applyFont="1" applyBorder="1" applyAlignment="1">
      <alignment wrapText="1"/>
    </xf>
    <xf numFmtId="4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4" fontId="2" fillId="0" borderId="10" xfId="0" applyNumberFormat="1" applyFont="1" applyFill="1" applyBorder="1"/>
    <xf numFmtId="4" fontId="2" fillId="0" borderId="2" xfId="0" applyNumberFormat="1" applyFont="1" applyFill="1" applyBorder="1" applyAlignment="1">
      <alignment vertical="center"/>
    </xf>
    <xf numFmtId="10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/>
    <xf numFmtId="4" fontId="30" fillId="6" borderId="10" xfId="0" applyNumberFormat="1" applyFont="1" applyFill="1" applyBorder="1"/>
    <xf numFmtId="4" fontId="30" fillId="6" borderId="2" xfId="0" applyNumberFormat="1" applyFont="1" applyFill="1" applyBorder="1" applyAlignment="1">
      <alignment vertical="center"/>
    </xf>
    <xf numFmtId="10" fontId="2" fillId="6" borderId="2" xfId="0" applyNumberFormat="1" applyFont="1" applyFill="1" applyBorder="1" applyAlignment="1">
      <alignment vertical="center"/>
    </xf>
    <xf numFmtId="4" fontId="2" fillId="6" borderId="10" xfId="0" applyNumberFormat="1" applyFont="1" applyFill="1" applyBorder="1"/>
    <xf numFmtId="4" fontId="2" fillId="6" borderId="2" xfId="0" applyNumberFormat="1" applyFont="1" applyFill="1" applyBorder="1" applyAlignment="1">
      <alignment vertical="center"/>
    </xf>
    <xf numFmtId="4" fontId="2" fillId="0" borderId="5" xfId="1" applyNumberFormat="1" applyFont="1" applyFill="1" applyBorder="1"/>
    <xf numFmtId="4" fontId="9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 wrapText="1"/>
    </xf>
    <xf numFmtId="4" fontId="9" fillId="6" borderId="2" xfId="0" applyNumberFormat="1" applyFont="1" applyFill="1" applyBorder="1"/>
    <xf numFmtId="0" fontId="26" fillId="6" borderId="2" xfId="0" applyFont="1" applyFill="1" applyBorder="1"/>
    <xf numFmtId="0" fontId="2" fillId="6" borderId="2" xfId="0" applyFont="1" applyFill="1" applyBorder="1"/>
    <xf numFmtId="4" fontId="8" fillId="0" borderId="10" xfId="0" applyNumberFormat="1" applyFont="1" applyFill="1" applyBorder="1"/>
    <xf numFmtId="4" fontId="8" fillId="3" borderId="10" xfId="0" applyNumberFormat="1" applyFont="1" applyFill="1" applyBorder="1"/>
    <xf numFmtId="3" fontId="8" fillId="0" borderId="2" xfId="0" applyNumberFormat="1" applyFont="1" applyFill="1" applyBorder="1" applyAlignment="1">
      <alignment vertical="center"/>
    </xf>
    <xf numFmtId="4" fontId="8" fillId="0" borderId="2" xfId="0" applyNumberFormat="1" applyFont="1" applyFill="1" applyBorder="1"/>
    <xf numFmtId="4" fontId="29" fillId="3" borderId="10" xfId="0" applyNumberFormat="1" applyFont="1" applyFill="1" applyBorder="1"/>
    <xf numFmtId="4" fontId="29" fillId="0" borderId="2" xfId="0" applyNumberFormat="1" applyFont="1" applyBorder="1"/>
    <xf numFmtId="4" fontId="8" fillId="3" borderId="2" xfId="0" applyNumberFormat="1" applyFont="1" applyFill="1" applyBorder="1" applyAlignment="1">
      <alignment vertical="center"/>
    </xf>
    <xf numFmtId="4" fontId="29" fillId="0" borderId="2" xfId="0" applyNumberFormat="1" applyFont="1" applyFill="1" applyBorder="1" applyAlignment="1">
      <alignment vertical="center"/>
    </xf>
    <xf numFmtId="4" fontId="29" fillId="3" borderId="2" xfId="0" applyNumberFormat="1" applyFont="1" applyFill="1" applyBorder="1" applyAlignment="1">
      <alignment vertical="center"/>
    </xf>
    <xf numFmtId="4" fontId="29" fillId="0" borderId="2" xfId="0" applyNumberFormat="1" applyFont="1" applyFill="1" applyBorder="1"/>
    <xf numFmtId="4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/>
    </xf>
    <xf numFmtId="4" fontId="29" fillId="5" borderId="0" xfId="0" applyNumberFormat="1" applyFont="1" applyFill="1" applyBorder="1"/>
    <xf numFmtId="4" fontId="0" fillId="3" borderId="2" xfId="0" applyNumberFormat="1" applyFill="1" applyBorder="1"/>
    <xf numFmtId="0" fontId="0" fillId="0" borderId="0" xfId="0" applyNumberFormat="1" applyFill="1" applyBorder="1" applyAlignment="1" applyProtection="1"/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1" fillId="0" borderId="2" xfId="0" applyNumberFormat="1" applyFont="1" applyFill="1" applyBorder="1"/>
    <xf numFmtId="164" fontId="2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 applyProtection="1"/>
    <xf numFmtId="0" fontId="0" fillId="0" borderId="2" xfId="0" applyNumberFormat="1" applyFill="1" applyBorder="1" applyAlignment="1" applyProtection="1">
      <alignment horizontal="center"/>
    </xf>
    <xf numFmtId="164" fontId="2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/>
    <xf numFmtId="4" fontId="6" fillId="0" borderId="0" xfId="0" applyNumberFormat="1" applyFont="1"/>
    <xf numFmtId="0" fontId="4" fillId="0" borderId="1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" fontId="0" fillId="0" borderId="2" xfId="0" applyNumberFormat="1" applyFill="1" applyBorder="1"/>
    <xf numFmtId="0" fontId="27" fillId="0" borderId="1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4" fontId="1" fillId="0" borderId="10" xfId="0" applyNumberFormat="1" applyFont="1" applyFill="1" applyBorder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wrapText="1"/>
    </xf>
    <xf numFmtId="0" fontId="10" fillId="0" borderId="0" xfId="0" applyFont="1" applyFill="1" applyAlignment="1">
      <alignment vertical="center"/>
    </xf>
    <xf numFmtId="164" fontId="10" fillId="0" borderId="2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0" fillId="0" borderId="0" xfId="0"/>
    <xf numFmtId="4" fontId="8" fillId="2" borderId="2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0" fillId="0" borderId="2" xfId="0" applyNumberForma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32" fillId="0" borderId="0" xfId="0" applyNumberFormat="1" applyFont="1" applyFill="1"/>
    <xf numFmtId="165" fontId="10" fillId="0" borderId="2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2" xfId="0" applyNumberFormat="1" applyFill="1" applyBorder="1" applyAlignment="1" applyProtection="1">
      <alignment wrapText="1"/>
    </xf>
    <xf numFmtId="0" fontId="10" fillId="0" borderId="2" xfId="0" applyFont="1" applyFill="1" applyBorder="1" applyAlignment="1">
      <alignment vertical="center" wrapText="1"/>
    </xf>
    <xf numFmtId="0" fontId="31" fillId="0" borderId="0" xfId="0" applyFont="1" applyFill="1"/>
    <xf numFmtId="4" fontId="31" fillId="0" borderId="0" xfId="0" applyNumberFormat="1" applyFont="1" applyFill="1"/>
    <xf numFmtId="4" fontId="8" fillId="0" borderId="0" xfId="0" applyNumberFormat="1" applyFont="1" applyFill="1"/>
    <xf numFmtId="0" fontId="8" fillId="0" borderId="0" xfId="0" applyFont="1" applyFill="1"/>
    <xf numFmtId="10" fontId="1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6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/>
    </xf>
    <xf numFmtId="0" fontId="3" fillId="6" borderId="4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126</xdr:row>
      <xdr:rowOff>9525</xdr:rowOff>
    </xdr:from>
    <xdr:to>
      <xdr:col>8</xdr:col>
      <xdr:colOff>636016</xdr:colOff>
      <xdr:row>126</xdr:row>
      <xdr:rowOff>24384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334125" y="23069550"/>
          <a:ext cx="2333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LIC. ROBERTO LOZOYA LEY </a:t>
          </a:r>
        </a:p>
        <a:p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DIRECTOR GENERAL DE ADMINISTRACION Y FINANZAS</a:t>
          </a:r>
        </a:p>
      </xdr:txBody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8</xdr:col>
      <xdr:colOff>650875</xdr:colOff>
      <xdr:row>129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477000" y="23060025"/>
          <a:ext cx="2333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LIC. ROBERTO LOZOYA LEY </a:t>
          </a:r>
        </a:p>
        <a:p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DIRECTOR GENERAL DE ADMINISTRACION Y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Documentos/of%20liberacion/2013/POA/3ER%20TRIM/POA%203ER%20TR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ETOP 01"/>
      <sheetName val="ANEXO -01"/>
      <sheetName val="EVETOP-02"/>
      <sheetName val="N.P.O.P"/>
    </sheetNames>
    <sheetDataSet>
      <sheetData sheetId="0">
        <row r="13">
          <cell r="H13">
            <v>28453000</v>
          </cell>
        </row>
        <row r="14">
          <cell r="H14">
            <v>102715503.92</v>
          </cell>
        </row>
        <row r="16">
          <cell r="H16">
            <v>399903.45</v>
          </cell>
        </row>
        <row r="24">
          <cell r="H24">
            <v>13099759.58</v>
          </cell>
        </row>
        <row r="25">
          <cell r="H25">
            <v>906779.07000000007</v>
          </cell>
        </row>
        <row r="26">
          <cell r="H26">
            <v>1812963.9</v>
          </cell>
        </row>
        <row r="28">
          <cell r="H28">
            <v>141462</v>
          </cell>
        </row>
        <row r="29">
          <cell r="H29">
            <v>103815690.66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"/>
  <sheetViews>
    <sheetView tabSelected="1" workbookViewId="0">
      <selection activeCell="C5" sqref="C5"/>
    </sheetView>
  </sheetViews>
  <sheetFormatPr baseColWidth="10" defaultRowHeight="12.75"/>
  <cols>
    <col min="1" max="1" width="17.7109375" customWidth="1"/>
    <col min="2" max="8" width="14.7109375" customWidth="1"/>
    <col min="9" max="9" width="8.28515625" customWidth="1"/>
    <col min="10" max="10" width="13.7109375" bestFit="1" customWidth="1"/>
    <col min="11" max="11" width="14.85546875" style="286" bestFit="1" customWidth="1"/>
    <col min="12" max="12" width="12.7109375" style="287" bestFit="1" customWidth="1"/>
    <col min="13" max="13" width="11.42578125" style="125"/>
    <col min="14" max="14" width="12.7109375" style="130" bestFit="1" customWidth="1"/>
    <col min="15" max="15" width="11.42578125" style="125"/>
  </cols>
  <sheetData>
    <row r="1" spans="1:13">
      <c r="I1" s="1" t="s">
        <v>0</v>
      </c>
    </row>
    <row r="2" spans="1:13">
      <c r="A2" s="300" t="s">
        <v>1</v>
      </c>
      <c r="B2" s="300"/>
      <c r="C2" s="300"/>
      <c r="D2" s="300"/>
      <c r="E2" s="300"/>
      <c r="F2" s="300"/>
      <c r="G2" s="300"/>
      <c r="H2" s="300"/>
      <c r="I2" s="300"/>
    </row>
    <row r="3" spans="1:13">
      <c r="A3" s="300" t="s">
        <v>2</v>
      </c>
      <c r="B3" s="300"/>
      <c r="C3" s="300"/>
      <c r="D3" s="300"/>
      <c r="E3" s="300"/>
      <c r="F3" s="300"/>
      <c r="G3" s="300"/>
      <c r="H3" s="300"/>
      <c r="I3" s="300"/>
    </row>
    <row r="4" spans="1:13">
      <c r="A4" s="300" t="s">
        <v>3</v>
      </c>
      <c r="B4" s="300"/>
      <c r="C4" s="300"/>
      <c r="D4" s="300"/>
      <c r="E4" s="300"/>
      <c r="F4" s="300"/>
      <c r="G4" s="300"/>
      <c r="H4" s="300"/>
      <c r="I4" s="300"/>
    </row>
    <row r="5" spans="1:13">
      <c r="A5" s="2"/>
      <c r="B5" s="2"/>
      <c r="C5" s="2"/>
      <c r="D5" s="2"/>
      <c r="E5" s="2"/>
      <c r="F5" s="2"/>
      <c r="G5" s="2"/>
      <c r="H5" s="2"/>
      <c r="I5" s="2"/>
    </row>
    <row r="6" spans="1:13" ht="11.25" customHeight="1" thickBot="1">
      <c r="A6" s="3"/>
      <c r="G6" s="301" t="s">
        <v>190</v>
      </c>
      <c r="H6" s="301"/>
      <c r="I6" s="301"/>
    </row>
    <row r="7" spans="1:13" ht="14.25" thickTop="1" thickBot="1">
      <c r="A7" s="302" t="s">
        <v>4</v>
      </c>
      <c r="B7" s="303"/>
      <c r="C7" s="303"/>
      <c r="D7" s="303"/>
      <c r="E7" s="303"/>
      <c r="F7" s="303"/>
      <c r="G7" s="303"/>
      <c r="H7" s="303"/>
      <c r="I7" s="304"/>
    </row>
    <row r="8" spans="1:13" ht="15.75" customHeight="1" thickTop="1"/>
    <row r="9" spans="1:13">
      <c r="A9" s="4" t="s">
        <v>5</v>
      </c>
      <c r="F9" s="5" t="s">
        <v>6</v>
      </c>
      <c r="G9" s="5"/>
      <c r="H9" s="3"/>
    </row>
    <row r="10" spans="1:13">
      <c r="A10" s="295" t="s">
        <v>7</v>
      </c>
      <c r="B10" s="297" t="s">
        <v>8</v>
      </c>
      <c r="C10" s="295" t="s">
        <v>9</v>
      </c>
      <c r="D10" s="6" t="s">
        <v>10</v>
      </c>
      <c r="E10" s="7"/>
      <c r="F10" s="8"/>
      <c r="G10" s="8"/>
      <c r="H10" s="9"/>
      <c r="I10" s="295" t="s">
        <v>11</v>
      </c>
    </row>
    <row r="11" spans="1:13">
      <c r="A11" s="296"/>
      <c r="B11" s="298"/>
      <c r="C11" s="296"/>
      <c r="D11" s="277" t="s">
        <v>189</v>
      </c>
      <c r="E11" s="277" t="s">
        <v>52</v>
      </c>
      <c r="F11" s="11" t="s">
        <v>53</v>
      </c>
      <c r="G11" s="12" t="s">
        <v>15</v>
      </c>
      <c r="H11" s="11" t="s">
        <v>16</v>
      </c>
      <c r="I11" s="296"/>
      <c r="K11" s="287"/>
    </row>
    <row r="12" spans="1:13" ht="26.25" customHeight="1">
      <c r="A12" s="13" t="s">
        <v>17</v>
      </c>
      <c r="B12" s="14"/>
      <c r="C12" s="15"/>
      <c r="D12" s="161">
        <v>31160501.77</v>
      </c>
      <c r="E12" s="161">
        <v>40802921.979999997</v>
      </c>
      <c r="F12" s="162">
        <v>67977733.390000001</v>
      </c>
      <c r="G12" s="16"/>
      <c r="H12" s="17"/>
      <c r="I12" s="18"/>
    </row>
    <row r="13" spans="1:13" ht="17.100000000000001" customHeight="1">
      <c r="A13" s="19" t="s">
        <v>18</v>
      </c>
      <c r="B13" s="20">
        <v>0</v>
      </c>
      <c r="C13" s="21">
        <f>28453000+16207926.85+23090376.47+9652696.69+131309.5+190311.02</f>
        <v>77725620.529999986</v>
      </c>
      <c r="D13" s="21">
        <v>16207926.85</v>
      </c>
      <c r="E13" s="21">
        <v>23090376.170000002</v>
      </c>
      <c r="F13" s="22">
        <v>9974317.2100000009</v>
      </c>
      <c r="G13" s="21">
        <f>SUM(D13:F13)</f>
        <v>49272620.230000004</v>
      </c>
      <c r="H13" s="21">
        <f>+G13+'[1]EVETOP 01'!$H$13</f>
        <v>77725620.230000004</v>
      </c>
      <c r="I13" s="23"/>
      <c r="M13" s="286"/>
    </row>
    <row r="14" spans="1:13" ht="17.100000000000001" customHeight="1">
      <c r="A14" s="24" t="s">
        <v>19</v>
      </c>
      <c r="B14" s="21">
        <f>17473503+5600000+61472981+41472981+130000000</f>
        <v>256019465</v>
      </c>
      <c r="C14" s="21">
        <f>+B14+278157.92+63723.44+110584.97+1669460.07+459740.89+44197.15+2645.16</f>
        <v>258647974.59999996</v>
      </c>
      <c r="D14" s="21">
        <v>23574826.760000002</v>
      </c>
      <c r="E14" s="21">
        <v>19305301.039999999</v>
      </c>
      <c r="F14" s="22">
        <v>27854096.93</v>
      </c>
      <c r="G14" s="21">
        <f>SUM(D14:F14)</f>
        <v>70734224.729999989</v>
      </c>
      <c r="H14" s="21">
        <f>+G14+'[1]EVETOP 01'!$H$14</f>
        <v>173449728.64999998</v>
      </c>
      <c r="I14" s="25">
        <f>H14/B14</f>
        <v>0.67748648974795711</v>
      </c>
      <c r="J14" s="73"/>
      <c r="M14" s="286"/>
    </row>
    <row r="15" spans="1:13" ht="17.100000000000001" customHeight="1">
      <c r="A15" s="23" t="s">
        <v>20</v>
      </c>
      <c r="B15" s="26"/>
      <c r="C15" s="20"/>
      <c r="D15" s="21"/>
      <c r="E15" s="21"/>
      <c r="F15" s="22"/>
      <c r="G15" s="21">
        <f>SUM(D15:F15)</f>
        <v>0</v>
      </c>
      <c r="H15" s="21"/>
      <c r="I15" s="25"/>
      <c r="M15" s="286"/>
    </row>
    <row r="16" spans="1:13" ht="17.100000000000001" customHeight="1">
      <c r="A16" s="27" t="s">
        <v>21</v>
      </c>
      <c r="B16" s="28"/>
      <c r="C16" s="29">
        <v>389352.67</v>
      </c>
      <c r="D16" s="29">
        <v>16320.62</v>
      </c>
      <c r="E16" s="163">
        <v>116819.12</v>
      </c>
      <c r="F16" s="163">
        <v>-143690.51999999999</v>
      </c>
      <c r="G16" s="29">
        <f>SUM(D16:F16)</f>
        <v>-10550.779999999999</v>
      </c>
      <c r="H16" s="29">
        <f>+G16+'[1]EVETOP 01'!$H$16</f>
        <v>389352.67000000004</v>
      </c>
      <c r="I16" s="30"/>
      <c r="J16" s="73"/>
      <c r="M16" s="286"/>
    </row>
    <row r="17" spans="1:13" ht="12.75" customHeight="1">
      <c r="A17" s="31"/>
      <c r="B17" s="32"/>
      <c r="C17" s="32"/>
      <c r="D17" s="33"/>
      <c r="E17" s="33"/>
      <c r="F17" s="33"/>
      <c r="G17" s="33"/>
      <c r="H17" s="33"/>
      <c r="I17" s="31"/>
      <c r="M17" s="286"/>
    </row>
    <row r="18" spans="1:13">
      <c r="A18" s="34" t="s">
        <v>22</v>
      </c>
      <c r="B18" s="35">
        <f>SUM(B13:B16)</f>
        <v>256019465</v>
      </c>
      <c r="C18" s="35">
        <f>SUM(C13:C16)</f>
        <v>336762947.79999995</v>
      </c>
      <c r="D18" s="36">
        <f>SUM(D12:D16)</f>
        <v>70959576</v>
      </c>
      <c r="E18" s="36">
        <f>SUM(E12:E16)</f>
        <v>83315418.310000002</v>
      </c>
      <c r="F18" s="36">
        <f>SUM(F12:F16)</f>
        <v>105662457.01000001</v>
      </c>
      <c r="G18" s="36">
        <f>SUM(G12:G16)</f>
        <v>119996294.17999999</v>
      </c>
      <c r="H18" s="36">
        <f>SUM(H13:H16)</f>
        <v>251564701.54999998</v>
      </c>
      <c r="I18" s="37"/>
    </row>
    <row r="19" spans="1:13" ht="12" customHeight="1">
      <c r="A19" s="38"/>
      <c r="B19" s="38"/>
      <c r="C19" s="38"/>
      <c r="D19" s="280">
        <f>SUM(D13:D16)</f>
        <v>39799074.229999997</v>
      </c>
      <c r="E19" s="280">
        <f>SUM(E13:E16)</f>
        <v>42512496.329999998</v>
      </c>
      <c r="F19" s="280">
        <f>SUM(F13:F16)</f>
        <v>37684723.619999997</v>
      </c>
      <c r="G19" s="39"/>
      <c r="H19" s="40"/>
      <c r="I19" s="38"/>
    </row>
    <row r="20" spans="1:13">
      <c r="A20" s="4" t="s">
        <v>23</v>
      </c>
      <c r="B20" s="38"/>
      <c r="C20" s="38"/>
      <c r="D20" s="123"/>
      <c r="E20" s="40"/>
      <c r="F20" s="40" t="s">
        <v>6</v>
      </c>
      <c r="G20" s="40"/>
      <c r="H20" s="40"/>
      <c r="I20" s="38"/>
      <c r="K20" s="287"/>
    </row>
    <row r="21" spans="1:13">
      <c r="A21" s="295" t="s">
        <v>7</v>
      </c>
      <c r="B21" s="297" t="s">
        <v>8</v>
      </c>
      <c r="C21" s="295" t="s">
        <v>9</v>
      </c>
      <c r="D21" s="41" t="s">
        <v>24</v>
      </c>
      <c r="E21" s="42"/>
      <c r="F21" s="43"/>
      <c r="G21" s="43"/>
      <c r="H21" s="44"/>
      <c r="I21" s="295" t="s">
        <v>25</v>
      </c>
    </row>
    <row r="22" spans="1:13">
      <c r="A22" s="299"/>
      <c r="B22" s="298"/>
      <c r="C22" s="296"/>
      <c r="D22" s="45" t="str">
        <f>D11</f>
        <v xml:space="preserve">OCTUBRE </v>
      </c>
      <c r="E22" s="45" t="str">
        <f>E11</f>
        <v>NOVIEMBRE</v>
      </c>
      <c r="F22" s="45" t="str">
        <f>F11</f>
        <v>DICIEMBRE</v>
      </c>
      <c r="G22" s="46" t="s">
        <v>15</v>
      </c>
      <c r="H22" s="46" t="s">
        <v>16</v>
      </c>
      <c r="I22" s="296"/>
    </row>
    <row r="23" spans="1:13" ht="17.100000000000001" customHeight="1">
      <c r="A23" s="47" t="s">
        <v>26</v>
      </c>
      <c r="B23" s="47"/>
      <c r="C23" s="47"/>
      <c r="D23" s="48"/>
      <c r="E23" s="48"/>
      <c r="F23" s="48"/>
      <c r="G23" s="48"/>
      <c r="H23" s="48"/>
      <c r="I23" s="47"/>
    </row>
    <row r="24" spans="1:13" ht="17.100000000000001" customHeight="1">
      <c r="A24" s="23">
        <v>1000</v>
      </c>
      <c r="B24" s="21">
        <f>17473503</f>
        <v>17473503</v>
      </c>
      <c r="C24" s="21">
        <f>+B24+278157.92</f>
        <v>17751660.920000002</v>
      </c>
      <c r="D24" s="21">
        <v>1450859.47</v>
      </c>
      <c r="E24" s="21">
        <v>2248417.2799999998</v>
      </c>
      <c r="F24" s="21">
        <v>2115815.79</v>
      </c>
      <c r="G24" s="21">
        <f t="shared" ref="G24:G32" si="0">SUM(D24:F24)</f>
        <v>5815092.54</v>
      </c>
      <c r="H24" s="21">
        <f>+G24+'[1]EVETOP 01'!$H$24</f>
        <v>18914852.120000001</v>
      </c>
      <c r="I24" s="25">
        <f>H24/B24</f>
        <v>1.0824877026661455</v>
      </c>
      <c r="J24" s="73"/>
    </row>
    <row r="25" spans="1:13" ht="17.100000000000001" customHeight="1">
      <c r="A25" s="23">
        <v>2000</v>
      </c>
      <c r="B25" s="21">
        <v>1877940</v>
      </c>
      <c r="C25" s="21">
        <f>1877940-49300-15602-1566</f>
        <v>1811472</v>
      </c>
      <c r="D25" s="21">
        <v>127989.53</v>
      </c>
      <c r="E25" s="21">
        <v>85065.51</v>
      </c>
      <c r="F25" s="21">
        <v>166645.88</v>
      </c>
      <c r="G25" s="21">
        <f t="shared" si="0"/>
        <v>379700.92</v>
      </c>
      <c r="H25" s="21">
        <f>+G25+'[1]EVETOP 01'!$H$25</f>
        <v>1286479.99</v>
      </c>
      <c r="I25" s="25">
        <f t="shared" ref="I25:I29" si="1">H25/B25</f>
        <v>0.68504850527705885</v>
      </c>
      <c r="J25" s="73"/>
    </row>
    <row r="26" spans="1:13" ht="17.100000000000001" customHeight="1">
      <c r="A26" s="23">
        <v>3000</v>
      </c>
      <c r="B26" s="21">
        <v>3722060</v>
      </c>
      <c r="C26" s="21">
        <f>+B26+63723.44-76560+40711.71</f>
        <v>3749935.15</v>
      </c>
      <c r="D26" s="21">
        <v>336876.4</v>
      </c>
      <c r="E26" s="21">
        <v>237312.72</v>
      </c>
      <c r="F26" s="21">
        <v>370231.74</v>
      </c>
      <c r="G26" s="21">
        <f t="shared" si="0"/>
        <v>944420.86</v>
      </c>
      <c r="H26" s="21">
        <f>+G26+'[1]EVETOP 01'!$H$26</f>
        <v>2757384.76</v>
      </c>
      <c r="I26" s="25">
        <f t="shared" si="1"/>
        <v>0.74082222210281401</v>
      </c>
      <c r="J26" s="73"/>
    </row>
    <row r="27" spans="1:13" ht="17.100000000000001" customHeight="1">
      <c r="A27" s="23">
        <v>4000</v>
      </c>
      <c r="B27" s="21"/>
      <c r="C27" s="21"/>
      <c r="D27" s="21"/>
      <c r="E27" s="21"/>
      <c r="F27" s="21"/>
      <c r="G27" s="21">
        <f t="shared" si="0"/>
        <v>0</v>
      </c>
      <c r="H27" s="21">
        <f t="shared" ref="H27:H32" si="2">G27</f>
        <v>0</v>
      </c>
      <c r="I27" s="25"/>
      <c r="J27" s="73"/>
      <c r="K27" s="287"/>
    </row>
    <row r="28" spans="1:13" ht="17.100000000000001" customHeight="1">
      <c r="A28" s="23">
        <v>5000</v>
      </c>
      <c r="B28" s="21">
        <v>0</v>
      </c>
      <c r="C28" s="21">
        <f>141462+7696.6</f>
        <v>149158.6</v>
      </c>
      <c r="D28" s="21">
        <v>2766.6</v>
      </c>
      <c r="E28" s="21">
        <v>1566</v>
      </c>
      <c r="F28" s="21">
        <v>3364</v>
      </c>
      <c r="G28" s="21">
        <f t="shared" si="0"/>
        <v>7696.6</v>
      </c>
      <c r="H28" s="21">
        <f>+G28+'[1]EVETOP 01'!$H$28</f>
        <v>149158.6</v>
      </c>
      <c r="I28" s="25" t="e">
        <f t="shared" si="1"/>
        <v>#DIV/0!</v>
      </c>
      <c r="J28" s="73"/>
    </row>
    <row r="29" spans="1:13" ht="17.100000000000001" customHeight="1">
      <c r="A29" s="23">
        <v>6000</v>
      </c>
      <c r="B29" s="21">
        <f>130000000+61472981+41472981</f>
        <v>232945962</v>
      </c>
      <c r="C29" s="21">
        <f>+B29+10000000+18453000+9652696.69+23090376.47+16207926.85+110584.97+1669460.07+459740.89+131309.5+190311.02</f>
        <v>312911368.45999998</v>
      </c>
      <c r="D29" s="21">
        <v>29459524.91</v>
      </c>
      <c r="E29" s="21">
        <v>6983710.3300000001</v>
      </c>
      <c r="F29" s="181">
        <v>87543849.420000002</v>
      </c>
      <c r="G29" s="21">
        <f t="shared" si="0"/>
        <v>123987084.66</v>
      </c>
      <c r="H29" s="21">
        <f>+G29+'[1]EVETOP 01'!$H$29</f>
        <v>227802775.31999999</v>
      </c>
      <c r="I29" s="25">
        <f t="shared" si="1"/>
        <v>0.97792111682966198</v>
      </c>
      <c r="J29" s="73"/>
    </row>
    <row r="30" spans="1:13" ht="17.100000000000001" customHeight="1">
      <c r="A30" s="23">
        <v>7000</v>
      </c>
      <c r="B30" s="21"/>
      <c r="C30" s="21"/>
      <c r="D30" s="21"/>
      <c r="E30" s="21"/>
      <c r="F30" s="21"/>
      <c r="G30" s="21">
        <f t="shared" si="0"/>
        <v>0</v>
      </c>
      <c r="H30" s="21">
        <f t="shared" si="2"/>
        <v>0</v>
      </c>
      <c r="I30" s="25"/>
    </row>
    <row r="31" spans="1:13" ht="17.100000000000001" customHeight="1">
      <c r="A31" s="23">
        <v>8000</v>
      </c>
      <c r="B31" s="20"/>
      <c r="C31" s="20"/>
      <c r="D31" s="20"/>
      <c r="E31" s="20"/>
      <c r="F31" s="20"/>
      <c r="G31" s="20">
        <f t="shared" si="0"/>
        <v>0</v>
      </c>
      <c r="H31" s="21">
        <f t="shared" si="2"/>
        <v>0</v>
      </c>
      <c r="I31" s="25"/>
    </row>
    <row r="32" spans="1:13" ht="17.100000000000001" customHeight="1">
      <c r="A32" s="49">
        <v>9000</v>
      </c>
      <c r="B32" s="28"/>
      <c r="C32" s="28"/>
      <c r="D32" s="28"/>
      <c r="E32" s="28"/>
      <c r="F32" s="28"/>
      <c r="G32" s="28">
        <f t="shared" si="0"/>
        <v>0</v>
      </c>
      <c r="H32" s="29">
        <f t="shared" si="2"/>
        <v>0</v>
      </c>
      <c r="I32" s="30">
        <v>0</v>
      </c>
    </row>
    <row r="33" spans="1:15" ht="9" customHeight="1">
      <c r="A33" s="38"/>
      <c r="B33" s="38"/>
      <c r="C33" s="38"/>
      <c r="D33" s="38"/>
      <c r="E33" s="38"/>
      <c r="F33" s="38"/>
      <c r="G33" s="38"/>
      <c r="H33" s="38"/>
      <c r="I33" s="38"/>
    </row>
    <row r="34" spans="1:15">
      <c r="A34" s="34" t="s">
        <v>22</v>
      </c>
      <c r="B34" s="35">
        <f t="shared" ref="B34:H34" si="3">SUM(B24:B32)</f>
        <v>256019465</v>
      </c>
      <c r="C34" s="35">
        <f t="shared" si="3"/>
        <v>336373595.13</v>
      </c>
      <c r="D34" s="35">
        <f t="shared" si="3"/>
        <v>31378016.91</v>
      </c>
      <c r="E34" s="35">
        <f t="shared" si="3"/>
        <v>9556071.8399999999</v>
      </c>
      <c r="F34" s="35">
        <f t="shared" si="3"/>
        <v>90199906.829999998</v>
      </c>
      <c r="G34" s="35">
        <f t="shared" si="3"/>
        <v>131133995.58</v>
      </c>
      <c r="H34" s="36">
        <f t="shared" si="3"/>
        <v>250910650.78999999</v>
      </c>
      <c r="I34" s="50">
        <f>H34/B34</f>
        <v>0.98004521175762938</v>
      </c>
      <c r="J34" s="73"/>
    </row>
    <row r="35" spans="1:15" ht="10.5" customHeight="1">
      <c r="A35" s="38"/>
      <c r="B35" s="38"/>
      <c r="C35" s="254"/>
      <c r="D35" s="38"/>
      <c r="E35" s="38"/>
      <c r="F35" s="38"/>
      <c r="G35" s="38"/>
      <c r="H35" s="38"/>
      <c r="I35" s="38"/>
    </row>
    <row r="36" spans="1:15">
      <c r="A36" s="37" t="s">
        <v>27</v>
      </c>
      <c r="B36" s="273">
        <f>+B18-B34</f>
        <v>0</v>
      </c>
      <c r="C36" s="273">
        <f>+C18-C34</f>
        <v>389352.66999995708</v>
      </c>
      <c r="D36" s="52">
        <f>D18-D34</f>
        <v>39581559.090000004</v>
      </c>
      <c r="E36" s="52">
        <f>E18-E34</f>
        <v>73759346.469999999</v>
      </c>
      <c r="F36" s="52">
        <f>F18-F34</f>
        <v>15462550.180000007</v>
      </c>
      <c r="G36" s="52">
        <f>G18-G34</f>
        <v>-11137701.400000006</v>
      </c>
      <c r="H36" s="51"/>
      <c r="I36" s="51"/>
      <c r="K36" s="288"/>
      <c r="L36" s="288"/>
      <c r="M36" s="288"/>
      <c r="N36" s="288"/>
      <c r="O36" s="288"/>
    </row>
    <row r="37" spans="1:15">
      <c r="A37" s="53"/>
      <c r="B37" s="53"/>
      <c r="C37" s="53"/>
      <c r="D37" s="53"/>
      <c r="E37" s="53"/>
      <c r="F37" s="53"/>
      <c r="G37" s="53"/>
      <c r="H37" s="53"/>
      <c r="I37" s="53"/>
      <c r="K37" s="288"/>
      <c r="L37" s="288"/>
      <c r="M37" s="288"/>
      <c r="N37" s="288"/>
      <c r="O37" s="289"/>
    </row>
    <row r="38" spans="1:15">
      <c r="A38" s="53"/>
      <c r="B38" s="54"/>
      <c r="D38" s="271"/>
      <c r="E38" s="271"/>
      <c r="H38" s="54"/>
      <c r="I38" s="54"/>
    </row>
    <row r="39" spans="1:15">
      <c r="A39" s="53"/>
      <c r="B39" s="54"/>
      <c r="C39" s="271"/>
      <c r="H39" s="53"/>
      <c r="I39" s="53"/>
    </row>
    <row r="40" spans="1:15">
      <c r="A40" s="53"/>
      <c r="B40" s="54"/>
      <c r="C40" s="54"/>
      <c r="D40" s="53"/>
      <c r="E40" s="53"/>
      <c r="F40" s="53"/>
      <c r="G40" s="53"/>
      <c r="H40" s="53"/>
      <c r="I40" s="53"/>
    </row>
    <row r="41" spans="1:15">
      <c r="C41" s="271"/>
    </row>
    <row r="42" spans="1:15">
      <c r="A42" s="4" t="s">
        <v>28</v>
      </c>
      <c r="B42" s="38"/>
      <c r="C42" s="38"/>
      <c r="D42" s="38"/>
      <c r="E42" s="38"/>
      <c r="F42" s="38" t="s">
        <v>6</v>
      </c>
      <c r="G42" s="38"/>
      <c r="H42" s="38"/>
      <c r="I42" s="38"/>
    </row>
    <row r="43" spans="1:15">
      <c r="A43" s="295" t="s">
        <v>7</v>
      </c>
      <c r="B43" s="297" t="s">
        <v>8</v>
      </c>
      <c r="C43" s="295" t="s">
        <v>9</v>
      </c>
      <c r="D43" s="6" t="s">
        <v>24</v>
      </c>
      <c r="E43" s="7"/>
      <c r="F43" s="8"/>
      <c r="G43" s="8"/>
      <c r="H43" s="9"/>
      <c r="I43" s="295" t="s">
        <v>25</v>
      </c>
    </row>
    <row r="44" spans="1:15">
      <c r="A44" s="299"/>
      <c r="B44" s="298"/>
      <c r="C44" s="296"/>
      <c r="D44" s="10" t="s">
        <v>51</v>
      </c>
      <c r="E44" s="10" t="s">
        <v>52</v>
      </c>
      <c r="F44" s="11" t="s">
        <v>53</v>
      </c>
      <c r="G44" s="11" t="s">
        <v>15</v>
      </c>
      <c r="H44" s="11" t="s">
        <v>16</v>
      </c>
      <c r="I44" s="296"/>
    </row>
    <row r="45" spans="1:15">
      <c r="A45" s="47" t="s">
        <v>26</v>
      </c>
      <c r="B45" s="47"/>
      <c r="C45" s="47"/>
      <c r="D45" s="47"/>
      <c r="E45" s="47"/>
      <c r="F45" s="47"/>
      <c r="G45" s="47"/>
      <c r="H45" s="47"/>
      <c r="I45" s="47"/>
    </row>
    <row r="46" spans="1:15">
      <c r="A46" s="23">
        <v>1000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f>SUM(D46:F46)</f>
        <v>0</v>
      </c>
      <c r="H46" s="55">
        <f>G46</f>
        <v>0</v>
      </c>
      <c r="I46" s="23"/>
    </row>
    <row r="47" spans="1:15">
      <c r="A47" s="23">
        <v>2000</v>
      </c>
      <c r="B47" s="55">
        <v>0</v>
      </c>
      <c r="C47" s="55">
        <v>0</v>
      </c>
      <c r="D47" s="55">
        <v>0</v>
      </c>
      <c r="E47" s="55">
        <v>0</v>
      </c>
      <c r="F47" s="55">
        <v>0</v>
      </c>
      <c r="G47" s="55">
        <f t="shared" ref="G47:G54" si="4">SUM(D47:F47)</f>
        <v>0</v>
      </c>
      <c r="H47" s="55">
        <f t="shared" ref="H47:H54" si="5">G47</f>
        <v>0</v>
      </c>
      <c r="I47" s="23"/>
    </row>
    <row r="48" spans="1:15">
      <c r="A48" s="23">
        <v>3000</v>
      </c>
      <c r="B48" s="55">
        <v>0</v>
      </c>
      <c r="C48" s="55">
        <v>0</v>
      </c>
      <c r="D48" s="55">
        <v>0</v>
      </c>
      <c r="E48" s="55">
        <v>0</v>
      </c>
      <c r="F48" s="55">
        <v>0</v>
      </c>
      <c r="G48" s="55">
        <f t="shared" si="4"/>
        <v>0</v>
      </c>
      <c r="H48" s="55">
        <f t="shared" si="5"/>
        <v>0</v>
      </c>
      <c r="I48" s="23"/>
    </row>
    <row r="49" spans="1:9">
      <c r="A49" s="23">
        <v>4000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f t="shared" si="4"/>
        <v>0</v>
      </c>
      <c r="H49" s="55">
        <f t="shared" si="5"/>
        <v>0</v>
      </c>
      <c r="I49" s="23"/>
    </row>
    <row r="50" spans="1:9">
      <c r="A50" s="23">
        <v>5000</v>
      </c>
      <c r="B50" s="55">
        <v>0</v>
      </c>
      <c r="C50" s="55">
        <v>0</v>
      </c>
      <c r="D50" s="55">
        <v>0</v>
      </c>
      <c r="E50" s="55">
        <v>0</v>
      </c>
      <c r="F50" s="55">
        <v>0</v>
      </c>
      <c r="G50" s="55">
        <f t="shared" si="4"/>
        <v>0</v>
      </c>
      <c r="H50" s="55">
        <f t="shared" si="5"/>
        <v>0</v>
      </c>
      <c r="I50" s="23"/>
    </row>
    <row r="51" spans="1:9">
      <c r="A51" s="23">
        <v>6000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5">
        <f t="shared" si="4"/>
        <v>0</v>
      </c>
      <c r="H51" s="55">
        <f t="shared" si="5"/>
        <v>0</v>
      </c>
      <c r="I51" s="23"/>
    </row>
    <row r="52" spans="1:9">
      <c r="A52" s="23">
        <v>7000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f t="shared" si="4"/>
        <v>0</v>
      </c>
      <c r="H52" s="55">
        <f t="shared" si="5"/>
        <v>0</v>
      </c>
      <c r="I52" s="23"/>
    </row>
    <row r="53" spans="1:9">
      <c r="A53" s="23">
        <v>8000</v>
      </c>
      <c r="B53" s="55">
        <v>0</v>
      </c>
      <c r="C53" s="55">
        <v>0</v>
      </c>
      <c r="D53" s="55">
        <v>0</v>
      </c>
      <c r="E53" s="55">
        <v>0</v>
      </c>
      <c r="F53" s="55">
        <v>0</v>
      </c>
      <c r="G53" s="55">
        <f t="shared" si="4"/>
        <v>0</v>
      </c>
      <c r="H53" s="55">
        <f t="shared" si="5"/>
        <v>0</v>
      </c>
      <c r="I53" s="23"/>
    </row>
    <row r="54" spans="1:9">
      <c r="A54" s="49">
        <v>9000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5">
        <f t="shared" si="4"/>
        <v>0</v>
      </c>
      <c r="H54" s="55">
        <f t="shared" si="5"/>
        <v>0</v>
      </c>
      <c r="I54" s="49"/>
    </row>
    <row r="55" spans="1:9">
      <c r="A55" s="31"/>
      <c r="B55" s="57"/>
      <c r="C55" s="57"/>
      <c r="D55" s="57"/>
      <c r="E55" s="57"/>
      <c r="F55" s="57"/>
      <c r="G55" s="57"/>
      <c r="H55" s="57"/>
      <c r="I55" s="31"/>
    </row>
    <row r="56" spans="1:9">
      <c r="A56" s="58" t="s">
        <v>22</v>
      </c>
      <c r="B56" s="59">
        <f>SUM(B46:B54)</f>
        <v>0</v>
      </c>
      <c r="C56" s="59">
        <f t="shared" ref="C56:H56" si="6">SUM(C46:C54)</f>
        <v>0</v>
      </c>
      <c r="D56" s="59">
        <f t="shared" si="6"/>
        <v>0</v>
      </c>
      <c r="E56" s="59">
        <f t="shared" si="6"/>
        <v>0</v>
      </c>
      <c r="F56" s="59">
        <f t="shared" si="6"/>
        <v>0</v>
      </c>
      <c r="G56" s="59">
        <f t="shared" si="6"/>
        <v>0</v>
      </c>
      <c r="H56" s="59">
        <f t="shared" si="6"/>
        <v>0</v>
      </c>
      <c r="I56" s="60"/>
    </row>
    <row r="57" spans="1:9">
      <c r="A57" s="31"/>
      <c r="B57" s="31"/>
      <c r="C57" s="31"/>
      <c r="D57" s="31"/>
      <c r="E57" s="31"/>
      <c r="F57" s="31"/>
      <c r="G57" s="31"/>
      <c r="H57" s="31"/>
      <c r="I57" s="31"/>
    </row>
    <row r="58" spans="1:9">
      <c r="A58" s="61"/>
      <c r="B58" s="61"/>
      <c r="C58" s="61"/>
    </row>
    <row r="59" spans="1:9">
      <c r="A59" s="292"/>
      <c r="B59" s="292"/>
      <c r="C59" s="292"/>
      <c r="F59" s="293" t="s">
        <v>32</v>
      </c>
      <c r="G59" s="293"/>
      <c r="H59" s="293"/>
      <c r="I59" s="61"/>
    </row>
    <row r="60" spans="1:9">
      <c r="A60" s="294"/>
      <c r="B60" s="294"/>
      <c r="C60" s="294"/>
      <c r="F60" s="294" t="s">
        <v>33</v>
      </c>
      <c r="G60" s="294"/>
      <c r="H60" s="294"/>
      <c r="I60" s="63"/>
    </row>
    <row r="61" spans="1:9" ht="27.75" customHeight="1">
      <c r="A61" s="291"/>
      <c r="B61" s="291"/>
      <c r="C61" s="291"/>
      <c r="F61" s="291" t="s">
        <v>34</v>
      </c>
      <c r="G61" s="291"/>
      <c r="H61" s="291"/>
      <c r="I61" s="63"/>
    </row>
    <row r="64" spans="1:9">
      <c r="B64" s="125"/>
      <c r="C64" s="125"/>
      <c r="D64" s="125"/>
      <c r="E64" s="125"/>
      <c r="F64" s="125"/>
      <c r="G64" s="125"/>
      <c r="H64" s="125"/>
    </row>
    <row r="65" spans="2:8">
      <c r="B65" s="125"/>
      <c r="C65" s="125"/>
      <c r="D65" s="125"/>
      <c r="E65" s="125"/>
      <c r="F65" s="125"/>
      <c r="G65" s="125"/>
      <c r="H65" s="125"/>
    </row>
    <row r="66" spans="2:8">
      <c r="B66" s="125"/>
      <c r="C66" s="130"/>
      <c r="D66" s="125"/>
      <c r="E66" s="125"/>
      <c r="F66" s="125"/>
      <c r="G66" s="125"/>
      <c r="H66" s="125"/>
    </row>
    <row r="67" spans="2:8">
      <c r="B67" s="125"/>
      <c r="C67" s="125"/>
      <c r="D67" s="125"/>
      <c r="E67" s="125"/>
      <c r="F67" s="125"/>
      <c r="G67" s="125"/>
      <c r="H67" s="125"/>
    </row>
    <row r="68" spans="2:8">
      <c r="B68" s="125"/>
      <c r="C68" s="125"/>
      <c r="D68" s="125"/>
      <c r="E68" s="125"/>
      <c r="F68" s="125"/>
      <c r="G68" s="125"/>
      <c r="H68" s="125"/>
    </row>
    <row r="69" spans="2:8">
      <c r="B69" s="125"/>
      <c r="C69" s="130"/>
      <c r="D69" s="125"/>
      <c r="E69" s="125"/>
      <c r="F69" s="125"/>
      <c r="G69" s="125"/>
      <c r="H69" s="125"/>
    </row>
    <row r="70" spans="2:8">
      <c r="B70" s="125"/>
      <c r="C70" s="125"/>
      <c r="D70" s="125"/>
      <c r="E70" s="125"/>
      <c r="F70" s="125"/>
      <c r="G70" s="125"/>
      <c r="H70" s="125"/>
    </row>
    <row r="71" spans="2:8">
      <c r="B71" s="125"/>
      <c r="C71" s="125"/>
      <c r="D71" s="125"/>
      <c r="E71" s="125"/>
      <c r="F71" s="125"/>
      <c r="G71" s="125"/>
      <c r="H71" s="125"/>
    </row>
    <row r="72" spans="2:8">
      <c r="B72" s="125"/>
      <c r="C72" s="130"/>
      <c r="D72" s="125"/>
      <c r="E72" s="125"/>
      <c r="F72" s="125"/>
      <c r="G72" s="125"/>
      <c r="H72" s="125"/>
    </row>
    <row r="73" spans="2:8">
      <c r="B73" s="125"/>
      <c r="C73" s="125"/>
      <c r="D73" s="125"/>
      <c r="E73" s="125"/>
      <c r="F73" s="125"/>
      <c r="G73" s="125"/>
      <c r="H73" s="125"/>
    </row>
    <row r="74" spans="2:8">
      <c r="B74" s="125"/>
      <c r="C74" s="125"/>
      <c r="D74" s="125"/>
      <c r="E74" s="125"/>
      <c r="F74" s="125"/>
      <c r="G74" s="125"/>
      <c r="H74" s="125"/>
    </row>
    <row r="75" spans="2:8">
      <c r="B75" s="125"/>
      <c r="C75" s="125"/>
      <c r="D75" s="125"/>
      <c r="E75" s="125"/>
      <c r="F75" s="125"/>
      <c r="G75" s="125"/>
      <c r="H75" s="125"/>
    </row>
    <row r="76" spans="2:8">
      <c r="B76" s="125"/>
      <c r="C76" s="125"/>
      <c r="D76" s="125"/>
      <c r="E76" s="125"/>
      <c r="F76" s="125"/>
      <c r="G76" s="125"/>
      <c r="H76" s="125"/>
    </row>
    <row r="77" spans="2:8">
      <c r="B77" s="125"/>
      <c r="C77" s="125"/>
      <c r="D77" s="125"/>
      <c r="E77" s="125"/>
      <c r="F77" s="125"/>
      <c r="G77" s="125"/>
      <c r="H77" s="125"/>
    </row>
  </sheetData>
  <mergeCells count="23">
    <mergeCell ref="A2:I2"/>
    <mergeCell ref="A3:I3"/>
    <mergeCell ref="A4:I4"/>
    <mergeCell ref="G6:I6"/>
    <mergeCell ref="A7:I7"/>
    <mergeCell ref="A10:A11"/>
    <mergeCell ref="B10:B11"/>
    <mergeCell ref="C10:C11"/>
    <mergeCell ref="I10:I11"/>
    <mergeCell ref="A43:A44"/>
    <mergeCell ref="B43:B44"/>
    <mergeCell ref="C43:C44"/>
    <mergeCell ref="I43:I44"/>
    <mergeCell ref="A21:A22"/>
    <mergeCell ref="B21:B22"/>
    <mergeCell ref="C21:C22"/>
    <mergeCell ref="I21:I22"/>
    <mergeCell ref="A61:C61"/>
    <mergeCell ref="F61:H61"/>
    <mergeCell ref="A59:C59"/>
    <mergeCell ref="F59:H59"/>
    <mergeCell ref="A60:C60"/>
    <mergeCell ref="F60:H60"/>
  </mergeCells>
  <phoneticPr fontId="11" type="noConversion"/>
  <pageMargins left="0.51181102362204722" right="0.15748031496062992" top="0.46" bottom="0.31496062992125984" header="0" footer="0"/>
  <pageSetup fitToHeight="2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1"/>
  <sheetViews>
    <sheetView view="pageBreakPreview" zoomScale="60" zoomScaleNormal="100" workbookViewId="0">
      <selection activeCell="C13" sqref="C13"/>
    </sheetView>
  </sheetViews>
  <sheetFormatPr baseColWidth="10" defaultRowHeight="12.75"/>
  <cols>
    <col min="2" max="2" width="7" customWidth="1"/>
    <col min="3" max="3" width="94.5703125" style="154" customWidth="1"/>
    <col min="4" max="4" width="14.28515625" bestFit="1" customWidth="1"/>
    <col min="5" max="5" width="11.42578125" style="62"/>
    <col min="6" max="6" width="13.28515625" bestFit="1" customWidth="1"/>
  </cols>
  <sheetData>
    <row r="1" spans="1:9">
      <c r="A1" s="300" t="s">
        <v>1</v>
      </c>
      <c r="B1" s="300"/>
      <c r="C1" s="300"/>
      <c r="D1" s="300"/>
      <c r="E1" s="300"/>
    </row>
    <row r="2" spans="1:9">
      <c r="A2" s="300" t="s">
        <v>2</v>
      </c>
      <c r="B2" s="300"/>
      <c r="C2" s="300"/>
      <c r="D2" s="300"/>
      <c r="E2" s="300"/>
    </row>
    <row r="3" spans="1:9">
      <c r="A3" s="300" t="s">
        <v>3</v>
      </c>
      <c r="B3" s="300"/>
      <c r="C3" s="300"/>
      <c r="D3" s="300"/>
      <c r="E3" s="300"/>
    </row>
    <row r="4" spans="1:9" ht="18" customHeight="1">
      <c r="A4" s="300" t="s">
        <v>191</v>
      </c>
      <c r="B4" s="300"/>
      <c r="C4" s="300"/>
      <c r="D4" s="300"/>
      <c r="E4" s="300"/>
    </row>
    <row r="5" spans="1:9" s="127" customFormat="1" ht="30.75" customHeight="1">
      <c r="A5" s="129" t="s">
        <v>81</v>
      </c>
      <c r="B5" s="155" t="s">
        <v>35</v>
      </c>
      <c r="C5" s="153" t="s">
        <v>82</v>
      </c>
      <c r="D5" s="155" t="s">
        <v>83</v>
      </c>
      <c r="E5" s="155" t="s">
        <v>84</v>
      </c>
    </row>
    <row r="6" spans="1:9" s="152" customFormat="1">
      <c r="A6" s="267">
        <v>41347.609675925924</v>
      </c>
      <c r="B6" s="245"/>
      <c r="C6" s="283" t="s">
        <v>192</v>
      </c>
      <c r="D6" s="268">
        <v>264068.53999999998</v>
      </c>
      <c r="E6" s="246">
        <v>7985</v>
      </c>
      <c r="F6" s="238"/>
      <c r="G6" s="236"/>
      <c r="H6" s="236"/>
      <c r="I6" s="236"/>
    </row>
    <row r="7" spans="1:9" s="152" customFormat="1">
      <c r="A7" s="247"/>
      <c r="B7" s="245"/>
      <c r="C7" s="284"/>
      <c r="D7" s="247"/>
      <c r="E7" s="248"/>
      <c r="F7" s="236"/>
      <c r="G7" s="236"/>
      <c r="H7" s="236"/>
      <c r="I7" s="236"/>
    </row>
    <row r="8" spans="1:9" s="152" customFormat="1">
      <c r="A8" s="267">
        <v>41347.60974537037</v>
      </c>
      <c r="B8" s="245"/>
      <c r="C8" s="283" t="s">
        <v>193</v>
      </c>
      <c r="D8" s="268">
        <v>78902.19</v>
      </c>
      <c r="E8" s="246">
        <v>8066</v>
      </c>
      <c r="F8" s="238"/>
      <c r="G8" s="236"/>
      <c r="H8" s="236"/>
      <c r="I8" s="236"/>
    </row>
    <row r="9" spans="1:9" s="152" customFormat="1">
      <c r="A9" s="247"/>
      <c r="B9" s="245"/>
      <c r="C9" s="284"/>
      <c r="D9" s="247"/>
      <c r="E9" s="248"/>
      <c r="F9" s="236"/>
      <c r="G9" s="236"/>
      <c r="H9" s="236"/>
      <c r="I9" s="236"/>
    </row>
    <row r="10" spans="1:9" s="152" customFormat="1" ht="22.5">
      <c r="A10" s="267">
        <v>41347.598657407405</v>
      </c>
      <c r="B10" s="245"/>
      <c r="C10" s="283" t="s">
        <v>194</v>
      </c>
      <c r="D10" s="268">
        <v>287117.34000000003</v>
      </c>
      <c r="E10" s="246">
        <v>9664</v>
      </c>
      <c r="F10" s="238"/>
      <c r="G10" s="236"/>
      <c r="H10" s="236"/>
      <c r="I10" s="236"/>
    </row>
    <row r="11" spans="1:9" s="152" customFormat="1">
      <c r="A11" s="247"/>
      <c r="B11" s="245"/>
      <c r="C11" s="284"/>
      <c r="D11" s="247"/>
      <c r="E11" s="248"/>
      <c r="F11" s="236"/>
      <c r="G11" s="236"/>
      <c r="H11" s="236"/>
      <c r="I11" s="236"/>
    </row>
    <row r="12" spans="1:9" s="152" customFormat="1" ht="22.5">
      <c r="A12" s="267">
        <v>41550.593321759261</v>
      </c>
      <c r="B12" s="245"/>
      <c r="C12" s="283" t="s">
        <v>195</v>
      </c>
      <c r="D12" s="268">
        <v>304750.89</v>
      </c>
      <c r="E12" s="269">
        <v>42580</v>
      </c>
      <c r="F12" s="238"/>
      <c r="G12" s="236"/>
      <c r="H12" s="236"/>
      <c r="I12" s="236"/>
    </row>
    <row r="13" spans="1:9" s="152" customFormat="1">
      <c r="A13" s="247"/>
      <c r="B13" s="245"/>
      <c r="C13" s="284"/>
      <c r="D13" s="247"/>
      <c r="E13" s="248"/>
      <c r="F13" s="236"/>
      <c r="G13" s="236"/>
      <c r="H13" s="236"/>
      <c r="I13" s="236"/>
    </row>
    <row r="14" spans="1:9" s="152" customFormat="1">
      <c r="A14" s="267">
        <v>41555.507743055554</v>
      </c>
      <c r="B14" s="249"/>
      <c r="C14" s="283" t="s">
        <v>301</v>
      </c>
      <c r="D14" s="268">
        <v>312210.46999999997</v>
      </c>
      <c r="E14" s="269">
        <v>43184</v>
      </c>
      <c r="F14" s="238"/>
      <c r="G14" s="236"/>
      <c r="H14" s="236"/>
      <c r="I14" s="236"/>
    </row>
    <row r="15" spans="1:9" s="128" customFormat="1">
      <c r="A15" s="247"/>
      <c r="B15" s="250"/>
      <c r="C15" s="284"/>
      <c r="D15" s="247"/>
      <c r="E15" s="248"/>
      <c r="F15" s="236"/>
      <c r="G15" s="236"/>
      <c r="H15" s="236"/>
    </row>
    <row r="16" spans="1:9" s="128" customFormat="1">
      <c r="A16" s="267">
        <v>41555.5077662037</v>
      </c>
      <c r="B16" s="250"/>
      <c r="C16" s="283" t="s">
        <v>196</v>
      </c>
      <c r="D16" s="268">
        <v>24165.34</v>
      </c>
      <c r="E16" s="269">
        <v>43255</v>
      </c>
      <c r="F16" s="238"/>
      <c r="G16" s="236"/>
      <c r="H16" s="236"/>
    </row>
    <row r="17" spans="1:8" s="128" customFormat="1">
      <c r="A17" s="247"/>
      <c r="B17" s="251"/>
      <c r="C17" s="284"/>
      <c r="D17" s="247"/>
      <c r="E17" s="248"/>
      <c r="F17" s="236"/>
      <c r="G17" s="236"/>
      <c r="H17" s="236"/>
    </row>
    <row r="18" spans="1:8" s="128" customFormat="1" ht="22.5">
      <c r="A18" s="267">
        <v>41556.493634259263</v>
      </c>
      <c r="B18" s="251"/>
      <c r="C18" s="283" t="s">
        <v>197</v>
      </c>
      <c r="D18" s="268">
        <v>317391.84000000003</v>
      </c>
      <c r="E18" s="269">
        <v>43434</v>
      </c>
      <c r="F18" s="238"/>
      <c r="G18" s="236"/>
      <c r="H18" s="236"/>
    </row>
    <row r="19" spans="1:8" s="62" customFormat="1">
      <c r="A19" s="247"/>
      <c r="B19" s="252"/>
      <c r="C19" s="284"/>
      <c r="D19" s="247"/>
      <c r="E19" s="248"/>
      <c r="F19" s="236"/>
      <c r="G19" s="236"/>
      <c r="H19" s="236"/>
    </row>
    <row r="20" spans="1:8" s="62" customFormat="1">
      <c r="A20" s="267">
        <v>41564.55263888889</v>
      </c>
      <c r="B20" s="251"/>
      <c r="C20" s="283" t="s">
        <v>198</v>
      </c>
      <c r="D20" s="268">
        <v>95065.55</v>
      </c>
      <c r="E20" s="269">
        <v>44698</v>
      </c>
      <c r="F20" s="238"/>
      <c r="G20" s="236"/>
      <c r="H20" s="236"/>
    </row>
    <row r="21" spans="1:8" s="62" customFormat="1">
      <c r="A21" s="247"/>
      <c r="B21" s="252"/>
      <c r="C21" s="284"/>
      <c r="D21" s="247"/>
      <c r="E21" s="248"/>
      <c r="F21" s="236"/>
      <c r="G21" s="236"/>
      <c r="H21" s="236"/>
    </row>
    <row r="22" spans="1:8" s="62" customFormat="1">
      <c r="A22" s="267">
        <v>41572.586886574078</v>
      </c>
      <c r="B22" s="251"/>
      <c r="C22" s="283" t="s">
        <v>199</v>
      </c>
      <c r="D22" s="268">
        <v>313035.19</v>
      </c>
      <c r="E22" s="269">
        <v>45483</v>
      </c>
      <c r="F22" s="238"/>
      <c r="G22" s="236"/>
      <c r="H22" s="236"/>
    </row>
    <row r="23" spans="1:8" s="62" customFormat="1">
      <c r="A23" s="247"/>
      <c r="B23" s="252"/>
      <c r="C23" s="284"/>
      <c r="D23" s="247"/>
      <c r="E23" s="248"/>
      <c r="F23" s="236"/>
      <c r="G23" s="236"/>
      <c r="H23" s="236"/>
    </row>
    <row r="24" spans="1:8" s="62" customFormat="1">
      <c r="A24" s="267">
        <v>41572.586898148147</v>
      </c>
      <c r="B24" s="251"/>
      <c r="C24" s="283" t="s">
        <v>200</v>
      </c>
      <c r="D24" s="268">
        <v>24165.34</v>
      </c>
      <c r="E24" s="269">
        <v>45529</v>
      </c>
      <c r="F24" s="238"/>
      <c r="G24" s="236"/>
      <c r="H24" s="236"/>
    </row>
    <row r="25" spans="1:8" s="62" customFormat="1">
      <c r="A25" s="247"/>
      <c r="B25" s="252"/>
      <c r="C25" s="284"/>
      <c r="D25" s="247"/>
      <c r="E25" s="248"/>
      <c r="F25" s="236"/>
      <c r="G25" s="236"/>
      <c r="H25" s="236"/>
    </row>
    <row r="26" spans="1:8" ht="22.5">
      <c r="A26" s="267">
        <v>41571.434282407405</v>
      </c>
      <c r="B26" s="251"/>
      <c r="C26" s="283" t="s">
        <v>201</v>
      </c>
      <c r="D26" s="281">
        <v>313276.26</v>
      </c>
      <c r="E26" s="269">
        <v>45760</v>
      </c>
      <c r="F26" s="238"/>
      <c r="G26" s="236"/>
      <c r="H26" s="236"/>
    </row>
    <row r="27" spans="1:8">
      <c r="A27" s="247"/>
      <c r="B27" s="201"/>
      <c r="C27" s="284"/>
      <c r="D27" s="247"/>
      <c r="E27" s="248"/>
      <c r="F27" s="236"/>
      <c r="G27" s="236"/>
      <c r="H27" s="236"/>
    </row>
    <row r="28" spans="1:8" ht="22.5">
      <c r="A28" s="267">
        <v>41578.495416666665</v>
      </c>
      <c r="B28" s="251"/>
      <c r="C28" s="283" t="s">
        <v>201</v>
      </c>
      <c r="D28" s="268">
        <v>313276.26</v>
      </c>
      <c r="E28" s="269">
        <v>46532</v>
      </c>
      <c r="F28" s="238"/>
      <c r="G28" s="236"/>
      <c r="H28" s="236"/>
    </row>
    <row r="29" spans="1:8">
      <c r="A29" s="247"/>
      <c r="B29" s="201"/>
      <c r="C29" s="284"/>
      <c r="D29" s="247"/>
      <c r="E29" s="248"/>
      <c r="F29" s="236"/>
      <c r="G29" s="236"/>
      <c r="H29" s="236"/>
    </row>
    <row r="30" spans="1:8">
      <c r="A30" s="267">
        <v>41589.559386574074</v>
      </c>
      <c r="B30" s="201"/>
      <c r="C30" s="283" t="s">
        <v>202</v>
      </c>
      <c r="D30" s="268">
        <v>296906.99</v>
      </c>
      <c r="E30" s="269">
        <v>47967</v>
      </c>
      <c r="F30" s="238"/>
      <c r="G30" s="236"/>
      <c r="H30" s="236"/>
    </row>
    <row r="31" spans="1:8">
      <c r="A31" s="247"/>
      <c r="B31" s="201"/>
      <c r="C31" s="284"/>
      <c r="D31" s="247"/>
      <c r="E31" s="248"/>
      <c r="F31" s="236"/>
      <c r="G31" s="236"/>
      <c r="H31" s="236"/>
    </row>
    <row r="32" spans="1:8">
      <c r="A32" s="267">
        <v>41589.559398148151</v>
      </c>
      <c r="B32" s="201"/>
      <c r="C32" s="283" t="s">
        <v>203</v>
      </c>
      <c r="D32" s="268">
        <v>24165.34</v>
      </c>
      <c r="E32" s="269">
        <v>48000</v>
      </c>
      <c r="F32" s="238"/>
      <c r="G32" s="236"/>
      <c r="H32" s="236"/>
    </row>
    <row r="33" spans="1:8">
      <c r="A33" s="247"/>
      <c r="B33" s="201"/>
      <c r="C33" s="284"/>
      <c r="D33" s="247"/>
      <c r="E33" s="248"/>
      <c r="F33" s="236"/>
      <c r="G33" s="236"/>
      <c r="H33" s="236"/>
    </row>
    <row r="34" spans="1:8" ht="22.5">
      <c r="A34" s="267">
        <v>41591.608738425923</v>
      </c>
      <c r="B34" s="201"/>
      <c r="C34" s="283" t="s">
        <v>204</v>
      </c>
      <c r="D34" s="268">
        <v>313071.89</v>
      </c>
      <c r="E34" s="269">
        <v>48101</v>
      </c>
      <c r="F34" s="238"/>
      <c r="G34" s="236"/>
      <c r="H34" s="236"/>
    </row>
    <row r="35" spans="1:8">
      <c r="A35" s="247"/>
      <c r="B35" s="201"/>
      <c r="C35" s="284"/>
      <c r="D35" s="247"/>
      <c r="E35" s="248"/>
      <c r="F35" s="236"/>
      <c r="G35" s="236"/>
      <c r="H35" s="236"/>
    </row>
    <row r="36" spans="1:8">
      <c r="A36" s="267">
        <v>41597.490706018521</v>
      </c>
      <c r="B36" s="201"/>
      <c r="C36" s="283" t="s">
        <v>205</v>
      </c>
      <c r="D36" s="268">
        <v>269944.25</v>
      </c>
      <c r="E36" s="269">
        <v>48987</v>
      </c>
      <c r="F36" s="238"/>
      <c r="G36" s="236"/>
      <c r="H36" s="236"/>
    </row>
    <row r="37" spans="1:8">
      <c r="A37" s="247"/>
      <c r="B37" s="201"/>
      <c r="C37" s="284"/>
      <c r="D37" s="247"/>
      <c r="E37" s="248"/>
      <c r="F37" s="236"/>
      <c r="G37" s="236"/>
      <c r="H37" s="236"/>
    </row>
    <row r="38" spans="1:8" ht="22.5">
      <c r="A38" s="267">
        <v>41597.487638888888</v>
      </c>
      <c r="B38" s="201"/>
      <c r="C38" s="283" t="s">
        <v>206</v>
      </c>
      <c r="D38" s="268">
        <v>14383.42</v>
      </c>
      <c r="E38" s="269">
        <v>49203</v>
      </c>
      <c r="F38" s="238"/>
      <c r="G38" s="236"/>
      <c r="H38" s="236"/>
    </row>
    <row r="39" spans="1:8">
      <c r="A39" s="247"/>
      <c r="B39" s="201"/>
      <c r="C39" s="284"/>
      <c r="D39" s="247"/>
      <c r="E39" s="248"/>
      <c r="F39" s="236"/>
      <c r="G39" s="236"/>
      <c r="H39" s="236"/>
    </row>
    <row r="40" spans="1:8">
      <c r="A40" s="267">
        <v>41604.446712962963</v>
      </c>
      <c r="B40" s="201"/>
      <c r="C40" s="283" t="s">
        <v>207</v>
      </c>
      <c r="D40" s="268">
        <v>301662.01</v>
      </c>
      <c r="E40" s="269">
        <v>50067</v>
      </c>
      <c r="F40" s="238"/>
      <c r="G40" s="236"/>
      <c r="H40" s="236"/>
    </row>
    <row r="41" spans="1:8">
      <c r="A41" s="247"/>
      <c r="B41" s="201"/>
      <c r="C41" s="284"/>
      <c r="D41" s="247"/>
      <c r="E41" s="248"/>
      <c r="F41" s="236"/>
      <c r="G41" s="236"/>
      <c r="H41" s="236"/>
    </row>
    <row r="42" spans="1:8">
      <c r="A42" s="267">
        <v>41604.44672453704</v>
      </c>
      <c r="B42" s="201"/>
      <c r="C42" s="283" t="s">
        <v>208</v>
      </c>
      <c r="D42" s="268">
        <v>24165.34</v>
      </c>
      <c r="E42" s="269">
        <v>50130</v>
      </c>
      <c r="F42" s="238"/>
      <c r="G42" s="236"/>
      <c r="H42" s="236"/>
    </row>
    <row r="43" spans="1:8">
      <c r="A43" s="247"/>
      <c r="B43" s="201"/>
      <c r="C43" s="284"/>
      <c r="D43" s="247"/>
      <c r="E43" s="248"/>
      <c r="F43" s="236"/>
      <c r="G43" s="236"/>
      <c r="H43" s="236"/>
    </row>
    <row r="44" spans="1:8">
      <c r="A44" s="267">
        <v>41604.450879629629</v>
      </c>
      <c r="B44" s="201"/>
      <c r="C44" s="283" t="s">
        <v>209</v>
      </c>
      <c r="D44" s="268">
        <v>795681.06</v>
      </c>
      <c r="E44" s="269">
        <v>50222</v>
      </c>
      <c r="F44" s="238"/>
      <c r="G44" s="236"/>
      <c r="H44" s="236"/>
    </row>
    <row r="45" spans="1:8">
      <c r="A45" s="247"/>
      <c r="B45" s="201"/>
      <c r="C45" s="284"/>
      <c r="D45" s="247"/>
      <c r="E45" s="248"/>
      <c r="F45" s="236"/>
      <c r="G45" s="236"/>
      <c r="H45" s="236"/>
    </row>
    <row r="46" spans="1:8">
      <c r="A46" s="267">
        <v>41604.450891203705</v>
      </c>
      <c r="B46" s="201"/>
      <c r="C46" s="283" t="s">
        <v>210</v>
      </c>
      <c r="D46" s="268">
        <v>60662.04</v>
      </c>
      <c r="E46" s="269">
        <v>50237</v>
      </c>
      <c r="F46" s="238"/>
      <c r="G46" s="236"/>
      <c r="H46" s="236"/>
    </row>
    <row r="47" spans="1:8">
      <c r="A47" s="247"/>
      <c r="B47" s="201"/>
      <c r="C47" s="284"/>
      <c r="D47" s="247"/>
      <c r="E47" s="248"/>
      <c r="F47" s="236"/>
      <c r="G47" s="236"/>
      <c r="H47" s="236"/>
    </row>
    <row r="48" spans="1:8" ht="22.5">
      <c r="A48" s="267">
        <v>41625.534629629627</v>
      </c>
      <c r="B48" s="201"/>
      <c r="C48" s="283" t="s">
        <v>211</v>
      </c>
      <c r="D48" s="268">
        <v>312675.84000000003</v>
      </c>
      <c r="E48" s="269">
        <v>50545</v>
      </c>
      <c r="F48" s="238"/>
      <c r="G48" s="236"/>
      <c r="H48" s="236"/>
    </row>
    <row r="49" spans="1:8">
      <c r="A49" s="247"/>
      <c r="B49" s="201"/>
      <c r="C49" s="284"/>
      <c r="D49" s="247"/>
      <c r="E49" s="248"/>
      <c r="F49" s="236"/>
      <c r="G49" s="236"/>
      <c r="H49" s="236"/>
    </row>
    <row r="50" spans="1:8">
      <c r="A50" s="282">
        <v>41618.726041666669</v>
      </c>
      <c r="B50" s="201"/>
      <c r="C50" s="285" t="s">
        <v>212</v>
      </c>
      <c r="D50" s="281">
        <v>307798.90999999997</v>
      </c>
      <c r="E50" s="246">
        <v>52252</v>
      </c>
      <c r="F50" s="238"/>
      <c r="G50" s="236"/>
      <c r="H50" s="236"/>
    </row>
    <row r="51" spans="1:8">
      <c r="A51" s="247"/>
      <c r="B51" s="201"/>
      <c r="C51" s="284"/>
      <c r="D51" s="247"/>
      <c r="E51" s="248"/>
      <c r="F51" s="236"/>
      <c r="G51" s="236"/>
      <c r="H51" s="236"/>
    </row>
    <row r="52" spans="1:8">
      <c r="A52" s="282">
        <v>41618.726122685184</v>
      </c>
      <c r="B52" s="253"/>
      <c r="C52" s="285" t="s">
        <v>213</v>
      </c>
      <c r="D52" s="281">
        <v>23206.45</v>
      </c>
      <c r="E52" s="246">
        <v>52287</v>
      </c>
      <c r="F52" s="266"/>
      <c r="G52" s="236"/>
      <c r="H52" s="236"/>
    </row>
    <row r="53" spans="1:8">
      <c r="A53" s="247"/>
      <c r="B53" s="201"/>
      <c r="C53" s="284"/>
      <c r="D53" s="247"/>
      <c r="E53" s="248"/>
      <c r="F53" s="238"/>
      <c r="G53" s="236"/>
      <c r="H53" s="236"/>
    </row>
    <row r="54" spans="1:8">
      <c r="A54" s="282">
        <v>41618.725729166668</v>
      </c>
      <c r="B54" s="201"/>
      <c r="C54" s="285" t="s">
        <v>214</v>
      </c>
      <c r="D54" s="281">
        <v>542651.81999999995</v>
      </c>
      <c r="E54" s="246">
        <v>52377</v>
      </c>
      <c r="F54" s="238"/>
      <c r="G54" s="236"/>
      <c r="H54" s="236"/>
    </row>
    <row r="55" spans="1:8">
      <c r="A55" s="247"/>
      <c r="B55" s="201"/>
      <c r="C55" s="284"/>
      <c r="D55" s="247"/>
      <c r="E55" s="248"/>
      <c r="F55" s="238"/>
      <c r="G55" s="236"/>
      <c r="H55" s="236"/>
    </row>
    <row r="56" spans="1:8">
      <c r="A56" s="282">
        <v>41618.726099537038</v>
      </c>
      <c r="B56" s="201"/>
      <c r="C56" s="285" t="s">
        <v>215</v>
      </c>
      <c r="D56" s="281">
        <v>40441.120000000003</v>
      </c>
      <c r="E56" s="246">
        <v>52413</v>
      </c>
      <c r="F56" s="236"/>
      <c r="G56" s="236"/>
      <c r="H56" s="236"/>
    </row>
    <row r="57" spans="1:8">
      <c r="A57" s="247"/>
      <c r="B57" s="201"/>
      <c r="C57" s="284"/>
      <c r="D57" s="247"/>
      <c r="E57" s="248"/>
      <c r="F57" s="238"/>
      <c r="G57" s="236"/>
      <c r="H57" s="236"/>
    </row>
    <row r="58" spans="1:8">
      <c r="A58" s="282">
        <v>41618.725787037038</v>
      </c>
      <c r="B58" s="201"/>
      <c r="C58" s="285" t="s">
        <v>216</v>
      </c>
      <c r="D58" s="281">
        <v>302397.84000000003</v>
      </c>
      <c r="E58" s="246">
        <v>52449</v>
      </c>
      <c r="F58" s="236"/>
      <c r="G58" s="236"/>
      <c r="H58" s="236"/>
    </row>
    <row r="59" spans="1:8">
      <c r="A59" s="247"/>
      <c r="B59" s="201"/>
      <c r="C59" s="284"/>
      <c r="D59" s="247"/>
      <c r="E59" s="248"/>
      <c r="F59" s="238"/>
      <c r="G59" s="236"/>
      <c r="H59" s="236"/>
    </row>
    <row r="60" spans="1:8">
      <c r="A60" s="282">
        <v>41624.803240740737</v>
      </c>
      <c r="B60" s="253"/>
      <c r="C60" s="285" t="s">
        <v>217</v>
      </c>
      <c r="D60" s="281">
        <v>101015.55</v>
      </c>
      <c r="E60" s="246">
        <v>52965</v>
      </c>
    </row>
    <row r="61" spans="1:8">
      <c r="A61" s="247"/>
      <c r="B61" s="253"/>
      <c r="C61" s="284"/>
      <c r="D61" s="247"/>
      <c r="E61" s="248"/>
    </row>
    <row r="62" spans="1:8" s="270" customFormat="1">
      <c r="A62" s="282">
        <v>41628.599976851852</v>
      </c>
      <c r="B62" s="253"/>
      <c r="C62" s="285" t="s">
        <v>218</v>
      </c>
      <c r="D62" s="281">
        <v>296845.8</v>
      </c>
      <c r="E62" s="246">
        <v>53780</v>
      </c>
    </row>
    <row r="63" spans="1:8" s="272" customFormat="1">
      <c r="A63" s="247"/>
      <c r="B63" s="253"/>
      <c r="C63" s="284"/>
      <c r="D63" s="247"/>
      <c r="E63" s="248"/>
    </row>
    <row r="64" spans="1:8" s="270" customFormat="1">
      <c r="A64" s="282">
        <v>41628.599976851852</v>
      </c>
      <c r="B64" s="253"/>
      <c r="C64" s="285" t="s">
        <v>219</v>
      </c>
      <c r="D64" s="281">
        <v>24165.34</v>
      </c>
      <c r="E64" s="246">
        <v>54157</v>
      </c>
    </row>
    <row r="65" spans="1:5" s="272" customFormat="1">
      <c r="A65" s="247"/>
      <c r="B65" s="253"/>
      <c r="C65" s="284"/>
      <c r="D65" s="247"/>
      <c r="E65" s="248"/>
    </row>
    <row r="66" spans="1:5" s="270" customFormat="1">
      <c r="A66" s="282">
        <v>41625.58390046296</v>
      </c>
      <c r="B66" s="253"/>
      <c r="C66" s="285" t="s">
        <v>220</v>
      </c>
      <c r="D66" s="281">
        <v>312392.06</v>
      </c>
      <c r="E66" s="246">
        <v>54290</v>
      </c>
    </row>
    <row r="67" spans="1:5" s="270" customFormat="1">
      <c r="A67" s="247"/>
      <c r="B67" s="253"/>
      <c r="C67" s="284"/>
      <c r="D67" s="247"/>
      <c r="E67" s="248"/>
    </row>
    <row r="68" spans="1:5">
      <c r="A68" s="247"/>
      <c r="B68" s="253"/>
      <c r="C68" s="284"/>
      <c r="D68" s="247"/>
      <c r="E68" s="248"/>
    </row>
    <row r="69" spans="1:5" s="270" customFormat="1">
      <c r="A69" s="267">
        <v>41563.54954861111</v>
      </c>
      <c r="B69" s="253"/>
      <c r="C69" s="283" t="s">
        <v>221</v>
      </c>
      <c r="D69" s="268">
        <v>466666.67</v>
      </c>
      <c r="E69" s="269">
        <v>29213</v>
      </c>
    </row>
    <row r="70" spans="1:5">
      <c r="A70" s="247"/>
      <c r="B70" s="253"/>
      <c r="C70" s="284"/>
      <c r="D70" s="247"/>
      <c r="E70" s="248"/>
    </row>
    <row r="71" spans="1:5" s="270" customFormat="1" ht="22.5">
      <c r="A71" s="267">
        <v>41612.544108796297</v>
      </c>
      <c r="B71" s="253"/>
      <c r="C71" s="283" t="s">
        <v>222</v>
      </c>
      <c r="D71" s="268">
        <v>466666.67</v>
      </c>
      <c r="E71" s="269">
        <v>33547</v>
      </c>
    </row>
    <row r="72" spans="1:5">
      <c r="A72" s="247"/>
      <c r="B72" s="253"/>
      <c r="C72" s="284"/>
      <c r="D72" s="247"/>
      <c r="E72" s="248"/>
    </row>
    <row r="73" spans="1:5" s="270" customFormat="1">
      <c r="A73" s="267">
        <v>41624.628738425927</v>
      </c>
      <c r="B73" s="253"/>
      <c r="C73" s="283" t="s">
        <v>223</v>
      </c>
      <c r="D73" s="268">
        <v>233333.5</v>
      </c>
      <c r="E73" s="269">
        <v>40990</v>
      </c>
    </row>
    <row r="74" spans="1:5">
      <c r="A74" s="247"/>
      <c r="B74" s="201"/>
      <c r="C74" s="284"/>
      <c r="D74" s="247"/>
      <c r="E74" s="248"/>
    </row>
    <row r="75" spans="1:5" s="270" customFormat="1" ht="22.5">
      <c r="A75" s="267">
        <v>41598.605266203704</v>
      </c>
      <c r="B75" s="201"/>
      <c r="C75" s="283" t="s">
        <v>224</v>
      </c>
      <c r="D75" s="268">
        <v>575318.24</v>
      </c>
      <c r="E75" s="269">
        <v>47762</v>
      </c>
    </row>
    <row r="76" spans="1:5">
      <c r="A76" s="247"/>
      <c r="B76" s="201"/>
      <c r="C76" s="284"/>
      <c r="D76" s="247"/>
      <c r="E76" s="248"/>
    </row>
    <row r="77" spans="1:5" s="270" customFormat="1" ht="22.5">
      <c r="A77" s="267">
        <v>41611.565972222219</v>
      </c>
      <c r="B77" s="201"/>
      <c r="C77" s="283" t="s">
        <v>225</v>
      </c>
      <c r="D77" s="268">
        <v>74925</v>
      </c>
      <c r="E77" s="269">
        <v>50528</v>
      </c>
    </row>
    <row r="78" spans="1:5">
      <c r="A78" s="247"/>
      <c r="B78" s="201"/>
      <c r="C78" s="284"/>
      <c r="D78" s="247"/>
      <c r="E78" s="248"/>
    </row>
    <row r="79" spans="1:5" s="270" customFormat="1" ht="22.5">
      <c r="A79" s="267">
        <v>41611.566203703704</v>
      </c>
      <c r="B79" s="201"/>
      <c r="C79" s="283" t="s">
        <v>226</v>
      </c>
      <c r="D79" s="268">
        <v>2716692.35</v>
      </c>
      <c r="E79" s="269">
        <v>50541</v>
      </c>
    </row>
    <row r="80" spans="1:5">
      <c r="A80" s="247"/>
      <c r="B80" s="201"/>
      <c r="C80" s="284"/>
      <c r="D80" s="247"/>
      <c r="E80" s="248"/>
    </row>
    <row r="81" spans="1:5" s="270" customFormat="1" ht="22.5">
      <c r="A81" s="267">
        <v>41611.566516203704</v>
      </c>
      <c r="B81" s="201"/>
      <c r="C81" s="283" t="s">
        <v>227</v>
      </c>
      <c r="D81" s="268">
        <v>74925</v>
      </c>
      <c r="E81" s="269">
        <v>50563</v>
      </c>
    </row>
    <row r="82" spans="1:5">
      <c r="A82" s="247"/>
      <c r="B82" s="201"/>
      <c r="C82" s="284"/>
      <c r="D82" s="247"/>
      <c r="E82" s="248"/>
    </row>
    <row r="83" spans="1:5" s="270" customFormat="1" ht="22.5">
      <c r="A83" s="267">
        <v>41611.566840277781</v>
      </c>
      <c r="B83" s="201"/>
      <c r="C83" s="283" t="s">
        <v>228</v>
      </c>
      <c r="D83" s="268">
        <v>515170.59</v>
      </c>
      <c r="E83" s="269">
        <v>50566</v>
      </c>
    </row>
    <row r="84" spans="1:5">
      <c r="A84" s="247"/>
      <c r="B84" s="201"/>
      <c r="C84" s="284"/>
      <c r="D84" s="247"/>
      <c r="E84" s="248"/>
    </row>
    <row r="85" spans="1:5" ht="22.5">
      <c r="A85" s="267">
        <v>41611.56722222222</v>
      </c>
      <c r="B85" s="201"/>
      <c r="C85" s="283" t="s">
        <v>229</v>
      </c>
      <c r="D85" s="268">
        <v>74925</v>
      </c>
      <c r="E85" s="269">
        <v>50572</v>
      </c>
    </row>
    <row r="86" spans="1:5">
      <c r="A86" s="247"/>
      <c r="B86" s="201"/>
      <c r="C86" s="284"/>
      <c r="D86" s="247"/>
      <c r="E86" s="248"/>
    </row>
    <row r="87" spans="1:5" s="270" customFormat="1" ht="22.5">
      <c r="A87" s="267">
        <v>41611.567499999997</v>
      </c>
      <c r="B87" s="201"/>
      <c r="C87" s="283" t="s">
        <v>230</v>
      </c>
      <c r="D87" s="268">
        <v>74925</v>
      </c>
      <c r="E87" s="269">
        <v>50574</v>
      </c>
    </row>
    <row r="88" spans="1:5">
      <c r="A88" s="247"/>
      <c r="B88" s="201"/>
      <c r="C88" s="284"/>
      <c r="D88" s="247"/>
      <c r="E88" s="248"/>
    </row>
    <row r="89" spans="1:5" s="270" customFormat="1" ht="22.5">
      <c r="A89" s="267">
        <v>41611.567766203705</v>
      </c>
      <c r="B89" s="201"/>
      <c r="C89" s="283" t="s">
        <v>231</v>
      </c>
      <c r="D89" s="268">
        <v>74925</v>
      </c>
      <c r="E89" s="269">
        <v>50580</v>
      </c>
    </row>
    <row r="90" spans="1:5">
      <c r="A90" s="247"/>
      <c r="B90" s="201"/>
      <c r="C90" s="284"/>
      <c r="D90" s="247"/>
      <c r="E90" s="248"/>
    </row>
    <row r="91" spans="1:5" s="270" customFormat="1" ht="22.5">
      <c r="A91" s="267">
        <v>41611.568032407406</v>
      </c>
      <c r="B91" s="201"/>
      <c r="C91" s="283" t="s">
        <v>232</v>
      </c>
      <c r="D91" s="268">
        <v>508804.41</v>
      </c>
      <c r="E91" s="269">
        <v>50582</v>
      </c>
    </row>
    <row r="92" spans="1:5">
      <c r="A92" s="247"/>
      <c r="B92" s="201"/>
      <c r="C92" s="284"/>
      <c r="D92" s="247"/>
      <c r="E92" s="248"/>
    </row>
    <row r="93" spans="1:5" s="270" customFormat="1" ht="22.5">
      <c r="A93" s="267">
        <v>41611.56832175926</v>
      </c>
      <c r="B93" s="201"/>
      <c r="C93" s="283" t="s">
        <v>233</v>
      </c>
      <c r="D93" s="268">
        <v>74925</v>
      </c>
      <c r="E93" s="269">
        <v>50590</v>
      </c>
    </row>
    <row r="94" spans="1:5">
      <c r="A94" s="247"/>
      <c r="B94" s="201"/>
      <c r="C94" s="284"/>
      <c r="D94" s="247"/>
      <c r="E94" s="248"/>
    </row>
    <row r="95" spans="1:5" s="270" customFormat="1" ht="22.5">
      <c r="A95" s="267">
        <v>41611.568576388891</v>
      </c>
      <c r="B95" s="201"/>
      <c r="C95" s="283" t="s">
        <v>234</v>
      </c>
      <c r="D95" s="268">
        <v>74925</v>
      </c>
      <c r="E95" s="269">
        <v>50596</v>
      </c>
    </row>
    <row r="96" spans="1:5">
      <c r="A96" s="247"/>
      <c r="B96" s="201"/>
      <c r="C96" s="284"/>
      <c r="D96" s="247"/>
      <c r="E96" s="248"/>
    </row>
    <row r="97" spans="1:5" s="270" customFormat="1" ht="22.5">
      <c r="A97" s="267">
        <v>41611.568912037037</v>
      </c>
      <c r="B97" s="201"/>
      <c r="C97" s="283" t="s">
        <v>235</v>
      </c>
      <c r="D97" s="268">
        <v>74925</v>
      </c>
      <c r="E97" s="269">
        <v>50599</v>
      </c>
    </row>
    <row r="98" spans="1:5">
      <c r="A98" s="247"/>
      <c r="B98" s="201"/>
      <c r="C98" s="284"/>
      <c r="D98" s="247"/>
      <c r="E98" s="248"/>
    </row>
    <row r="99" spans="1:5" s="270" customFormat="1" ht="22.5">
      <c r="A99" s="267">
        <v>41611.569212962961</v>
      </c>
      <c r="B99" s="201"/>
      <c r="C99" s="283" t="s">
        <v>236</v>
      </c>
      <c r="D99" s="268">
        <v>74925</v>
      </c>
      <c r="E99" s="269">
        <v>50604</v>
      </c>
    </row>
    <row r="100" spans="1:5">
      <c r="A100" s="247"/>
      <c r="B100" s="201"/>
      <c r="C100" s="284"/>
      <c r="D100" s="247"/>
      <c r="E100" s="248"/>
    </row>
    <row r="101" spans="1:5" s="270" customFormat="1" ht="22.5">
      <c r="A101" s="267">
        <v>41611.569664351853</v>
      </c>
      <c r="B101" s="201"/>
      <c r="C101" s="283" t="s">
        <v>237</v>
      </c>
      <c r="D101" s="268">
        <v>74925</v>
      </c>
      <c r="E101" s="269">
        <v>50609</v>
      </c>
    </row>
    <row r="102" spans="1:5">
      <c r="A102" s="247"/>
      <c r="B102" s="201"/>
      <c r="C102" s="284"/>
      <c r="D102" s="247"/>
      <c r="E102" s="248"/>
    </row>
    <row r="103" spans="1:5" s="270" customFormat="1" ht="22.5">
      <c r="A103" s="267">
        <v>41598.60396990741</v>
      </c>
      <c r="B103" s="201"/>
      <c r="C103" s="283" t="s">
        <v>238</v>
      </c>
      <c r="D103" s="268">
        <v>354419.19</v>
      </c>
      <c r="E103" s="269">
        <v>47767</v>
      </c>
    </row>
    <row r="104" spans="1:5">
      <c r="A104" s="247"/>
      <c r="B104" s="201"/>
      <c r="C104" s="284"/>
      <c r="D104" s="247"/>
      <c r="E104" s="248"/>
    </row>
    <row r="105" spans="1:5" s="270" customFormat="1" ht="22.5">
      <c r="A105" s="267">
        <v>41598.604131944441</v>
      </c>
      <c r="B105" s="201"/>
      <c r="C105" s="283" t="s">
        <v>239</v>
      </c>
      <c r="D105" s="268">
        <v>1024301.01</v>
      </c>
      <c r="E105" s="269">
        <v>47774</v>
      </c>
    </row>
    <row r="106" spans="1:5">
      <c r="A106" s="247"/>
      <c r="B106" s="201"/>
      <c r="C106" s="284"/>
      <c r="D106" s="247"/>
      <c r="E106" s="248"/>
    </row>
    <row r="107" spans="1:5" s="270" customFormat="1" ht="22.5">
      <c r="A107" s="267">
        <v>41598.605474537035</v>
      </c>
      <c r="B107" s="201"/>
      <c r="C107" s="283" t="s">
        <v>240</v>
      </c>
      <c r="D107" s="268">
        <v>3020420.68</v>
      </c>
      <c r="E107" s="269">
        <v>47792</v>
      </c>
    </row>
    <row r="108" spans="1:5">
      <c r="A108" s="247"/>
      <c r="B108" s="201"/>
      <c r="C108" s="284"/>
      <c r="D108" s="247"/>
      <c r="E108" s="248"/>
    </row>
    <row r="109" spans="1:5" s="270" customFormat="1" ht="22.5">
      <c r="A109" s="267">
        <v>41598.60465277778</v>
      </c>
      <c r="B109" s="201"/>
      <c r="C109" s="283" t="s">
        <v>241</v>
      </c>
      <c r="D109" s="268">
        <v>2445102.46</v>
      </c>
      <c r="E109" s="269">
        <v>47800</v>
      </c>
    </row>
    <row r="110" spans="1:5">
      <c r="A110" s="247"/>
      <c r="B110" s="201"/>
      <c r="C110" s="284"/>
      <c r="D110" s="247"/>
      <c r="E110" s="248"/>
    </row>
    <row r="111" spans="1:5" s="270" customFormat="1" ht="22.5">
      <c r="A111" s="267">
        <v>41598.606030092589</v>
      </c>
      <c r="B111" s="201"/>
      <c r="C111" s="283" t="s">
        <v>242</v>
      </c>
      <c r="D111" s="268">
        <v>1630068.3</v>
      </c>
      <c r="E111" s="269">
        <v>47807</v>
      </c>
    </row>
    <row r="112" spans="1:5">
      <c r="A112" s="247"/>
      <c r="B112" s="201"/>
      <c r="C112" s="284"/>
      <c r="D112" s="247"/>
      <c r="E112" s="248"/>
    </row>
    <row r="113" spans="1:6" s="270" customFormat="1" ht="22.5">
      <c r="A113" s="267">
        <v>41598.601805555554</v>
      </c>
      <c r="B113" s="201"/>
      <c r="C113" s="283" t="s">
        <v>243</v>
      </c>
      <c r="D113" s="268">
        <v>1630068.3</v>
      </c>
      <c r="E113" s="269">
        <v>47826</v>
      </c>
    </row>
    <row r="114" spans="1:6">
      <c r="A114" s="247"/>
      <c r="B114" s="201"/>
      <c r="C114" s="284"/>
      <c r="D114" s="247"/>
      <c r="E114" s="248"/>
    </row>
    <row r="115" spans="1:6" s="270" customFormat="1" ht="22.5">
      <c r="A115" s="267">
        <v>41598.601956018516</v>
      </c>
      <c r="B115" s="201"/>
      <c r="C115" s="283" t="s">
        <v>244</v>
      </c>
      <c r="D115" s="268">
        <v>1159746.8500000001</v>
      </c>
      <c r="E115" s="269">
        <v>47829</v>
      </c>
    </row>
    <row r="116" spans="1:6">
      <c r="A116" s="247"/>
      <c r="B116" s="201"/>
      <c r="C116" s="284"/>
      <c r="D116" s="247"/>
      <c r="E116" s="248"/>
    </row>
    <row r="117" spans="1:6" s="270" customFormat="1" ht="22.5">
      <c r="A117" s="267">
        <v>41598.606435185182</v>
      </c>
      <c r="B117" s="201"/>
      <c r="C117" s="283" t="s">
        <v>245</v>
      </c>
      <c r="D117" s="268">
        <v>1592079.03</v>
      </c>
      <c r="E117" s="269">
        <v>47834</v>
      </c>
    </row>
    <row r="118" spans="1:6">
      <c r="A118" s="247"/>
      <c r="B118" s="201"/>
      <c r="C118" s="284"/>
      <c r="D118" s="247"/>
      <c r="E118" s="248"/>
      <c r="F118" s="271"/>
    </row>
    <row r="119" spans="1:6" ht="22.5">
      <c r="A119" s="267">
        <v>41598.60701388889</v>
      </c>
      <c r="B119" s="201"/>
      <c r="C119" s="283" t="s">
        <v>246</v>
      </c>
      <c r="D119" s="268">
        <v>2100346.06</v>
      </c>
      <c r="E119" s="269">
        <v>47865</v>
      </c>
    </row>
    <row r="120" spans="1:6">
      <c r="A120" s="247"/>
      <c r="B120" s="201"/>
      <c r="C120" s="284"/>
      <c r="D120" s="247"/>
      <c r="E120" s="248"/>
    </row>
    <row r="121" spans="1:6" ht="22.5">
      <c r="A121" s="267">
        <v>41598.602361111109</v>
      </c>
      <c r="B121" s="201"/>
      <c r="C121" s="283" t="s">
        <v>247</v>
      </c>
      <c r="D121" s="268">
        <v>2124207.46</v>
      </c>
      <c r="E121" s="269">
        <v>47870</v>
      </c>
    </row>
    <row r="122" spans="1:6">
      <c r="A122" s="247"/>
      <c r="B122" s="201"/>
      <c r="C122" s="284"/>
      <c r="D122" s="247"/>
      <c r="E122" s="248"/>
    </row>
    <row r="123" spans="1:6" ht="22.5">
      <c r="A123" s="267">
        <v>41598.602685185186</v>
      </c>
      <c r="B123" s="201"/>
      <c r="C123" s="283" t="s">
        <v>248</v>
      </c>
      <c r="D123" s="268">
        <v>953453.62</v>
      </c>
      <c r="E123" s="269">
        <v>47877</v>
      </c>
    </row>
    <row r="124" spans="1:6">
      <c r="A124" s="247"/>
      <c r="B124" s="201"/>
      <c r="C124" s="284"/>
      <c r="D124" s="247"/>
      <c r="E124" s="248"/>
    </row>
    <row r="125" spans="1:6" ht="22.5">
      <c r="A125" s="267">
        <v>41598.603206018517</v>
      </c>
      <c r="B125" s="201"/>
      <c r="C125" s="283" t="s">
        <v>249</v>
      </c>
      <c r="D125" s="268">
        <v>1439160.48</v>
      </c>
      <c r="E125" s="269">
        <v>47885</v>
      </c>
    </row>
    <row r="126" spans="1:6">
      <c r="A126" s="247"/>
      <c r="B126" s="201"/>
      <c r="C126" s="284"/>
      <c r="D126" s="247"/>
      <c r="E126" s="248"/>
    </row>
    <row r="127" spans="1:6" ht="22.5">
      <c r="A127" s="267">
        <v>41598.603344907409</v>
      </c>
      <c r="B127" s="201"/>
      <c r="C127" s="283" t="s">
        <v>250</v>
      </c>
      <c r="D127" s="268">
        <v>2588932.0099999998</v>
      </c>
      <c r="E127" s="269">
        <v>47887</v>
      </c>
    </row>
    <row r="128" spans="1:6">
      <c r="A128" s="247"/>
      <c r="B128" s="201"/>
      <c r="C128" s="284"/>
      <c r="D128" s="247"/>
      <c r="E128" s="248"/>
    </row>
    <row r="129" spans="1:5" ht="22.5">
      <c r="A129" s="267">
        <v>41611.564652777779</v>
      </c>
      <c r="B129" s="201"/>
      <c r="C129" s="283" t="s">
        <v>251</v>
      </c>
      <c r="D129" s="268">
        <v>1389687.35</v>
      </c>
      <c r="E129" s="269">
        <v>50423</v>
      </c>
    </row>
    <row r="130" spans="1:5">
      <c r="A130" s="247"/>
      <c r="B130" s="201"/>
      <c r="C130" s="284"/>
      <c r="D130" s="247"/>
      <c r="E130" s="248"/>
    </row>
    <row r="131" spans="1:5" ht="22.5">
      <c r="A131" s="267">
        <v>41611.564918981479</v>
      </c>
      <c r="B131" s="201"/>
      <c r="C131" s="283" t="s">
        <v>252</v>
      </c>
      <c r="D131" s="268">
        <v>368454.71</v>
      </c>
      <c r="E131" s="269">
        <v>50433</v>
      </c>
    </row>
    <row r="132" spans="1:5">
      <c r="A132" s="247"/>
      <c r="B132" s="201"/>
      <c r="C132" s="284"/>
      <c r="D132" s="247"/>
      <c r="E132" s="248"/>
    </row>
    <row r="133" spans="1:5" ht="22.5">
      <c r="A133" s="267">
        <v>41611.565243055556</v>
      </c>
      <c r="B133" s="201"/>
      <c r="C133" s="283" t="s">
        <v>253</v>
      </c>
      <c r="D133" s="268">
        <v>123846.62</v>
      </c>
      <c r="E133" s="269">
        <v>50453</v>
      </c>
    </row>
    <row r="134" spans="1:5">
      <c r="A134" s="247"/>
      <c r="B134" s="201"/>
      <c r="C134" s="284"/>
      <c r="D134" s="247"/>
      <c r="E134" s="248"/>
    </row>
    <row r="135" spans="1:5" ht="22.5">
      <c r="A135" s="267">
        <v>41611.565555555557</v>
      </c>
      <c r="B135" s="201"/>
      <c r="C135" s="283" t="s">
        <v>254</v>
      </c>
      <c r="D135" s="268">
        <v>2257601.9500000002</v>
      </c>
      <c r="E135" s="269">
        <v>50458</v>
      </c>
    </row>
    <row r="136" spans="1:5">
      <c r="A136" s="247"/>
      <c r="B136" s="201"/>
      <c r="C136" s="284"/>
      <c r="D136" s="247"/>
      <c r="E136" s="248"/>
    </row>
    <row r="137" spans="1:5" ht="22.5">
      <c r="A137" s="267">
        <v>41611.565706018519</v>
      </c>
      <c r="B137" s="201"/>
      <c r="C137" s="283" t="s">
        <v>255</v>
      </c>
      <c r="D137" s="268">
        <v>710073.53</v>
      </c>
      <c r="E137" s="269">
        <v>50523</v>
      </c>
    </row>
    <row r="138" spans="1:5">
      <c r="A138" s="247"/>
      <c r="B138" s="201"/>
      <c r="C138" s="284"/>
      <c r="D138" s="247"/>
      <c r="E138" s="248"/>
    </row>
    <row r="139" spans="1:5" ht="22.5">
      <c r="A139" s="267">
        <v>41611.569814814815</v>
      </c>
      <c r="B139" s="201"/>
      <c r="C139" s="283" t="s">
        <v>256</v>
      </c>
      <c r="D139" s="268">
        <v>123846.62</v>
      </c>
      <c r="E139" s="269">
        <v>50612</v>
      </c>
    </row>
    <row r="140" spans="1:5">
      <c r="A140" s="247"/>
      <c r="B140" s="201"/>
      <c r="C140" s="284"/>
      <c r="D140" s="247"/>
      <c r="E140" s="248"/>
    </row>
    <row r="141" spans="1:5" ht="22.5">
      <c r="A141" s="267">
        <v>41598.603541666664</v>
      </c>
      <c r="B141" s="201"/>
      <c r="C141" s="283" t="s">
        <v>257</v>
      </c>
      <c r="D141" s="268">
        <v>11506.36</v>
      </c>
      <c r="E141" s="269">
        <v>47761</v>
      </c>
    </row>
    <row r="142" spans="1:5">
      <c r="A142" s="247"/>
      <c r="B142" s="201"/>
      <c r="C142" s="284"/>
      <c r="D142" s="247"/>
      <c r="E142" s="248"/>
    </row>
    <row r="143" spans="1:5" ht="22.5">
      <c r="A143" s="267">
        <v>41611.566087962965</v>
      </c>
      <c r="B143" s="201"/>
      <c r="C143" s="283" t="s">
        <v>258</v>
      </c>
      <c r="D143" s="268">
        <v>1498.5</v>
      </c>
      <c r="E143" s="269">
        <v>50532</v>
      </c>
    </row>
    <row r="144" spans="1:5">
      <c r="A144" s="247"/>
      <c r="B144" s="201"/>
      <c r="C144" s="284"/>
      <c r="D144" s="247"/>
      <c r="E144" s="248"/>
    </row>
    <row r="145" spans="1:5" ht="22.5">
      <c r="A145" s="267">
        <v>41611.566331018519</v>
      </c>
      <c r="B145" s="201"/>
      <c r="C145" s="283" t="s">
        <v>259</v>
      </c>
      <c r="D145" s="268">
        <v>54333.85</v>
      </c>
      <c r="E145" s="269">
        <v>50542</v>
      </c>
    </row>
    <row r="146" spans="1:5">
      <c r="A146" s="247"/>
      <c r="B146" s="201"/>
      <c r="C146" s="284"/>
      <c r="D146" s="247"/>
      <c r="E146" s="248"/>
    </row>
    <row r="147" spans="1:5" ht="22.5">
      <c r="A147" s="267">
        <v>41611.566701388889</v>
      </c>
      <c r="B147" s="201"/>
      <c r="C147" s="283" t="s">
        <v>260</v>
      </c>
      <c r="D147" s="268">
        <v>1498.5</v>
      </c>
      <c r="E147" s="269">
        <v>50564</v>
      </c>
    </row>
    <row r="148" spans="1:5">
      <c r="A148" s="247"/>
      <c r="B148" s="201"/>
      <c r="C148" s="284"/>
      <c r="D148" s="247"/>
      <c r="E148" s="248"/>
    </row>
    <row r="149" spans="1:5" ht="22.5">
      <c r="A149" s="267">
        <v>41611.566979166666</v>
      </c>
      <c r="B149" s="201"/>
      <c r="C149" s="283" t="s">
        <v>261</v>
      </c>
      <c r="D149" s="268">
        <v>10303.41</v>
      </c>
      <c r="E149" s="269">
        <v>50567</v>
      </c>
    </row>
    <row r="150" spans="1:5">
      <c r="A150" s="247"/>
      <c r="B150" s="201"/>
      <c r="C150" s="284"/>
      <c r="D150" s="247"/>
      <c r="E150" s="248"/>
    </row>
    <row r="151" spans="1:5" ht="22.5">
      <c r="A151" s="267">
        <v>41611.567094907405</v>
      </c>
      <c r="B151" s="201"/>
      <c r="C151" s="283" t="s">
        <v>262</v>
      </c>
      <c r="D151" s="268">
        <v>1498.5</v>
      </c>
      <c r="E151" s="269">
        <v>50569</v>
      </c>
    </row>
    <row r="152" spans="1:5">
      <c r="A152" s="247"/>
      <c r="B152" s="201"/>
      <c r="C152" s="284"/>
      <c r="D152" s="247"/>
      <c r="E152" s="248"/>
    </row>
    <row r="153" spans="1:5" ht="22.5">
      <c r="A153" s="267">
        <v>41611.567349537036</v>
      </c>
      <c r="B153" s="201"/>
      <c r="C153" s="283" t="s">
        <v>263</v>
      </c>
      <c r="D153" s="268">
        <v>1498.5</v>
      </c>
      <c r="E153" s="269">
        <v>50573</v>
      </c>
    </row>
    <row r="154" spans="1:5">
      <c r="A154" s="247"/>
      <c r="B154" s="201"/>
      <c r="C154" s="284"/>
      <c r="D154" s="247"/>
      <c r="E154" s="248"/>
    </row>
    <row r="155" spans="1:5" ht="22.5">
      <c r="A155" s="267">
        <v>41611.56763888889</v>
      </c>
      <c r="B155" s="201"/>
      <c r="C155" s="283" t="s">
        <v>264</v>
      </c>
      <c r="D155" s="268">
        <v>1498.5</v>
      </c>
      <c r="E155" s="269">
        <v>50577</v>
      </c>
    </row>
    <row r="156" spans="1:5">
      <c r="A156" s="247"/>
      <c r="B156" s="201"/>
      <c r="C156" s="284"/>
      <c r="D156" s="247"/>
      <c r="E156" s="248"/>
    </row>
    <row r="157" spans="1:5" ht="22.5">
      <c r="A157" s="267">
        <v>41611.56790509259</v>
      </c>
      <c r="B157" s="201"/>
      <c r="C157" s="283" t="s">
        <v>265</v>
      </c>
      <c r="D157" s="268">
        <v>10176.09</v>
      </c>
      <c r="E157" s="269">
        <v>50581</v>
      </c>
    </row>
    <row r="158" spans="1:5">
      <c r="A158" s="247"/>
      <c r="B158" s="201"/>
      <c r="C158" s="284"/>
      <c r="D158" s="247"/>
      <c r="E158" s="248"/>
    </row>
    <row r="159" spans="1:5" ht="22.5">
      <c r="A159" s="267">
        <v>41611.56821759259</v>
      </c>
      <c r="B159" s="201"/>
      <c r="C159" s="283" t="s">
        <v>266</v>
      </c>
      <c r="D159" s="268">
        <v>1498.5</v>
      </c>
      <c r="E159" s="269">
        <v>50586</v>
      </c>
    </row>
    <row r="160" spans="1:5">
      <c r="A160" s="247"/>
      <c r="B160" s="201"/>
      <c r="C160" s="284"/>
      <c r="D160" s="247"/>
      <c r="E160" s="248"/>
    </row>
    <row r="161" spans="1:5" ht="22.5">
      <c r="A161" s="267">
        <v>41611.568472222221</v>
      </c>
      <c r="B161" s="201"/>
      <c r="C161" s="283" t="s">
        <v>267</v>
      </c>
      <c r="D161" s="268">
        <v>1498.5</v>
      </c>
      <c r="E161" s="269">
        <v>50593</v>
      </c>
    </row>
    <row r="162" spans="1:5">
      <c r="A162" s="247"/>
      <c r="B162" s="201"/>
      <c r="C162" s="284"/>
      <c r="D162" s="247"/>
      <c r="E162" s="248"/>
    </row>
    <row r="163" spans="1:5" ht="22.5">
      <c r="A163" s="267">
        <v>41611.568749999999</v>
      </c>
      <c r="B163" s="201"/>
      <c r="C163" s="283" t="s">
        <v>268</v>
      </c>
      <c r="D163" s="268">
        <v>1498.5</v>
      </c>
      <c r="E163" s="269">
        <v>50598</v>
      </c>
    </row>
    <row r="164" spans="1:5">
      <c r="A164" s="247"/>
      <c r="B164" s="201"/>
      <c r="C164" s="284"/>
      <c r="D164" s="247"/>
      <c r="E164" s="248"/>
    </row>
    <row r="165" spans="1:5" ht="22.5">
      <c r="A165" s="267">
        <v>41611.569062499999</v>
      </c>
      <c r="B165" s="201"/>
      <c r="C165" s="283" t="s">
        <v>269</v>
      </c>
      <c r="D165" s="268">
        <v>1498.5</v>
      </c>
      <c r="E165" s="269">
        <v>50601</v>
      </c>
    </row>
    <row r="166" spans="1:5">
      <c r="A166" s="247"/>
      <c r="B166" s="201"/>
      <c r="C166" s="284"/>
      <c r="D166" s="247"/>
      <c r="E166" s="248"/>
    </row>
    <row r="167" spans="1:5" ht="22.5">
      <c r="A167" s="267">
        <v>41611.569537037038</v>
      </c>
      <c r="B167" s="201"/>
      <c r="C167" s="283" t="s">
        <v>270</v>
      </c>
      <c r="D167" s="268">
        <v>1498.5</v>
      </c>
      <c r="E167" s="269">
        <v>50607</v>
      </c>
    </row>
    <row r="168" spans="1:5">
      <c r="A168" s="247"/>
      <c r="B168" s="201"/>
      <c r="C168" s="284"/>
      <c r="D168" s="247"/>
      <c r="E168" s="248"/>
    </row>
    <row r="169" spans="1:5" ht="22.5">
      <c r="A169" s="267">
        <v>41598.603715277779</v>
      </c>
      <c r="B169" s="201"/>
      <c r="C169" s="283" t="s">
        <v>271</v>
      </c>
      <c r="D169" s="268">
        <v>7088.38</v>
      </c>
      <c r="E169" s="269">
        <v>47765</v>
      </c>
    </row>
    <row r="170" spans="1:5">
      <c r="A170" s="247"/>
      <c r="B170" s="201"/>
      <c r="C170" s="284"/>
      <c r="D170" s="247"/>
      <c r="E170" s="248"/>
    </row>
    <row r="171" spans="1:5" ht="22.5">
      <c r="A171" s="267">
        <v>41598.605046296296</v>
      </c>
      <c r="B171" s="201"/>
      <c r="C171" s="283" t="s">
        <v>272</v>
      </c>
      <c r="D171" s="268">
        <v>20486.02</v>
      </c>
      <c r="E171" s="269">
        <v>47771</v>
      </c>
    </row>
    <row r="172" spans="1:5">
      <c r="A172" s="247"/>
      <c r="B172" s="201"/>
      <c r="C172" s="284"/>
      <c r="D172" s="247"/>
      <c r="E172" s="248"/>
    </row>
    <row r="173" spans="1:5" ht="22.5">
      <c r="A173" s="267">
        <v>41598.604305555556</v>
      </c>
      <c r="B173" s="201"/>
      <c r="C173" s="283" t="s">
        <v>273</v>
      </c>
      <c r="D173" s="268">
        <v>60408.41</v>
      </c>
      <c r="E173" s="269">
        <v>47780</v>
      </c>
    </row>
    <row r="174" spans="1:5">
      <c r="A174" s="247"/>
      <c r="B174" s="201"/>
      <c r="C174" s="284"/>
      <c r="D174" s="247"/>
      <c r="E174" s="248"/>
    </row>
    <row r="175" spans="1:5" ht="22.5">
      <c r="A175" s="267">
        <v>41598.604479166665</v>
      </c>
      <c r="B175" s="201"/>
      <c r="C175" s="283" t="s">
        <v>274</v>
      </c>
      <c r="D175" s="268">
        <v>48902.05</v>
      </c>
      <c r="E175" s="269">
        <v>47794</v>
      </c>
    </row>
    <row r="176" spans="1:5">
      <c r="A176" s="247"/>
      <c r="B176" s="201"/>
      <c r="C176" s="284"/>
      <c r="D176" s="247"/>
      <c r="E176" s="248"/>
    </row>
    <row r="177" spans="1:5" ht="22.5">
      <c r="A177" s="267">
        <v>41598.604826388888</v>
      </c>
      <c r="B177" s="201"/>
      <c r="C177" s="283" t="s">
        <v>275</v>
      </c>
      <c r="D177" s="268">
        <v>32601.37</v>
      </c>
      <c r="E177" s="269">
        <v>47813</v>
      </c>
    </row>
    <row r="178" spans="1:5">
      <c r="A178" s="247"/>
      <c r="B178" s="201"/>
      <c r="C178" s="284"/>
      <c r="D178" s="247"/>
      <c r="E178" s="248"/>
    </row>
    <row r="179" spans="1:5" ht="22.5">
      <c r="A179" s="267">
        <v>41598.555902777778</v>
      </c>
      <c r="B179" s="201"/>
      <c r="C179" s="283" t="s">
        <v>276</v>
      </c>
      <c r="D179" s="268">
        <v>32601.37</v>
      </c>
      <c r="E179" s="269">
        <v>47824</v>
      </c>
    </row>
    <row r="180" spans="1:5">
      <c r="A180" s="247"/>
      <c r="B180" s="201"/>
      <c r="C180" s="284"/>
      <c r="D180" s="247"/>
      <c r="E180" s="248"/>
    </row>
    <row r="181" spans="1:5" ht="22.5">
      <c r="A181" s="267">
        <v>41598.602118055554</v>
      </c>
      <c r="B181" s="201"/>
      <c r="C181" s="283" t="s">
        <v>277</v>
      </c>
      <c r="D181" s="268">
        <v>42006.92</v>
      </c>
      <c r="E181" s="269">
        <v>47831</v>
      </c>
    </row>
    <row r="182" spans="1:5">
      <c r="A182" s="247"/>
      <c r="B182" s="201"/>
      <c r="C182" s="284"/>
      <c r="D182" s="247"/>
      <c r="E182" s="248"/>
    </row>
    <row r="183" spans="1:5" ht="22.5">
      <c r="A183" s="267">
        <v>41598.606226851851</v>
      </c>
      <c r="B183" s="201"/>
      <c r="C183" s="283" t="s">
        <v>278</v>
      </c>
      <c r="D183" s="268">
        <v>31841.58</v>
      </c>
      <c r="E183" s="269">
        <v>47832</v>
      </c>
    </row>
    <row r="184" spans="1:5">
      <c r="A184" s="247"/>
      <c r="B184" s="201"/>
      <c r="C184" s="284"/>
      <c r="D184" s="247"/>
      <c r="E184" s="248"/>
    </row>
    <row r="185" spans="1:5" ht="22.5">
      <c r="A185" s="267">
        <v>41598.606874999998</v>
      </c>
      <c r="B185" s="201"/>
      <c r="C185" s="283" t="s">
        <v>279</v>
      </c>
      <c r="D185" s="268">
        <v>23194.94</v>
      </c>
      <c r="E185" s="269">
        <v>47862</v>
      </c>
    </row>
    <row r="186" spans="1:5">
      <c r="A186" s="247"/>
      <c r="B186" s="201"/>
      <c r="C186" s="284"/>
      <c r="D186" s="247"/>
      <c r="E186" s="248"/>
    </row>
    <row r="187" spans="1:5" ht="22.5">
      <c r="A187" s="267">
        <v>41598.603032407409</v>
      </c>
      <c r="B187" s="201"/>
      <c r="C187" s="283" t="s">
        <v>280</v>
      </c>
      <c r="D187" s="268">
        <v>42484.15</v>
      </c>
      <c r="E187" s="269">
        <v>47868</v>
      </c>
    </row>
    <row r="188" spans="1:5">
      <c r="A188" s="247"/>
      <c r="B188" s="201"/>
      <c r="C188" s="284"/>
      <c r="D188" s="247"/>
      <c r="E188" s="248"/>
    </row>
    <row r="189" spans="1:5" ht="22.5">
      <c r="A189" s="267">
        <v>41598.602523148147</v>
      </c>
      <c r="B189" s="201"/>
      <c r="C189" s="283" t="s">
        <v>281</v>
      </c>
      <c r="D189" s="268">
        <v>19069.07</v>
      </c>
      <c r="E189" s="269">
        <v>47872</v>
      </c>
    </row>
    <row r="190" spans="1:5">
      <c r="A190" s="247"/>
      <c r="B190" s="201"/>
      <c r="C190" s="284"/>
      <c r="D190" s="247"/>
      <c r="E190" s="248"/>
    </row>
    <row r="191" spans="1:5" ht="22.5">
      <c r="A191" s="267">
        <v>41598.607210648152</v>
      </c>
      <c r="B191" s="201"/>
      <c r="C191" s="283" t="s">
        <v>282</v>
      </c>
      <c r="D191" s="268">
        <v>28783.22</v>
      </c>
      <c r="E191" s="269">
        <v>47880</v>
      </c>
    </row>
    <row r="192" spans="1:5">
      <c r="A192" s="247"/>
      <c r="B192" s="201"/>
      <c r="C192" s="284"/>
      <c r="D192" s="247"/>
      <c r="E192" s="248"/>
    </row>
    <row r="193" spans="1:5" ht="22.5">
      <c r="A193" s="267">
        <v>41598.607465277775</v>
      </c>
      <c r="B193" s="201"/>
      <c r="C193" s="283" t="s">
        <v>283</v>
      </c>
      <c r="D193" s="268">
        <v>51778.64</v>
      </c>
      <c r="E193" s="269">
        <v>47886</v>
      </c>
    </row>
    <row r="194" spans="1:5">
      <c r="A194" s="247"/>
      <c r="B194" s="201"/>
      <c r="C194" s="284"/>
      <c r="D194" s="247"/>
      <c r="E194" s="248"/>
    </row>
    <row r="195" spans="1:5" ht="22.5">
      <c r="A195" s="267">
        <v>41611.564791666664</v>
      </c>
      <c r="B195" s="201"/>
      <c r="C195" s="283" t="s">
        <v>284</v>
      </c>
      <c r="D195" s="268">
        <v>27793.75</v>
      </c>
      <c r="E195" s="269">
        <v>50430</v>
      </c>
    </row>
    <row r="196" spans="1:5">
      <c r="A196" s="247"/>
      <c r="B196" s="201"/>
      <c r="C196" s="284"/>
      <c r="D196" s="247"/>
      <c r="E196" s="248"/>
    </row>
    <row r="197" spans="1:5" ht="22.5">
      <c r="A197" s="267">
        <v>41611.565092592595</v>
      </c>
      <c r="B197" s="201"/>
      <c r="C197" s="283" t="s">
        <v>285</v>
      </c>
      <c r="D197" s="268">
        <v>7369.09</v>
      </c>
      <c r="E197" s="269">
        <v>50435</v>
      </c>
    </row>
    <row r="198" spans="1:5">
      <c r="A198" s="247"/>
      <c r="B198" s="201"/>
      <c r="C198" s="284"/>
      <c r="D198" s="247"/>
      <c r="E198" s="248"/>
    </row>
    <row r="199" spans="1:5" ht="22.5">
      <c r="A199" s="267">
        <v>41611.565381944441</v>
      </c>
      <c r="B199" s="201"/>
      <c r="C199" s="283" t="s">
        <v>286</v>
      </c>
      <c r="D199" s="268">
        <v>2476.9299999999998</v>
      </c>
      <c r="E199" s="269">
        <v>50455</v>
      </c>
    </row>
    <row r="200" spans="1:5">
      <c r="A200" s="247"/>
      <c r="B200" s="201"/>
      <c r="C200" s="284"/>
      <c r="D200" s="247"/>
      <c r="E200" s="248"/>
    </row>
    <row r="201" spans="1:5" ht="22.5">
      <c r="A201" s="267">
        <v>41631.568761574075</v>
      </c>
      <c r="B201" s="201"/>
      <c r="C201" s="283" t="s">
        <v>287</v>
      </c>
      <c r="D201" s="268">
        <v>45152.04</v>
      </c>
      <c r="E201" s="269">
        <v>50462</v>
      </c>
    </row>
    <row r="202" spans="1:5">
      <c r="A202" s="247"/>
      <c r="B202" s="201"/>
      <c r="C202" s="284"/>
      <c r="D202" s="247"/>
      <c r="E202" s="248"/>
    </row>
    <row r="203" spans="1:5" ht="22.5">
      <c r="A203" s="267">
        <v>41611.565833333334</v>
      </c>
      <c r="B203" s="201"/>
      <c r="C203" s="283" t="s">
        <v>288</v>
      </c>
      <c r="D203" s="268">
        <v>14201.47</v>
      </c>
      <c r="E203" s="269">
        <v>50525</v>
      </c>
    </row>
    <row r="204" spans="1:5">
      <c r="A204" s="247"/>
      <c r="B204" s="201"/>
      <c r="C204" s="284"/>
      <c r="D204" s="247"/>
      <c r="E204" s="248"/>
    </row>
    <row r="205" spans="1:5" ht="22.5">
      <c r="A205" s="267">
        <v>41611.569953703707</v>
      </c>
      <c r="B205" s="201"/>
      <c r="C205" s="283" t="s">
        <v>289</v>
      </c>
      <c r="D205" s="268">
        <v>2476.9299999999998</v>
      </c>
      <c r="E205" s="269">
        <v>50614</v>
      </c>
    </row>
    <row r="206" spans="1:5">
      <c r="A206" s="247"/>
      <c r="B206" s="201"/>
      <c r="C206" s="284"/>
      <c r="D206" s="247"/>
      <c r="E206" s="248"/>
    </row>
    <row r="207" spans="1:5">
      <c r="A207" s="247"/>
      <c r="B207" s="201"/>
      <c r="C207" s="284"/>
      <c r="D207" s="247"/>
      <c r="E207" s="248"/>
    </row>
    <row r="208" spans="1:5">
      <c r="A208" s="267">
        <v>41578.609351851854</v>
      </c>
      <c r="B208" s="201"/>
      <c r="C208" s="283" t="s">
        <v>290</v>
      </c>
      <c r="D208" s="268">
        <v>12951889.07</v>
      </c>
      <c r="E208" s="269">
        <v>45043</v>
      </c>
    </row>
    <row r="209" spans="1:5">
      <c r="A209" s="247"/>
      <c r="B209" s="201"/>
      <c r="C209" s="284"/>
      <c r="D209" s="247"/>
      <c r="E209" s="248"/>
    </row>
    <row r="210" spans="1:5">
      <c r="A210" s="267">
        <v>41578.610335648147</v>
      </c>
      <c r="B210" s="201"/>
      <c r="C210" s="283" t="s">
        <v>291</v>
      </c>
      <c r="D210" s="268">
        <v>2997000</v>
      </c>
      <c r="E210" s="269">
        <v>45047</v>
      </c>
    </row>
    <row r="211" spans="1:5">
      <c r="A211" s="247"/>
      <c r="B211" s="201"/>
      <c r="C211" s="284"/>
      <c r="D211" s="247"/>
      <c r="E211" s="248"/>
    </row>
    <row r="212" spans="1:5">
      <c r="A212" s="267">
        <v>41578.609918981485</v>
      </c>
      <c r="B212" s="201"/>
      <c r="C212" s="283" t="s">
        <v>292</v>
      </c>
      <c r="D212" s="268">
        <v>259037.78</v>
      </c>
      <c r="E212" s="269">
        <v>45044</v>
      </c>
    </row>
    <row r="213" spans="1:5">
      <c r="A213" s="247"/>
      <c r="B213" s="201"/>
      <c r="C213" s="284"/>
      <c r="D213" s="247"/>
      <c r="E213" s="248"/>
    </row>
    <row r="214" spans="1:5" ht="22.5">
      <c r="A214" s="267">
        <v>41578.621782407405</v>
      </c>
      <c r="B214" s="201"/>
      <c r="C214" s="283" t="s">
        <v>293</v>
      </c>
      <c r="D214" s="268">
        <v>3456081.75</v>
      </c>
      <c r="E214" s="269">
        <v>28773</v>
      </c>
    </row>
    <row r="215" spans="1:5">
      <c r="A215" s="247"/>
      <c r="B215" s="201"/>
      <c r="C215" s="284"/>
      <c r="D215" s="247"/>
      <c r="E215" s="248"/>
    </row>
    <row r="216" spans="1:5" ht="22.5">
      <c r="A216" s="267">
        <v>41606.627812500003</v>
      </c>
      <c r="B216" s="201"/>
      <c r="C216" s="283" t="s">
        <v>294</v>
      </c>
      <c r="D216" s="268">
        <v>3456081.75</v>
      </c>
      <c r="E216" s="269">
        <v>33471</v>
      </c>
    </row>
    <row r="217" spans="1:5">
      <c r="A217" s="247"/>
      <c r="B217" s="201"/>
      <c r="C217" s="284"/>
      <c r="D217" s="247"/>
      <c r="E217" s="248"/>
    </row>
    <row r="218" spans="1:5" ht="22.5">
      <c r="A218" s="267">
        <v>41612.544317129628</v>
      </c>
      <c r="B218" s="201"/>
      <c r="C218" s="283" t="s">
        <v>295</v>
      </c>
      <c r="D218" s="268">
        <v>3456081.75</v>
      </c>
      <c r="E218" s="269">
        <v>39167</v>
      </c>
    </row>
    <row r="219" spans="1:5">
      <c r="A219" s="247"/>
      <c r="B219" s="201"/>
      <c r="C219" s="284"/>
      <c r="D219" s="247"/>
      <c r="E219" s="248"/>
    </row>
    <row r="220" spans="1:5" ht="22.5">
      <c r="A220" s="267">
        <v>41603.505115740743</v>
      </c>
      <c r="B220" s="201"/>
      <c r="C220" s="283" t="s">
        <v>296</v>
      </c>
      <c r="D220" s="268">
        <v>10179000</v>
      </c>
      <c r="E220" s="269">
        <v>49399</v>
      </c>
    </row>
    <row r="221" spans="1:5">
      <c r="A221" s="247"/>
      <c r="B221" s="201"/>
      <c r="C221" s="284"/>
      <c r="D221" s="247"/>
      <c r="E221" s="248"/>
    </row>
    <row r="222" spans="1:5">
      <c r="A222" s="267">
        <v>41635.695636574077</v>
      </c>
      <c r="B222" s="201"/>
      <c r="C222" s="283" t="s">
        <v>297</v>
      </c>
      <c r="D222" s="268">
        <v>10751000</v>
      </c>
      <c r="E222" s="269">
        <v>52806</v>
      </c>
    </row>
    <row r="223" spans="1:5">
      <c r="A223" s="247"/>
      <c r="B223" s="201"/>
      <c r="C223" s="284"/>
      <c r="D223" s="247"/>
      <c r="E223" s="248"/>
    </row>
    <row r="224" spans="1:5" ht="22.5">
      <c r="A224" s="267">
        <v>41522.600486111114</v>
      </c>
      <c r="B224" s="201"/>
      <c r="C224" s="283" t="s">
        <v>298</v>
      </c>
      <c r="D224" s="268">
        <v>10833333.34</v>
      </c>
      <c r="E224" s="246">
        <v>9951</v>
      </c>
    </row>
    <row r="225" spans="1:5">
      <c r="A225" s="247"/>
      <c r="B225" s="201"/>
      <c r="C225" s="284"/>
      <c r="D225" s="247"/>
      <c r="E225" s="248"/>
    </row>
    <row r="226" spans="1:5" ht="22.5">
      <c r="A226" s="267">
        <v>41572.507731481484</v>
      </c>
      <c r="B226" s="201"/>
      <c r="C226" s="283" t="s">
        <v>299</v>
      </c>
      <c r="D226" s="268">
        <v>10833333.34</v>
      </c>
      <c r="E226" s="246">
        <v>9953</v>
      </c>
    </row>
    <row r="227" spans="1:5">
      <c r="A227" s="247"/>
      <c r="B227" s="201"/>
      <c r="C227" s="284"/>
      <c r="D227" s="247"/>
      <c r="E227" s="248"/>
    </row>
    <row r="228" spans="1:5" ht="22.5">
      <c r="A228" s="267">
        <v>41627.72619212963</v>
      </c>
      <c r="B228" s="201"/>
      <c r="C228" s="283" t="s">
        <v>300</v>
      </c>
      <c r="D228" s="268">
        <v>10833333.33</v>
      </c>
      <c r="E228" s="246">
        <v>28771</v>
      </c>
    </row>
    <row r="229" spans="1:5">
      <c r="E229" s="237"/>
    </row>
    <row r="230" spans="1:5">
      <c r="E230" s="237"/>
    </row>
    <row r="231" spans="1:5">
      <c r="E231" s="237"/>
    </row>
    <row r="232" spans="1:5">
      <c r="E232" s="237"/>
    </row>
    <row r="233" spans="1:5">
      <c r="E233" s="237"/>
    </row>
    <row r="234" spans="1:5">
      <c r="E234" s="237"/>
    </row>
    <row r="235" spans="1:5">
      <c r="E235" s="237"/>
    </row>
    <row r="236" spans="1:5">
      <c r="E236" s="237"/>
    </row>
    <row r="237" spans="1:5">
      <c r="E237" s="237"/>
    </row>
    <row r="238" spans="1:5">
      <c r="E238" s="237"/>
    </row>
    <row r="239" spans="1:5">
      <c r="E239" s="237"/>
    </row>
    <row r="240" spans="1:5">
      <c r="E240" s="237"/>
    </row>
    <row r="241" spans="5:5">
      <c r="E241" s="237"/>
    </row>
    <row r="242" spans="5:5">
      <c r="E242" s="237"/>
    </row>
    <row r="243" spans="5:5">
      <c r="E243" s="237"/>
    </row>
    <row r="244" spans="5:5">
      <c r="E244" s="237"/>
    </row>
    <row r="245" spans="5:5">
      <c r="E245" s="237"/>
    </row>
    <row r="246" spans="5:5">
      <c r="E246" s="237"/>
    </row>
    <row r="247" spans="5:5">
      <c r="E247" s="237"/>
    </row>
    <row r="248" spans="5:5">
      <c r="E248" s="237"/>
    </row>
    <row r="249" spans="5:5">
      <c r="E249" s="237"/>
    </row>
    <row r="250" spans="5:5">
      <c r="E250" s="237"/>
    </row>
    <row r="251" spans="5:5">
      <c r="E251" s="237"/>
    </row>
  </sheetData>
  <mergeCells count="4">
    <mergeCell ref="A1:E1"/>
    <mergeCell ref="A2:E2"/>
    <mergeCell ref="A3:E3"/>
    <mergeCell ref="A4:E4"/>
  </mergeCells>
  <phoneticPr fontId="11" type="noConversion"/>
  <pageMargins left="0.31496062992125984" right="0.11811023622047245" top="0.39370078740157483" bottom="0.11811023622047245" header="0.15748031496062992" footer="0"/>
  <pageSetup scale="98" fitToHeight="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174"/>
  <sheetViews>
    <sheetView zoomScaleNormal="100" zoomScaleSheetLayoutView="10" workbookViewId="0">
      <selection activeCell="E132" sqref="E132"/>
    </sheetView>
  </sheetViews>
  <sheetFormatPr baseColWidth="10" defaultRowHeight="12.75"/>
  <cols>
    <col min="1" max="1" width="13" customWidth="1"/>
    <col min="2" max="2" width="60.28515625" style="73" bestFit="1" customWidth="1"/>
    <col min="3" max="3" width="18.5703125" bestFit="1" customWidth="1"/>
    <col min="4" max="5" width="14.7109375" customWidth="1"/>
    <col min="6" max="6" width="14.7109375" hidden="1" customWidth="1"/>
    <col min="7" max="7" width="14.7109375" customWidth="1"/>
    <col min="8" max="8" width="10.42578125" bestFit="1" customWidth="1"/>
    <col min="9" max="9" width="14.140625" bestFit="1" customWidth="1"/>
    <col min="10" max="10" width="13.85546875" style="164" bestFit="1" customWidth="1"/>
    <col min="11" max="11" width="11.85546875" style="164" bestFit="1" customWidth="1"/>
    <col min="12" max="12" width="14.42578125" style="164" bestFit="1" customWidth="1"/>
    <col min="13" max="14" width="13.42578125" style="164" bestFit="1" customWidth="1"/>
    <col min="15" max="21" width="12.7109375" style="164" bestFit="1" customWidth="1"/>
    <col min="22" max="24" width="11.42578125" style="164"/>
    <col min="25" max="25" width="15.5703125" style="164" bestFit="1" customWidth="1"/>
    <col min="26" max="26" width="11.42578125" style="164"/>
    <col min="27" max="27" width="16.42578125" style="164" bestFit="1" customWidth="1"/>
    <col min="28" max="28" width="16.42578125" style="164" customWidth="1"/>
    <col min="29" max="29" width="11.42578125" style="164"/>
    <col min="30" max="30" width="12.7109375" style="164" bestFit="1" customWidth="1"/>
    <col min="31" max="31" width="15.5703125" style="164" bestFit="1" customWidth="1"/>
    <col min="32" max="33" width="11.42578125" style="164"/>
    <col min="34" max="35" width="12.7109375" style="164" bestFit="1" customWidth="1"/>
    <col min="36" max="38" width="11.42578125" style="164"/>
    <col min="39" max="39" width="15" style="165" customWidth="1"/>
    <col min="40" max="40" width="15.140625" style="164" bestFit="1" customWidth="1"/>
    <col min="41" max="41" width="12.7109375" style="164" bestFit="1" customWidth="1"/>
    <col min="42" max="43" width="11.42578125" style="164"/>
    <col min="44" max="44" width="15.5703125" style="165" customWidth="1"/>
    <col min="45" max="45" width="11.42578125" style="164"/>
    <col min="46" max="46" width="15.140625" style="164" bestFit="1" customWidth="1"/>
    <col min="47" max="47" width="12.7109375" style="164" bestFit="1" customWidth="1"/>
    <col min="48" max="48" width="11.42578125" style="164"/>
    <col min="49" max="49" width="12.7109375" style="164" bestFit="1" customWidth="1"/>
    <col min="50" max="50" width="15.5703125" style="165" customWidth="1"/>
    <col min="51" max="51" width="12.7109375" style="164" bestFit="1" customWidth="1"/>
    <col min="52" max="52" width="15.140625" style="164" bestFit="1" customWidth="1"/>
    <col min="53" max="53" width="12.7109375" style="164" bestFit="1" customWidth="1"/>
    <col min="54" max="54" width="11.42578125" style="164"/>
    <col min="55" max="55" width="12.7109375" style="164" bestFit="1" customWidth="1"/>
    <col min="56" max="56" width="15.5703125" style="165" customWidth="1"/>
    <col min="57" max="57" width="11.42578125" style="164"/>
    <col min="58" max="58" width="15.140625" style="164" bestFit="1" customWidth="1"/>
    <col min="59" max="59" width="12.7109375" style="164" bestFit="1" customWidth="1"/>
    <col min="60" max="60" width="11.42578125" style="164"/>
    <col min="61" max="61" width="12.7109375" style="164" bestFit="1" customWidth="1"/>
    <col min="62" max="62" width="15.5703125" style="165" customWidth="1"/>
    <col min="63" max="63" width="11.42578125" style="164"/>
    <col min="64" max="64" width="15.140625" style="164" bestFit="1" customWidth="1"/>
    <col min="65" max="65" width="12.7109375" style="164" bestFit="1" customWidth="1"/>
    <col min="66" max="66" width="11.42578125" style="164"/>
    <col min="67" max="67" width="12.7109375" style="164" bestFit="1" customWidth="1"/>
    <col min="68" max="68" width="15.5703125" style="165" customWidth="1"/>
    <col min="69" max="69" width="11.42578125" style="164"/>
    <col min="70" max="70" width="15.140625" style="164" bestFit="1" customWidth="1"/>
    <col min="71" max="71" width="12.7109375" style="164" bestFit="1" customWidth="1"/>
    <col min="72" max="72" width="11.42578125" style="164"/>
    <col min="73" max="73" width="12.7109375" style="164" bestFit="1" customWidth="1"/>
    <col min="74" max="74" width="15.5703125" style="165" customWidth="1"/>
    <col min="75" max="75" width="11.42578125" style="164"/>
    <col min="76" max="76" width="15.140625" style="164" bestFit="1" customWidth="1"/>
    <col min="77" max="77" width="12.7109375" style="164" bestFit="1" customWidth="1"/>
    <col min="78" max="78" width="11.42578125" style="164"/>
    <col min="79" max="79" width="12.7109375" style="164" bestFit="1" customWidth="1"/>
    <col min="80" max="80" width="15.5703125" style="165" customWidth="1"/>
    <col min="81" max="81" width="12.28515625" style="166" bestFit="1" customWidth="1"/>
    <col min="82" max="88" width="11.42578125" style="166"/>
    <col min="89" max="90" width="11.42578125" style="157"/>
    <col min="91" max="94" width="11.42578125" style="131"/>
  </cols>
  <sheetData>
    <row r="1" spans="1:94" ht="15">
      <c r="A1" s="66"/>
      <c r="B1" s="67"/>
      <c r="C1" s="66"/>
      <c r="D1" s="66"/>
      <c r="E1" s="66"/>
      <c r="F1" s="66"/>
      <c r="G1" s="135"/>
      <c r="H1" s="135"/>
      <c r="I1" s="136" t="s">
        <v>36</v>
      </c>
    </row>
    <row r="2" spans="1:94" ht="15">
      <c r="A2" s="68" t="s">
        <v>1</v>
      </c>
      <c r="B2" s="69"/>
      <c r="C2" s="68"/>
      <c r="D2" s="68"/>
      <c r="E2" s="68"/>
      <c r="F2" s="68"/>
      <c r="G2" s="137"/>
      <c r="H2" s="137"/>
      <c r="I2" s="138"/>
    </row>
    <row r="3" spans="1:94" ht="15">
      <c r="A3" s="68" t="s">
        <v>37</v>
      </c>
      <c r="B3" s="69"/>
      <c r="C3" s="68"/>
      <c r="D3" s="68"/>
      <c r="E3" s="68"/>
      <c r="F3" s="68"/>
      <c r="G3" s="137"/>
      <c r="H3" s="137"/>
      <c r="I3" s="138"/>
    </row>
    <row r="4" spans="1:94" ht="15.75">
      <c r="A4" s="70"/>
      <c r="B4" s="71"/>
      <c r="C4" s="64"/>
      <c r="D4" s="64"/>
      <c r="E4" s="64"/>
      <c r="F4" s="64"/>
      <c r="G4" s="139"/>
      <c r="H4" s="139"/>
      <c r="I4" s="140"/>
    </row>
    <row r="5" spans="1:94" ht="15.75">
      <c r="A5" s="70"/>
      <c r="B5" s="71"/>
      <c r="C5" s="64"/>
      <c r="D5" s="72"/>
      <c r="E5" s="72"/>
      <c r="F5" s="72"/>
      <c r="G5" s="305" t="s">
        <v>302</v>
      </c>
      <c r="H5" s="306"/>
      <c r="I5" s="307"/>
    </row>
    <row r="6" spans="1:94" ht="6" customHeight="1" thickBot="1">
      <c r="A6" s="3"/>
      <c r="G6" s="61"/>
      <c r="H6" s="61"/>
      <c r="I6" s="141"/>
    </row>
    <row r="7" spans="1:94" s="77" customFormat="1" ht="30" customHeight="1" thickTop="1" thickBot="1">
      <c r="A7" s="74" t="s">
        <v>38</v>
      </c>
      <c r="B7" s="75"/>
      <c r="C7" s="76"/>
      <c r="D7" s="76"/>
      <c r="E7" s="76"/>
      <c r="F7" s="76"/>
      <c r="G7" s="76"/>
      <c r="H7" s="76"/>
      <c r="I7" s="142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8"/>
      <c r="AN7" s="167"/>
      <c r="AO7" s="167"/>
      <c r="AP7" s="167"/>
      <c r="AQ7" s="167"/>
      <c r="AR7" s="168"/>
      <c r="AS7" s="167"/>
      <c r="AT7" s="167"/>
      <c r="AU7" s="167"/>
      <c r="AV7" s="167"/>
      <c r="AW7" s="167"/>
      <c r="AX7" s="168"/>
      <c r="AY7" s="167"/>
      <c r="AZ7" s="167"/>
      <c r="BA7" s="167"/>
      <c r="BB7" s="167"/>
      <c r="BC7" s="167"/>
      <c r="BD7" s="168"/>
      <c r="BE7" s="167"/>
      <c r="BF7" s="167"/>
      <c r="BG7" s="167"/>
      <c r="BH7" s="167"/>
      <c r="BI7" s="167"/>
      <c r="BJ7" s="168"/>
      <c r="BK7" s="167"/>
      <c r="BL7" s="167"/>
      <c r="BM7" s="167"/>
      <c r="BN7" s="167"/>
      <c r="BO7" s="167"/>
      <c r="BP7" s="168"/>
      <c r="BQ7" s="167"/>
      <c r="BR7" s="167"/>
      <c r="BS7" s="167"/>
      <c r="BT7" s="167"/>
      <c r="BU7" s="167"/>
      <c r="BV7" s="168"/>
      <c r="BW7" s="167"/>
      <c r="BX7" s="167"/>
      <c r="BY7" s="167"/>
      <c r="BZ7" s="167"/>
      <c r="CA7" s="167"/>
      <c r="CB7" s="168"/>
      <c r="CC7" s="169"/>
      <c r="CD7" s="169"/>
      <c r="CE7" s="169"/>
      <c r="CF7" s="169"/>
      <c r="CG7" s="169"/>
      <c r="CH7" s="169"/>
      <c r="CI7" s="169"/>
      <c r="CJ7" s="169"/>
      <c r="CK7" s="158"/>
      <c r="CL7" s="158"/>
      <c r="CM7" s="132"/>
      <c r="CN7" s="132"/>
      <c r="CO7" s="132"/>
      <c r="CP7" s="132"/>
    </row>
    <row r="8" spans="1:94" ht="14.25" thickTop="1" thickBot="1">
      <c r="A8" s="3"/>
      <c r="B8" s="78"/>
      <c r="C8" s="65"/>
      <c r="D8" s="65"/>
      <c r="E8" s="65" t="s">
        <v>6</v>
      </c>
      <c r="F8" s="65"/>
      <c r="G8" s="63"/>
      <c r="H8" s="63"/>
      <c r="I8" s="143"/>
    </row>
    <row r="9" spans="1:94" ht="18.75" customHeight="1" thickTop="1">
      <c r="A9" s="314" t="s">
        <v>39</v>
      </c>
      <c r="B9" s="79"/>
      <c r="C9" s="316" t="s">
        <v>40</v>
      </c>
      <c r="D9" s="316" t="s">
        <v>41</v>
      </c>
      <c r="E9" s="316" t="s">
        <v>42</v>
      </c>
      <c r="F9" s="180"/>
      <c r="G9" s="308" t="s">
        <v>43</v>
      </c>
      <c r="H9" s="308"/>
      <c r="I9" s="309" t="s">
        <v>44</v>
      </c>
      <c r="X9" s="311" t="s">
        <v>31</v>
      </c>
      <c r="Y9" s="311"/>
      <c r="Z9" s="311"/>
      <c r="AA9" s="311"/>
      <c r="AB9" s="170"/>
      <c r="AD9" s="311" t="s">
        <v>48</v>
      </c>
      <c r="AE9" s="311"/>
      <c r="AF9" s="311"/>
      <c r="AG9" s="311"/>
      <c r="AI9" s="311" t="s">
        <v>49</v>
      </c>
      <c r="AJ9" s="311"/>
      <c r="AK9" s="311"/>
      <c r="AL9" s="311"/>
      <c r="AN9" s="311" t="s">
        <v>50</v>
      </c>
      <c r="AO9" s="311"/>
      <c r="AP9" s="311"/>
      <c r="AQ9" s="311"/>
      <c r="AT9" s="311" t="s">
        <v>12</v>
      </c>
      <c r="AU9" s="311"/>
      <c r="AV9" s="311"/>
      <c r="AW9" s="311"/>
      <c r="AZ9" s="311" t="s">
        <v>13</v>
      </c>
      <c r="BA9" s="311"/>
      <c r="BB9" s="311"/>
      <c r="BC9" s="311"/>
      <c r="BF9" s="311" t="s">
        <v>14</v>
      </c>
      <c r="BG9" s="311"/>
      <c r="BH9" s="311"/>
      <c r="BI9" s="311"/>
      <c r="BL9" s="311" t="s">
        <v>51</v>
      </c>
      <c r="BM9" s="311"/>
      <c r="BN9" s="311"/>
      <c r="BO9" s="311"/>
      <c r="BR9" s="311" t="s">
        <v>52</v>
      </c>
      <c r="BS9" s="311"/>
      <c r="BT9" s="311"/>
      <c r="BU9" s="311"/>
      <c r="BX9" s="311" t="s">
        <v>53</v>
      </c>
      <c r="BY9" s="311"/>
      <c r="BZ9" s="311"/>
      <c r="CA9" s="311"/>
    </row>
    <row r="10" spans="1:94" s="62" customFormat="1" ht="30" customHeight="1" thickBot="1">
      <c r="A10" s="315"/>
      <c r="B10" s="80" t="s">
        <v>45</v>
      </c>
      <c r="C10" s="317"/>
      <c r="D10" s="317"/>
      <c r="E10" s="317"/>
      <c r="F10" s="230"/>
      <c r="G10" s="231" t="s">
        <v>46</v>
      </c>
      <c r="H10" s="232" t="s">
        <v>47</v>
      </c>
      <c r="I10" s="310"/>
      <c r="J10" s="170" t="s">
        <v>29</v>
      </c>
      <c r="K10" s="170" t="s">
        <v>30</v>
      </c>
      <c r="L10" s="170" t="s">
        <v>148</v>
      </c>
      <c r="M10" s="170" t="s">
        <v>48</v>
      </c>
      <c r="N10" s="170" t="s">
        <v>49</v>
      </c>
      <c r="O10" s="170" t="s">
        <v>50</v>
      </c>
      <c r="P10" s="170" t="s">
        <v>12</v>
      </c>
      <c r="Q10" s="170" t="s">
        <v>13</v>
      </c>
      <c r="R10" s="170" t="s">
        <v>14</v>
      </c>
      <c r="S10" s="170" t="s">
        <v>51</v>
      </c>
      <c r="T10" s="170" t="s">
        <v>52</v>
      </c>
      <c r="U10" s="170" t="s">
        <v>53</v>
      </c>
      <c r="V10" s="170"/>
      <c r="W10" s="170"/>
      <c r="X10" s="170" t="s">
        <v>73</v>
      </c>
      <c r="Y10" s="170" t="s">
        <v>77</v>
      </c>
      <c r="Z10" s="170" t="s">
        <v>75</v>
      </c>
      <c r="AA10" s="170" t="s">
        <v>78</v>
      </c>
      <c r="AB10" s="170" t="s">
        <v>22</v>
      </c>
      <c r="AC10" s="170"/>
      <c r="AD10" s="170" t="s">
        <v>73</v>
      </c>
      <c r="AE10" s="170" t="s">
        <v>80</v>
      </c>
      <c r="AF10" s="170" t="s">
        <v>75</v>
      </c>
      <c r="AG10" s="170" t="s">
        <v>79</v>
      </c>
      <c r="AH10" s="170"/>
      <c r="AI10" s="170" t="s">
        <v>73</v>
      </c>
      <c r="AJ10" s="170" t="s">
        <v>74</v>
      </c>
      <c r="AK10" s="170" t="s">
        <v>75</v>
      </c>
      <c r="AL10" s="170" t="s">
        <v>76</v>
      </c>
      <c r="AM10" s="171"/>
      <c r="AN10" s="170" t="s">
        <v>73</v>
      </c>
      <c r="AO10" s="170" t="s">
        <v>74</v>
      </c>
      <c r="AP10" s="170" t="s">
        <v>75</v>
      </c>
      <c r="AQ10" s="170" t="s">
        <v>76</v>
      </c>
      <c r="AR10" s="171"/>
      <c r="AS10" s="170"/>
      <c r="AT10" s="170" t="s">
        <v>73</v>
      </c>
      <c r="AU10" s="170" t="s">
        <v>74</v>
      </c>
      <c r="AV10" s="170" t="s">
        <v>75</v>
      </c>
      <c r="AW10" s="170" t="s">
        <v>76</v>
      </c>
      <c r="AX10" s="171"/>
      <c r="AY10" s="170"/>
      <c r="AZ10" s="170" t="s">
        <v>73</v>
      </c>
      <c r="BA10" s="170" t="s">
        <v>74</v>
      </c>
      <c r="BB10" s="170" t="s">
        <v>75</v>
      </c>
      <c r="BC10" s="170" t="s">
        <v>76</v>
      </c>
      <c r="BD10" s="171"/>
      <c r="BE10" s="170"/>
      <c r="BF10" s="170" t="s">
        <v>73</v>
      </c>
      <c r="BG10" s="170" t="s">
        <v>74</v>
      </c>
      <c r="BH10" s="170" t="s">
        <v>75</v>
      </c>
      <c r="BI10" s="170" t="s">
        <v>76</v>
      </c>
      <c r="BJ10" s="171"/>
      <c r="BK10" s="170"/>
      <c r="BL10" s="170" t="s">
        <v>73</v>
      </c>
      <c r="BM10" s="170" t="s">
        <v>74</v>
      </c>
      <c r="BN10" s="170" t="s">
        <v>75</v>
      </c>
      <c r="BO10" s="170" t="s">
        <v>76</v>
      </c>
      <c r="BP10" s="171"/>
      <c r="BQ10" s="170"/>
      <c r="BR10" s="170" t="s">
        <v>73</v>
      </c>
      <c r="BS10" s="170" t="s">
        <v>74</v>
      </c>
      <c r="BT10" s="170" t="s">
        <v>75</v>
      </c>
      <c r="BU10" s="170" t="s">
        <v>76</v>
      </c>
      <c r="BV10" s="171"/>
      <c r="BW10" s="170"/>
      <c r="BX10" s="170" t="s">
        <v>73</v>
      </c>
      <c r="BY10" s="170" t="s">
        <v>74</v>
      </c>
      <c r="BZ10" s="170" t="s">
        <v>75</v>
      </c>
      <c r="CA10" s="170" t="s">
        <v>76</v>
      </c>
      <c r="CB10" s="171"/>
      <c r="CC10" s="172"/>
      <c r="CD10" s="172"/>
      <c r="CE10" s="172"/>
      <c r="CF10" s="172"/>
      <c r="CG10" s="172"/>
      <c r="CH10" s="172"/>
      <c r="CI10" s="172"/>
      <c r="CJ10" s="172"/>
      <c r="CK10" s="159"/>
      <c r="CL10" s="159"/>
      <c r="CM10" s="133"/>
      <c r="CN10" s="133"/>
      <c r="CO10" s="133"/>
      <c r="CP10" s="133"/>
    </row>
    <row r="11" spans="1:94" s="77" customFormat="1" ht="15" customHeight="1" thickTop="1">
      <c r="A11" s="182">
        <v>11301</v>
      </c>
      <c r="B11" s="183" t="s">
        <v>85</v>
      </c>
      <c r="C11" s="81">
        <v>9508379.3699999992</v>
      </c>
      <c r="D11" s="81">
        <v>5465184.3799999999</v>
      </c>
      <c r="E11" s="227">
        <v>1953362.5299999998</v>
      </c>
      <c r="F11" s="227"/>
      <c r="G11" s="227">
        <v>5446651.3310000002</v>
      </c>
      <c r="H11" s="228">
        <f>G11/C11</f>
        <v>0.57282646380147539</v>
      </c>
      <c r="I11" s="229">
        <f t="shared" ref="I11:I34" si="0">D11-G11</f>
        <v>18533.04899999965</v>
      </c>
      <c r="J11" s="173"/>
      <c r="K11" s="173"/>
      <c r="L11" s="173">
        <f>E11</f>
        <v>1953362.5299999998</v>
      </c>
      <c r="M11" s="174"/>
      <c r="N11" s="174"/>
      <c r="O11" s="174"/>
      <c r="P11" s="174"/>
      <c r="Q11" s="174"/>
      <c r="R11" s="174"/>
      <c r="S11" s="174"/>
      <c r="T11" s="174"/>
      <c r="U11" s="174"/>
      <c r="V11" s="167"/>
      <c r="W11" s="167"/>
      <c r="X11" s="174"/>
      <c r="Y11" s="174"/>
      <c r="Z11" s="174"/>
      <c r="AA11" s="174"/>
      <c r="AB11" s="174">
        <f>SUM(X11:AA11)</f>
        <v>0</v>
      </c>
      <c r="AC11" s="167"/>
      <c r="AD11" s="174"/>
      <c r="AE11" s="174"/>
      <c r="AF11" s="174"/>
      <c r="AG11" s="174"/>
      <c r="AH11" s="174">
        <f>SUM(AD11:AG11)</f>
        <v>0</v>
      </c>
      <c r="AI11" s="174"/>
      <c r="AJ11" s="174"/>
      <c r="AK11" s="174"/>
      <c r="AL11" s="174"/>
      <c r="AM11" s="175">
        <f>SUM(AI11:AL11)</f>
        <v>0</v>
      </c>
      <c r="AN11" s="174"/>
      <c r="AO11" s="174"/>
      <c r="AP11" s="174"/>
      <c r="AQ11" s="174"/>
      <c r="AR11" s="175">
        <f>SUM(AN11:AQ11)</f>
        <v>0</v>
      </c>
      <c r="AS11" s="167"/>
      <c r="AT11" s="174"/>
      <c r="AU11" s="174"/>
      <c r="AV11" s="174"/>
      <c r="AW11" s="174"/>
      <c r="AX11" s="175">
        <f>SUM(AT11:AW11)</f>
        <v>0</v>
      </c>
      <c r="AY11" s="167"/>
      <c r="AZ11" s="174"/>
      <c r="BA11" s="174"/>
      <c r="BB11" s="174"/>
      <c r="BC11" s="174"/>
      <c r="BD11" s="175">
        <f>SUM(AZ11:BC11)</f>
        <v>0</v>
      </c>
      <c r="BE11" s="167"/>
      <c r="BF11" s="174"/>
      <c r="BG11" s="174"/>
      <c r="BH11" s="174"/>
      <c r="BI11" s="174"/>
      <c r="BJ11" s="175">
        <f>SUM(BF11:BI11)</f>
        <v>0</v>
      </c>
      <c r="BK11" s="167"/>
      <c r="BL11" s="174"/>
      <c r="BM11" s="174"/>
      <c r="BN11" s="174"/>
      <c r="BO11" s="174"/>
      <c r="BP11" s="175">
        <f t="shared" ref="BP11:BP56" si="1">SUM(BL11:BO11)</f>
        <v>0</v>
      </c>
      <c r="BQ11" s="167"/>
      <c r="BR11" s="174"/>
      <c r="BS11" s="174"/>
      <c r="BT11" s="174"/>
      <c r="BU11" s="174"/>
      <c r="BV11" s="175">
        <f t="shared" ref="BV11:BV56" si="2">SUM(BR11:BU11)</f>
        <v>0</v>
      </c>
      <c r="BW11" s="167"/>
      <c r="BX11" s="174"/>
      <c r="BY11" s="174"/>
      <c r="BZ11" s="174"/>
      <c r="CA11" s="174"/>
      <c r="CB11" s="175">
        <f t="shared" ref="CB11:CB56" si="3">SUM(BX11:CA11)</f>
        <v>0</v>
      </c>
      <c r="CC11" s="169"/>
      <c r="CD11" s="169"/>
      <c r="CE11" s="169"/>
      <c r="CF11" s="169"/>
      <c r="CG11" s="169"/>
      <c r="CH11" s="169"/>
      <c r="CI11" s="169"/>
      <c r="CJ11" s="169"/>
      <c r="CK11" s="158"/>
      <c r="CL11" s="158"/>
      <c r="CM11" s="132"/>
      <c r="CN11" s="132"/>
      <c r="CO11" s="132"/>
      <c r="CP11" s="132"/>
    </row>
    <row r="12" spans="1:94" s="77" customFormat="1" ht="15" customHeight="1">
      <c r="A12" s="182">
        <v>11305</v>
      </c>
      <c r="B12" s="184" t="s">
        <v>86</v>
      </c>
      <c r="C12" s="81">
        <v>0</v>
      </c>
      <c r="D12" s="81">
        <v>2467872.7900000005</v>
      </c>
      <c r="E12" s="82">
        <v>742656.25</v>
      </c>
      <c r="F12" s="82"/>
      <c r="G12" s="227">
        <v>2569529.4600000004</v>
      </c>
      <c r="H12" s="83">
        <v>0</v>
      </c>
      <c r="I12" s="84">
        <f t="shared" si="0"/>
        <v>-101656.66999999993</v>
      </c>
      <c r="J12" s="173"/>
      <c r="K12" s="173"/>
      <c r="L12" s="173">
        <f t="shared" ref="L12:L35" si="4">E12</f>
        <v>742656.25</v>
      </c>
      <c r="M12" s="174"/>
      <c r="N12" s="174"/>
      <c r="O12" s="174"/>
      <c r="P12" s="174"/>
      <c r="Q12" s="174"/>
      <c r="R12" s="174"/>
      <c r="S12" s="174"/>
      <c r="T12" s="174"/>
      <c r="U12" s="174"/>
      <c r="V12" s="167"/>
      <c r="W12" s="167"/>
      <c r="X12" s="174"/>
      <c r="Y12" s="174"/>
      <c r="Z12" s="174"/>
      <c r="AA12" s="174"/>
      <c r="AB12" s="174">
        <f t="shared" ref="AB12:AB79" si="5">SUM(X12:AA12)</f>
        <v>0</v>
      </c>
      <c r="AC12" s="167"/>
      <c r="AD12" s="174"/>
      <c r="AE12" s="174"/>
      <c r="AF12" s="174"/>
      <c r="AG12" s="174"/>
      <c r="AH12" s="174">
        <f t="shared" ref="AH12:AH79" si="6">SUM(AD12:AG12)</f>
        <v>0</v>
      </c>
      <c r="AI12" s="174"/>
      <c r="AJ12" s="174"/>
      <c r="AK12" s="174"/>
      <c r="AL12" s="174"/>
      <c r="AM12" s="175">
        <f t="shared" ref="AM12:AM78" si="7">SUM(AI12:AL12)</f>
        <v>0</v>
      </c>
      <c r="AN12" s="174"/>
      <c r="AO12" s="174"/>
      <c r="AP12" s="174"/>
      <c r="AQ12" s="174"/>
      <c r="AR12" s="175">
        <f t="shared" ref="AR12:AR56" si="8">SUM(AN12:AQ12)</f>
        <v>0</v>
      </c>
      <c r="AS12" s="167"/>
      <c r="AT12" s="174"/>
      <c r="AU12" s="174"/>
      <c r="AV12" s="174"/>
      <c r="AW12" s="174"/>
      <c r="AX12" s="175">
        <f t="shared" ref="AX12:AX56" si="9">SUM(AT12:AW12)</f>
        <v>0</v>
      </c>
      <c r="AY12" s="167"/>
      <c r="AZ12" s="174"/>
      <c r="BA12" s="174"/>
      <c r="BB12" s="174"/>
      <c r="BC12" s="174"/>
      <c r="BD12" s="175">
        <f t="shared" ref="BD12:BD56" si="10">SUM(AZ12:BC12)</f>
        <v>0</v>
      </c>
      <c r="BE12" s="167"/>
      <c r="BF12" s="174"/>
      <c r="BG12" s="174"/>
      <c r="BH12" s="174"/>
      <c r="BI12" s="174"/>
      <c r="BJ12" s="175">
        <f t="shared" ref="BJ12:BJ56" si="11">SUM(BF12:BI12)</f>
        <v>0</v>
      </c>
      <c r="BK12" s="167"/>
      <c r="BL12" s="174"/>
      <c r="BM12" s="174"/>
      <c r="BN12" s="174"/>
      <c r="BO12" s="174"/>
      <c r="BP12" s="175">
        <f t="shared" si="1"/>
        <v>0</v>
      </c>
      <c r="BQ12" s="167"/>
      <c r="BR12" s="174"/>
      <c r="BS12" s="174"/>
      <c r="BT12" s="174"/>
      <c r="BU12" s="174"/>
      <c r="BV12" s="175">
        <f t="shared" si="2"/>
        <v>0</v>
      </c>
      <c r="BW12" s="167"/>
      <c r="BX12" s="174"/>
      <c r="BY12" s="174"/>
      <c r="BZ12" s="174"/>
      <c r="CA12" s="174"/>
      <c r="CB12" s="175">
        <f t="shared" si="3"/>
        <v>0</v>
      </c>
      <c r="CC12" s="169"/>
      <c r="CD12" s="169"/>
      <c r="CE12" s="169"/>
      <c r="CF12" s="169"/>
      <c r="CG12" s="169"/>
      <c r="CH12" s="169"/>
      <c r="CI12" s="169"/>
      <c r="CJ12" s="169"/>
      <c r="CK12" s="158"/>
      <c r="CL12" s="158"/>
      <c r="CM12" s="132"/>
      <c r="CN12" s="132"/>
      <c r="CO12" s="132"/>
      <c r="CP12" s="132"/>
    </row>
    <row r="13" spans="1:94" s="77" customFormat="1" ht="15" customHeight="1">
      <c r="A13" s="182">
        <v>11307</v>
      </c>
      <c r="B13" s="184" t="s">
        <v>87</v>
      </c>
      <c r="C13" s="81">
        <v>0</v>
      </c>
      <c r="D13" s="81">
        <v>766654.47</v>
      </c>
      <c r="E13" s="82">
        <v>344910.85000000003</v>
      </c>
      <c r="F13" s="82"/>
      <c r="G13" s="227">
        <v>1120830.8530000001</v>
      </c>
      <c r="H13" s="83">
        <v>0</v>
      </c>
      <c r="I13" s="84">
        <f t="shared" si="0"/>
        <v>-354176.38300000015</v>
      </c>
      <c r="J13" s="173"/>
      <c r="K13" s="173"/>
      <c r="L13" s="173">
        <f t="shared" si="4"/>
        <v>344910.85000000003</v>
      </c>
      <c r="M13" s="174"/>
      <c r="N13" s="174"/>
      <c r="O13" s="174"/>
      <c r="P13" s="174"/>
      <c r="Q13" s="174"/>
      <c r="R13" s="174"/>
      <c r="S13" s="174"/>
      <c r="T13" s="174"/>
      <c r="U13" s="174"/>
      <c r="V13" s="167"/>
      <c r="W13" s="167"/>
      <c r="X13" s="174"/>
      <c r="Y13" s="174"/>
      <c r="Z13" s="174"/>
      <c r="AA13" s="174"/>
      <c r="AB13" s="174">
        <f t="shared" si="5"/>
        <v>0</v>
      </c>
      <c r="AC13" s="167"/>
      <c r="AD13" s="174"/>
      <c r="AE13" s="174"/>
      <c r="AF13" s="174"/>
      <c r="AG13" s="174"/>
      <c r="AH13" s="174">
        <f t="shared" si="6"/>
        <v>0</v>
      </c>
      <c r="AI13" s="174"/>
      <c r="AJ13" s="174"/>
      <c r="AK13" s="174"/>
      <c r="AL13" s="174"/>
      <c r="AM13" s="175">
        <f t="shared" si="7"/>
        <v>0</v>
      </c>
      <c r="AN13" s="174"/>
      <c r="AO13" s="174"/>
      <c r="AP13" s="174"/>
      <c r="AQ13" s="174"/>
      <c r="AR13" s="175">
        <f t="shared" si="8"/>
        <v>0</v>
      </c>
      <c r="AS13" s="167"/>
      <c r="AT13" s="174"/>
      <c r="AU13" s="174"/>
      <c r="AV13" s="174"/>
      <c r="AW13" s="174"/>
      <c r="AX13" s="175">
        <f t="shared" si="9"/>
        <v>0</v>
      </c>
      <c r="AY13" s="167"/>
      <c r="AZ13" s="174"/>
      <c r="BA13" s="174"/>
      <c r="BB13" s="174"/>
      <c r="BC13" s="174"/>
      <c r="BD13" s="175">
        <f t="shared" si="10"/>
        <v>0</v>
      </c>
      <c r="BE13" s="167"/>
      <c r="BF13" s="174"/>
      <c r="BG13" s="174"/>
      <c r="BH13" s="174"/>
      <c r="BI13" s="174"/>
      <c r="BJ13" s="175">
        <f t="shared" si="11"/>
        <v>0</v>
      </c>
      <c r="BK13" s="167"/>
      <c r="BL13" s="174"/>
      <c r="BM13" s="174"/>
      <c r="BN13" s="174"/>
      <c r="BO13" s="174"/>
      <c r="BP13" s="175">
        <f t="shared" si="1"/>
        <v>0</v>
      </c>
      <c r="BQ13" s="167"/>
      <c r="BR13" s="174"/>
      <c r="BS13" s="174"/>
      <c r="BT13" s="174"/>
      <c r="BU13" s="174"/>
      <c r="BV13" s="175">
        <f t="shared" si="2"/>
        <v>0</v>
      </c>
      <c r="BW13" s="167"/>
      <c r="BX13" s="174"/>
      <c r="BY13" s="174"/>
      <c r="BZ13" s="174"/>
      <c r="CA13" s="174"/>
      <c r="CB13" s="175">
        <f t="shared" si="3"/>
        <v>0</v>
      </c>
      <c r="CC13" s="169"/>
      <c r="CD13" s="169"/>
      <c r="CE13" s="169"/>
      <c r="CF13" s="169"/>
      <c r="CG13" s="169"/>
      <c r="CH13" s="169"/>
      <c r="CI13" s="169"/>
      <c r="CJ13" s="169"/>
      <c r="CK13" s="158"/>
      <c r="CL13" s="158"/>
      <c r="CM13" s="132"/>
      <c r="CN13" s="132"/>
      <c r="CO13" s="132"/>
      <c r="CP13" s="132"/>
    </row>
    <row r="14" spans="1:94" s="77" customFormat="1" ht="15" customHeight="1">
      <c r="A14" s="182">
        <v>11308</v>
      </c>
      <c r="B14" s="184" t="s">
        <v>88</v>
      </c>
      <c r="C14" s="81">
        <v>0</v>
      </c>
      <c r="D14" s="81">
        <v>345302.13</v>
      </c>
      <c r="E14" s="82">
        <v>229940.31</v>
      </c>
      <c r="F14" s="82"/>
      <c r="G14" s="227">
        <v>747220.28</v>
      </c>
      <c r="H14" s="83">
        <v>0</v>
      </c>
      <c r="I14" s="84">
        <f t="shared" si="0"/>
        <v>-401918.15</v>
      </c>
      <c r="J14" s="173"/>
      <c r="K14" s="173"/>
      <c r="L14" s="173">
        <f t="shared" si="4"/>
        <v>229940.31</v>
      </c>
      <c r="M14" s="174"/>
      <c r="N14" s="174"/>
      <c r="O14" s="174"/>
      <c r="P14" s="174"/>
      <c r="Q14" s="174"/>
      <c r="R14" s="174"/>
      <c r="S14" s="174"/>
      <c r="T14" s="174"/>
      <c r="U14" s="174"/>
      <c r="V14" s="167"/>
      <c r="W14" s="167"/>
      <c r="X14" s="174"/>
      <c r="Y14" s="174"/>
      <c r="Z14" s="174"/>
      <c r="AA14" s="174"/>
      <c r="AB14" s="174">
        <f t="shared" si="5"/>
        <v>0</v>
      </c>
      <c r="AC14" s="167"/>
      <c r="AD14" s="174"/>
      <c r="AE14" s="174"/>
      <c r="AF14" s="174"/>
      <c r="AG14" s="174"/>
      <c r="AH14" s="174">
        <f t="shared" si="6"/>
        <v>0</v>
      </c>
      <c r="AI14" s="174"/>
      <c r="AJ14" s="174"/>
      <c r="AK14" s="174"/>
      <c r="AL14" s="174"/>
      <c r="AM14" s="175">
        <f t="shared" si="7"/>
        <v>0</v>
      </c>
      <c r="AN14" s="174"/>
      <c r="AO14" s="174"/>
      <c r="AP14" s="174"/>
      <c r="AQ14" s="174"/>
      <c r="AR14" s="175">
        <f t="shared" si="8"/>
        <v>0</v>
      </c>
      <c r="AS14" s="167"/>
      <c r="AT14" s="174"/>
      <c r="AU14" s="174"/>
      <c r="AV14" s="174"/>
      <c r="AW14" s="174"/>
      <c r="AX14" s="175">
        <f t="shared" si="9"/>
        <v>0</v>
      </c>
      <c r="AY14" s="167"/>
      <c r="AZ14" s="174"/>
      <c r="BA14" s="174"/>
      <c r="BB14" s="174"/>
      <c r="BC14" s="174"/>
      <c r="BD14" s="175">
        <f t="shared" si="10"/>
        <v>0</v>
      </c>
      <c r="BE14" s="167"/>
      <c r="BF14" s="174"/>
      <c r="BG14" s="174"/>
      <c r="BH14" s="174"/>
      <c r="BI14" s="174"/>
      <c r="BJ14" s="175">
        <f t="shared" si="11"/>
        <v>0</v>
      </c>
      <c r="BK14" s="167"/>
      <c r="BL14" s="174"/>
      <c r="BM14" s="174"/>
      <c r="BN14" s="174"/>
      <c r="BO14" s="174"/>
      <c r="BP14" s="175">
        <f t="shared" si="1"/>
        <v>0</v>
      </c>
      <c r="BQ14" s="167"/>
      <c r="BR14" s="174"/>
      <c r="BS14" s="174"/>
      <c r="BT14" s="174"/>
      <c r="BU14" s="174"/>
      <c r="BV14" s="175">
        <f t="shared" si="2"/>
        <v>0</v>
      </c>
      <c r="BW14" s="167"/>
      <c r="BX14" s="174"/>
      <c r="BY14" s="174"/>
      <c r="BZ14" s="174"/>
      <c r="CA14" s="174"/>
      <c r="CB14" s="175">
        <f t="shared" si="3"/>
        <v>0</v>
      </c>
      <c r="CC14" s="169"/>
      <c r="CD14" s="169"/>
      <c r="CE14" s="169"/>
      <c r="CF14" s="169"/>
      <c r="CG14" s="169"/>
      <c r="CH14" s="169"/>
      <c r="CI14" s="169"/>
      <c r="CJ14" s="169"/>
      <c r="CK14" s="158"/>
      <c r="CL14" s="158"/>
      <c r="CM14" s="132"/>
      <c r="CN14" s="132"/>
      <c r="CO14" s="132"/>
      <c r="CP14" s="132"/>
    </row>
    <row r="15" spans="1:94" s="77" customFormat="1" ht="15" customHeight="1">
      <c r="A15" s="182">
        <v>12101</v>
      </c>
      <c r="B15" s="183" t="s">
        <v>89</v>
      </c>
      <c r="C15" s="81">
        <v>0</v>
      </c>
      <c r="D15" s="81">
        <v>2362219.8499999992</v>
      </c>
      <c r="E15" s="82">
        <v>223677.76</v>
      </c>
      <c r="F15" s="82"/>
      <c r="G15" s="227">
        <v>2362219.5399999991</v>
      </c>
      <c r="H15" s="83">
        <f>G15/D15</f>
        <v>0.99999986876750691</v>
      </c>
      <c r="I15" s="84">
        <f t="shared" si="0"/>
        <v>0.31000000005587935</v>
      </c>
      <c r="J15" s="173"/>
      <c r="K15" s="173"/>
      <c r="L15" s="173">
        <f t="shared" si="4"/>
        <v>223677.76</v>
      </c>
      <c r="M15" s="174"/>
      <c r="N15" s="174"/>
      <c r="O15" s="174"/>
      <c r="P15" s="174"/>
      <c r="Q15" s="174"/>
      <c r="R15" s="174"/>
      <c r="S15" s="174"/>
      <c r="T15" s="174"/>
      <c r="U15" s="174"/>
      <c r="V15" s="167"/>
      <c r="W15" s="167"/>
      <c r="X15" s="174"/>
      <c r="Y15" s="174"/>
      <c r="Z15" s="174"/>
      <c r="AA15" s="174"/>
      <c r="AB15" s="174">
        <f t="shared" si="5"/>
        <v>0</v>
      </c>
      <c r="AC15" s="167"/>
      <c r="AD15" s="174"/>
      <c r="AE15" s="174"/>
      <c r="AF15" s="174"/>
      <c r="AG15" s="174"/>
      <c r="AH15" s="174">
        <f t="shared" si="6"/>
        <v>0</v>
      </c>
      <c r="AI15" s="174"/>
      <c r="AJ15" s="174"/>
      <c r="AK15" s="174"/>
      <c r="AL15" s="174"/>
      <c r="AM15" s="175">
        <f t="shared" si="7"/>
        <v>0</v>
      </c>
      <c r="AN15" s="174"/>
      <c r="AO15" s="174"/>
      <c r="AP15" s="174"/>
      <c r="AQ15" s="174"/>
      <c r="AR15" s="175">
        <f t="shared" si="8"/>
        <v>0</v>
      </c>
      <c r="AS15" s="167"/>
      <c r="AT15" s="174"/>
      <c r="AU15" s="174"/>
      <c r="AV15" s="174"/>
      <c r="AW15" s="174"/>
      <c r="AX15" s="175">
        <f t="shared" si="9"/>
        <v>0</v>
      </c>
      <c r="AY15" s="167"/>
      <c r="AZ15" s="174"/>
      <c r="BA15" s="174"/>
      <c r="BB15" s="174"/>
      <c r="BC15" s="174"/>
      <c r="BD15" s="175">
        <f t="shared" si="10"/>
        <v>0</v>
      </c>
      <c r="BE15" s="167"/>
      <c r="BF15" s="174"/>
      <c r="BG15" s="174"/>
      <c r="BH15" s="174"/>
      <c r="BI15" s="174"/>
      <c r="BJ15" s="175">
        <f t="shared" si="11"/>
        <v>0</v>
      </c>
      <c r="BK15" s="167"/>
      <c r="BL15" s="174"/>
      <c r="BM15" s="174"/>
      <c r="BN15" s="174"/>
      <c r="BO15" s="174"/>
      <c r="BP15" s="175">
        <f t="shared" si="1"/>
        <v>0</v>
      </c>
      <c r="BQ15" s="167"/>
      <c r="BR15" s="174"/>
      <c r="BS15" s="174"/>
      <c r="BT15" s="174"/>
      <c r="BU15" s="174"/>
      <c r="BV15" s="175">
        <f t="shared" si="2"/>
        <v>0</v>
      </c>
      <c r="BW15" s="167"/>
      <c r="BX15" s="174"/>
      <c r="BY15" s="174"/>
      <c r="BZ15" s="174"/>
      <c r="CA15" s="174"/>
      <c r="CB15" s="175">
        <f t="shared" si="3"/>
        <v>0</v>
      </c>
      <c r="CC15" s="169"/>
      <c r="CD15" s="169"/>
      <c r="CE15" s="169"/>
      <c r="CF15" s="169"/>
      <c r="CG15" s="169"/>
      <c r="CH15" s="169"/>
      <c r="CI15" s="169"/>
      <c r="CJ15" s="169"/>
      <c r="CK15" s="158"/>
      <c r="CL15" s="158"/>
      <c r="CM15" s="132"/>
      <c r="CN15" s="132"/>
      <c r="CO15" s="132"/>
      <c r="CP15" s="132"/>
    </row>
    <row r="16" spans="1:94" s="77" customFormat="1" ht="27" customHeight="1">
      <c r="A16" s="182">
        <v>13101</v>
      </c>
      <c r="B16" s="183" t="s">
        <v>90</v>
      </c>
      <c r="C16" s="81">
        <v>150614.04</v>
      </c>
      <c r="D16" s="81">
        <v>120871.90000000001</v>
      </c>
      <c r="E16" s="82">
        <v>46130.770000000004</v>
      </c>
      <c r="F16" s="82"/>
      <c r="G16" s="227">
        <v>126378.17</v>
      </c>
      <c r="H16" s="83">
        <f t="shared" ref="H16:H21" si="12">G16/C16</f>
        <v>0.83908624986090263</v>
      </c>
      <c r="I16" s="84">
        <f t="shared" si="0"/>
        <v>-5506.2699999999895</v>
      </c>
      <c r="J16" s="173"/>
      <c r="K16" s="173"/>
      <c r="L16" s="173">
        <f t="shared" si="4"/>
        <v>46130.770000000004</v>
      </c>
      <c r="M16" s="174"/>
      <c r="N16" s="174"/>
      <c r="O16" s="174"/>
      <c r="P16" s="174"/>
      <c r="Q16" s="174"/>
      <c r="R16" s="174"/>
      <c r="S16" s="174"/>
      <c r="T16" s="174"/>
      <c r="U16" s="174"/>
      <c r="V16" s="167"/>
      <c r="W16" s="167"/>
      <c r="X16" s="174"/>
      <c r="Y16" s="174"/>
      <c r="Z16" s="174"/>
      <c r="AA16" s="174"/>
      <c r="AB16" s="174">
        <f t="shared" si="5"/>
        <v>0</v>
      </c>
      <c r="AC16" s="167"/>
      <c r="AD16" s="174"/>
      <c r="AE16" s="174"/>
      <c r="AF16" s="174"/>
      <c r="AG16" s="174"/>
      <c r="AH16" s="174">
        <f t="shared" si="6"/>
        <v>0</v>
      </c>
      <c r="AI16" s="174"/>
      <c r="AJ16" s="174"/>
      <c r="AK16" s="174"/>
      <c r="AL16" s="174"/>
      <c r="AM16" s="175">
        <f t="shared" si="7"/>
        <v>0</v>
      </c>
      <c r="AN16" s="174"/>
      <c r="AO16" s="174"/>
      <c r="AP16" s="174"/>
      <c r="AQ16" s="174"/>
      <c r="AR16" s="175">
        <f t="shared" si="8"/>
        <v>0</v>
      </c>
      <c r="AS16" s="167"/>
      <c r="AT16" s="174"/>
      <c r="AU16" s="174"/>
      <c r="AV16" s="174"/>
      <c r="AW16" s="174"/>
      <c r="AX16" s="175">
        <f t="shared" si="9"/>
        <v>0</v>
      </c>
      <c r="AY16" s="167"/>
      <c r="AZ16" s="174"/>
      <c r="BA16" s="174"/>
      <c r="BB16" s="174"/>
      <c r="BC16" s="174"/>
      <c r="BD16" s="175">
        <f t="shared" si="10"/>
        <v>0</v>
      </c>
      <c r="BE16" s="167"/>
      <c r="BF16" s="174"/>
      <c r="BG16" s="174"/>
      <c r="BH16" s="174"/>
      <c r="BI16" s="174"/>
      <c r="BJ16" s="175">
        <f t="shared" si="11"/>
        <v>0</v>
      </c>
      <c r="BK16" s="167"/>
      <c r="BL16" s="174"/>
      <c r="BM16" s="174"/>
      <c r="BN16" s="174"/>
      <c r="BO16" s="174"/>
      <c r="BP16" s="175">
        <f t="shared" si="1"/>
        <v>0</v>
      </c>
      <c r="BQ16" s="167"/>
      <c r="BR16" s="174"/>
      <c r="BS16" s="174"/>
      <c r="BT16" s="174"/>
      <c r="BU16" s="174"/>
      <c r="BV16" s="175">
        <f t="shared" si="2"/>
        <v>0</v>
      </c>
      <c r="BW16" s="167"/>
      <c r="BX16" s="174"/>
      <c r="BY16" s="174"/>
      <c r="BZ16" s="174"/>
      <c r="CA16" s="174"/>
      <c r="CB16" s="175">
        <f t="shared" si="3"/>
        <v>0</v>
      </c>
      <c r="CC16" s="169"/>
      <c r="CD16" s="169"/>
      <c r="CE16" s="169"/>
      <c r="CF16" s="169"/>
      <c r="CG16" s="169"/>
      <c r="CH16" s="169"/>
      <c r="CI16" s="169"/>
      <c r="CJ16" s="169"/>
      <c r="CK16" s="158"/>
      <c r="CL16" s="158"/>
      <c r="CM16" s="132"/>
      <c r="CN16" s="132"/>
      <c r="CO16" s="132"/>
      <c r="CP16" s="132"/>
    </row>
    <row r="17" spans="1:94" s="77" customFormat="1" ht="15" customHeight="1">
      <c r="A17" s="182">
        <v>13201</v>
      </c>
      <c r="B17" s="183" t="s">
        <v>91</v>
      </c>
      <c r="C17" s="81">
        <v>536610.72000000009</v>
      </c>
      <c r="D17" s="81">
        <v>229181.71000000014</v>
      </c>
      <c r="E17" s="82">
        <v>22432.760000000002</v>
      </c>
      <c r="F17" s="82"/>
      <c r="G17" s="227">
        <v>226736.22999999998</v>
      </c>
      <c r="H17" s="83">
        <f t="shared" si="12"/>
        <v>0.42253391807006752</v>
      </c>
      <c r="I17" s="84">
        <f t="shared" si="0"/>
        <v>2445.480000000156</v>
      </c>
      <c r="J17" s="173"/>
      <c r="K17" s="173"/>
      <c r="L17" s="173">
        <f t="shared" si="4"/>
        <v>22432.760000000002</v>
      </c>
      <c r="M17" s="174"/>
      <c r="N17" s="174"/>
      <c r="O17" s="174"/>
      <c r="P17" s="174"/>
      <c r="Q17" s="174"/>
      <c r="R17" s="174"/>
      <c r="S17" s="174"/>
      <c r="T17" s="174"/>
      <c r="U17" s="174"/>
      <c r="V17" s="167"/>
      <c r="W17" s="167"/>
      <c r="X17" s="174"/>
      <c r="Y17" s="174"/>
      <c r="Z17" s="174"/>
      <c r="AA17" s="174"/>
      <c r="AB17" s="174">
        <f t="shared" si="5"/>
        <v>0</v>
      </c>
      <c r="AC17" s="167"/>
      <c r="AD17" s="174"/>
      <c r="AE17" s="174"/>
      <c r="AF17" s="174"/>
      <c r="AG17" s="174"/>
      <c r="AH17" s="174">
        <f t="shared" si="6"/>
        <v>0</v>
      </c>
      <c r="AI17" s="174"/>
      <c r="AJ17" s="174"/>
      <c r="AK17" s="174"/>
      <c r="AL17" s="174"/>
      <c r="AM17" s="175">
        <f t="shared" si="7"/>
        <v>0</v>
      </c>
      <c r="AN17" s="174"/>
      <c r="AO17" s="174"/>
      <c r="AP17" s="174"/>
      <c r="AQ17" s="174"/>
      <c r="AR17" s="175">
        <f t="shared" si="8"/>
        <v>0</v>
      </c>
      <c r="AS17" s="174"/>
      <c r="AT17" s="174"/>
      <c r="AU17" s="174"/>
      <c r="AV17" s="174"/>
      <c r="AW17" s="174"/>
      <c r="AX17" s="175">
        <f t="shared" si="9"/>
        <v>0</v>
      </c>
      <c r="AY17" s="167"/>
      <c r="AZ17" s="174"/>
      <c r="BA17" s="174"/>
      <c r="BB17" s="174"/>
      <c r="BC17" s="174"/>
      <c r="BD17" s="175">
        <f t="shared" si="10"/>
        <v>0</v>
      </c>
      <c r="BE17" s="167"/>
      <c r="BF17" s="174"/>
      <c r="BG17" s="174"/>
      <c r="BH17" s="174"/>
      <c r="BI17" s="174"/>
      <c r="BJ17" s="175">
        <f t="shared" si="11"/>
        <v>0</v>
      </c>
      <c r="BK17" s="167"/>
      <c r="BL17" s="174"/>
      <c r="BM17" s="174"/>
      <c r="BN17" s="174"/>
      <c r="BO17" s="174"/>
      <c r="BP17" s="175">
        <f t="shared" si="1"/>
        <v>0</v>
      </c>
      <c r="BQ17" s="167"/>
      <c r="BR17" s="174"/>
      <c r="BS17" s="174"/>
      <c r="BT17" s="174"/>
      <c r="BU17" s="174"/>
      <c r="BV17" s="175">
        <f t="shared" si="2"/>
        <v>0</v>
      </c>
      <c r="BW17" s="167"/>
      <c r="BX17" s="174"/>
      <c r="BY17" s="174"/>
      <c r="BZ17" s="174"/>
      <c r="CA17" s="174"/>
      <c r="CB17" s="175">
        <f t="shared" si="3"/>
        <v>0</v>
      </c>
      <c r="CC17" s="169"/>
      <c r="CD17" s="169"/>
      <c r="CE17" s="169"/>
      <c r="CF17" s="169"/>
      <c r="CG17" s="169"/>
      <c r="CH17" s="169"/>
      <c r="CI17" s="169"/>
      <c r="CJ17" s="169"/>
      <c r="CK17" s="158"/>
      <c r="CL17" s="158"/>
      <c r="CM17" s="132"/>
      <c r="CN17" s="132"/>
      <c r="CO17" s="132"/>
      <c r="CP17" s="132"/>
    </row>
    <row r="18" spans="1:94" s="77" customFormat="1" ht="15" customHeight="1">
      <c r="A18" s="182">
        <v>13202</v>
      </c>
      <c r="B18" s="183" t="s">
        <v>92</v>
      </c>
      <c r="C18" s="81">
        <v>1390650.6600000001</v>
      </c>
      <c r="D18" s="81">
        <v>1241572.2400000002</v>
      </c>
      <c r="E18" s="82">
        <v>1031491.49</v>
      </c>
      <c r="F18" s="82"/>
      <c r="G18" s="227">
        <v>1254501.0599999998</v>
      </c>
      <c r="H18" s="83">
        <v>0</v>
      </c>
      <c r="I18" s="84">
        <f t="shared" si="0"/>
        <v>-12928.8199999996</v>
      </c>
      <c r="J18" s="173"/>
      <c r="K18" s="173"/>
      <c r="L18" s="173">
        <f t="shared" si="4"/>
        <v>1031491.49</v>
      </c>
      <c r="M18" s="174"/>
      <c r="N18" s="174"/>
      <c r="O18" s="174"/>
      <c r="P18" s="174"/>
      <c r="Q18" s="174"/>
      <c r="R18" s="174"/>
      <c r="S18" s="174"/>
      <c r="T18" s="174"/>
      <c r="U18" s="174"/>
      <c r="V18" s="167"/>
      <c r="W18" s="167"/>
      <c r="X18" s="174"/>
      <c r="Y18" s="174"/>
      <c r="Z18" s="174"/>
      <c r="AA18" s="174"/>
      <c r="AB18" s="174">
        <f t="shared" si="5"/>
        <v>0</v>
      </c>
      <c r="AC18" s="167"/>
      <c r="AD18" s="174"/>
      <c r="AE18" s="174"/>
      <c r="AF18" s="174"/>
      <c r="AG18" s="174"/>
      <c r="AH18" s="174">
        <f t="shared" si="6"/>
        <v>0</v>
      </c>
      <c r="AI18" s="174"/>
      <c r="AJ18" s="174"/>
      <c r="AK18" s="174"/>
      <c r="AL18" s="174"/>
      <c r="AM18" s="175">
        <f t="shared" si="7"/>
        <v>0</v>
      </c>
      <c r="AN18" s="174"/>
      <c r="AO18" s="174"/>
      <c r="AP18" s="174"/>
      <c r="AQ18" s="174"/>
      <c r="AR18" s="175">
        <f t="shared" si="8"/>
        <v>0</v>
      </c>
      <c r="AS18" s="167"/>
      <c r="AT18" s="174"/>
      <c r="AU18" s="174"/>
      <c r="AV18" s="174"/>
      <c r="AW18" s="174"/>
      <c r="AX18" s="175">
        <f t="shared" si="9"/>
        <v>0</v>
      </c>
      <c r="AY18" s="167"/>
      <c r="AZ18" s="174"/>
      <c r="BA18" s="174"/>
      <c r="BB18" s="174"/>
      <c r="BC18" s="174"/>
      <c r="BD18" s="175">
        <f t="shared" si="10"/>
        <v>0</v>
      </c>
      <c r="BE18" s="167"/>
      <c r="BF18" s="174"/>
      <c r="BG18" s="174"/>
      <c r="BH18" s="174"/>
      <c r="BI18" s="174"/>
      <c r="BJ18" s="175">
        <f t="shared" si="11"/>
        <v>0</v>
      </c>
      <c r="BK18" s="167"/>
      <c r="BL18" s="174"/>
      <c r="BM18" s="174"/>
      <c r="BN18" s="174"/>
      <c r="BO18" s="174"/>
      <c r="BP18" s="175">
        <f t="shared" si="1"/>
        <v>0</v>
      </c>
      <c r="BQ18" s="167"/>
      <c r="BR18" s="174"/>
      <c r="BS18" s="174"/>
      <c r="BT18" s="174"/>
      <c r="BU18" s="174"/>
      <c r="BV18" s="175">
        <f t="shared" si="2"/>
        <v>0</v>
      </c>
      <c r="BW18" s="167"/>
      <c r="BX18" s="174"/>
      <c r="BY18" s="174"/>
      <c r="BZ18" s="174"/>
      <c r="CA18" s="174"/>
      <c r="CB18" s="175">
        <f t="shared" si="3"/>
        <v>0</v>
      </c>
      <c r="CC18" s="169"/>
      <c r="CD18" s="169"/>
      <c r="CE18" s="169"/>
      <c r="CF18" s="169"/>
      <c r="CG18" s="169"/>
      <c r="CH18" s="169"/>
      <c r="CI18" s="169"/>
      <c r="CJ18" s="169"/>
      <c r="CK18" s="158"/>
      <c r="CL18" s="158"/>
      <c r="CM18" s="132"/>
      <c r="CN18" s="132"/>
      <c r="CO18" s="132"/>
      <c r="CP18" s="132"/>
    </row>
    <row r="19" spans="1:94" s="77" customFormat="1" ht="15" customHeight="1">
      <c r="A19" s="182">
        <v>13403</v>
      </c>
      <c r="B19" s="183" t="s">
        <v>93</v>
      </c>
      <c r="C19" s="81">
        <v>2285488.56</v>
      </c>
      <c r="D19" s="81">
        <v>1135036.6000000001</v>
      </c>
      <c r="E19" s="82">
        <v>308996.65000000002</v>
      </c>
      <c r="F19" s="82"/>
      <c r="G19" s="227">
        <v>1180286.6000000003</v>
      </c>
      <c r="H19" s="83">
        <f t="shared" si="12"/>
        <v>0.51642638718786682</v>
      </c>
      <c r="I19" s="84">
        <f t="shared" si="0"/>
        <v>-45250.000000000233</v>
      </c>
      <c r="J19" s="173"/>
      <c r="K19" s="173"/>
      <c r="L19" s="173">
        <f t="shared" si="4"/>
        <v>308996.65000000002</v>
      </c>
      <c r="M19" s="174"/>
      <c r="N19" s="174"/>
      <c r="O19" s="174"/>
      <c r="P19" s="174"/>
      <c r="Q19" s="174"/>
      <c r="R19" s="174"/>
      <c r="S19" s="174"/>
      <c r="T19" s="174"/>
      <c r="U19" s="174"/>
      <c r="V19" s="167"/>
      <c r="W19" s="167"/>
      <c r="X19" s="174"/>
      <c r="Y19" s="174"/>
      <c r="Z19" s="174"/>
      <c r="AA19" s="174"/>
      <c r="AB19" s="174">
        <f t="shared" si="5"/>
        <v>0</v>
      </c>
      <c r="AC19" s="167"/>
      <c r="AD19" s="174"/>
      <c r="AE19" s="174"/>
      <c r="AF19" s="174"/>
      <c r="AG19" s="174"/>
      <c r="AH19" s="174">
        <f t="shared" si="6"/>
        <v>0</v>
      </c>
      <c r="AI19" s="174"/>
      <c r="AJ19" s="174"/>
      <c r="AK19" s="174"/>
      <c r="AL19" s="174"/>
      <c r="AM19" s="175">
        <f t="shared" si="7"/>
        <v>0</v>
      </c>
      <c r="AN19" s="174"/>
      <c r="AO19" s="174"/>
      <c r="AP19" s="174"/>
      <c r="AQ19" s="174"/>
      <c r="AR19" s="175">
        <f t="shared" si="8"/>
        <v>0</v>
      </c>
      <c r="AS19" s="167"/>
      <c r="AT19" s="174"/>
      <c r="AU19" s="174"/>
      <c r="AV19" s="174"/>
      <c r="AW19" s="174"/>
      <c r="AX19" s="175">
        <f t="shared" si="9"/>
        <v>0</v>
      </c>
      <c r="AY19" s="167"/>
      <c r="AZ19" s="174"/>
      <c r="BA19" s="174"/>
      <c r="BB19" s="174"/>
      <c r="BC19" s="174"/>
      <c r="BD19" s="175">
        <f t="shared" si="10"/>
        <v>0</v>
      </c>
      <c r="BE19" s="167"/>
      <c r="BF19" s="174"/>
      <c r="BG19" s="174"/>
      <c r="BH19" s="174"/>
      <c r="BI19" s="174"/>
      <c r="BJ19" s="175">
        <f t="shared" si="11"/>
        <v>0</v>
      </c>
      <c r="BK19" s="167"/>
      <c r="BL19" s="174"/>
      <c r="BM19" s="174"/>
      <c r="BN19" s="174"/>
      <c r="BO19" s="174"/>
      <c r="BP19" s="175">
        <f t="shared" si="1"/>
        <v>0</v>
      </c>
      <c r="BQ19" s="167"/>
      <c r="BR19" s="174"/>
      <c r="BS19" s="174"/>
      <c r="BT19" s="174"/>
      <c r="BU19" s="174"/>
      <c r="BV19" s="175">
        <f t="shared" si="2"/>
        <v>0</v>
      </c>
      <c r="BW19" s="167"/>
      <c r="BX19" s="174"/>
      <c r="BY19" s="174"/>
      <c r="BZ19" s="174"/>
      <c r="CA19" s="174"/>
      <c r="CB19" s="175">
        <f t="shared" si="3"/>
        <v>0</v>
      </c>
      <c r="CC19" s="169"/>
      <c r="CD19" s="169"/>
      <c r="CE19" s="169"/>
      <c r="CF19" s="169"/>
      <c r="CG19" s="169"/>
      <c r="CH19" s="169"/>
      <c r="CI19" s="169"/>
      <c r="CJ19" s="169"/>
      <c r="CK19" s="158"/>
      <c r="CL19" s="158"/>
      <c r="CM19" s="132"/>
      <c r="CN19" s="132"/>
      <c r="CO19" s="132"/>
      <c r="CP19" s="132"/>
    </row>
    <row r="20" spans="1:94" s="77" customFormat="1" ht="15" customHeight="1">
      <c r="A20" s="182">
        <v>13203</v>
      </c>
      <c r="B20" s="183" t="s">
        <v>94</v>
      </c>
      <c r="C20" s="81">
        <v>134152.68999999997</v>
      </c>
      <c r="D20" s="81">
        <v>3076.3299999999872</v>
      </c>
      <c r="E20" s="82">
        <v>0</v>
      </c>
      <c r="F20" s="82"/>
      <c r="G20" s="227">
        <v>0</v>
      </c>
      <c r="H20" s="83">
        <f t="shared" si="12"/>
        <v>0</v>
      </c>
      <c r="I20" s="84">
        <f t="shared" si="0"/>
        <v>3076.3299999999872</v>
      </c>
      <c r="J20" s="173"/>
      <c r="K20" s="173"/>
      <c r="L20" s="173">
        <f t="shared" si="4"/>
        <v>0</v>
      </c>
      <c r="M20" s="174"/>
      <c r="N20" s="174"/>
      <c r="O20" s="174"/>
      <c r="P20" s="174"/>
      <c r="Q20" s="174"/>
      <c r="R20" s="174"/>
      <c r="S20" s="174"/>
      <c r="T20" s="174"/>
      <c r="U20" s="174"/>
      <c r="V20" s="167"/>
      <c r="W20" s="167"/>
      <c r="X20" s="174"/>
      <c r="Y20" s="174"/>
      <c r="Z20" s="174"/>
      <c r="AA20" s="174"/>
      <c r="AB20" s="174">
        <f t="shared" si="5"/>
        <v>0</v>
      </c>
      <c r="AC20" s="167"/>
      <c r="AD20" s="174"/>
      <c r="AE20" s="174"/>
      <c r="AF20" s="174"/>
      <c r="AG20" s="174"/>
      <c r="AH20" s="174">
        <f t="shared" si="6"/>
        <v>0</v>
      </c>
      <c r="AI20" s="174"/>
      <c r="AJ20" s="174"/>
      <c r="AK20" s="174"/>
      <c r="AL20" s="174"/>
      <c r="AM20" s="175">
        <f t="shared" si="7"/>
        <v>0</v>
      </c>
      <c r="AN20" s="174"/>
      <c r="AO20" s="174"/>
      <c r="AP20" s="174"/>
      <c r="AQ20" s="174"/>
      <c r="AR20" s="175">
        <f t="shared" si="8"/>
        <v>0</v>
      </c>
      <c r="AS20" s="167"/>
      <c r="AT20" s="174"/>
      <c r="AU20" s="174"/>
      <c r="AV20" s="174"/>
      <c r="AW20" s="174"/>
      <c r="AX20" s="175">
        <f t="shared" si="9"/>
        <v>0</v>
      </c>
      <c r="AY20" s="167"/>
      <c r="AZ20" s="174"/>
      <c r="BA20" s="174"/>
      <c r="BB20" s="174"/>
      <c r="BC20" s="174"/>
      <c r="BD20" s="175">
        <f t="shared" si="10"/>
        <v>0</v>
      </c>
      <c r="BE20" s="167"/>
      <c r="BF20" s="174"/>
      <c r="BG20" s="174"/>
      <c r="BH20" s="174"/>
      <c r="BI20" s="174"/>
      <c r="BJ20" s="175">
        <f t="shared" si="11"/>
        <v>0</v>
      </c>
      <c r="BK20" s="167"/>
      <c r="BL20" s="174"/>
      <c r="BM20" s="174"/>
      <c r="BN20" s="174"/>
      <c r="BO20" s="174"/>
      <c r="BP20" s="175">
        <f t="shared" si="1"/>
        <v>0</v>
      </c>
      <c r="BQ20" s="167"/>
      <c r="BR20" s="174"/>
      <c r="BS20" s="174"/>
      <c r="BT20" s="174"/>
      <c r="BU20" s="174"/>
      <c r="BV20" s="175">
        <f t="shared" si="2"/>
        <v>0</v>
      </c>
      <c r="BW20" s="167"/>
      <c r="BX20" s="174"/>
      <c r="BY20" s="174"/>
      <c r="BZ20" s="174"/>
      <c r="CA20" s="174"/>
      <c r="CB20" s="175">
        <f t="shared" si="3"/>
        <v>0</v>
      </c>
      <c r="CC20" s="169"/>
      <c r="CD20" s="169"/>
      <c r="CE20" s="169"/>
      <c r="CF20" s="169"/>
      <c r="CG20" s="169"/>
      <c r="CH20" s="169"/>
      <c r="CI20" s="169"/>
      <c r="CJ20" s="169"/>
      <c r="CK20" s="158"/>
      <c r="CL20" s="158"/>
      <c r="CM20" s="132"/>
      <c r="CN20" s="132"/>
      <c r="CO20" s="132"/>
      <c r="CP20" s="132"/>
    </row>
    <row r="21" spans="1:94" s="77" customFormat="1" ht="15" customHeight="1">
      <c r="A21" s="182">
        <v>13204</v>
      </c>
      <c r="B21" s="183" t="s">
        <v>95</v>
      </c>
      <c r="C21" s="81">
        <v>134152.68999999997</v>
      </c>
      <c r="D21" s="81">
        <v>3076.3299999999872</v>
      </c>
      <c r="E21" s="82">
        <v>0</v>
      </c>
      <c r="F21" s="82"/>
      <c r="G21" s="227">
        <v>0</v>
      </c>
      <c r="H21" s="83">
        <f t="shared" si="12"/>
        <v>0</v>
      </c>
      <c r="I21" s="84">
        <f t="shared" si="0"/>
        <v>3076.3299999999872</v>
      </c>
      <c r="J21" s="173"/>
      <c r="K21" s="173"/>
      <c r="L21" s="173">
        <f t="shared" si="4"/>
        <v>0</v>
      </c>
      <c r="M21" s="174"/>
      <c r="N21" s="174"/>
      <c r="O21" s="174"/>
      <c r="P21" s="174"/>
      <c r="Q21" s="174"/>
      <c r="R21" s="174"/>
      <c r="S21" s="174"/>
      <c r="T21" s="174"/>
      <c r="U21" s="174"/>
      <c r="V21" s="167"/>
      <c r="W21" s="167"/>
      <c r="X21" s="174"/>
      <c r="Y21" s="174"/>
      <c r="Z21" s="174"/>
      <c r="AA21" s="174"/>
      <c r="AB21" s="174">
        <f t="shared" si="5"/>
        <v>0</v>
      </c>
      <c r="AC21" s="167"/>
      <c r="AD21" s="174"/>
      <c r="AE21" s="174"/>
      <c r="AF21" s="174"/>
      <c r="AG21" s="174"/>
      <c r="AH21" s="174">
        <f t="shared" si="6"/>
        <v>0</v>
      </c>
      <c r="AI21" s="174"/>
      <c r="AJ21" s="174"/>
      <c r="AK21" s="174"/>
      <c r="AL21" s="174"/>
      <c r="AM21" s="175">
        <f t="shared" si="7"/>
        <v>0</v>
      </c>
      <c r="AN21" s="174"/>
      <c r="AO21" s="174"/>
      <c r="AP21" s="174"/>
      <c r="AQ21" s="174"/>
      <c r="AR21" s="175">
        <f t="shared" si="8"/>
        <v>0</v>
      </c>
      <c r="AS21" s="167"/>
      <c r="AT21" s="174"/>
      <c r="AU21" s="174"/>
      <c r="AV21" s="174"/>
      <c r="AW21" s="174"/>
      <c r="AX21" s="175">
        <f t="shared" si="9"/>
        <v>0</v>
      </c>
      <c r="AY21" s="167"/>
      <c r="AZ21" s="174"/>
      <c r="BA21" s="174"/>
      <c r="BB21" s="174"/>
      <c r="BC21" s="174"/>
      <c r="BD21" s="175">
        <f t="shared" si="10"/>
        <v>0</v>
      </c>
      <c r="BE21" s="167"/>
      <c r="BF21" s="174"/>
      <c r="BG21" s="174"/>
      <c r="BH21" s="174"/>
      <c r="BI21" s="174"/>
      <c r="BJ21" s="175">
        <f t="shared" si="11"/>
        <v>0</v>
      </c>
      <c r="BK21" s="167"/>
      <c r="BL21" s="174"/>
      <c r="BM21" s="174"/>
      <c r="BN21" s="174"/>
      <c r="BO21" s="174"/>
      <c r="BP21" s="175">
        <f t="shared" si="1"/>
        <v>0</v>
      </c>
      <c r="BQ21" s="167"/>
      <c r="BR21" s="174"/>
      <c r="BS21" s="174"/>
      <c r="BT21" s="174"/>
      <c r="BU21" s="174"/>
      <c r="BV21" s="175">
        <f t="shared" si="2"/>
        <v>0</v>
      </c>
      <c r="BW21" s="167"/>
      <c r="BX21" s="174"/>
      <c r="BY21" s="174"/>
      <c r="BZ21" s="174"/>
      <c r="CA21" s="174"/>
      <c r="CB21" s="175">
        <f t="shared" si="3"/>
        <v>0</v>
      </c>
      <c r="CC21" s="169"/>
      <c r="CD21" s="169"/>
      <c r="CE21" s="169"/>
      <c r="CF21" s="169"/>
      <c r="CG21" s="169"/>
      <c r="CH21" s="169"/>
      <c r="CI21" s="169"/>
      <c r="CJ21" s="169"/>
      <c r="CK21" s="158"/>
      <c r="CL21" s="158"/>
      <c r="CM21" s="132"/>
      <c r="CN21" s="132"/>
      <c r="CO21" s="132"/>
      <c r="CP21" s="132"/>
    </row>
    <row r="22" spans="1:94" s="77" customFormat="1" ht="15" customHeight="1">
      <c r="A22" s="182">
        <v>11308</v>
      </c>
      <c r="B22" s="183" t="s">
        <v>96</v>
      </c>
      <c r="C22" s="81">
        <v>0</v>
      </c>
      <c r="D22" s="81">
        <v>0</v>
      </c>
      <c r="E22" s="82">
        <v>0</v>
      </c>
      <c r="F22" s="82"/>
      <c r="G22" s="227">
        <v>0</v>
      </c>
      <c r="H22" s="83">
        <v>0</v>
      </c>
      <c r="I22" s="84">
        <f t="shared" si="0"/>
        <v>0</v>
      </c>
      <c r="J22" s="174"/>
      <c r="K22" s="173"/>
      <c r="L22" s="173">
        <f t="shared" si="4"/>
        <v>0</v>
      </c>
      <c r="M22" s="174"/>
      <c r="N22" s="174"/>
      <c r="O22" s="174"/>
      <c r="P22" s="174"/>
      <c r="Q22" s="174"/>
      <c r="R22" s="174"/>
      <c r="S22" s="174"/>
      <c r="T22" s="174"/>
      <c r="U22" s="174"/>
      <c r="V22" s="167"/>
      <c r="W22" s="167"/>
      <c r="X22" s="174"/>
      <c r="Y22" s="174"/>
      <c r="Z22" s="174"/>
      <c r="AA22" s="174"/>
      <c r="AB22" s="174">
        <f t="shared" si="5"/>
        <v>0</v>
      </c>
      <c r="AC22" s="167"/>
      <c r="AD22" s="174"/>
      <c r="AE22" s="174"/>
      <c r="AF22" s="174"/>
      <c r="AG22" s="174"/>
      <c r="AH22" s="174">
        <f t="shared" si="6"/>
        <v>0</v>
      </c>
      <c r="AI22" s="174"/>
      <c r="AJ22" s="174"/>
      <c r="AK22" s="174"/>
      <c r="AL22" s="174"/>
      <c r="AM22" s="175">
        <f t="shared" si="7"/>
        <v>0</v>
      </c>
      <c r="AN22" s="174"/>
      <c r="AO22" s="174"/>
      <c r="AP22" s="174"/>
      <c r="AQ22" s="174"/>
      <c r="AR22" s="175">
        <f t="shared" si="8"/>
        <v>0</v>
      </c>
      <c r="AS22" s="167"/>
      <c r="AT22" s="174"/>
      <c r="AU22" s="174"/>
      <c r="AV22" s="174"/>
      <c r="AW22" s="174"/>
      <c r="AX22" s="175">
        <f t="shared" si="9"/>
        <v>0</v>
      </c>
      <c r="AY22" s="167"/>
      <c r="AZ22" s="174"/>
      <c r="BA22" s="174"/>
      <c r="BB22" s="174"/>
      <c r="BC22" s="174"/>
      <c r="BD22" s="175">
        <f t="shared" si="10"/>
        <v>0</v>
      </c>
      <c r="BE22" s="167"/>
      <c r="BF22" s="174"/>
      <c r="BG22" s="174"/>
      <c r="BH22" s="174"/>
      <c r="BI22" s="174"/>
      <c r="BJ22" s="175">
        <f t="shared" si="11"/>
        <v>0</v>
      </c>
      <c r="BK22" s="167"/>
      <c r="BL22" s="174"/>
      <c r="BM22" s="174"/>
      <c r="BN22" s="174"/>
      <c r="BO22" s="174"/>
      <c r="BP22" s="175">
        <f t="shared" si="1"/>
        <v>0</v>
      </c>
      <c r="BQ22" s="167"/>
      <c r="BR22" s="174"/>
      <c r="BS22" s="174"/>
      <c r="BT22" s="174"/>
      <c r="BU22" s="174"/>
      <c r="BV22" s="175">
        <f t="shared" si="2"/>
        <v>0</v>
      </c>
      <c r="BW22" s="167"/>
      <c r="BX22" s="174"/>
      <c r="BY22" s="174"/>
      <c r="BZ22" s="174"/>
      <c r="CA22" s="174"/>
      <c r="CB22" s="175">
        <f t="shared" si="3"/>
        <v>0</v>
      </c>
      <c r="CC22" s="169"/>
      <c r="CD22" s="169"/>
      <c r="CE22" s="169"/>
      <c r="CF22" s="169"/>
      <c r="CG22" s="169"/>
      <c r="CH22" s="169"/>
      <c r="CI22" s="169"/>
      <c r="CJ22" s="169"/>
      <c r="CK22" s="158"/>
      <c r="CL22" s="158"/>
      <c r="CM22" s="132"/>
      <c r="CN22" s="132"/>
      <c r="CO22" s="132"/>
      <c r="CP22" s="132"/>
    </row>
    <row r="23" spans="1:94" s="77" customFormat="1" ht="15" customHeight="1">
      <c r="A23" s="182">
        <v>1344</v>
      </c>
      <c r="B23" s="183" t="s">
        <v>149</v>
      </c>
      <c r="C23" s="81">
        <v>0</v>
      </c>
      <c r="D23" s="81">
        <v>0</v>
      </c>
      <c r="E23" s="82">
        <v>0</v>
      </c>
      <c r="F23" s="82"/>
      <c r="G23" s="227">
        <v>0</v>
      </c>
      <c r="H23" s="83">
        <v>0</v>
      </c>
      <c r="I23" s="84">
        <f t="shared" si="0"/>
        <v>0</v>
      </c>
      <c r="J23" s="174"/>
      <c r="K23" s="173"/>
      <c r="L23" s="173">
        <f t="shared" si="4"/>
        <v>0</v>
      </c>
      <c r="M23" s="174"/>
      <c r="N23" s="174"/>
      <c r="O23" s="174"/>
      <c r="P23" s="174"/>
      <c r="Q23" s="174"/>
      <c r="R23" s="174"/>
      <c r="S23" s="174"/>
      <c r="T23" s="174"/>
      <c r="U23" s="174"/>
      <c r="V23" s="167"/>
      <c r="W23" s="167"/>
      <c r="X23" s="174"/>
      <c r="Y23" s="174"/>
      <c r="Z23" s="174"/>
      <c r="AA23" s="174"/>
      <c r="AB23" s="174">
        <f t="shared" si="5"/>
        <v>0</v>
      </c>
      <c r="AC23" s="167"/>
      <c r="AD23" s="174"/>
      <c r="AE23" s="174"/>
      <c r="AF23" s="174"/>
      <c r="AG23" s="174"/>
      <c r="AH23" s="174">
        <f t="shared" si="6"/>
        <v>0</v>
      </c>
      <c r="AI23" s="174"/>
      <c r="AJ23" s="174"/>
      <c r="AK23" s="174"/>
      <c r="AL23" s="174"/>
      <c r="AM23" s="175">
        <f t="shared" si="7"/>
        <v>0</v>
      </c>
      <c r="AN23" s="174"/>
      <c r="AO23" s="174"/>
      <c r="AP23" s="174"/>
      <c r="AQ23" s="174"/>
      <c r="AR23" s="175">
        <f t="shared" si="8"/>
        <v>0</v>
      </c>
      <c r="AS23" s="167"/>
      <c r="AT23" s="174"/>
      <c r="AU23" s="174"/>
      <c r="AV23" s="174"/>
      <c r="AW23" s="174"/>
      <c r="AX23" s="175">
        <f t="shared" si="9"/>
        <v>0</v>
      </c>
      <c r="AY23" s="167"/>
      <c r="AZ23" s="174"/>
      <c r="BA23" s="174"/>
      <c r="BB23" s="174"/>
      <c r="BC23" s="174"/>
      <c r="BD23" s="175">
        <f t="shared" si="10"/>
        <v>0</v>
      </c>
      <c r="BE23" s="167"/>
      <c r="BF23" s="174"/>
      <c r="BG23" s="174"/>
      <c r="BH23" s="174"/>
      <c r="BI23" s="174"/>
      <c r="BJ23" s="175">
        <f t="shared" si="11"/>
        <v>0</v>
      </c>
      <c r="BK23" s="167"/>
      <c r="BL23" s="174"/>
      <c r="BM23" s="174"/>
      <c r="BN23" s="174"/>
      <c r="BO23" s="174"/>
      <c r="BP23" s="175">
        <f t="shared" si="1"/>
        <v>0</v>
      </c>
      <c r="BQ23" s="167"/>
      <c r="BR23" s="174"/>
      <c r="BS23" s="174"/>
      <c r="BT23" s="174"/>
      <c r="BU23" s="174"/>
      <c r="BV23" s="175">
        <f t="shared" si="2"/>
        <v>0</v>
      </c>
      <c r="BW23" s="167"/>
      <c r="BX23" s="174"/>
      <c r="BY23" s="174"/>
      <c r="BZ23" s="174"/>
      <c r="CA23" s="174"/>
      <c r="CB23" s="175">
        <f t="shared" si="3"/>
        <v>0</v>
      </c>
      <c r="CC23" s="169"/>
      <c r="CD23" s="169"/>
      <c r="CE23" s="169"/>
      <c r="CF23" s="169"/>
      <c r="CG23" s="169"/>
      <c r="CH23" s="169"/>
      <c r="CI23" s="169"/>
      <c r="CJ23" s="169"/>
      <c r="CK23" s="158"/>
      <c r="CL23" s="158"/>
      <c r="CM23" s="132"/>
      <c r="CN23" s="132"/>
      <c r="CO23" s="132"/>
      <c r="CP23" s="132"/>
    </row>
    <row r="24" spans="1:94" s="77" customFormat="1" ht="15" customHeight="1">
      <c r="A24" s="182">
        <v>1348</v>
      </c>
      <c r="B24" s="183" t="s">
        <v>150</v>
      </c>
      <c r="C24" s="81">
        <v>0</v>
      </c>
      <c r="D24" s="81">
        <v>0</v>
      </c>
      <c r="E24" s="82">
        <v>0</v>
      </c>
      <c r="F24" s="82"/>
      <c r="G24" s="227">
        <v>0</v>
      </c>
      <c r="H24" s="83">
        <v>0</v>
      </c>
      <c r="I24" s="84">
        <f t="shared" si="0"/>
        <v>0</v>
      </c>
      <c r="J24" s="174"/>
      <c r="K24" s="173"/>
      <c r="L24" s="173">
        <f t="shared" si="4"/>
        <v>0</v>
      </c>
      <c r="M24" s="174"/>
      <c r="N24" s="174"/>
      <c r="O24" s="174"/>
      <c r="P24" s="174"/>
      <c r="Q24" s="174"/>
      <c r="R24" s="174"/>
      <c r="S24" s="174"/>
      <c r="T24" s="174"/>
      <c r="U24" s="174"/>
      <c r="V24" s="167"/>
      <c r="W24" s="167"/>
      <c r="X24" s="174"/>
      <c r="Y24" s="174"/>
      <c r="Z24" s="174"/>
      <c r="AA24" s="174"/>
      <c r="AB24" s="174">
        <f t="shared" si="5"/>
        <v>0</v>
      </c>
      <c r="AC24" s="167"/>
      <c r="AD24" s="174"/>
      <c r="AE24" s="174"/>
      <c r="AF24" s="174"/>
      <c r="AG24" s="174"/>
      <c r="AH24" s="174">
        <f t="shared" si="6"/>
        <v>0</v>
      </c>
      <c r="AI24" s="174"/>
      <c r="AJ24" s="174"/>
      <c r="AK24" s="174"/>
      <c r="AL24" s="174"/>
      <c r="AM24" s="175">
        <f t="shared" si="7"/>
        <v>0</v>
      </c>
      <c r="AN24" s="174"/>
      <c r="AO24" s="174"/>
      <c r="AP24" s="174"/>
      <c r="AQ24" s="174"/>
      <c r="AR24" s="175">
        <f t="shared" si="8"/>
        <v>0</v>
      </c>
      <c r="AS24" s="167"/>
      <c r="AT24" s="174"/>
      <c r="AU24" s="174"/>
      <c r="AV24" s="174"/>
      <c r="AW24" s="174"/>
      <c r="AX24" s="175">
        <f t="shared" si="9"/>
        <v>0</v>
      </c>
      <c r="AY24" s="167"/>
      <c r="AZ24" s="174"/>
      <c r="BA24" s="174"/>
      <c r="BB24" s="174"/>
      <c r="BC24" s="174"/>
      <c r="BD24" s="175">
        <f t="shared" si="10"/>
        <v>0</v>
      </c>
      <c r="BE24" s="167"/>
      <c r="BF24" s="174"/>
      <c r="BG24" s="174"/>
      <c r="BH24" s="174"/>
      <c r="BI24" s="174"/>
      <c r="BJ24" s="175">
        <f t="shared" si="11"/>
        <v>0</v>
      </c>
      <c r="BK24" s="167"/>
      <c r="BL24" s="174"/>
      <c r="BM24" s="174"/>
      <c r="BN24" s="174"/>
      <c r="BO24" s="174"/>
      <c r="BP24" s="175">
        <f t="shared" si="1"/>
        <v>0</v>
      </c>
      <c r="BQ24" s="167"/>
      <c r="BR24" s="174"/>
      <c r="BS24" s="174"/>
      <c r="BT24" s="174"/>
      <c r="BU24" s="174"/>
      <c r="BV24" s="175">
        <f t="shared" si="2"/>
        <v>0</v>
      </c>
      <c r="BW24" s="167"/>
      <c r="BX24" s="174"/>
      <c r="BY24" s="174"/>
      <c r="BZ24" s="174"/>
      <c r="CA24" s="174"/>
      <c r="CB24" s="175">
        <f t="shared" si="3"/>
        <v>0</v>
      </c>
      <c r="CC24" s="169"/>
      <c r="CD24" s="169"/>
      <c r="CE24" s="169"/>
      <c r="CF24" s="169"/>
      <c r="CG24" s="169"/>
      <c r="CH24" s="169"/>
      <c r="CI24" s="169"/>
      <c r="CJ24" s="169"/>
      <c r="CK24" s="158"/>
      <c r="CL24" s="158"/>
      <c r="CM24" s="132"/>
      <c r="CN24" s="132"/>
      <c r="CO24" s="132"/>
      <c r="CP24" s="132"/>
    </row>
    <row r="25" spans="1:94" s="77" customFormat="1">
      <c r="A25" s="182">
        <v>14101</v>
      </c>
      <c r="B25" s="183" t="s">
        <v>97</v>
      </c>
      <c r="C25" s="81">
        <v>821014.41999999993</v>
      </c>
      <c r="D25" s="81">
        <v>830715.10999999987</v>
      </c>
      <c r="E25" s="82">
        <v>249971.68</v>
      </c>
      <c r="F25" s="82"/>
      <c r="G25" s="227">
        <v>977119.21999999986</v>
      </c>
      <c r="H25" s="83">
        <v>0</v>
      </c>
      <c r="I25" s="84">
        <f t="shared" si="0"/>
        <v>-146404.10999999999</v>
      </c>
      <c r="J25" s="174"/>
      <c r="K25" s="173"/>
      <c r="L25" s="173">
        <f t="shared" si="4"/>
        <v>249971.68</v>
      </c>
      <c r="M25" s="174"/>
      <c r="N25" s="174"/>
      <c r="O25" s="174"/>
      <c r="P25" s="174"/>
      <c r="Q25" s="174"/>
      <c r="R25" s="174"/>
      <c r="S25" s="174"/>
      <c r="T25" s="174"/>
      <c r="U25" s="174"/>
      <c r="V25" s="167"/>
      <c r="W25" s="167"/>
      <c r="X25" s="174"/>
      <c r="Y25" s="174"/>
      <c r="Z25" s="174"/>
      <c r="AA25" s="174"/>
      <c r="AB25" s="174">
        <f t="shared" si="5"/>
        <v>0</v>
      </c>
      <c r="AC25" s="167"/>
      <c r="AD25" s="174"/>
      <c r="AE25" s="174"/>
      <c r="AF25" s="174"/>
      <c r="AG25" s="174"/>
      <c r="AH25" s="174">
        <f t="shared" si="6"/>
        <v>0</v>
      </c>
      <c r="AI25" s="174"/>
      <c r="AJ25" s="174"/>
      <c r="AK25" s="174"/>
      <c r="AL25" s="174"/>
      <c r="AM25" s="175">
        <f t="shared" si="7"/>
        <v>0</v>
      </c>
      <c r="AN25" s="174"/>
      <c r="AO25" s="174"/>
      <c r="AP25" s="174"/>
      <c r="AQ25" s="174"/>
      <c r="AR25" s="175">
        <f t="shared" si="8"/>
        <v>0</v>
      </c>
      <c r="AS25" s="167"/>
      <c r="AT25" s="174"/>
      <c r="AU25" s="174"/>
      <c r="AV25" s="174"/>
      <c r="AW25" s="174"/>
      <c r="AX25" s="175">
        <f t="shared" si="9"/>
        <v>0</v>
      </c>
      <c r="AY25" s="167"/>
      <c r="AZ25" s="174"/>
      <c r="BA25" s="174"/>
      <c r="BB25" s="174"/>
      <c r="BC25" s="174"/>
      <c r="BD25" s="175">
        <f t="shared" si="10"/>
        <v>0</v>
      </c>
      <c r="BE25" s="167"/>
      <c r="BF25" s="174"/>
      <c r="BG25" s="174"/>
      <c r="BH25" s="174"/>
      <c r="BI25" s="174"/>
      <c r="BJ25" s="175">
        <f t="shared" si="11"/>
        <v>0</v>
      </c>
      <c r="BK25" s="167"/>
      <c r="BL25" s="174"/>
      <c r="BM25" s="174"/>
      <c r="BN25" s="174"/>
      <c r="BO25" s="174"/>
      <c r="BP25" s="175">
        <f t="shared" si="1"/>
        <v>0</v>
      </c>
      <c r="BQ25" s="167"/>
      <c r="BR25" s="174"/>
      <c r="BS25" s="174"/>
      <c r="BT25" s="174"/>
      <c r="BU25" s="174"/>
      <c r="BV25" s="175">
        <f t="shared" si="2"/>
        <v>0</v>
      </c>
      <c r="BW25" s="167"/>
      <c r="BX25" s="174"/>
      <c r="BY25" s="174"/>
      <c r="BZ25" s="174"/>
      <c r="CA25" s="174"/>
      <c r="CB25" s="175">
        <f t="shared" si="3"/>
        <v>0</v>
      </c>
      <c r="CC25" s="169"/>
      <c r="CD25" s="169"/>
      <c r="CE25" s="169"/>
      <c r="CF25" s="169"/>
      <c r="CG25" s="169"/>
      <c r="CH25" s="169"/>
      <c r="CI25" s="169"/>
      <c r="CJ25" s="169"/>
      <c r="CK25" s="158"/>
      <c r="CL25" s="158"/>
      <c r="CM25" s="132"/>
      <c r="CN25" s="132"/>
      <c r="CO25" s="132"/>
      <c r="CP25" s="132"/>
    </row>
    <row r="26" spans="1:94" s="77" customFormat="1">
      <c r="A26" s="182">
        <v>14201</v>
      </c>
      <c r="B26" s="183" t="s">
        <v>55</v>
      </c>
      <c r="C26" s="81">
        <v>386359.74</v>
      </c>
      <c r="D26" s="81">
        <v>386359.74</v>
      </c>
      <c r="E26" s="82">
        <v>101703.91</v>
      </c>
      <c r="F26" s="82"/>
      <c r="G26" s="227">
        <v>403602.77999999997</v>
      </c>
      <c r="H26" s="83">
        <v>0</v>
      </c>
      <c r="I26" s="84">
        <f t="shared" si="0"/>
        <v>-17243.039999999979</v>
      </c>
      <c r="J26" s="174"/>
      <c r="K26" s="173"/>
      <c r="L26" s="173">
        <f t="shared" si="4"/>
        <v>101703.91</v>
      </c>
      <c r="M26" s="174"/>
      <c r="N26" s="174"/>
      <c r="O26" s="174"/>
      <c r="P26" s="174"/>
      <c r="Q26" s="174"/>
      <c r="R26" s="174"/>
      <c r="S26" s="174"/>
      <c r="T26" s="174"/>
      <c r="U26" s="174"/>
      <c r="V26" s="167"/>
      <c r="W26" s="167"/>
      <c r="X26" s="174"/>
      <c r="Y26" s="174"/>
      <c r="Z26" s="174"/>
      <c r="AA26" s="174"/>
      <c r="AB26" s="174">
        <f t="shared" si="5"/>
        <v>0</v>
      </c>
      <c r="AC26" s="167"/>
      <c r="AD26" s="174"/>
      <c r="AE26" s="174"/>
      <c r="AF26" s="174"/>
      <c r="AG26" s="174"/>
      <c r="AH26" s="174">
        <f t="shared" si="6"/>
        <v>0</v>
      </c>
      <c r="AI26" s="174"/>
      <c r="AJ26" s="174"/>
      <c r="AK26" s="174"/>
      <c r="AL26" s="174"/>
      <c r="AM26" s="175">
        <f t="shared" si="7"/>
        <v>0</v>
      </c>
      <c r="AN26" s="174"/>
      <c r="AO26" s="174"/>
      <c r="AP26" s="174"/>
      <c r="AQ26" s="174"/>
      <c r="AR26" s="175">
        <f t="shared" si="8"/>
        <v>0</v>
      </c>
      <c r="AS26" s="167"/>
      <c r="AT26" s="174"/>
      <c r="AU26" s="174"/>
      <c r="AV26" s="174"/>
      <c r="AW26" s="174"/>
      <c r="AX26" s="175">
        <f t="shared" si="9"/>
        <v>0</v>
      </c>
      <c r="AY26" s="167"/>
      <c r="AZ26" s="174"/>
      <c r="BA26" s="174"/>
      <c r="BB26" s="174"/>
      <c r="BC26" s="174"/>
      <c r="BD26" s="175">
        <f t="shared" si="10"/>
        <v>0</v>
      </c>
      <c r="BE26" s="167"/>
      <c r="BF26" s="174"/>
      <c r="BG26" s="174"/>
      <c r="BH26" s="174"/>
      <c r="BI26" s="174"/>
      <c r="BJ26" s="175">
        <f t="shared" si="11"/>
        <v>0</v>
      </c>
      <c r="BK26" s="167"/>
      <c r="BL26" s="174"/>
      <c r="BM26" s="174"/>
      <c r="BN26" s="174"/>
      <c r="BO26" s="174"/>
      <c r="BP26" s="175">
        <f t="shared" si="1"/>
        <v>0</v>
      </c>
      <c r="BQ26" s="167"/>
      <c r="BR26" s="174"/>
      <c r="BS26" s="174"/>
      <c r="BT26" s="174"/>
      <c r="BU26" s="174"/>
      <c r="BV26" s="175">
        <f t="shared" si="2"/>
        <v>0</v>
      </c>
      <c r="BW26" s="167"/>
      <c r="BX26" s="174"/>
      <c r="BY26" s="174"/>
      <c r="BZ26" s="174"/>
      <c r="CA26" s="174"/>
      <c r="CB26" s="175">
        <f t="shared" si="3"/>
        <v>0</v>
      </c>
      <c r="CC26" s="169"/>
      <c r="CD26" s="169"/>
      <c r="CE26" s="169"/>
      <c r="CF26" s="169"/>
      <c r="CG26" s="169"/>
      <c r="CH26" s="169"/>
      <c r="CI26" s="169"/>
      <c r="CJ26" s="169"/>
      <c r="CK26" s="158"/>
      <c r="CL26" s="158"/>
      <c r="CM26" s="132"/>
      <c r="CN26" s="132"/>
      <c r="CO26" s="132"/>
      <c r="CP26" s="132"/>
    </row>
    <row r="27" spans="1:94" s="77" customFormat="1">
      <c r="A27" s="182">
        <v>14102</v>
      </c>
      <c r="B27" s="183" t="s">
        <v>98</v>
      </c>
      <c r="C27" s="81">
        <v>81.599999999999994</v>
      </c>
      <c r="D27" s="81">
        <v>81.599999999999994</v>
      </c>
      <c r="E27" s="82">
        <v>28.5</v>
      </c>
      <c r="F27" s="82"/>
      <c r="G27" s="227">
        <v>116.29999999999998</v>
      </c>
      <c r="H27" s="83">
        <v>0</v>
      </c>
      <c r="I27" s="84">
        <f t="shared" si="0"/>
        <v>-34.699999999999989</v>
      </c>
      <c r="J27" s="174"/>
      <c r="K27" s="173"/>
      <c r="L27" s="173">
        <f t="shared" si="4"/>
        <v>28.5</v>
      </c>
      <c r="M27" s="174"/>
      <c r="N27" s="174"/>
      <c r="O27" s="174"/>
      <c r="P27" s="174"/>
      <c r="Q27" s="174"/>
      <c r="R27" s="174"/>
      <c r="S27" s="174"/>
      <c r="T27" s="174"/>
      <c r="U27" s="174"/>
      <c r="V27" s="167"/>
      <c r="W27" s="167"/>
      <c r="X27" s="174"/>
      <c r="Y27" s="174"/>
      <c r="Z27" s="174"/>
      <c r="AA27" s="174"/>
      <c r="AB27" s="174">
        <f t="shared" si="5"/>
        <v>0</v>
      </c>
      <c r="AC27" s="167"/>
      <c r="AD27" s="174"/>
      <c r="AE27" s="174"/>
      <c r="AF27" s="174"/>
      <c r="AG27" s="174"/>
      <c r="AH27" s="174">
        <f t="shared" si="6"/>
        <v>0</v>
      </c>
      <c r="AI27" s="174"/>
      <c r="AJ27" s="174"/>
      <c r="AK27" s="174"/>
      <c r="AL27" s="174"/>
      <c r="AM27" s="175">
        <f t="shared" si="7"/>
        <v>0</v>
      </c>
      <c r="AN27" s="174"/>
      <c r="AO27" s="174"/>
      <c r="AP27" s="174"/>
      <c r="AQ27" s="174"/>
      <c r="AR27" s="175">
        <f t="shared" si="8"/>
        <v>0</v>
      </c>
      <c r="AS27" s="167"/>
      <c r="AT27" s="174"/>
      <c r="AU27" s="174"/>
      <c r="AV27" s="174"/>
      <c r="AW27" s="174"/>
      <c r="AX27" s="175">
        <f t="shared" si="9"/>
        <v>0</v>
      </c>
      <c r="AY27" s="167"/>
      <c r="AZ27" s="174"/>
      <c r="BA27" s="174"/>
      <c r="BB27" s="174"/>
      <c r="BC27" s="174"/>
      <c r="BD27" s="175">
        <f t="shared" si="10"/>
        <v>0</v>
      </c>
      <c r="BE27" s="167"/>
      <c r="BF27" s="174"/>
      <c r="BG27" s="174"/>
      <c r="BH27" s="174"/>
      <c r="BI27" s="174"/>
      <c r="BJ27" s="175">
        <f t="shared" si="11"/>
        <v>0</v>
      </c>
      <c r="BK27" s="167"/>
      <c r="BL27" s="174"/>
      <c r="BM27" s="174"/>
      <c r="BN27" s="174"/>
      <c r="BO27" s="174"/>
      <c r="BP27" s="175">
        <f t="shared" si="1"/>
        <v>0</v>
      </c>
      <c r="BQ27" s="167"/>
      <c r="BR27" s="174"/>
      <c r="BS27" s="174"/>
      <c r="BT27" s="174"/>
      <c r="BU27" s="174"/>
      <c r="BV27" s="175">
        <f t="shared" si="2"/>
        <v>0</v>
      </c>
      <c r="BW27" s="167"/>
      <c r="BX27" s="174"/>
      <c r="BY27" s="174"/>
      <c r="BZ27" s="174"/>
      <c r="CA27" s="174"/>
      <c r="CB27" s="175">
        <f t="shared" si="3"/>
        <v>0</v>
      </c>
      <c r="CC27" s="169"/>
      <c r="CD27" s="169"/>
      <c r="CE27" s="169"/>
      <c r="CF27" s="169"/>
      <c r="CG27" s="169"/>
      <c r="CH27" s="169"/>
      <c r="CI27" s="169"/>
      <c r="CJ27" s="169"/>
      <c r="CK27" s="158"/>
      <c r="CL27" s="158"/>
      <c r="CM27" s="132"/>
      <c r="CN27" s="132"/>
      <c r="CO27" s="132"/>
      <c r="CP27" s="132"/>
    </row>
    <row r="28" spans="1:94" s="77" customFormat="1">
      <c r="A28" s="182">
        <v>14103</v>
      </c>
      <c r="B28" s="183" t="s">
        <v>99</v>
      </c>
      <c r="C28" s="81">
        <v>1020</v>
      </c>
      <c r="D28" s="81">
        <v>1020</v>
      </c>
      <c r="E28" s="82">
        <v>418.95</v>
      </c>
      <c r="F28" s="82"/>
      <c r="G28" s="227">
        <v>1690.9899999999998</v>
      </c>
      <c r="H28" s="83">
        <f t="shared" ref="H28:H34" si="13">G28/C28</f>
        <v>1.657833333333333</v>
      </c>
      <c r="I28" s="84">
        <f t="shared" si="0"/>
        <v>-670.98999999999978</v>
      </c>
      <c r="J28" s="174"/>
      <c r="K28" s="173"/>
      <c r="L28" s="173">
        <f t="shared" si="4"/>
        <v>418.95</v>
      </c>
      <c r="M28" s="174"/>
      <c r="N28" s="174"/>
      <c r="O28" s="174"/>
      <c r="P28" s="174"/>
      <c r="Q28" s="174"/>
      <c r="R28" s="174"/>
      <c r="S28" s="174"/>
      <c r="T28" s="174"/>
      <c r="U28" s="174"/>
      <c r="V28" s="167"/>
      <c r="W28" s="167"/>
      <c r="X28" s="174"/>
      <c r="Y28" s="174"/>
      <c r="Z28" s="174"/>
      <c r="AA28" s="174"/>
      <c r="AB28" s="174">
        <f t="shared" si="5"/>
        <v>0</v>
      </c>
      <c r="AC28" s="167"/>
      <c r="AD28" s="174"/>
      <c r="AE28" s="174"/>
      <c r="AF28" s="174"/>
      <c r="AG28" s="174"/>
      <c r="AH28" s="174">
        <f t="shared" si="6"/>
        <v>0</v>
      </c>
      <c r="AI28" s="174"/>
      <c r="AJ28" s="174"/>
      <c r="AK28" s="174"/>
      <c r="AL28" s="174"/>
      <c r="AM28" s="175">
        <f t="shared" si="7"/>
        <v>0</v>
      </c>
      <c r="AN28" s="174"/>
      <c r="AO28" s="174"/>
      <c r="AP28" s="174"/>
      <c r="AQ28" s="174"/>
      <c r="AR28" s="175">
        <f t="shared" si="8"/>
        <v>0</v>
      </c>
      <c r="AS28" s="167"/>
      <c r="AT28" s="174"/>
      <c r="AU28" s="174"/>
      <c r="AV28" s="174"/>
      <c r="AW28" s="174"/>
      <c r="AX28" s="175">
        <f t="shared" si="9"/>
        <v>0</v>
      </c>
      <c r="AY28" s="167"/>
      <c r="AZ28" s="174"/>
      <c r="BA28" s="174"/>
      <c r="BB28" s="174"/>
      <c r="BC28" s="174"/>
      <c r="BD28" s="175">
        <f t="shared" si="10"/>
        <v>0</v>
      </c>
      <c r="BE28" s="167"/>
      <c r="BF28" s="174"/>
      <c r="BG28" s="174"/>
      <c r="BH28" s="174"/>
      <c r="BI28" s="174"/>
      <c r="BJ28" s="175">
        <f t="shared" si="11"/>
        <v>0</v>
      </c>
      <c r="BK28" s="167"/>
      <c r="BL28" s="174"/>
      <c r="BM28" s="174"/>
      <c r="BN28" s="174"/>
      <c r="BO28" s="174"/>
      <c r="BP28" s="175">
        <f t="shared" si="1"/>
        <v>0</v>
      </c>
      <c r="BQ28" s="167"/>
      <c r="BR28" s="174"/>
      <c r="BS28" s="174"/>
      <c r="BT28" s="174"/>
      <c r="BU28" s="174"/>
      <c r="BV28" s="175">
        <f t="shared" si="2"/>
        <v>0</v>
      </c>
      <c r="BW28" s="167"/>
      <c r="BX28" s="174"/>
      <c r="BY28" s="174"/>
      <c r="BZ28" s="174"/>
      <c r="CA28" s="174"/>
      <c r="CB28" s="175">
        <f t="shared" si="3"/>
        <v>0</v>
      </c>
      <c r="CC28" s="169"/>
      <c r="CD28" s="169"/>
      <c r="CE28" s="169"/>
      <c r="CF28" s="169"/>
      <c r="CG28" s="169"/>
      <c r="CH28" s="169"/>
      <c r="CI28" s="169"/>
      <c r="CJ28" s="169"/>
      <c r="CK28" s="158"/>
      <c r="CL28" s="158"/>
      <c r="CM28" s="132"/>
      <c r="CN28" s="132"/>
      <c r="CO28" s="132"/>
      <c r="CP28" s="132"/>
    </row>
    <row r="29" spans="1:94" s="77" customFormat="1" ht="24.75" customHeight="1">
      <c r="A29" s="182">
        <v>14301</v>
      </c>
      <c r="B29" s="183" t="s">
        <v>100</v>
      </c>
      <c r="C29" s="81">
        <v>1642028.8499999999</v>
      </c>
      <c r="D29" s="81">
        <v>1910486.0799999998</v>
      </c>
      <c r="E29" s="82">
        <v>432246.06000000006</v>
      </c>
      <c r="F29" s="82"/>
      <c r="G29" s="227">
        <v>1993489.13</v>
      </c>
      <c r="H29" s="83">
        <f t="shared" si="13"/>
        <v>1.2140402587932606</v>
      </c>
      <c r="I29" s="84">
        <f t="shared" si="0"/>
        <v>-83003.050000000047</v>
      </c>
      <c r="J29" s="174"/>
      <c r="K29" s="173"/>
      <c r="L29" s="173">
        <f t="shared" si="4"/>
        <v>432246.06000000006</v>
      </c>
      <c r="M29" s="174"/>
      <c r="N29" s="174"/>
      <c r="O29" s="174"/>
      <c r="P29" s="174"/>
      <c r="Q29" s="174"/>
      <c r="R29" s="174"/>
      <c r="S29" s="174"/>
      <c r="T29" s="174"/>
      <c r="U29" s="174"/>
      <c r="V29" s="167"/>
      <c r="W29" s="167"/>
      <c r="X29" s="174"/>
      <c r="Y29" s="174"/>
      <c r="Z29" s="174"/>
      <c r="AA29" s="174"/>
      <c r="AB29" s="174">
        <f t="shared" si="5"/>
        <v>0</v>
      </c>
      <c r="AC29" s="167"/>
      <c r="AD29" s="174"/>
      <c r="AE29" s="174"/>
      <c r="AF29" s="174"/>
      <c r="AG29" s="174"/>
      <c r="AH29" s="174">
        <f t="shared" si="6"/>
        <v>0</v>
      </c>
      <c r="AI29" s="174"/>
      <c r="AJ29" s="174"/>
      <c r="AK29" s="174"/>
      <c r="AL29" s="174"/>
      <c r="AM29" s="175">
        <f t="shared" si="7"/>
        <v>0</v>
      </c>
      <c r="AN29" s="174"/>
      <c r="AO29" s="174"/>
      <c r="AP29" s="174"/>
      <c r="AQ29" s="174"/>
      <c r="AR29" s="175">
        <f t="shared" si="8"/>
        <v>0</v>
      </c>
      <c r="AS29" s="167"/>
      <c r="AT29" s="174"/>
      <c r="AU29" s="174"/>
      <c r="AV29" s="174"/>
      <c r="AW29" s="174"/>
      <c r="AX29" s="175">
        <f t="shared" si="9"/>
        <v>0</v>
      </c>
      <c r="AY29" s="167"/>
      <c r="AZ29" s="174"/>
      <c r="BA29" s="174"/>
      <c r="BB29" s="174"/>
      <c r="BC29" s="174"/>
      <c r="BD29" s="175">
        <f t="shared" si="10"/>
        <v>0</v>
      </c>
      <c r="BE29" s="167"/>
      <c r="BF29" s="174"/>
      <c r="BG29" s="174"/>
      <c r="BH29" s="174"/>
      <c r="BI29" s="174"/>
      <c r="BJ29" s="175">
        <f t="shared" si="11"/>
        <v>0</v>
      </c>
      <c r="BK29" s="167"/>
      <c r="BL29" s="174"/>
      <c r="BM29" s="174"/>
      <c r="BN29" s="174"/>
      <c r="BO29" s="174"/>
      <c r="BP29" s="175">
        <f t="shared" si="1"/>
        <v>0</v>
      </c>
      <c r="BQ29" s="167"/>
      <c r="BR29" s="174"/>
      <c r="BS29" s="174"/>
      <c r="BT29" s="174"/>
      <c r="BU29" s="174"/>
      <c r="BV29" s="175">
        <f t="shared" si="2"/>
        <v>0</v>
      </c>
      <c r="BW29" s="167"/>
      <c r="BX29" s="174"/>
      <c r="BY29" s="174"/>
      <c r="BZ29" s="174"/>
      <c r="CA29" s="174"/>
      <c r="CB29" s="175">
        <f t="shared" si="3"/>
        <v>0</v>
      </c>
      <c r="CC29" s="169"/>
      <c r="CD29" s="169"/>
      <c r="CE29" s="169"/>
      <c r="CF29" s="169"/>
      <c r="CG29" s="169"/>
      <c r="CH29" s="169"/>
      <c r="CI29" s="169"/>
      <c r="CJ29" s="169"/>
      <c r="CK29" s="158"/>
      <c r="CL29" s="158"/>
      <c r="CM29" s="132"/>
      <c r="CN29" s="132"/>
      <c r="CO29" s="132"/>
      <c r="CP29" s="132"/>
    </row>
    <row r="30" spans="1:94" s="77" customFormat="1" ht="27.75" customHeight="1">
      <c r="A30" s="182">
        <v>14104</v>
      </c>
      <c r="B30" s="183" t="s">
        <v>101</v>
      </c>
      <c r="C30" s="81">
        <v>48294.970000000008</v>
      </c>
      <c r="D30" s="81">
        <v>48294.970000000008</v>
      </c>
      <c r="E30" s="82">
        <v>12711.89</v>
      </c>
      <c r="F30" s="82"/>
      <c r="G30" s="227">
        <v>50445.669999999991</v>
      </c>
      <c r="H30" s="83">
        <f t="shared" si="13"/>
        <v>1.0445325879693057</v>
      </c>
      <c r="I30" s="84">
        <f t="shared" si="0"/>
        <v>-2150.6999999999825</v>
      </c>
      <c r="J30" s="174"/>
      <c r="K30" s="173"/>
      <c r="L30" s="173">
        <f t="shared" si="4"/>
        <v>12711.89</v>
      </c>
      <c r="M30" s="174"/>
      <c r="N30" s="174"/>
      <c r="O30" s="174"/>
      <c r="P30" s="174"/>
      <c r="Q30" s="174"/>
      <c r="R30" s="174"/>
      <c r="S30" s="174"/>
      <c r="T30" s="174"/>
      <c r="U30" s="174"/>
      <c r="V30" s="167"/>
      <c r="W30" s="167"/>
      <c r="X30" s="174"/>
      <c r="Y30" s="174"/>
      <c r="Z30" s="174"/>
      <c r="AA30" s="174"/>
      <c r="AB30" s="174">
        <f t="shared" si="5"/>
        <v>0</v>
      </c>
      <c r="AC30" s="167"/>
      <c r="AD30" s="174"/>
      <c r="AE30" s="174"/>
      <c r="AF30" s="174"/>
      <c r="AG30" s="174"/>
      <c r="AH30" s="174">
        <f t="shared" si="6"/>
        <v>0</v>
      </c>
      <c r="AI30" s="174"/>
      <c r="AJ30" s="174"/>
      <c r="AK30" s="174"/>
      <c r="AL30" s="174"/>
      <c r="AM30" s="175">
        <f t="shared" si="7"/>
        <v>0</v>
      </c>
      <c r="AN30" s="174"/>
      <c r="AO30" s="174"/>
      <c r="AP30" s="174"/>
      <c r="AQ30" s="174"/>
      <c r="AR30" s="175">
        <f t="shared" si="8"/>
        <v>0</v>
      </c>
      <c r="AS30" s="167"/>
      <c r="AT30" s="174"/>
      <c r="AU30" s="174"/>
      <c r="AV30" s="174"/>
      <c r="AW30" s="174"/>
      <c r="AX30" s="175">
        <f t="shared" si="9"/>
        <v>0</v>
      </c>
      <c r="AY30" s="167"/>
      <c r="AZ30" s="174"/>
      <c r="BA30" s="174"/>
      <c r="BB30" s="174"/>
      <c r="BC30" s="174"/>
      <c r="BD30" s="175">
        <f t="shared" si="10"/>
        <v>0</v>
      </c>
      <c r="BE30" s="167"/>
      <c r="BF30" s="174"/>
      <c r="BG30" s="174"/>
      <c r="BH30" s="174"/>
      <c r="BI30" s="174"/>
      <c r="BJ30" s="175">
        <f t="shared" si="11"/>
        <v>0</v>
      </c>
      <c r="BK30" s="167"/>
      <c r="BL30" s="174"/>
      <c r="BM30" s="174"/>
      <c r="BN30" s="174"/>
      <c r="BO30" s="174"/>
      <c r="BP30" s="175">
        <f t="shared" si="1"/>
        <v>0</v>
      </c>
      <c r="BQ30" s="167"/>
      <c r="BR30" s="174"/>
      <c r="BS30" s="174"/>
      <c r="BT30" s="174"/>
      <c r="BU30" s="174"/>
      <c r="BV30" s="175">
        <f t="shared" si="2"/>
        <v>0</v>
      </c>
      <c r="BW30" s="167"/>
      <c r="BX30" s="174"/>
      <c r="BY30" s="174"/>
      <c r="BZ30" s="174"/>
      <c r="CA30" s="174"/>
      <c r="CB30" s="175">
        <f t="shared" si="3"/>
        <v>0</v>
      </c>
      <c r="CC30" s="169"/>
      <c r="CD30" s="169"/>
      <c r="CE30" s="169"/>
      <c r="CF30" s="169"/>
      <c r="CG30" s="169"/>
      <c r="CH30" s="169"/>
      <c r="CI30" s="169"/>
      <c r="CJ30" s="169"/>
      <c r="CK30" s="158"/>
      <c r="CL30" s="158"/>
      <c r="CM30" s="132"/>
      <c r="CN30" s="132"/>
      <c r="CO30" s="132"/>
      <c r="CP30" s="132"/>
    </row>
    <row r="31" spans="1:94" s="77" customFormat="1">
      <c r="A31" s="182">
        <v>14105</v>
      </c>
      <c r="B31" s="183" t="s">
        <v>102</v>
      </c>
      <c r="C31" s="81">
        <v>48294.970000000008</v>
      </c>
      <c r="D31" s="81">
        <v>48294.970000000008</v>
      </c>
      <c r="E31" s="82">
        <v>12711.89</v>
      </c>
      <c r="F31" s="82"/>
      <c r="G31" s="227">
        <v>50445.669999999991</v>
      </c>
      <c r="H31" s="83">
        <f t="shared" si="13"/>
        <v>1.0445325879693057</v>
      </c>
      <c r="I31" s="84">
        <f t="shared" si="0"/>
        <v>-2150.6999999999825</v>
      </c>
      <c r="J31" s="174"/>
      <c r="K31" s="173"/>
      <c r="L31" s="173">
        <f t="shared" si="4"/>
        <v>12711.89</v>
      </c>
      <c r="M31" s="174"/>
      <c r="N31" s="174"/>
      <c r="O31" s="174"/>
      <c r="P31" s="174"/>
      <c r="Q31" s="174"/>
      <c r="R31" s="174"/>
      <c r="S31" s="174"/>
      <c r="T31" s="174"/>
      <c r="U31" s="174"/>
      <c r="V31" s="167"/>
      <c r="W31" s="167"/>
      <c r="X31" s="174"/>
      <c r="Y31" s="174"/>
      <c r="Z31" s="174"/>
      <c r="AA31" s="174"/>
      <c r="AB31" s="174">
        <f t="shared" si="5"/>
        <v>0</v>
      </c>
      <c r="AC31" s="167"/>
      <c r="AD31" s="174"/>
      <c r="AE31" s="174"/>
      <c r="AF31" s="174"/>
      <c r="AG31" s="174"/>
      <c r="AH31" s="174">
        <f t="shared" si="6"/>
        <v>0</v>
      </c>
      <c r="AI31" s="174"/>
      <c r="AJ31" s="174"/>
      <c r="AK31" s="174"/>
      <c r="AL31" s="174"/>
      <c r="AM31" s="175">
        <f t="shared" si="7"/>
        <v>0</v>
      </c>
      <c r="AN31" s="174"/>
      <c r="AO31" s="174"/>
      <c r="AP31" s="174"/>
      <c r="AQ31" s="174"/>
      <c r="AR31" s="175">
        <f t="shared" si="8"/>
        <v>0</v>
      </c>
      <c r="AS31" s="167"/>
      <c r="AT31" s="174"/>
      <c r="AU31" s="174"/>
      <c r="AV31" s="174"/>
      <c r="AW31" s="174"/>
      <c r="AX31" s="175">
        <f t="shared" si="9"/>
        <v>0</v>
      </c>
      <c r="AY31" s="167"/>
      <c r="AZ31" s="174"/>
      <c r="BA31" s="174"/>
      <c r="BB31" s="174"/>
      <c r="BC31" s="174"/>
      <c r="BD31" s="175">
        <f t="shared" si="10"/>
        <v>0</v>
      </c>
      <c r="BE31" s="167"/>
      <c r="BF31" s="174"/>
      <c r="BG31" s="174"/>
      <c r="BH31" s="174"/>
      <c r="BI31" s="174"/>
      <c r="BJ31" s="175">
        <f t="shared" si="11"/>
        <v>0</v>
      </c>
      <c r="BK31" s="167"/>
      <c r="BL31" s="174"/>
      <c r="BM31" s="174"/>
      <c r="BN31" s="174"/>
      <c r="BO31" s="174"/>
      <c r="BP31" s="175">
        <f t="shared" si="1"/>
        <v>0</v>
      </c>
      <c r="BQ31" s="167"/>
      <c r="BR31" s="174"/>
      <c r="BS31" s="174"/>
      <c r="BT31" s="174"/>
      <c r="BU31" s="174"/>
      <c r="BV31" s="175">
        <f t="shared" si="2"/>
        <v>0</v>
      </c>
      <c r="BW31" s="167"/>
      <c r="BX31" s="174"/>
      <c r="BY31" s="174"/>
      <c r="BZ31" s="174"/>
      <c r="CA31" s="174"/>
      <c r="CB31" s="175">
        <f t="shared" si="3"/>
        <v>0</v>
      </c>
      <c r="CC31" s="169"/>
      <c r="CD31" s="169"/>
      <c r="CE31" s="169"/>
      <c r="CF31" s="169"/>
      <c r="CG31" s="169"/>
      <c r="CH31" s="169"/>
      <c r="CI31" s="169"/>
      <c r="CJ31" s="169"/>
      <c r="CK31" s="158"/>
      <c r="CL31" s="158"/>
      <c r="CM31" s="132"/>
      <c r="CN31" s="132"/>
      <c r="CO31" s="132"/>
      <c r="CP31" s="132"/>
    </row>
    <row r="32" spans="1:94" s="77" customFormat="1">
      <c r="A32" s="182">
        <v>14106</v>
      </c>
      <c r="B32" s="183" t="s">
        <v>103</v>
      </c>
      <c r="C32" s="81">
        <v>289769.79000000004</v>
      </c>
      <c r="D32" s="81">
        <v>289769.79000000004</v>
      </c>
      <c r="E32" s="82">
        <v>76275.320000000007</v>
      </c>
      <c r="F32" s="82"/>
      <c r="G32" s="227">
        <v>302692.14</v>
      </c>
      <c r="H32" s="83">
        <f t="shared" si="13"/>
        <v>1.0445952285088103</v>
      </c>
      <c r="I32" s="84">
        <f t="shared" si="0"/>
        <v>-12922.349999999977</v>
      </c>
      <c r="J32" s="174"/>
      <c r="K32" s="173"/>
      <c r="L32" s="173">
        <f t="shared" si="4"/>
        <v>76275.320000000007</v>
      </c>
      <c r="M32" s="174"/>
      <c r="N32" s="174"/>
      <c r="O32" s="174"/>
      <c r="P32" s="174"/>
      <c r="Q32" s="174"/>
      <c r="R32" s="174"/>
      <c r="S32" s="174"/>
      <c r="T32" s="174"/>
      <c r="U32" s="174"/>
      <c r="V32" s="167"/>
      <c r="W32" s="167"/>
      <c r="X32" s="174"/>
      <c r="Y32" s="174"/>
      <c r="Z32" s="174"/>
      <c r="AA32" s="174"/>
      <c r="AB32" s="174">
        <f t="shared" si="5"/>
        <v>0</v>
      </c>
      <c r="AC32" s="167"/>
      <c r="AD32" s="174"/>
      <c r="AE32" s="174"/>
      <c r="AF32" s="174"/>
      <c r="AG32" s="174"/>
      <c r="AH32" s="174">
        <f t="shared" si="6"/>
        <v>0</v>
      </c>
      <c r="AI32" s="174"/>
      <c r="AJ32" s="174"/>
      <c r="AK32" s="174"/>
      <c r="AL32" s="174"/>
      <c r="AM32" s="175">
        <f t="shared" si="7"/>
        <v>0</v>
      </c>
      <c r="AN32" s="174"/>
      <c r="AO32" s="174"/>
      <c r="AP32" s="174"/>
      <c r="AQ32" s="174"/>
      <c r="AR32" s="175">
        <f t="shared" si="8"/>
        <v>0</v>
      </c>
      <c r="AS32" s="167"/>
      <c r="AT32" s="174"/>
      <c r="AU32" s="174"/>
      <c r="AV32" s="174"/>
      <c r="AW32" s="174"/>
      <c r="AX32" s="175">
        <f t="shared" si="9"/>
        <v>0</v>
      </c>
      <c r="AY32" s="167"/>
      <c r="AZ32" s="174"/>
      <c r="BA32" s="174"/>
      <c r="BB32" s="174"/>
      <c r="BC32" s="174"/>
      <c r="BD32" s="175">
        <f t="shared" si="10"/>
        <v>0</v>
      </c>
      <c r="BE32" s="167"/>
      <c r="BF32" s="174"/>
      <c r="BG32" s="174"/>
      <c r="BH32" s="174"/>
      <c r="BI32" s="174"/>
      <c r="BJ32" s="175">
        <f t="shared" si="11"/>
        <v>0</v>
      </c>
      <c r="BK32" s="167"/>
      <c r="BL32" s="174"/>
      <c r="BM32" s="174"/>
      <c r="BN32" s="174"/>
      <c r="BO32" s="174"/>
      <c r="BP32" s="175">
        <f t="shared" si="1"/>
        <v>0</v>
      </c>
      <c r="BQ32" s="167"/>
      <c r="BR32" s="174"/>
      <c r="BS32" s="174"/>
      <c r="BT32" s="174"/>
      <c r="BU32" s="174"/>
      <c r="BV32" s="175">
        <f t="shared" si="2"/>
        <v>0</v>
      </c>
      <c r="BW32" s="167"/>
      <c r="BX32" s="174"/>
      <c r="BY32" s="174"/>
      <c r="BZ32" s="174"/>
      <c r="CA32" s="174"/>
      <c r="CB32" s="175">
        <f t="shared" si="3"/>
        <v>0</v>
      </c>
      <c r="CC32" s="169"/>
      <c r="CD32" s="169"/>
      <c r="CE32" s="169"/>
      <c r="CF32" s="169"/>
      <c r="CG32" s="169"/>
      <c r="CH32" s="169"/>
      <c r="CI32" s="169"/>
      <c r="CJ32" s="169"/>
      <c r="CK32" s="158"/>
      <c r="CL32" s="158"/>
      <c r="CM32" s="132"/>
      <c r="CN32" s="132"/>
      <c r="CO32" s="132"/>
      <c r="CP32" s="132"/>
    </row>
    <row r="33" spans="1:94" s="77" customFormat="1">
      <c r="A33" s="182">
        <v>14107</v>
      </c>
      <c r="B33" s="185" t="s">
        <v>104</v>
      </c>
      <c r="C33" s="81">
        <v>96589.930000000008</v>
      </c>
      <c r="D33" s="81">
        <v>96589.930000000008</v>
      </c>
      <c r="E33" s="82">
        <v>25424.969999999998</v>
      </c>
      <c r="F33" s="82"/>
      <c r="G33" s="227">
        <v>100896.73</v>
      </c>
      <c r="H33" s="83">
        <f t="shared" si="13"/>
        <v>1.0445884990288323</v>
      </c>
      <c r="I33" s="84">
        <f t="shared" si="0"/>
        <v>-4306.7999999999884</v>
      </c>
      <c r="J33" s="174"/>
      <c r="K33" s="173"/>
      <c r="L33" s="173">
        <f t="shared" si="4"/>
        <v>25424.969999999998</v>
      </c>
      <c r="M33" s="174"/>
      <c r="N33" s="174"/>
      <c r="O33" s="174"/>
      <c r="P33" s="174"/>
      <c r="Q33" s="174"/>
      <c r="R33" s="174"/>
      <c r="S33" s="174"/>
      <c r="T33" s="174"/>
      <c r="U33" s="174"/>
      <c r="V33" s="167"/>
      <c r="W33" s="167"/>
      <c r="X33" s="174"/>
      <c r="Y33" s="174"/>
      <c r="Z33" s="174"/>
      <c r="AA33" s="174"/>
      <c r="AB33" s="174">
        <f t="shared" si="5"/>
        <v>0</v>
      </c>
      <c r="AC33" s="167"/>
      <c r="AD33" s="174"/>
      <c r="AE33" s="174"/>
      <c r="AF33" s="174"/>
      <c r="AG33" s="174"/>
      <c r="AH33" s="174">
        <f t="shared" si="6"/>
        <v>0</v>
      </c>
      <c r="AI33" s="174"/>
      <c r="AJ33" s="174"/>
      <c r="AK33" s="174"/>
      <c r="AL33" s="174"/>
      <c r="AM33" s="175">
        <f t="shared" si="7"/>
        <v>0</v>
      </c>
      <c r="AN33" s="174"/>
      <c r="AO33" s="174"/>
      <c r="AP33" s="174"/>
      <c r="AQ33" s="174"/>
      <c r="AR33" s="175">
        <f t="shared" si="8"/>
        <v>0</v>
      </c>
      <c r="AS33" s="167"/>
      <c r="AT33" s="174"/>
      <c r="AU33" s="174"/>
      <c r="AV33" s="174"/>
      <c r="AW33" s="174"/>
      <c r="AX33" s="175">
        <f t="shared" si="9"/>
        <v>0</v>
      </c>
      <c r="AY33" s="167"/>
      <c r="AZ33" s="174"/>
      <c r="BA33" s="174"/>
      <c r="BB33" s="174"/>
      <c r="BC33" s="174"/>
      <c r="BD33" s="175">
        <f t="shared" si="10"/>
        <v>0</v>
      </c>
      <c r="BE33" s="167"/>
      <c r="BF33" s="174"/>
      <c r="BG33" s="174"/>
      <c r="BH33" s="174"/>
      <c r="BI33" s="174"/>
      <c r="BJ33" s="175">
        <f t="shared" si="11"/>
        <v>0</v>
      </c>
      <c r="BK33" s="167"/>
      <c r="BL33" s="174"/>
      <c r="BM33" s="174"/>
      <c r="BN33" s="174"/>
      <c r="BO33" s="174"/>
      <c r="BP33" s="175">
        <f t="shared" si="1"/>
        <v>0</v>
      </c>
      <c r="BQ33" s="167"/>
      <c r="BR33" s="174"/>
      <c r="BS33" s="174"/>
      <c r="BT33" s="174"/>
      <c r="BU33" s="174"/>
      <c r="BV33" s="175">
        <f t="shared" si="2"/>
        <v>0</v>
      </c>
      <c r="BW33" s="167"/>
      <c r="BX33" s="174"/>
      <c r="BY33" s="174"/>
      <c r="BZ33" s="174"/>
      <c r="CA33" s="174"/>
      <c r="CB33" s="175">
        <f t="shared" si="3"/>
        <v>0</v>
      </c>
      <c r="CC33" s="169"/>
      <c r="CD33" s="169"/>
      <c r="CE33" s="169"/>
      <c r="CF33" s="169"/>
      <c r="CG33" s="169"/>
      <c r="CH33" s="169"/>
      <c r="CI33" s="169"/>
      <c r="CJ33" s="169"/>
      <c r="CK33" s="158"/>
      <c r="CL33" s="158"/>
      <c r="CM33" s="132"/>
      <c r="CN33" s="132"/>
      <c r="CO33" s="132"/>
      <c r="CP33" s="132"/>
    </row>
    <row r="34" spans="1:94" s="77" customFormat="1" ht="15" customHeight="1">
      <c r="A34" s="312" t="s">
        <v>160</v>
      </c>
      <c r="B34" s="313"/>
      <c r="C34" s="206">
        <f>SUM(C11:C33)</f>
        <v>17473502.999999996</v>
      </c>
      <c r="D34" s="206">
        <f t="shared" ref="D34:G34" si="14">SUM(D11:D33)</f>
        <v>17751660.919999998</v>
      </c>
      <c r="E34" s="206">
        <f t="shared" si="14"/>
        <v>5815092.54</v>
      </c>
      <c r="F34" s="206">
        <f t="shared" si="14"/>
        <v>0</v>
      </c>
      <c r="G34" s="206">
        <f t="shared" si="14"/>
        <v>18914852.154000007</v>
      </c>
      <c r="H34" s="208">
        <f t="shared" si="13"/>
        <v>1.0824877046119494</v>
      </c>
      <c r="I34" s="207">
        <f t="shared" si="0"/>
        <v>-1163191.2340000086</v>
      </c>
      <c r="J34" s="174"/>
      <c r="K34" s="173"/>
      <c r="L34" s="173">
        <f t="shared" si="4"/>
        <v>5815092.54</v>
      </c>
      <c r="M34" s="174"/>
      <c r="N34" s="174"/>
      <c r="O34" s="174"/>
      <c r="P34" s="174"/>
      <c r="Q34" s="174"/>
      <c r="R34" s="174"/>
      <c r="S34" s="174"/>
      <c r="T34" s="174"/>
      <c r="U34" s="174"/>
      <c r="V34" s="167"/>
      <c r="W34" s="167"/>
      <c r="X34" s="174"/>
      <c r="Y34" s="174"/>
      <c r="Z34" s="174"/>
      <c r="AA34" s="174"/>
      <c r="AB34" s="174">
        <f t="shared" si="5"/>
        <v>0</v>
      </c>
      <c r="AC34" s="167"/>
      <c r="AD34" s="174"/>
      <c r="AE34" s="174"/>
      <c r="AF34" s="174"/>
      <c r="AG34" s="174"/>
      <c r="AH34" s="174">
        <f t="shared" si="6"/>
        <v>0</v>
      </c>
      <c r="AI34" s="174"/>
      <c r="AJ34" s="174"/>
      <c r="AK34" s="174"/>
      <c r="AL34" s="174"/>
      <c r="AM34" s="175">
        <f t="shared" si="7"/>
        <v>0</v>
      </c>
      <c r="AN34" s="174"/>
      <c r="AO34" s="174"/>
      <c r="AP34" s="174"/>
      <c r="AQ34" s="174"/>
      <c r="AR34" s="175">
        <f t="shared" si="8"/>
        <v>0</v>
      </c>
      <c r="AS34" s="167"/>
      <c r="AT34" s="174"/>
      <c r="AU34" s="174"/>
      <c r="AV34" s="174"/>
      <c r="AW34" s="174"/>
      <c r="AX34" s="175">
        <f t="shared" si="9"/>
        <v>0</v>
      </c>
      <c r="AY34" s="167"/>
      <c r="AZ34" s="174"/>
      <c r="BA34" s="174"/>
      <c r="BB34" s="174"/>
      <c r="BC34" s="174"/>
      <c r="BD34" s="175">
        <f t="shared" si="10"/>
        <v>0</v>
      </c>
      <c r="BE34" s="167"/>
      <c r="BF34" s="174"/>
      <c r="BG34" s="174"/>
      <c r="BH34" s="174"/>
      <c r="BI34" s="174"/>
      <c r="BJ34" s="175">
        <f t="shared" si="11"/>
        <v>0</v>
      </c>
      <c r="BK34" s="167"/>
      <c r="BL34" s="174"/>
      <c r="BM34" s="174"/>
      <c r="BN34" s="174"/>
      <c r="BO34" s="174"/>
      <c r="BP34" s="175">
        <f t="shared" si="1"/>
        <v>0</v>
      </c>
      <c r="BQ34" s="167"/>
      <c r="BR34" s="174"/>
      <c r="BS34" s="174"/>
      <c r="BT34" s="174"/>
      <c r="BU34" s="174"/>
      <c r="BV34" s="175">
        <f t="shared" si="2"/>
        <v>0</v>
      </c>
      <c r="BW34" s="167"/>
      <c r="BX34" s="174"/>
      <c r="BY34" s="174"/>
      <c r="BZ34" s="174"/>
      <c r="CA34" s="174"/>
      <c r="CB34" s="175">
        <f t="shared" si="3"/>
        <v>0</v>
      </c>
      <c r="CC34" s="169"/>
      <c r="CD34" s="169"/>
      <c r="CE34" s="169"/>
      <c r="CF34" s="169"/>
      <c r="CG34" s="169"/>
      <c r="CH34" s="169"/>
      <c r="CI34" s="169"/>
      <c r="CJ34" s="169"/>
      <c r="CK34" s="158"/>
      <c r="CL34" s="158"/>
      <c r="CM34" s="132"/>
      <c r="CN34" s="132"/>
      <c r="CO34" s="132"/>
      <c r="CP34" s="132"/>
    </row>
    <row r="35" spans="1:94" s="77" customFormat="1">
      <c r="A35" s="239">
        <v>29201</v>
      </c>
      <c r="B35" s="261" t="s">
        <v>174</v>
      </c>
      <c r="C35" s="81">
        <v>0</v>
      </c>
      <c r="D35" s="81">
        <v>2042.1999999999998</v>
      </c>
      <c r="E35" s="82">
        <v>901</v>
      </c>
      <c r="F35" s="82"/>
      <c r="G35" s="82">
        <v>2042.1999999999998</v>
      </c>
      <c r="H35" s="83"/>
      <c r="I35" s="84">
        <f t="shared" ref="I35:I52" si="15">D35-G35</f>
        <v>0</v>
      </c>
      <c r="J35" s="174"/>
      <c r="K35" s="173"/>
      <c r="L35" s="173">
        <f t="shared" si="4"/>
        <v>901</v>
      </c>
      <c r="M35" s="174"/>
      <c r="N35" s="174"/>
      <c r="O35" s="174"/>
      <c r="P35" s="174"/>
      <c r="Q35" s="174"/>
      <c r="R35" s="174"/>
      <c r="S35" s="174"/>
      <c r="T35" s="174"/>
      <c r="U35" s="174"/>
      <c r="V35" s="167"/>
      <c r="W35" s="167"/>
      <c r="X35" s="174"/>
      <c r="Y35" s="174"/>
      <c r="Z35" s="174"/>
      <c r="AA35" s="174"/>
      <c r="AB35" s="174">
        <f t="shared" si="5"/>
        <v>0</v>
      </c>
      <c r="AC35" s="167"/>
      <c r="AD35" s="174"/>
      <c r="AE35" s="174"/>
      <c r="AF35" s="174"/>
      <c r="AG35" s="174"/>
      <c r="AH35" s="174">
        <f t="shared" si="6"/>
        <v>0</v>
      </c>
      <c r="AI35" s="174"/>
      <c r="AJ35" s="174"/>
      <c r="AK35" s="174"/>
      <c r="AL35" s="174"/>
      <c r="AM35" s="175">
        <f t="shared" si="7"/>
        <v>0</v>
      </c>
      <c r="AN35" s="174"/>
      <c r="AO35" s="174"/>
      <c r="AP35" s="174"/>
      <c r="AQ35" s="174"/>
      <c r="AR35" s="175">
        <f t="shared" si="8"/>
        <v>0</v>
      </c>
      <c r="AS35" s="167"/>
      <c r="AT35" s="174"/>
      <c r="AU35" s="174"/>
      <c r="AV35" s="174"/>
      <c r="AW35" s="174"/>
      <c r="AX35" s="175">
        <f t="shared" si="9"/>
        <v>0</v>
      </c>
      <c r="AY35" s="167"/>
      <c r="AZ35" s="174"/>
      <c r="BA35" s="174"/>
      <c r="BB35" s="174"/>
      <c r="BC35" s="174"/>
      <c r="BD35" s="175">
        <f t="shared" si="10"/>
        <v>0</v>
      </c>
      <c r="BE35" s="167"/>
      <c r="BF35" s="174"/>
      <c r="BG35" s="174"/>
      <c r="BH35" s="174"/>
      <c r="BI35" s="174"/>
      <c r="BJ35" s="175">
        <f t="shared" si="11"/>
        <v>0</v>
      </c>
      <c r="BK35" s="167"/>
      <c r="BL35" s="174"/>
      <c r="BM35" s="174"/>
      <c r="BN35" s="174"/>
      <c r="BO35" s="174"/>
      <c r="BP35" s="175">
        <f t="shared" si="1"/>
        <v>0</v>
      </c>
      <c r="BQ35" s="167"/>
      <c r="BR35" s="174"/>
      <c r="BS35" s="174"/>
      <c r="BT35" s="174"/>
      <c r="BU35" s="174"/>
      <c r="BV35" s="175">
        <f t="shared" si="2"/>
        <v>0</v>
      </c>
      <c r="BW35" s="167"/>
      <c r="BX35" s="174"/>
      <c r="BY35" s="174"/>
      <c r="BZ35" s="174"/>
      <c r="CA35" s="174"/>
      <c r="CB35" s="175">
        <f t="shared" si="3"/>
        <v>0</v>
      </c>
      <c r="CC35" s="169"/>
      <c r="CD35" s="169"/>
      <c r="CE35" s="169"/>
      <c r="CF35" s="169"/>
      <c r="CG35" s="169"/>
      <c r="CH35" s="169"/>
      <c r="CI35" s="169"/>
      <c r="CJ35" s="169"/>
      <c r="CK35" s="158"/>
      <c r="CL35" s="158"/>
      <c r="CM35" s="132"/>
      <c r="CN35" s="132"/>
      <c r="CO35" s="132"/>
      <c r="CP35" s="132"/>
    </row>
    <row r="36" spans="1:94" s="151" customFormat="1">
      <c r="A36" s="186">
        <v>21101</v>
      </c>
      <c r="B36" s="187" t="s">
        <v>105</v>
      </c>
      <c r="C36" s="217">
        <v>420000</v>
      </c>
      <c r="D36" s="217">
        <v>304603.92000000004</v>
      </c>
      <c r="E36" s="217">
        <v>63771.05</v>
      </c>
      <c r="F36" s="203"/>
      <c r="G36" s="217">
        <v>193285.6</v>
      </c>
      <c r="H36" s="204"/>
      <c r="I36" s="84">
        <f t="shared" si="15"/>
        <v>111318.32000000004</v>
      </c>
      <c r="J36" s="176"/>
      <c r="K36" s="176"/>
      <c r="L36" s="176">
        <f>SUM(L11:L35)</f>
        <v>11631086.08</v>
      </c>
      <c r="M36" s="175"/>
      <c r="N36" s="175"/>
      <c r="O36" s="175"/>
      <c r="P36" s="175"/>
      <c r="Q36" s="175"/>
      <c r="R36" s="175"/>
      <c r="S36" s="175"/>
      <c r="T36" s="175"/>
      <c r="U36" s="175"/>
      <c r="V36" s="168"/>
      <c r="W36" s="168"/>
      <c r="X36" s="175"/>
      <c r="Y36" s="175"/>
      <c r="Z36" s="175"/>
      <c r="AA36" s="175"/>
      <c r="AB36" s="175">
        <f t="shared" si="5"/>
        <v>0</v>
      </c>
      <c r="AC36" s="168"/>
      <c r="AD36" s="175"/>
      <c r="AE36" s="175"/>
      <c r="AF36" s="175"/>
      <c r="AG36" s="175"/>
      <c r="AH36" s="175">
        <f t="shared" si="6"/>
        <v>0</v>
      </c>
      <c r="AI36" s="175"/>
      <c r="AJ36" s="175"/>
      <c r="AK36" s="175"/>
      <c r="AL36" s="175"/>
      <c r="AM36" s="175">
        <f t="shared" si="7"/>
        <v>0</v>
      </c>
      <c r="AN36" s="175"/>
      <c r="AO36" s="175"/>
      <c r="AP36" s="175"/>
      <c r="AQ36" s="175"/>
      <c r="AR36" s="175">
        <f t="shared" si="8"/>
        <v>0</v>
      </c>
      <c r="AS36" s="168"/>
      <c r="AT36" s="175"/>
      <c r="AU36" s="175"/>
      <c r="AV36" s="175"/>
      <c r="AW36" s="175"/>
      <c r="AX36" s="175">
        <f t="shared" si="9"/>
        <v>0</v>
      </c>
      <c r="AY36" s="168"/>
      <c r="AZ36" s="175"/>
      <c r="BA36" s="175"/>
      <c r="BB36" s="175"/>
      <c r="BC36" s="175"/>
      <c r="BD36" s="175">
        <f t="shared" si="10"/>
        <v>0</v>
      </c>
      <c r="BE36" s="168"/>
      <c r="BF36" s="175"/>
      <c r="BG36" s="175"/>
      <c r="BH36" s="175"/>
      <c r="BI36" s="175"/>
      <c r="BJ36" s="175">
        <f t="shared" si="11"/>
        <v>0</v>
      </c>
      <c r="BK36" s="168"/>
      <c r="BL36" s="175"/>
      <c r="BM36" s="175"/>
      <c r="BN36" s="175"/>
      <c r="BO36" s="175"/>
      <c r="BP36" s="175">
        <f t="shared" si="1"/>
        <v>0</v>
      </c>
      <c r="BQ36" s="168"/>
      <c r="BR36" s="175"/>
      <c r="BS36" s="175"/>
      <c r="BT36" s="175"/>
      <c r="BU36" s="175"/>
      <c r="BV36" s="175">
        <f t="shared" si="2"/>
        <v>0</v>
      </c>
      <c r="BW36" s="168"/>
      <c r="BX36" s="175"/>
      <c r="BY36" s="175"/>
      <c r="BZ36" s="175"/>
      <c r="CA36" s="175"/>
      <c r="CB36" s="175">
        <f t="shared" si="3"/>
        <v>0</v>
      </c>
      <c r="CC36" s="177"/>
      <c r="CD36" s="177"/>
      <c r="CE36" s="177"/>
      <c r="CF36" s="177"/>
      <c r="CG36" s="177"/>
      <c r="CH36" s="177"/>
      <c r="CI36" s="177"/>
      <c r="CJ36" s="177"/>
      <c r="CK36" s="160"/>
      <c r="CL36" s="160"/>
      <c r="CM36" s="150"/>
      <c r="CN36" s="150"/>
      <c r="CO36" s="150"/>
      <c r="CP36" s="150"/>
    </row>
    <row r="37" spans="1:94" s="77" customFormat="1">
      <c r="A37" s="188">
        <v>21201</v>
      </c>
      <c r="B37" s="189" t="s">
        <v>107</v>
      </c>
      <c r="C37" s="81">
        <v>70000</v>
      </c>
      <c r="D37" s="81">
        <v>183296.91999999998</v>
      </c>
      <c r="E37" s="233">
        <v>52380.08</v>
      </c>
      <c r="F37" s="82"/>
      <c r="G37" s="233">
        <v>182257.74</v>
      </c>
      <c r="H37" s="146">
        <v>0.27615308</v>
      </c>
      <c r="I37" s="84">
        <f t="shared" si="15"/>
        <v>1039.179999999993</v>
      </c>
      <c r="J37" s="173"/>
      <c r="K37" s="173"/>
      <c r="L37" s="173">
        <f>E37</f>
        <v>52380.08</v>
      </c>
      <c r="M37" s="174"/>
      <c r="N37" s="174"/>
      <c r="O37" s="174"/>
      <c r="P37" s="174"/>
      <c r="Q37" s="174"/>
      <c r="R37" s="174"/>
      <c r="S37" s="174"/>
      <c r="T37" s="174"/>
      <c r="U37" s="174"/>
      <c r="V37" s="167"/>
      <c r="W37" s="167"/>
      <c r="X37" s="174"/>
      <c r="Y37" s="174"/>
      <c r="Z37" s="174"/>
      <c r="AA37" s="174"/>
      <c r="AB37" s="174">
        <f t="shared" si="5"/>
        <v>0</v>
      </c>
      <c r="AC37" s="167"/>
      <c r="AD37" s="174"/>
      <c r="AE37" s="174"/>
      <c r="AF37" s="174"/>
      <c r="AG37" s="174"/>
      <c r="AH37" s="174">
        <f t="shared" si="6"/>
        <v>0</v>
      </c>
      <c r="AI37" s="174"/>
      <c r="AJ37" s="174"/>
      <c r="AK37" s="174"/>
      <c r="AL37" s="174"/>
      <c r="AM37" s="175">
        <f t="shared" si="7"/>
        <v>0</v>
      </c>
      <c r="AN37" s="174"/>
      <c r="AO37" s="174"/>
      <c r="AP37" s="174"/>
      <c r="AQ37" s="174"/>
      <c r="AR37" s="175">
        <f t="shared" si="8"/>
        <v>0</v>
      </c>
      <c r="AS37" s="167"/>
      <c r="AT37" s="174"/>
      <c r="AU37" s="174"/>
      <c r="AV37" s="174"/>
      <c r="AW37" s="174"/>
      <c r="AX37" s="175">
        <f t="shared" si="9"/>
        <v>0</v>
      </c>
      <c r="AY37" s="167"/>
      <c r="AZ37" s="174"/>
      <c r="BA37" s="174"/>
      <c r="BB37" s="174"/>
      <c r="BC37" s="174"/>
      <c r="BD37" s="175">
        <f t="shared" si="10"/>
        <v>0</v>
      </c>
      <c r="BE37" s="167"/>
      <c r="BF37" s="174"/>
      <c r="BG37" s="174"/>
      <c r="BH37" s="174"/>
      <c r="BI37" s="174"/>
      <c r="BJ37" s="175">
        <f t="shared" si="11"/>
        <v>0</v>
      </c>
      <c r="BK37" s="167"/>
      <c r="BL37" s="174"/>
      <c r="BM37" s="174"/>
      <c r="BN37" s="174"/>
      <c r="BO37" s="174"/>
      <c r="BP37" s="175">
        <f t="shared" si="1"/>
        <v>0</v>
      </c>
      <c r="BQ37" s="167"/>
      <c r="BR37" s="174"/>
      <c r="BS37" s="174"/>
      <c r="BT37" s="174"/>
      <c r="BU37" s="174"/>
      <c r="BV37" s="175">
        <f t="shared" si="2"/>
        <v>0</v>
      </c>
      <c r="BW37" s="167"/>
      <c r="BX37" s="174"/>
      <c r="BY37" s="174"/>
      <c r="BZ37" s="174"/>
      <c r="CA37" s="174"/>
      <c r="CB37" s="175">
        <f t="shared" si="3"/>
        <v>0</v>
      </c>
      <c r="CC37" s="169"/>
      <c r="CD37" s="169"/>
      <c r="CE37" s="169"/>
      <c r="CF37" s="169"/>
      <c r="CG37" s="169"/>
      <c r="CH37" s="169"/>
      <c r="CI37" s="169"/>
      <c r="CJ37" s="169"/>
      <c r="CK37" s="158"/>
      <c r="CL37" s="158"/>
      <c r="CM37" s="132"/>
      <c r="CN37" s="132"/>
      <c r="CO37" s="132"/>
      <c r="CP37" s="132"/>
    </row>
    <row r="38" spans="1:94" s="77" customFormat="1" ht="24">
      <c r="A38" s="188">
        <v>21401</v>
      </c>
      <c r="B38" s="189" t="s">
        <v>108</v>
      </c>
      <c r="C38" s="81">
        <v>1400</v>
      </c>
      <c r="D38" s="81">
        <v>1400</v>
      </c>
      <c r="E38" s="233">
        <v>0</v>
      </c>
      <c r="F38" s="82"/>
      <c r="G38" s="233">
        <v>0</v>
      </c>
      <c r="H38" s="146">
        <v>9.4121099999999999E-2</v>
      </c>
      <c r="I38" s="84">
        <f t="shared" si="15"/>
        <v>1400</v>
      </c>
      <c r="J38" s="173"/>
      <c r="K38" s="173"/>
      <c r="L38" s="173">
        <f t="shared" ref="L38:L52" si="16">E38</f>
        <v>0</v>
      </c>
      <c r="M38" s="174"/>
      <c r="N38" s="174"/>
      <c r="O38" s="174"/>
      <c r="P38" s="174"/>
      <c r="Q38" s="174"/>
      <c r="R38" s="174"/>
      <c r="S38" s="174"/>
      <c r="T38" s="174"/>
      <c r="U38" s="174"/>
      <c r="V38" s="167"/>
      <c r="W38" s="167"/>
      <c r="X38" s="174"/>
      <c r="Y38" s="174"/>
      <c r="Z38" s="174"/>
      <c r="AA38" s="174"/>
      <c r="AB38" s="174">
        <f t="shared" si="5"/>
        <v>0</v>
      </c>
      <c r="AC38" s="167"/>
      <c r="AD38" s="174"/>
      <c r="AE38" s="174"/>
      <c r="AF38" s="174"/>
      <c r="AG38" s="174"/>
      <c r="AH38" s="174">
        <f t="shared" si="6"/>
        <v>0</v>
      </c>
      <c r="AI38" s="174"/>
      <c r="AJ38" s="174"/>
      <c r="AK38" s="174"/>
      <c r="AL38" s="174"/>
      <c r="AM38" s="175">
        <f t="shared" si="7"/>
        <v>0</v>
      </c>
      <c r="AN38" s="174"/>
      <c r="AO38" s="174"/>
      <c r="AP38" s="174"/>
      <c r="AQ38" s="174"/>
      <c r="AR38" s="175">
        <f t="shared" si="8"/>
        <v>0</v>
      </c>
      <c r="AS38" s="167"/>
      <c r="AT38" s="174"/>
      <c r="AU38" s="174"/>
      <c r="AV38" s="174"/>
      <c r="AW38" s="174"/>
      <c r="AX38" s="175">
        <f t="shared" si="9"/>
        <v>0</v>
      </c>
      <c r="AY38" s="167"/>
      <c r="AZ38" s="174"/>
      <c r="BA38" s="174"/>
      <c r="BB38" s="174"/>
      <c r="BC38" s="174"/>
      <c r="BD38" s="175">
        <f t="shared" si="10"/>
        <v>0</v>
      </c>
      <c r="BE38" s="167"/>
      <c r="BF38" s="174"/>
      <c r="BG38" s="174"/>
      <c r="BH38" s="174"/>
      <c r="BI38" s="174"/>
      <c r="BJ38" s="175">
        <f t="shared" si="11"/>
        <v>0</v>
      </c>
      <c r="BK38" s="167"/>
      <c r="BL38" s="174"/>
      <c r="BM38" s="174"/>
      <c r="BN38" s="174"/>
      <c r="BO38" s="174"/>
      <c r="BP38" s="175">
        <f t="shared" si="1"/>
        <v>0</v>
      </c>
      <c r="BQ38" s="167"/>
      <c r="BR38" s="174"/>
      <c r="BS38" s="174"/>
      <c r="BT38" s="174"/>
      <c r="BU38" s="174"/>
      <c r="BV38" s="175">
        <f t="shared" si="2"/>
        <v>0</v>
      </c>
      <c r="BW38" s="167"/>
      <c r="BX38" s="174"/>
      <c r="BY38" s="174"/>
      <c r="BZ38" s="174"/>
      <c r="CA38" s="174"/>
      <c r="CB38" s="175">
        <f t="shared" si="3"/>
        <v>0</v>
      </c>
      <c r="CC38" s="169"/>
      <c r="CD38" s="169"/>
      <c r="CE38" s="169"/>
      <c r="CF38" s="169"/>
      <c r="CG38" s="169"/>
      <c r="CH38" s="169"/>
      <c r="CI38" s="169"/>
      <c r="CJ38" s="169"/>
      <c r="CK38" s="158"/>
      <c r="CL38" s="158"/>
      <c r="CM38" s="132"/>
      <c r="CN38" s="132"/>
      <c r="CO38" s="132"/>
      <c r="CP38" s="132"/>
    </row>
    <row r="39" spans="1:94" s="77" customFormat="1">
      <c r="A39" s="190">
        <v>21501</v>
      </c>
      <c r="B39" s="189" t="s">
        <v>109</v>
      </c>
      <c r="C39" s="81">
        <v>100000</v>
      </c>
      <c r="D39" s="81">
        <v>97997</v>
      </c>
      <c r="E39" s="233">
        <v>4464</v>
      </c>
      <c r="F39" s="145"/>
      <c r="G39" s="233">
        <v>70793.81</v>
      </c>
      <c r="H39" s="146">
        <v>0.34198899999999999</v>
      </c>
      <c r="I39" s="84">
        <f t="shared" si="15"/>
        <v>27203.190000000002</v>
      </c>
      <c r="J39" s="175">
        <f t="shared" ref="J39:U39" si="17">SUM(J11:J38)</f>
        <v>0</v>
      </c>
      <c r="K39" s="175">
        <f t="shared" si="17"/>
        <v>0</v>
      </c>
      <c r="L39" s="173">
        <f t="shared" si="16"/>
        <v>4464</v>
      </c>
      <c r="M39" s="175">
        <f t="shared" si="17"/>
        <v>0</v>
      </c>
      <c r="N39" s="175">
        <f t="shared" si="17"/>
        <v>0</v>
      </c>
      <c r="O39" s="175">
        <f t="shared" si="17"/>
        <v>0</v>
      </c>
      <c r="P39" s="175">
        <f t="shared" si="17"/>
        <v>0</v>
      </c>
      <c r="Q39" s="175">
        <f t="shared" si="17"/>
        <v>0</v>
      </c>
      <c r="R39" s="175">
        <f t="shared" si="17"/>
        <v>0</v>
      </c>
      <c r="S39" s="175">
        <f t="shared" si="17"/>
        <v>0</v>
      </c>
      <c r="T39" s="175">
        <f t="shared" si="17"/>
        <v>0</v>
      </c>
      <c r="U39" s="175">
        <f t="shared" si="17"/>
        <v>0</v>
      </c>
      <c r="V39" s="167"/>
      <c r="W39" s="167"/>
      <c r="X39" s="175">
        <f>SUM(X11:X38)</f>
        <v>0</v>
      </c>
      <c r="Y39" s="175">
        <f>SUM(Y11:Y38)</f>
        <v>0</v>
      </c>
      <c r="Z39" s="175">
        <f>SUM(Z11:Z38)</f>
        <v>0</v>
      </c>
      <c r="AA39" s="175">
        <f>SUM(AA11:AA38)</f>
        <v>0</v>
      </c>
      <c r="AB39" s="174">
        <f t="shared" si="5"/>
        <v>0</v>
      </c>
      <c r="AC39" s="167"/>
      <c r="AD39" s="175">
        <f>SUM(AD11:AD38)</f>
        <v>0</v>
      </c>
      <c r="AE39" s="175">
        <f>SUM(AE11:AE38)</f>
        <v>0</v>
      </c>
      <c r="AF39" s="175">
        <f>SUM(AF11:AF38)</f>
        <v>0</v>
      </c>
      <c r="AG39" s="175">
        <f>SUM(AG11:AG38)</f>
        <v>0</v>
      </c>
      <c r="AH39" s="175">
        <f t="shared" si="6"/>
        <v>0</v>
      </c>
      <c r="AI39" s="175">
        <f>SUM(AI11:AI38)</f>
        <v>0</v>
      </c>
      <c r="AJ39" s="175">
        <f>SUM(AJ11:AJ38)</f>
        <v>0</v>
      </c>
      <c r="AK39" s="175">
        <f>SUM(AK11:AK38)</f>
        <v>0</v>
      </c>
      <c r="AL39" s="175">
        <f>SUM(AL11:AL38)</f>
        <v>0</v>
      </c>
      <c r="AM39" s="175">
        <f t="shared" si="7"/>
        <v>0</v>
      </c>
      <c r="AN39" s="175">
        <f>SUM(AN11:AN38)</f>
        <v>0</v>
      </c>
      <c r="AO39" s="175">
        <f>SUM(AO11:AO38)</f>
        <v>0</v>
      </c>
      <c r="AP39" s="175">
        <f>SUM(AP11:AP38)</f>
        <v>0</v>
      </c>
      <c r="AQ39" s="175">
        <f>SUM(AQ11:AQ38)</f>
        <v>0</v>
      </c>
      <c r="AR39" s="175">
        <f t="shared" si="8"/>
        <v>0</v>
      </c>
      <c r="AS39" s="167"/>
      <c r="AT39" s="175">
        <f>SUM(AT11:AT38)</f>
        <v>0</v>
      </c>
      <c r="AU39" s="175">
        <f>SUM(AU11:AU38)</f>
        <v>0</v>
      </c>
      <c r="AV39" s="175">
        <f>SUM(AV11:AV38)</f>
        <v>0</v>
      </c>
      <c r="AW39" s="175">
        <f>SUM(AW11:AW38)</f>
        <v>0</v>
      </c>
      <c r="AX39" s="175">
        <f t="shared" si="9"/>
        <v>0</v>
      </c>
      <c r="AY39" s="167"/>
      <c r="AZ39" s="175">
        <f>SUM(AZ11:AZ38)</f>
        <v>0</v>
      </c>
      <c r="BA39" s="175">
        <f>SUM(BA11:BA38)</f>
        <v>0</v>
      </c>
      <c r="BB39" s="175">
        <f>SUM(BB11:BB38)</f>
        <v>0</v>
      </c>
      <c r="BC39" s="175">
        <f>SUM(BC11:BC38)</f>
        <v>0</v>
      </c>
      <c r="BD39" s="175">
        <f t="shared" si="10"/>
        <v>0</v>
      </c>
      <c r="BE39" s="167"/>
      <c r="BF39" s="175">
        <f>SUM(BF11:BF38)</f>
        <v>0</v>
      </c>
      <c r="BG39" s="175">
        <f>SUM(BG11:BG38)</f>
        <v>0</v>
      </c>
      <c r="BH39" s="175">
        <f>SUM(BH11:BH38)</f>
        <v>0</v>
      </c>
      <c r="BI39" s="175">
        <f>SUM(BI11:BI38)</f>
        <v>0</v>
      </c>
      <c r="BJ39" s="175">
        <f t="shared" si="11"/>
        <v>0</v>
      </c>
      <c r="BK39" s="167"/>
      <c r="BL39" s="175">
        <f>SUM(BL11:BL38)</f>
        <v>0</v>
      </c>
      <c r="BM39" s="175">
        <f>SUM(BM11:BM38)</f>
        <v>0</v>
      </c>
      <c r="BN39" s="175">
        <f>SUM(BN11:BN38)</f>
        <v>0</v>
      </c>
      <c r="BO39" s="175">
        <f>SUM(BO11:BO38)</f>
        <v>0</v>
      </c>
      <c r="BP39" s="175">
        <f t="shared" si="1"/>
        <v>0</v>
      </c>
      <c r="BQ39" s="167"/>
      <c r="BR39" s="175">
        <f>SUM(BR11:BR38)</f>
        <v>0</v>
      </c>
      <c r="BS39" s="175">
        <f>SUM(BS11:BS38)</f>
        <v>0</v>
      </c>
      <c r="BT39" s="175">
        <f>SUM(BT11:BT38)</f>
        <v>0</v>
      </c>
      <c r="BU39" s="175">
        <f>SUM(BU11:BU38)</f>
        <v>0</v>
      </c>
      <c r="BV39" s="175">
        <f t="shared" si="2"/>
        <v>0</v>
      </c>
      <c r="BW39" s="167"/>
      <c r="BX39" s="175">
        <f>SUM(BX11:BX38)</f>
        <v>0</v>
      </c>
      <c r="BY39" s="175">
        <f>SUM(BY11:BY38)</f>
        <v>0</v>
      </c>
      <c r="BZ39" s="175">
        <f>SUM(BZ11:BZ38)</f>
        <v>0</v>
      </c>
      <c r="CA39" s="175">
        <f>SUM(CA11:CA38)</f>
        <v>0</v>
      </c>
      <c r="CB39" s="175">
        <f t="shared" si="3"/>
        <v>0</v>
      </c>
      <c r="CC39" s="169"/>
      <c r="CD39" s="169"/>
      <c r="CE39" s="169"/>
      <c r="CF39" s="169"/>
      <c r="CG39" s="169"/>
      <c r="CH39" s="169"/>
      <c r="CI39" s="169"/>
      <c r="CJ39" s="169"/>
      <c r="CK39" s="158"/>
      <c r="CL39" s="158"/>
      <c r="CM39" s="132"/>
      <c r="CN39" s="132"/>
      <c r="CO39" s="132"/>
      <c r="CP39" s="132"/>
    </row>
    <row r="40" spans="1:94" s="77" customFormat="1">
      <c r="A40" s="190">
        <v>21601</v>
      </c>
      <c r="B40" s="189" t="s">
        <v>106</v>
      </c>
      <c r="C40" s="81">
        <v>70000</v>
      </c>
      <c r="D40" s="81">
        <v>70185.16</v>
      </c>
      <c r="E40" s="233">
        <v>11939.09</v>
      </c>
      <c r="F40" s="82"/>
      <c r="G40" s="233">
        <v>54019.14</v>
      </c>
      <c r="H40" s="83">
        <v>1.0922208</v>
      </c>
      <c r="I40" s="84">
        <f t="shared" si="15"/>
        <v>16166.020000000004</v>
      </c>
      <c r="J40" s="173"/>
      <c r="K40" s="173"/>
      <c r="L40" s="173">
        <f t="shared" si="16"/>
        <v>11939.09</v>
      </c>
      <c r="M40" s="174"/>
      <c r="N40" s="174"/>
      <c r="O40" s="174"/>
      <c r="P40" s="174"/>
      <c r="Q40" s="174"/>
      <c r="R40" s="174"/>
      <c r="S40" s="174"/>
      <c r="T40" s="174"/>
      <c r="U40" s="174"/>
      <c r="V40" s="167"/>
      <c r="W40" s="167"/>
      <c r="X40" s="174"/>
      <c r="Y40" s="174"/>
      <c r="Z40" s="174"/>
      <c r="AA40" s="174"/>
      <c r="AB40" s="174">
        <f t="shared" si="5"/>
        <v>0</v>
      </c>
      <c r="AC40" s="167"/>
      <c r="AD40" s="174"/>
      <c r="AE40" s="174"/>
      <c r="AF40" s="174"/>
      <c r="AG40" s="174"/>
      <c r="AH40" s="174">
        <f t="shared" si="6"/>
        <v>0</v>
      </c>
      <c r="AI40" s="174"/>
      <c r="AJ40" s="174"/>
      <c r="AK40" s="174"/>
      <c r="AL40" s="174"/>
      <c r="AM40" s="175">
        <f t="shared" si="7"/>
        <v>0</v>
      </c>
      <c r="AN40" s="174"/>
      <c r="AO40" s="174"/>
      <c r="AP40" s="174"/>
      <c r="AQ40" s="174"/>
      <c r="AR40" s="175">
        <f t="shared" si="8"/>
        <v>0</v>
      </c>
      <c r="AS40" s="167"/>
      <c r="AT40" s="174"/>
      <c r="AU40" s="174"/>
      <c r="AV40" s="174"/>
      <c r="AW40" s="174"/>
      <c r="AX40" s="175">
        <f t="shared" si="9"/>
        <v>0</v>
      </c>
      <c r="AY40" s="167"/>
      <c r="AZ40" s="174"/>
      <c r="BA40" s="174"/>
      <c r="BB40" s="174"/>
      <c r="BC40" s="174"/>
      <c r="BD40" s="175">
        <f t="shared" si="10"/>
        <v>0</v>
      </c>
      <c r="BE40" s="167"/>
      <c r="BF40" s="174"/>
      <c r="BG40" s="174"/>
      <c r="BH40" s="174"/>
      <c r="BI40" s="174"/>
      <c r="BJ40" s="175">
        <f t="shared" si="11"/>
        <v>0</v>
      </c>
      <c r="BK40" s="167"/>
      <c r="BL40" s="174"/>
      <c r="BM40" s="174"/>
      <c r="BN40" s="174"/>
      <c r="BO40" s="174"/>
      <c r="BP40" s="175">
        <f t="shared" si="1"/>
        <v>0</v>
      </c>
      <c r="BQ40" s="167"/>
      <c r="BR40" s="174"/>
      <c r="BS40" s="174"/>
      <c r="BT40" s="174"/>
      <c r="BU40" s="174"/>
      <c r="BV40" s="175">
        <f t="shared" si="2"/>
        <v>0</v>
      </c>
      <c r="BW40" s="167"/>
      <c r="BX40" s="174"/>
      <c r="BY40" s="174"/>
      <c r="BZ40" s="174"/>
      <c r="CA40" s="174"/>
      <c r="CB40" s="175">
        <f t="shared" si="3"/>
        <v>0</v>
      </c>
      <c r="CC40" s="169"/>
      <c r="CD40" s="169"/>
      <c r="CE40" s="169"/>
      <c r="CF40" s="169"/>
      <c r="CG40" s="169"/>
      <c r="CH40" s="169"/>
      <c r="CI40" s="169"/>
      <c r="CJ40" s="169"/>
      <c r="CK40" s="158"/>
      <c r="CL40" s="158"/>
      <c r="CM40" s="132"/>
      <c r="CN40" s="132"/>
      <c r="CO40" s="132"/>
      <c r="CP40" s="132"/>
    </row>
    <row r="41" spans="1:94" s="77" customFormat="1">
      <c r="A41" s="182">
        <v>21801</v>
      </c>
      <c r="B41" s="183" t="s">
        <v>114</v>
      </c>
      <c r="C41" s="81">
        <v>50000</v>
      </c>
      <c r="D41" s="81">
        <v>49595.199999999997</v>
      </c>
      <c r="E41" s="233">
        <v>0</v>
      </c>
      <c r="F41" s="82"/>
      <c r="G41" s="233">
        <v>32528</v>
      </c>
      <c r="H41" s="83">
        <v>5.5264187866927595E-3</v>
      </c>
      <c r="I41" s="84">
        <f t="shared" si="15"/>
        <v>17067.199999999997</v>
      </c>
      <c r="J41" s="173"/>
      <c r="K41" s="173"/>
      <c r="L41" s="173">
        <f t="shared" si="16"/>
        <v>0</v>
      </c>
      <c r="M41" s="174"/>
      <c r="N41" s="174"/>
      <c r="O41" s="174"/>
      <c r="P41" s="174"/>
      <c r="Q41" s="174"/>
      <c r="R41" s="174"/>
      <c r="S41" s="174"/>
      <c r="T41" s="174"/>
      <c r="U41" s="174"/>
      <c r="V41" s="167"/>
      <c r="W41" s="167"/>
      <c r="X41" s="174"/>
      <c r="Y41" s="174"/>
      <c r="Z41" s="174"/>
      <c r="AA41" s="174"/>
      <c r="AB41" s="174">
        <f t="shared" si="5"/>
        <v>0</v>
      </c>
      <c r="AC41" s="167"/>
      <c r="AD41" s="174"/>
      <c r="AE41" s="174"/>
      <c r="AF41" s="174"/>
      <c r="AG41" s="174"/>
      <c r="AH41" s="174">
        <f t="shared" si="6"/>
        <v>0</v>
      </c>
      <c r="AI41" s="174"/>
      <c r="AJ41" s="174"/>
      <c r="AK41" s="174"/>
      <c r="AL41" s="174"/>
      <c r="AM41" s="175">
        <f t="shared" si="7"/>
        <v>0</v>
      </c>
      <c r="AN41" s="174"/>
      <c r="AO41" s="174"/>
      <c r="AP41" s="174"/>
      <c r="AQ41" s="174"/>
      <c r="AR41" s="175">
        <f t="shared" si="8"/>
        <v>0</v>
      </c>
      <c r="AS41" s="167"/>
      <c r="AT41" s="174"/>
      <c r="AU41" s="174"/>
      <c r="AV41" s="174"/>
      <c r="AW41" s="174"/>
      <c r="AX41" s="175">
        <f t="shared" si="9"/>
        <v>0</v>
      </c>
      <c r="AY41" s="167"/>
      <c r="AZ41" s="174"/>
      <c r="BA41" s="174"/>
      <c r="BB41" s="174"/>
      <c r="BC41" s="174"/>
      <c r="BD41" s="175">
        <f t="shared" si="10"/>
        <v>0</v>
      </c>
      <c r="BE41" s="167"/>
      <c r="BF41" s="174"/>
      <c r="BG41" s="174"/>
      <c r="BH41" s="174"/>
      <c r="BI41" s="174"/>
      <c r="BJ41" s="175">
        <f t="shared" si="11"/>
        <v>0</v>
      </c>
      <c r="BK41" s="167"/>
      <c r="BL41" s="174"/>
      <c r="BM41" s="174"/>
      <c r="BN41" s="174"/>
      <c r="BO41" s="174"/>
      <c r="BP41" s="175">
        <f t="shared" si="1"/>
        <v>0</v>
      </c>
      <c r="BQ41" s="167"/>
      <c r="BR41" s="174"/>
      <c r="BS41" s="174"/>
      <c r="BT41" s="174"/>
      <c r="BU41" s="174"/>
      <c r="BV41" s="175">
        <f t="shared" si="2"/>
        <v>0</v>
      </c>
      <c r="BW41" s="167"/>
      <c r="BX41" s="174"/>
      <c r="BY41" s="174"/>
      <c r="BZ41" s="174"/>
      <c r="CA41" s="174"/>
      <c r="CB41" s="175">
        <f t="shared" si="3"/>
        <v>0</v>
      </c>
      <c r="CC41" s="169"/>
      <c r="CD41" s="169"/>
      <c r="CE41" s="169"/>
      <c r="CF41" s="169"/>
      <c r="CG41" s="169"/>
      <c r="CH41" s="169"/>
      <c r="CI41" s="169"/>
      <c r="CJ41" s="169"/>
      <c r="CK41" s="158"/>
      <c r="CL41" s="158"/>
      <c r="CM41" s="132"/>
      <c r="CN41" s="132"/>
      <c r="CO41" s="132"/>
      <c r="CP41" s="132"/>
    </row>
    <row r="42" spans="1:94" s="77" customFormat="1" ht="24">
      <c r="A42" s="186">
        <v>22101</v>
      </c>
      <c r="B42" s="183" t="s">
        <v>110</v>
      </c>
      <c r="C42" s="81">
        <v>50000</v>
      </c>
      <c r="D42" s="81">
        <v>37898.300000000003</v>
      </c>
      <c r="E42" s="233">
        <v>6604.7699999999995</v>
      </c>
      <c r="F42" s="82"/>
      <c r="G42" s="233">
        <v>13231.39</v>
      </c>
      <c r="H42" s="83">
        <v>7.1586799999999992E-2</v>
      </c>
      <c r="I42" s="84">
        <f t="shared" si="15"/>
        <v>24666.910000000003</v>
      </c>
      <c r="J42" s="173"/>
      <c r="K42" s="173"/>
      <c r="L42" s="173">
        <f t="shared" si="16"/>
        <v>6604.7699999999995</v>
      </c>
      <c r="M42" s="174"/>
      <c r="N42" s="174"/>
      <c r="O42" s="174"/>
      <c r="P42" s="174"/>
      <c r="Q42" s="174"/>
      <c r="R42" s="174"/>
      <c r="S42" s="174"/>
      <c r="T42" s="174"/>
      <c r="U42" s="174"/>
      <c r="V42" s="167"/>
      <c r="W42" s="167"/>
      <c r="X42" s="174"/>
      <c r="Y42" s="174"/>
      <c r="Z42" s="174"/>
      <c r="AA42" s="174"/>
      <c r="AB42" s="174">
        <f t="shared" si="5"/>
        <v>0</v>
      </c>
      <c r="AC42" s="167"/>
      <c r="AD42" s="174"/>
      <c r="AE42" s="174"/>
      <c r="AF42" s="174"/>
      <c r="AG42" s="174"/>
      <c r="AH42" s="174">
        <f t="shared" si="6"/>
        <v>0</v>
      </c>
      <c r="AI42" s="174"/>
      <c r="AJ42" s="174"/>
      <c r="AK42" s="174"/>
      <c r="AL42" s="174"/>
      <c r="AM42" s="175">
        <f t="shared" si="7"/>
        <v>0</v>
      </c>
      <c r="AN42" s="174"/>
      <c r="AO42" s="174"/>
      <c r="AP42" s="174"/>
      <c r="AQ42" s="174"/>
      <c r="AR42" s="175">
        <f t="shared" si="8"/>
        <v>0</v>
      </c>
      <c r="AS42" s="167"/>
      <c r="AT42" s="174"/>
      <c r="AU42" s="174"/>
      <c r="AV42" s="174"/>
      <c r="AW42" s="174"/>
      <c r="AX42" s="175">
        <f t="shared" si="9"/>
        <v>0</v>
      </c>
      <c r="AY42" s="167"/>
      <c r="AZ42" s="174"/>
      <c r="BA42" s="174"/>
      <c r="BB42" s="174"/>
      <c r="BC42" s="174"/>
      <c r="BD42" s="175">
        <f t="shared" si="10"/>
        <v>0</v>
      </c>
      <c r="BE42" s="167"/>
      <c r="BF42" s="174"/>
      <c r="BG42" s="174"/>
      <c r="BH42" s="174"/>
      <c r="BI42" s="174"/>
      <c r="BJ42" s="175">
        <f t="shared" si="11"/>
        <v>0</v>
      </c>
      <c r="BK42" s="167"/>
      <c r="BL42" s="174"/>
      <c r="BM42" s="174"/>
      <c r="BN42" s="174"/>
      <c r="BO42" s="174"/>
      <c r="BP42" s="175">
        <f t="shared" si="1"/>
        <v>0</v>
      </c>
      <c r="BQ42" s="167"/>
      <c r="BR42" s="174"/>
      <c r="BS42" s="174"/>
      <c r="BT42" s="174"/>
      <c r="BU42" s="174"/>
      <c r="BV42" s="175">
        <f t="shared" si="2"/>
        <v>0</v>
      </c>
      <c r="BW42" s="167"/>
      <c r="BX42" s="174"/>
      <c r="BY42" s="174"/>
      <c r="BZ42" s="174"/>
      <c r="CA42" s="174"/>
      <c r="CB42" s="175">
        <f t="shared" si="3"/>
        <v>0</v>
      </c>
      <c r="CC42" s="169"/>
      <c r="CD42" s="169"/>
      <c r="CE42" s="169"/>
      <c r="CF42" s="169"/>
      <c r="CG42" s="169"/>
      <c r="CH42" s="169"/>
      <c r="CI42" s="169"/>
      <c r="CJ42" s="169"/>
      <c r="CK42" s="158"/>
      <c r="CL42" s="158"/>
      <c r="CM42" s="132"/>
      <c r="CN42" s="132"/>
      <c r="CO42" s="132"/>
      <c r="CP42" s="132"/>
    </row>
    <row r="43" spans="1:94" s="77" customFormat="1">
      <c r="A43" s="186">
        <v>22106</v>
      </c>
      <c r="B43" s="183" t="s">
        <v>112</v>
      </c>
      <c r="C43" s="81">
        <v>7000</v>
      </c>
      <c r="D43" s="81">
        <v>9448.2000000000007</v>
      </c>
      <c r="E43" s="233">
        <v>8608.2000000000007</v>
      </c>
      <c r="F43" s="82"/>
      <c r="G43" s="233">
        <v>8608.2000000000007</v>
      </c>
      <c r="H43" s="83">
        <v>3.3719333333333337E-2</v>
      </c>
      <c r="I43" s="84">
        <f t="shared" si="15"/>
        <v>840</v>
      </c>
      <c r="J43" s="173"/>
      <c r="K43" s="173"/>
      <c r="L43" s="173">
        <f t="shared" si="16"/>
        <v>8608.2000000000007</v>
      </c>
      <c r="M43" s="174"/>
      <c r="N43" s="174"/>
      <c r="O43" s="174"/>
      <c r="P43" s="174"/>
      <c r="Q43" s="174"/>
      <c r="R43" s="174"/>
      <c r="S43" s="174"/>
      <c r="T43" s="174"/>
      <c r="U43" s="174"/>
      <c r="V43" s="167"/>
      <c r="W43" s="167"/>
      <c r="X43" s="174"/>
      <c r="Y43" s="174"/>
      <c r="Z43" s="174"/>
      <c r="AA43" s="174"/>
      <c r="AB43" s="174">
        <f t="shared" si="5"/>
        <v>0</v>
      </c>
      <c r="AC43" s="167"/>
      <c r="AD43" s="174"/>
      <c r="AE43" s="174"/>
      <c r="AF43" s="174"/>
      <c r="AG43" s="174"/>
      <c r="AH43" s="174">
        <f t="shared" si="6"/>
        <v>0</v>
      </c>
      <c r="AI43" s="174"/>
      <c r="AJ43" s="174"/>
      <c r="AK43" s="174"/>
      <c r="AL43" s="174"/>
      <c r="AM43" s="175">
        <f t="shared" si="7"/>
        <v>0</v>
      </c>
      <c r="AN43" s="174"/>
      <c r="AO43" s="174"/>
      <c r="AP43" s="174"/>
      <c r="AQ43" s="174"/>
      <c r="AR43" s="175">
        <f t="shared" si="8"/>
        <v>0</v>
      </c>
      <c r="AS43" s="167"/>
      <c r="AT43" s="174"/>
      <c r="AU43" s="174"/>
      <c r="AV43" s="174"/>
      <c r="AW43" s="174"/>
      <c r="AX43" s="175">
        <f t="shared" si="9"/>
        <v>0</v>
      </c>
      <c r="AY43" s="167"/>
      <c r="AZ43" s="174"/>
      <c r="BA43" s="174"/>
      <c r="BB43" s="174"/>
      <c r="BC43" s="174"/>
      <c r="BD43" s="175">
        <f t="shared" si="10"/>
        <v>0</v>
      </c>
      <c r="BE43" s="167"/>
      <c r="BF43" s="174"/>
      <c r="BG43" s="174"/>
      <c r="BH43" s="174"/>
      <c r="BI43" s="174"/>
      <c r="BJ43" s="175">
        <f t="shared" si="11"/>
        <v>0</v>
      </c>
      <c r="BK43" s="167"/>
      <c r="BL43" s="174"/>
      <c r="BM43" s="174"/>
      <c r="BN43" s="174"/>
      <c r="BO43" s="174"/>
      <c r="BP43" s="175">
        <f t="shared" si="1"/>
        <v>0</v>
      </c>
      <c r="BQ43" s="167"/>
      <c r="BR43" s="174"/>
      <c r="BS43" s="174"/>
      <c r="BT43" s="174"/>
      <c r="BU43" s="174"/>
      <c r="BV43" s="175">
        <f t="shared" si="2"/>
        <v>0</v>
      </c>
      <c r="BW43" s="167"/>
      <c r="BX43" s="174"/>
      <c r="BY43" s="174"/>
      <c r="BZ43" s="174"/>
      <c r="CA43" s="174"/>
      <c r="CB43" s="175">
        <f t="shared" si="3"/>
        <v>0</v>
      </c>
      <c r="CC43" s="169"/>
      <c r="CD43" s="169"/>
      <c r="CE43" s="169"/>
      <c r="CF43" s="169"/>
      <c r="CG43" s="169"/>
      <c r="CH43" s="169"/>
      <c r="CI43" s="169"/>
      <c r="CJ43" s="169"/>
      <c r="CK43" s="158"/>
      <c r="CL43" s="158"/>
      <c r="CM43" s="132"/>
      <c r="CN43" s="132"/>
      <c r="CO43" s="132"/>
      <c r="CP43" s="132"/>
    </row>
    <row r="44" spans="1:94" s="77" customFormat="1">
      <c r="A44" s="186">
        <v>22301</v>
      </c>
      <c r="B44" s="183" t="s">
        <v>111</v>
      </c>
      <c r="C44" s="81">
        <v>5000</v>
      </c>
      <c r="D44" s="81">
        <v>5000</v>
      </c>
      <c r="E44" s="233">
        <v>1066.51</v>
      </c>
      <c r="F44" s="82"/>
      <c r="G44" s="233">
        <v>1744.62</v>
      </c>
      <c r="H44" s="83">
        <v>0.61302000000000001</v>
      </c>
      <c r="I44" s="84">
        <f t="shared" si="15"/>
        <v>3255.38</v>
      </c>
      <c r="J44" s="173"/>
      <c r="K44" s="173"/>
      <c r="L44" s="173">
        <f t="shared" si="16"/>
        <v>1066.51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67"/>
      <c r="W44" s="167"/>
      <c r="X44" s="174"/>
      <c r="Y44" s="174"/>
      <c r="Z44" s="174"/>
      <c r="AA44" s="174"/>
      <c r="AB44" s="174">
        <f t="shared" si="5"/>
        <v>0</v>
      </c>
      <c r="AC44" s="167"/>
      <c r="AD44" s="174"/>
      <c r="AE44" s="174"/>
      <c r="AF44" s="174"/>
      <c r="AG44" s="174"/>
      <c r="AH44" s="174">
        <f t="shared" si="6"/>
        <v>0</v>
      </c>
      <c r="AI44" s="174"/>
      <c r="AJ44" s="174"/>
      <c r="AK44" s="174"/>
      <c r="AL44" s="174"/>
      <c r="AM44" s="175">
        <f t="shared" si="7"/>
        <v>0</v>
      </c>
      <c r="AN44" s="174"/>
      <c r="AO44" s="174"/>
      <c r="AP44" s="174"/>
      <c r="AQ44" s="174"/>
      <c r="AR44" s="175">
        <f t="shared" si="8"/>
        <v>0</v>
      </c>
      <c r="AS44" s="167"/>
      <c r="AT44" s="174"/>
      <c r="AU44" s="174"/>
      <c r="AV44" s="174"/>
      <c r="AW44" s="174"/>
      <c r="AX44" s="175">
        <f t="shared" si="9"/>
        <v>0</v>
      </c>
      <c r="AY44" s="167"/>
      <c r="AZ44" s="174"/>
      <c r="BA44" s="174"/>
      <c r="BB44" s="174"/>
      <c r="BC44" s="174"/>
      <c r="BD44" s="175">
        <f t="shared" si="10"/>
        <v>0</v>
      </c>
      <c r="BE44" s="167"/>
      <c r="BF44" s="174"/>
      <c r="BG44" s="174"/>
      <c r="BH44" s="174"/>
      <c r="BI44" s="174"/>
      <c r="BJ44" s="175">
        <f t="shared" si="11"/>
        <v>0</v>
      </c>
      <c r="BK44" s="167"/>
      <c r="BL44" s="174"/>
      <c r="BM44" s="174"/>
      <c r="BN44" s="174"/>
      <c r="BO44" s="174"/>
      <c r="BP44" s="175">
        <f t="shared" si="1"/>
        <v>0</v>
      </c>
      <c r="BQ44" s="167"/>
      <c r="BR44" s="174"/>
      <c r="BS44" s="174"/>
      <c r="BT44" s="174"/>
      <c r="BU44" s="174"/>
      <c r="BV44" s="175">
        <f t="shared" si="2"/>
        <v>0</v>
      </c>
      <c r="BW44" s="167"/>
      <c r="BX44" s="174"/>
      <c r="BY44" s="174"/>
      <c r="BZ44" s="174"/>
      <c r="CA44" s="174"/>
      <c r="CB44" s="175">
        <f t="shared" si="3"/>
        <v>0</v>
      </c>
      <c r="CC44" s="169"/>
      <c r="CD44" s="169"/>
      <c r="CE44" s="169"/>
      <c r="CF44" s="169"/>
      <c r="CG44" s="169"/>
      <c r="CH44" s="169"/>
      <c r="CI44" s="169"/>
      <c r="CJ44" s="169"/>
      <c r="CK44" s="158"/>
      <c r="CL44" s="158"/>
      <c r="CM44" s="132"/>
      <c r="CN44" s="132"/>
      <c r="CO44" s="132"/>
      <c r="CP44" s="132"/>
    </row>
    <row r="45" spans="1:94" s="77" customFormat="1">
      <c r="A45" s="186">
        <v>25301</v>
      </c>
      <c r="B45" s="183" t="s">
        <v>115</v>
      </c>
      <c r="C45" s="81">
        <v>3000</v>
      </c>
      <c r="D45" s="81">
        <v>583.27</v>
      </c>
      <c r="E45" s="233">
        <v>0</v>
      </c>
      <c r="F45" s="82"/>
      <c r="G45" s="233">
        <v>0</v>
      </c>
      <c r="H45" s="83">
        <v>3.2783399999999997E-2</v>
      </c>
      <c r="I45" s="84">
        <f t="shared" si="15"/>
        <v>583.27</v>
      </c>
      <c r="J45" s="173"/>
      <c r="K45" s="173"/>
      <c r="L45" s="173">
        <f t="shared" si="16"/>
        <v>0</v>
      </c>
      <c r="M45" s="174"/>
      <c r="N45" s="174"/>
      <c r="O45" s="174"/>
      <c r="P45" s="174"/>
      <c r="Q45" s="174"/>
      <c r="R45" s="174"/>
      <c r="S45" s="174"/>
      <c r="T45" s="174"/>
      <c r="U45" s="174"/>
      <c r="V45" s="167"/>
      <c r="W45" s="167"/>
      <c r="X45" s="174"/>
      <c r="Y45" s="174"/>
      <c r="Z45" s="174"/>
      <c r="AA45" s="174"/>
      <c r="AB45" s="174">
        <f t="shared" si="5"/>
        <v>0</v>
      </c>
      <c r="AC45" s="167"/>
      <c r="AD45" s="174"/>
      <c r="AE45" s="174"/>
      <c r="AF45" s="174"/>
      <c r="AG45" s="174"/>
      <c r="AH45" s="174">
        <f t="shared" si="6"/>
        <v>0</v>
      </c>
      <c r="AI45" s="174"/>
      <c r="AJ45" s="174"/>
      <c r="AK45" s="174"/>
      <c r="AL45" s="174"/>
      <c r="AM45" s="175">
        <f t="shared" si="7"/>
        <v>0</v>
      </c>
      <c r="AN45" s="173"/>
      <c r="AO45" s="174"/>
      <c r="AP45" s="174"/>
      <c r="AQ45" s="174"/>
      <c r="AR45" s="175">
        <f t="shared" si="8"/>
        <v>0</v>
      </c>
      <c r="AS45" s="167"/>
      <c r="AT45" s="174"/>
      <c r="AU45" s="174"/>
      <c r="AV45" s="174"/>
      <c r="AW45" s="174"/>
      <c r="AX45" s="175">
        <f t="shared" si="9"/>
        <v>0</v>
      </c>
      <c r="AY45" s="167"/>
      <c r="AZ45" s="174"/>
      <c r="BA45" s="174"/>
      <c r="BB45" s="174"/>
      <c r="BC45" s="174"/>
      <c r="BD45" s="175">
        <f t="shared" si="10"/>
        <v>0</v>
      </c>
      <c r="BE45" s="167"/>
      <c r="BF45" s="174"/>
      <c r="BG45" s="174"/>
      <c r="BH45" s="174"/>
      <c r="BI45" s="174"/>
      <c r="BJ45" s="175">
        <f t="shared" si="11"/>
        <v>0</v>
      </c>
      <c r="BK45" s="167"/>
      <c r="BL45" s="174"/>
      <c r="BM45" s="174"/>
      <c r="BN45" s="174"/>
      <c r="BO45" s="174"/>
      <c r="BP45" s="175">
        <f t="shared" si="1"/>
        <v>0</v>
      </c>
      <c r="BQ45" s="167"/>
      <c r="BR45" s="174"/>
      <c r="BS45" s="174"/>
      <c r="BT45" s="174"/>
      <c r="BU45" s="174"/>
      <c r="BV45" s="175">
        <f t="shared" si="2"/>
        <v>0</v>
      </c>
      <c r="BW45" s="167"/>
      <c r="BX45" s="174"/>
      <c r="BY45" s="174"/>
      <c r="BZ45" s="174"/>
      <c r="CA45" s="174"/>
      <c r="CB45" s="175">
        <f t="shared" si="3"/>
        <v>0</v>
      </c>
      <c r="CC45" s="169"/>
      <c r="CD45" s="169"/>
      <c r="CE45" s="169"/>
      <c r="CF45" s="169"/>
      <c r="CG45" s="169"/>
      <c r="CH45" s="169"/>
      <c r="CI45" s="169"/>
      <c r="CJ45" s="169"/>
      <c r="CK45" s="158"/>
      <c r="CL45" s="158"/>
      <c r="CM45" s="132"/>
      <c r="CN45" s="132"/>
      <c r="CO45" s="132"/>
      <c r="CP45" s="132"/>
    </row>
    <row r="46" spans="1:94" s="77" customFormat="1" ht="23.25" customHeight="1">
      <c r="A46" s="190">
        <v>26101</v>
      </c>
      <c r="B46" s="189" t="s">
        <v>116</v>
      </c>
      <c r="C46" s="81">
        <v>1094000</v>
      </c>
      <c r="D46" s="81">
        <v>1029098</v>
      </c>
      <c r="E46" s="233">
        <v>227031.41999999998</v>
      </c>
      <c r="F46" s="82"/>
      <c r="G46" s="233">
        <v>712635.46</v>
      </c>
      <c r="H46" s="83">
        <v>0.6912912912912913</v>
      </c>
      <c r="I46" s="84">
        <f t="shared" si="15"/>
        <v>316462.54000000004</v>
      </c>
      <c r="J46" s="173"/>
      <c r="K46" s="173"/>
      <c r="L46" s="173">
        <f t="shared" si="16"/>
        <v>227031.41999999998</v>
      </c>
      <c r="M46" s="174"/>
      <c r="N46" s="174"/>
      <c r="O46" s="174"/>
      <c r="P46" s="174"/>
      <c r="Q46" s="174"/>
      <c r="R46" s="174"/>
      <c r="S46" s="174"/>
      <c r="T46" s="174"/>
      <c r="U46" s="174"/>
      <c r="V46" s="167"/>
      <c r="W46" s="167"/>
      <c r="X46" s="174"/>
      <c r="Y46" s="174"/>
      <c r="Z46" s="174"/>
      <c r="AA46" s="174"/>
      <c r="AB46" s="174">
        <f t="shared" si="5"/>
        <v>0</v>
      </c>
      <c r="AC46" s="167"/>
      <c r="AD46" s="174"/>
      <c r="AE46" s="174"/>
      <c r="AF46" s="174"/>
      <c r="AG46" s="174"/>
      <c r="AH46" s="174">
        <f t="shared" si="6"/>
        <v>0</v>
      </c>
      <c r="AI46" s="174"/>
      <c r="AJ46" s="174"/>
      <c r="AK46" s="174"/>
      <c r="AL46" s="174"/>
      <c r="AM46" s="175">
        <f t="shared" si="7"/>
        <v>0</v>
      </c>
      <c r="AN46" s="174"/>
      <c r="AO46" s="174"/>
      <c r="AP46" s="174"/>
      <c r="AQ46" s="174"/>
      <c r="AR46" s="175">
        <f t="shared" si="8"/>
        <v>0</v>
      </c>
      <c r="AS46" s="167"/>
      <c r="AT46" s="174"/>
      <c r="AU46" s="174"/>
      <c r="AV46" s="174"/>
      <c r="AW46" s="174"/>
      <c r="AX46" s="175">
        <f t="shared" si="9"/>
        <v>0</v>
      </c>
      <c r="AY46" s="167"/>
      <c r="AZ46" s="174"/>
      <c r="BA46" s="174"/>
      <c r="BB46" s="174"/>
      <c r="BC46" s="174"/>
      <c r="BD46" s="175">
        <f t="shared" si="10"/>
        <v>0</v>
      </c>
      <c r="BE46" s="167"/>
      <c r="BF46" s="174"/>
      <c r="BG46" s="174"/>
      <c r="BH46" s="174"/>
      <c r="BI46" s="174"/>
      <c r="BJ46" s="175">
        <f t="shared" si="11"/>
        <v>0</v>
      </c>
      <c r="BK46" s="167"/>
      <c r="BL46" s="174"/>
      <c r="BM46" s="174"/>
      <c r="BN46" s="174"/>
      <c r="BO46" s="174"/>
      <c r="BP46" s="175">
        <f t="shared" si="1"/>
        <v>0</v>
      </c>
      <c r="BQ46" s="167"/>
      <c r="BR46" s="174"/>
      <c r="BS46" s="174"/>
      <c r="BT46" s="174"/>
      <c r="BU46" s="174"/>
      <c r="BV46" s="175">
        <f t="shared" si="2"/>
        <v>0</v>
      </c>
      <c r="BW46" s="167"/>
      <c r="BX46" s="174"/>
      <c r="BY46" s="174"/>
      <c r="BZ46" s="174"/>
      <c r="CA46" s="174"/>
      <c r="CB46" s="175">
        <f t="shared" si="3"/>
        <v>0</v>
      </c>
      <c r="CC46" s="169"/>
      <c r="CD46" s="169"/>
      <c r="CE46" s="169"/>
      <c r="CF46" s="169"/>
      <c r="CG46" s="169"/>
      <c r="CH46" s="169"/>
      <c r="CI46" s="169"/>
      <c r="CJ46" s="169"/>
      <c r="CK46" s="158"/>
      <c r="CL46" s="158"/>
      <c r="CM46" s="132"/>
      <c r="CN46" s="132"/>
      <c r="CO46" s="132"/>
      <c r="CP46" s="132"/>
    </row>
    <row r="47" spans="1:94" s="77" customFormat="1" ht="15" customHeight="1">
      <c r="A47" s="186">
        <v>26102</v>
      </c>
      <c r="B47" s="183" t="s">
        <v>151</v>
      </c>
      <c r="C47" s="81">
        <v>1000</v>
      </c>
      <c r="D47" s="81">
        <v>1000</v>
      </c>
      <c r="E47" s="233">
        <v>0</v>
      </c>
      <c r="F47" s="82"/>
      <c r="G47" s="233">
        <v>0</v>
      </c>
      <c r="H47" s="83">
        <v>0</v>
      </c>
      <c r="I47" s="84">
        <f t="shared" si="15"/>
        <v>1000</v>
      </c>
      <c r="J47" s="173"/>
      <c r="K47" s="173"/>
      <c r="L47" s="173">
        <f t="shared" si="16"/>
        <v>0</v>
      </c>
      <c r="M47" s="174"/>
      <c r="N47" s="174"/>
      <c r="O47" s="174"/>
      <c r="P47" s="174"/>
      <c r="Q47" s="174"/>
      <c r="R47" s="174"/>
      <c r="S47" s="174"/>
      <c r="T47" s="174"/>
      <c r="U47" s="174"/>
      <c r="V47" s="167"/>
      <c r="W47" s="167"/>
      <c r="X47" s="174"/>
      <c r="Y47" s="174"/>
      <c r="Z47" s="174"/>
      <c r="AA47" s="174"/>
      <c r="AB47" s="174">
        <f t="shared" si="5"/>
        <v>0</v>
      </c>
      <c r="AC47" s="167"/>
      <c r="AD47" s="174"/>
      <c r="AE47" s="174"/>
      <c r="AF47" s="174"/>
      <c r="AG47" s="174"/>
      <c r="AH47" s="174">
        <f t="shared" si="6"/>
        <v>0</v>
      </c>
      <c r="AI47" s="174"/>
      <c r="AJ47" s="174"/>
      <c r="AK47" s="174"/>
      <c r="AL47" s="174"/>
      <c r="AM47" s="175">
        <f t="shared" si="7"/>
        <v>0</v>
      </c>
      <c r="AN47" s="174"/>
      <c r="AO47" s="174"/>
      <c r="AP47" s="174"/>
      <c r="AQ47" s="174"/>
      <c r="AR47" s="175">
        <f t="shared" si="8"/>
        <v>0</v>
      </c>
      <c r="AS47" s="167"/>
      <c r="AT47" s="174"/>
      <c r="AU47" s="174"/>
      <c r="AV47" s="174"/>
      <c r="AW47" s="174"/>
      <c r="AX47" s="175">
        <f t="shared" si="9"/>
        <v>0</v>
      </c>
      <c r="AY47" s="167"/>
      <c r="AZ47" s="174"/>
      <c r="BA47" s="174"/>
      <c r="BB47" s="174"/>
      <c r="BC47" s="174"/>
      <c r="BD47" s="175">
        <f t="shared" si="10"/>
        <v>0</v>
      </c>
      <c r="BE47" s="167"/>
      <c r="BF47" s="174"/>
      <c r="BG47" s="174"/>
      <c r="BH47" s="174"/>
      <c r="BI47" s="174"/>
      <c r="BJ47" s="175">
        <f t="shared" si="11"/>
        <v>0</v>
      </c>
      <c r="BK47" s="167"/>
      <c r="BL47" s="174"/>
      <c r="BM47" s="174"/>
      <c r="BN47" s="174"/>
      <c r="BO47" s="174"/>
      <c r="BP47" s="175">
        <f t="shared" si="1"/>
        <v>0</v>
      </c>
      <c r="BQ47" s="167"/>
      <c r="BR47" s="174"/>
      <c r="BS47" s="174"/>
      <c r="BT47" s="174"/>
      <c r="BU47" s="174"/>
      <c r="BV47" s="175">
        <f t="shared" si="2"/>
        <v>0</v>
      </c>
      <c r="BW47" s="167"/>
      <c r="BX47" s="174"/>
      <c r="BY47" s="174"/>
      <c r="BZ47" s="174"/>
      <c r="CA47" s="174"/>
      <c r="CB47" s="175">
        <f t="shared" si="3"/>
        <v>0</v>
      </c>
      <c r="CC47" s="169"/>
      <c r="CD47" s="169"/>
      <c r="CE47" s="169"/>
      <c r="CF47" s="169"/>
      <c r="CG47" s="169"/>
      <c r="CH47" s="169"/>
      <c r="CI47" s="169"/>
      <c r="CJ47" s="169"/>
      <c r="CK47" s="158"/>
      <c r="CL47" s="158"/>
      <c r="CM47" s="132"/>
      <c r="CN47" s="132"/>
      <c r="CO47" s="132"/>
      <c r="CP47" s="132"/>
    </row>
    <row r="48" spans="1:94" s="87" customFormat="1">
      <c r="A48" s="190">
        <v>27101</v>
      </c>
      <c r="B48" s="189" t="s">
        <v>152</v>
      </c>
      <c r="C48" s="81">
        <v>0</v>
      </c>
      <c r="D48" s="81">
        <v>8584</v>
      </c>
      <c r="E48" s="233">
        <v>0</v>
      </c>
      <c r="F48" s="85"/>
      <c r="G48" s="233">
        <v>8584</v>
      </c>
      <c r="H48" s="86">
        <v>0.15563477325853203</v>
      </c>
      <c r="I48" s="84">
        <f t="shared" si="15"/>
        <v>0</v>
      </c>
      <c r="J48" s="173"/>
      <c r="K48" s="173"/>
      <c r="L48" s="173">
        <f t="shared" si="16"/>
        <v>0</v>
      </c>
      <c r="M48" s="174"/>
      <c r="N48" s="174"/>
      <c r="O48" s="174"/>
      <c r="P48" s="174"/>
      <c r="Q48" s="174"/>
      <c r="R48" s="174"/>
      <c r="S48" s="174"/>
      <c r="T48" s="174"/>
      <c r="U48" s="174"/>
      <c r="V48" s="167"/>
      <c r="W48" s="167"/>
      <c r="X48" s="174"/>
      <c r="Y48" s="174"/>
      <c r="Z48" s="174"/>
      <c r="AA48" s="174"/>
      <c r="AB48" s="174">
        <f t="shared" si="5"/>
        <v>0</v>
      </c>
      <c r="AC48" s="167"/>
      <c r="AD48" s="174"/>
      <c r="AE48" s="174"/>
      <c r="AF48" s="174"/>
      <c r="AG48" s="174"/>
      <c r="AH48" s="174">
        <f t="shared" si="6"/>
        <v>0</v>
      </c>
      <c r="AI48" s="174"/>
      <c r="AJ48" s="174"/>
      <c r="AK48" s="174"/>
      <c r="AL48" s="174"/>
      <c r="AM48" s="175">
        <f t="shared" si="7"/>
        <v>0</v>
      </c>
      <c r="AN48" s="174"/>
      <c r="AO48" s="174"/>
      <c r="AP48" s="174"/>
      <c r="AQ48" s="174"/>
      <c r="AR48" s="175">
        <f t="shared" si="8"/>
        <v>0</v>
      </c>
      <c r="AS48" s="167"/>
      <c r="AT48" s="174"/>
      <c r="AU48" s="174"/>
      <c r="AV48" s="174"/>
      <c r="AW48" s="174"/>
      <c r="AX48" s="175">
        <f t="shared" si="9"/>
        <v>0</v>
      </c>
      <c r="AY48" s="167"/>
      <c r="AZ48" s="174"/>
      <c r="BA48" s="174"/>
      <c r="BB48" s="174"/>
      <c r="BC48" s="174"/>
      <c r="BD48" s="175">
        <f t="shared" si="10"/>
        <v>0</v>
      </c>
      <c r="BE48" s="167"/>
      <c r="BF48" s="174"/>
      <c r="BG48" s="174"/>
      <c r="BH48" s="174"/>
      <c r="BI48" s="174"/>
      <c r="BJ48" s="175">
        <f t="shared" si="11"/>
        <v>0</v>
      </c>
      <c r="BK48" s="167"/>
      <c r="BL48" s="174"/>
      <c r="BM48" s="174"/>
      <c r="BN48" s="174"/>
      <c r="BO48" s="174"/>
      <c r="BP48" s="175">
        <f t="shared" si="1"/>
        <v>0</v>
      </c>
      <c r="BQ48" s="167"/>
      <c r="BR48" s="174"/>
      <c r="BS48" s="174"/>
      <c r="BT48" s="174"/>
      <c r="BU48" s="174"/>
      <c r="BV48" s="175">
        <f t="shared" si="2"/>
        <v>0</v>
      </c>
      <c r="BW48" s="167"/>
      <c r="BX48" s="174"/>
      <c r="BY48" s="174"/>
      <c r="BZ48" s="174"/>
      <c r="CA48" s="174"/>
      <c r="CB48" s="175">
        <f t="shared" si="3"/>
        <v>0</v>
      </c>
      <c r="CC48" s="169"/>
      <c r="CD48" s="169"/>
      <c r="CE48" s="169"/>
      <c r="CF48" s="169"/>
      <c r="CG48" s="169"/>
      <c r="CH48" s="169"/>
      <c r="CI48" s="169"/>
      <c r="CJ48" s="169"/>
      <c r="CK48" s="158"/>
      <c r="CL48" s="158"/>
      <c r="CM48" s="132"/>
      <c r="CN48" s="132"/>
      <c r="CO48" s="132"/>
      <c r="CP48" s="132"/>
    </row>
    <row r="49" spans="1:94" s="77" customFormat="1" ht="24" customHeight="1">
      <c r="A49" s="182">
        <v>29101</v>
      </c>
      <c r="B49" s="183" t="s">
        <v>113</v>
      </c>
      <c r="C49" s="81">
        <v>5000</v>
      </c>
      <c r="D49" s="81">
        <v>4465.6900000000005</v>
      </c>
      <c r="E49" s="233">
        <v>1484.8</v>
      </c>
      <c r="F49" s="82"/>
      <c r="G49" s="233">
        <v>2015.69</v>
      </c>
      <c r="H49" s="83"/>
      <c r="I49" s="84">
        <f t="shared" si="15"/>
        <v>2450.0000000000005</v>
      </c>
      <c r="J49" s="173"/>
      <c r="K49" s="173"/>
      <c r="L49" s="173">
        <f t="shared" si="16"/>
        <v>1484.8</v>
      </c>
      <c r="M49" s="174"/>
      <c r="N49" s="174"/>
      <c r="O49" s="174"/>
      <c r="P49" s="174"/>
      <c r="Q49" s="174"/>
      <c r="R49" s="174"/>
      <c r="S49" s="174"/>
      <c r="T49" s="174"/>
      <c r="U49" s="174"/>
      <c r="V49" s="167"/>
      <c r="W49" s="167"/>
      <c r="X49" s="174"/>
      <c r="Y49" s="174"/>
      <c r="Z49" s="174"/>
      <c r="AA49" s="174"/>
      <c r="AB49" s="174">
        <f t="shared" si="5"/>
        <v>0</v>
      </c>
      <c r="AC49" s="167"/>
      <c r="AD49" s="174"/>
      <c r="AE49" s="174"/>
      <c r="AF49" s="174"/>
      <c r="AG49" s="174"/>
      <c r="AH49" s="174">
        <f t="shared" si="6"/>
        <v>0</v>
      </c>
      <c r="AI49" s="174"/>
      <c r="AJ49" s="174"/>
      <c r="AK49" s="174"/>
      <c r="AL49" s="174"/>
      <c r="AM49" s="175">
        <f t="shared" si="7"/>
        <v>0</v>
      </c>
      <c r="AN49" s="174"/>
      <c r="AO49" s="174"/>
      <c r="AP49" s="174"/>
      <c r="AQ49" s="174"/>
      <c r="AR49" s="175">
        <f t="shared" si="8"/>
        <v>0</v>
      </c>
      <c r="AS49" s="167"/>
      <c r="AT49" s="174"/>
      <c r="AU49" s="174"/>
      <c r="AV49" s="174"/>
      <c r="AW49" s="174"/>
      <c r="AX49" s="175">
        <f t="shared" si="9"/>
        <v>0</v>
      </c>
      <c r="AY49" s="167"/>
      <c r="AZ49" s="174"/>
      <c r="BA49" s="174"/>
      <c r="BB49" s="174"/>
      <c r="BC49" s="174"/>
      <c r="BD49" s="175">
        <f t="shared" si="10"/>
        <v>0</v>
      </c>
      <c r="BE49" s="167"/>
      <c r="BF49" s="174"/>
      <c r="BG49" s="174"/>
      <c r="BH49" s="174"/>
      <c r="BI49" s="174"/>
      <c r="BJ49" s="175">
        <f t="shared" si="11"/>
        <v>0</v>
      </c>
      <c r="BK49" s="167"/>
      <c r="BL49" s="174"/>
      <c r="BM49" s="174"/>
      <c r="BN49" s="174"/>
      <c r="BO49" s="174"/>
      <c r="BP49" s="175">
        <f t="shared" si="1"/>
        <v>0</v>
      </c>
      <c r="BQ49" s="167"/>
      <c r="BR49" s="174"/>
      <c r="BS49" s="174"/>
      <c r="BT49" s="174"/>
      <c r="BU49" s="174"/>
      <c r="BV49" s="175">
        <f t="shared" si="2"/>
        <v>0</v>
      </c>
      <c r="BW49" s="167"/>
      <c r="BX49" s="174"/>
      <c r="BY49" s="174"/>
      <c r="BZ49" s="174"/>
      <c r="CA49" s="174"/>
      <c r="CB49" s="175">
        <f t="shared" si="3"/>
        <v>0</v>
      </c>
      <c r="CC49" s="169"/>
      <c r="CD49" s="169"/>
      <c r="CE49" s="169"/>
      <c r="CF49" s="169"/>
      <c r="CG49" s="169"/>
      <c r="CH49" s="169"/>
      <c r="CI49" s="169"/>
      <c r="CJ49" s="169"/>
      <c r="CK49" s="158"/>
      <c r="CL49" s="158"/>
      <c r="CM49" s="132"/>
      <c r="CN49" s="132"/>
      <c r="CO49" s="132"/>
      <c r="CP49" s="132"/>
    </row>
    <row r="50" spans="1:94" s="77" customFormat="1" ht="24" customHeight="1">
      <c r="A50" s="182">
        <v>29401</v>
      </c>
      <c r="B50" s="183" t="s">
        <v>153</v>
      </c>
      <c r="C50" s="81">
        <v>1540</v>
      </c>
      <c r="D50" s="81">
        <v>1540</v>
      </c>
      <c r="E50" s="233">
        <v>0</v>
      </c>
      <c r="F50" s="82"/>
      <c r="G50" s="233">
        <v>0</v>
      </c>
      <c r="H50" s="83"/>
      <c r="I50" s="84">
        <f t="shared" si="15"/>
        <v>1540</v>
      </c>
      <c r="J50" s="173"/>
      <c r="K50" s="173"/>
      <c r="L50" s="173">
        <f t="shared" si="16"/>
        <v>0</v>
      </c>
      <c r="M50" s="174"/>
      <c r="N50" s="174"/>
      <c r="O50" s="174"/>
      <c r="P50" s="174"/>
      <c r="Q50" s="174"/>
      <c r="R50" s="174"/>
      <c r="S50" s="174"/>
      <c r="T50" s="174"/>
      <c r="U50" s="174"/>
      <c r="V50" s="167"/>
      <c r="W50" s="167"/>
      <c r="X50" s="174"/>
      <c r="Y50" s="174"/>
      <c r="Z50" s="174"/>
      <c r="AA50" s="174"/>
      <c r="AB50" s="174"/>
      <c r="AC50" s="167"/>
      <c r="AD50" s="174"/>
      <c r="AE50" s="174"/>
      <c r="AF50" s="174"/>
      <c r="AG50" s="174"/>
      <c r="AH50" s="174"/>
      <c r="AI50" s="174"/>
      <c r="AJ50" s="174"/>
      <c r="AK50" s="174"/>
      <c r="AL50" s="174"/>
      <c r="AM50" s="175">
        <f t="shared" si="7"/>
        <v>0</v>
      </c>
      <c r="AN50" s="174"/>
      <c r="AO50" s="174"/>
      <c r="AP50" s="174"/>
      <c r="AQ50" s="174"/>
      <c r="AR50" s="175">
        <f t="shared" si="8"/>
        <v>0</v>
      </c>
      <c r="AS50" s="167"/>
      <c r="AT50" s="174"/>
      <c r="AU50" s="174"/>
      <c r="AV50" s="174"/>
      <c r="AW50" s="174"/>
      <c r="AX50" s="175">
        <f t="shared" si="9"/>
        <v>0</v>
      </c>
      <c r="AY50" s="167"/>
      <c r="AZ50" s="174"/>
      <c r="BA50" s="174"/>
      <c r="BB50" s="174"/>
      <c r="BC50" s="174"/>
      <c r="BD50" s="175">
        <f t="shared" si="10"/>
        <v>0</v>
      </c>
      <c r="BE50" s="167"/>
      <c r="BF50" s="174"/>
      <c r="BG50" s="174"/>
      <c r="BH50" s="174"/>
      <c r="BI50" s="174"/>
      <c r="BJ50" s="175">
        <f t="shared" si="11"/>
        <v>0</v>
      </c>
      <c r="BK50" s="167"/>
      <c r="BL50" s="174"/>
      <c r="BM50" s="174"/>
      <c r="BN50" s="174"/>
      <c r="BO50" s="174"/>
      <c r="BP50" s="175">
        <f t="shared" si="1"/>
        <v>0</v>
      </c>
      <c r="BQ50" s="167"/>
      <c r="BR50" s="174"/>
      <c r="BS50" s="174"/>
      <c r="BT50" s="174"/>
      <c r="BU50" s="174"/>
      <c r="BV50" s="175">
        <f t="shared" si="2"/>
        <v>0</v>
      </c>
      <c r="BW50" s="167"/>
      <c r="BX50" s="174"/>
      <c r="BY50" s="174"/>
      <c r="BZ50" s="174"/>
      <c r="CA50" s="174"/>
      <c r="CB50" s="175">
        <f t="shared" si="3"/>
        <v>0</v>
      </c>
      <c r="CC50" s="169"/>
      <c r="CD50" s="169"/>
      <c r="CE50" s="169"/>
      <c r="CF50" s="169"/>
      <c r="CG50" s="169"/>
      <c r="CH50" s="169"/>
      <c r="CI50" s="169"/>
      <c r="CJ50" s="169"/>
      <c r="CK50" s="158"/>
      <c r="CL50" s="158"/>
      <c r="CM50" s="132"/>
      <c r="CN50" s="132"/>
      <c r="CO50" s="132"/>
      <c r="CP50" s="132"/>
    </row>
    <row r="51" spans="1:94" s="77" customFormat="1" ht="24" customHeight="1">
      <c r="A51" s="242">
        <v>29601</v>
      </c>
      <c r="B51" s="243" t="s">
        <v>175</v>
      </c>
      <c r="C51" s="81">
        <v>0</v>
      </c>
      <c r="D51" s="81">
        <v>4734.1400000000003</v>
      </c>
      <c r="E51" s="240">
        <v>1450</v>
      </c>
      <c r="F51" s="241"/>
      <c r="G51" s="240">
        <v>4734.1400000000003</v>
      </c>
      <c r="H51" s="83"/>
      <c r="I51" s="84">
        <f t="shared" si="15"/>
        <v>0</v>
      </c>
      <c r="J51" s="173"/>
      <c r="K51" s="173"/>
      <c r="L51" s="173"/>
      <c r="M51" s="174"/>
      <c r="N51" s="174"/>
      <c r="O51" s="174"/>
      <c r="P51" s="174"/>
      <c r="Q51" s="174"/>
      <c r="R51" s="174"/>
      <c r="S51" s="174"/>
      <c r="T51" s="174"/>
      <c r="U51" s="174"/>
      <c r="V51" s="167"/>
      <c r="W51" s="167"/>
      <c r="X51" s="174"/>
      <c r="Y51" s="174"/>
      <c r="Z51" s="174"/>
      <c r="AA51" s="174"/>
      <c r="AB51" s="174"/>
      <c r="AC51" s="167"/>
      <c r="AD51" s="174"/>
      <c r="AE51" s="174"/>
      <c r="AF51" s="174"/>
      <c r="AG51" s="174"/>
      <c r="AH51" s="174"/>
      <c r="AI51" s="174"/>
      <c r="AJ51" s="174"/>
      <c r="AK51" s="174"/>
      <c r="AL51" s="174"/>
      <c r="AM51" s="175"/>
      <c r="AN51" s="174"/>
      <c r="AO51" s="174"/>
      <c r="AP51" s="174"/>
      <c r="AQ51" s="174"/>
      <c r="AR51" s="175"/>
      <c r="AS51" s="167"/>
      <c r="AT51" s="174"/>
      <c r="AU51" s="174"/>
      <c r="AV51" s="174"/>
      <c r="AW51" s="174"/>
      <c r="AX51" s="175"/>
      <c r="AY51" s="167"/>
      <c r="AZ51" s="174"/>
      <c r="BA51" s="174"/>
      <c r="BB51" s="174"/>
      <c r="BC51" s="174"/>
      <c r="BD51" s="175"/>
      <c r="BE51" s="167"/>
      <c r="BF51" s="174"/>
      <c r="BG51" s="174"/>
      <c r="BH51" s="174"/>
      <c r="BI51" s="174"/>
      <c r="BJ51" s="175"/>
      <c r="BK51" s="167"/>
      <c r="BL51" s="174"/>
      <c r="BM51" s="174"/>
      <c r="BN51" s="174"/>
      <c r="BO51" s="174"/>
      <c r="BP51" s="175"/>
      <c r="BQ51" s="167"/>
      <c r="BR51" s="174"/>
      <c r="BS51" s="174"/>
      <c r="BT51" s="174"/>
      <c r="BU51" s="174"/>
      <c r="BV51" s="175"/>
      <c r="BW51" s="167"/>
      <c r="BX51" s="174"/>
      <c r="BY51" s="174"/>
      <c r="BZ51" s="174"/>
      <c r="CA51" s="174"/>
      <c r="CB51" s="175"/>
      <c r="CC51" s="169"/>
      <c r="CD51" s="169"/>
      <c r="CE51" s="169"/>
      <c r="CF51" s="169"/>
      <c r="CG51" s="169"/>
      <c r="CH51" s="169"/>
      <c r="CI51" s="169"/>
      <c r="CJ51" s="169"/>
      <c r="CK51" s="158"/>
      <c r="CL51" s="158"/>
      <c r="CM51" s="132"/>
      <c r="CN51" s="132"/>
      <c r="CO51" s="132"/>
      <c r="CP51" s="132"/>
    </row>
    <row r="52" spans="1:94" s="77" customFormat="1" ht="15" customHeight="1">
      <c r="A52" s="192"/>
      <c r="B52" s="193" t="s">
        <v>161</v>
      </c>
      <c r="C52" s="209">
        <f>SUM(C36:C50)</f>
        <v>1877940</v>
      </c>
      <c r="D52" s="209">
        <f>SUM(D35:D51)</f>
        <v>1811471.9999999998</v>
      </c>
      <c r="E52" s="209">
        <f>SUM(E35:E51)</f>
        <v>379700.92</v>
      </c>
      <c r="F52" s="209">
        <f t="shared" ref="F52" si="18">SUM(F36:F50)</f>
        <v>0</v>
      </c>
      <c r="G52" s="209">
        <f>SUM(G35:G51)</f>
        <v>1286479.9899999998</v>
      </c>
      <c r="H52" s="208">
        <f t="shared" ref="H52" si="19">G52/C52</f>
        <v>0.68504850527705874</v>
      </c>
      <c r="I52" s="207">
        <f t="shared" si="15"/>
        <v>524992.01</v>
      </c>
      <c r="J52" s="173"/>
      <c r="K52" s="173"/>
      <c r="L52" s="173">
        <f t="shared" si="16"/>
        <v>379700.92</v>
      </c>
      <c r="M52" s="174"/>
      <c r="N52" s="174"/>
      <c r="O52" s="174"/>
      <c r="P52" s="174"/>
      <c r="Q52" s="174"/>
      <c r="R52" s="174"/>
      <c r="S52" s="174"/>
      <c r="T52" s="174"/>
      <c r="U52" s="174"/>
      <c r="V52" s="167"/>
      <c r="W52" s="167"/>
      <c r="X52" s="174"/>
      <c r="Y52" s="174"/>
      <c r="Z52" s="174"/>
      <c r="AA52" s="174"/>
      <c r="AB52" s="174">
        <f t="shared" si="5"/>
        <v>0</v>
      </c>
      <c r="AC52" s="167"/>
      <c r="AD52" s="174"/>
      <c r="AE52" s="174"/>
      <c r="AF52" s="174"/>
      <c r="AG52" s="174"/>
      <c r="AH52" s="174">
        <f t="shared" si="6"/>
        <v>0</v>
      </c>
      <c r="AI52" s="174"/>
      <c r="AJ52" s="174"/>
      <c r="AK52" s="174"/>
      <c r="AL52" s="174"/>
      <c r="AM52" s="175">
        <f t="shared" si="7"/>
        <v>0</v>
      </c>
      <c r="AN52" s="174"/>
      <c r="AO52" s="174"/>
      <c r="AP52" s="174"/>
      <c r="AQ52" s="174"/>
      <c r="AR52" s="175">
        <f t="shared" si="8"/>
        <v>0</v>
      </c>
      <c r="AS52" s="167"/>
      <c r="AT52" s="174"/>
      <c r="AU52" s="174"/>
      <c r="AV52" s="174"/>
      <c r="AW52" s="174"/>
      <c r="AX52" s="175">
        <f t="shared" si="9"/>
        <v>0</v>
      </c>
      <c r="AY52" s="167"/>
      <c r="AZ52" s="174"/>
      <c r="BA52" s="174"/>
      <c r="BB52" s="174"/>
      <c r="BC52" s="174"/>
      <c r="BD52" s="175">
        <f t="shared" si="10"/>
        <v>0</v>
      </c>
      <c r="BE52" s="167"/>
      <c r="BF52" s="174"/>
      <c r="BG52" s="174"/>
      <c r="BH52" s="174"/>
      <c r="BI52" s="174"/>
      <c r="BJ52" s="175">
        <f t="shared" si="11"/>
        <v>0</v>
      </c>
      <c r="BK52" s="167"/>
      <c r="BL52" s="174"/>
      <c r="BM52" s="174"/>
      <c r="BN52" s="174"/>
      <c r="BO52" s="174"/>
      <c r="BP52" s="175">
        <f t="shared" si="1"/>
        <v>0</v>
      </c>
      <c r="BQ52" s="167"/>
      <c r="BR52" s="174"/>
      <c r="BS52" s="174"/>
      <c r="BT52" s="174"/>
      <c r="BU52" s="174"/>
      <c r="BV52" s="175">
        <f t="shared" si="2"/>
        <v>0</v>
      </c>
      <c r="BW52" s="167"/>
      <c r="BX52" s="174"/>
      <c r="BY52" s="174"/>
      <c r="BZ52" s="174"/>
      <c r="CA52" s="174"/>
      <c r="CB52" s="175">
        <f t="shared" si="3"/>
        <v>0</v>
      </c>
      <c r="CC52" s="169"/>
      <c r="CD52" s="169"/>
      <c r="CE52" s="169"/>
      <c r="CF52" s="169"/>
      <c r="CG52" s="169"/>
      <c r="CH52" s="169"/>
      <c r="CI52" s="169"/>
      <c r="CJ52" s="169"/>
      <c r="CK52" s="158"/>
      <c r="CL52" s="158"/>
      <c r="CM52" s="132"/>
      <c r="CN52" s="132"/>
      <c r="CO52" s="132"/>
      <c r="CP52" s="132"/>
    </row>
    <row r="53" spans="1:94" s="77" customFormat="1" ht="15" customHeight="1">
      <c r="A53" s="190">
        <v>34701</v>
      </c>
      <c r="B53" s="189" t="s">
        <v>168</v>
      </c>
      <c r="C53" s="217">
        <v>0</v>
      </c>
      <c r="D53" s="217">
        <v>1418</v>
      </c>
      <c r="E53" s="263">
        <v>200</v>
      </c>
      <c r="F53" s="203"/>
      <c r="G53" s="217">
        <v>1418</v>
      </c>
      <c r="H53" s="204"/>
      <c r="I53" s="84">
        <f t="shared" ref="I53:I90" si="20">D53-G53</f>
        <v>0</v>
      </c>
      <c r="J53" s="173"/>
      <c r="K53" s="173"/>
      <c r="L53" s="176">
        <f>SUM(L37:L52)</f>
        <v>693279.78999999992</v>
      </c>
      <c r="M53" s="174"/>
      <c r="N53" s="174"/>
      <c r="O53" s="174"/>
      <c r="P53" s="174"/>
      <c r="Q53" s="174"/>
      <c r="R53" s="174"/>
      <c r="S53" s="174"/>
      <c r="T53" s="174"/>
      <c r="U53" s="174"/>
      <c r="V53" s="167"/>
      <c r="W53" s="167"/>
      <c r="X53" s="174"/>
      <c r="Y53" s="174"/>
      <c r="Z53" s="174"/>
      <c r="AA53" s="174"/>
      <c r="AB53" s="174">
        <f t="shared" si="5"/>
        <v>0</v>
      </c>
      <c r="AC53" s="167"/>
      <c r="AD53" s="174"/>
      <c r="AE53" s="174"/>
      <c r="AF53" s="174"/>
      <c r="AG53" s="174"/>
      <c r="AH53" s="174">
        <f t="shared" si="6"/>
        <v>0</v>
      </c>
      <c r="AI53" s="174"/>
      <c r="AJ53" s="174"/>
      <c r="AK53" s="174"/>
      <c r="AL53" s="174"/>
      <c r="AM53" s="175">
        <f t="shared" si="7"/>
        <v>0</v>
      </c>
      <c r="AN53" s="174"/>
      <c r="AO53" s="174"/>
      <c r="AP53" s="174"/>
      <c r="AQ53" s="174"/>
      <c r="AR53" s="175">
        <f t="shared" si="8"/>
        <v>0</v>
      </c>
      <c r="AS53" s="167"/>
      <c r="AT53" s="174"/>
      <c r="AU53" s="174"/>
      <c r="AV53" s="174"/>
      <c r="AW53" s="174"/>
      <c r="AX53" s="175">
        <f t="shared" si="9"/>
        <v>0</v>
      </c>
      <c r="AY53" s="167"/>
      <c r="AZ53" s="174"/>
      <c r="BA53" s="174"/>
      <c r="BB53" s="174"/>
      <c r="BC53" s="174"/>
      <c r="BD53" s="175">
        <f t="shared" si="10"/>
        <v>0</v>
      </c>
      <c r="BE53" s="167"/>
      <c r="BF53" s="174"/>
      <c r="BG53" s="174"/>
      <c r="BH53" s="174"/>
      <c r="BI53" s="174"/>
      <c r="BJ53" s="175">
        <f t="shared" si="11"/>
        <v>0</v>
      </c>
      <c r="BK53" s="167"/>
      <c r="BL53" s="174"/>
      <c r="BM53" s="174"/>
      <c r="BN53" s="174"/>
      <c r="BO53" s="174"/>
      <c r="BP53" s="175">
        <f t="shared" si="1"/>
        <v>0</v>
      </c>
      <c r="BQ53" s="167"/>
      <c r="BR53" s="174"/>
      <c r="BS53" s="174"/>
      <c r="BT53" s="174"/>
      <c r="BU53" s="174"/>
      <c r="BV53" s="175">
        <f t="shared" si="2"/>
        <v>0</v>
      </c>
      <c r="BW53" s="167"/>
      <c r="BX53" s="174"/>
      <c r="BY53" s="174"/>
      <c r="BZ53" s="174"/>
      <c r="CA53" s="174"/>
      <c r="CB53" s="175">
        <f t="shared" si="3"/>
        <v>0</v>
      </c>
      <c r="CC53" s="169"/>
      <c r="CD53" s="169"/>
      <c r="CE53" s="169"/>
      <c r="CF53" s="169"/>
      <c r="CG53" s="169"/>
      <c r="CH53" s="169"/>
      <c r="CI53" s="169"/>
      <c r="CJ53" s="169"/>
      <c r="CK53" s="158"/>
      <c r="CL53" s="158"/>
      <c r="CM53" s="132"/>
      <c r="CN53" s="132"/>
      <c r="CO53" s="132"/>
      <c r="CP53" s="132"/>
    </row>
    <row r="54" spans="1:94" s="77" customFormat="1" ht="15" customHeight="1">
      <c r="A54" s="190">
        <v>31101</v>
      </c>
      <c r="B54" s="189" t="s">
        <v>120</v>
      </c>
      <c r="C54" s="81">
        <v>220000</v>
      </c>
      <c r="D54" s="81">
        <v>219474</v>
      </c>
      <c r="E54" s="82">
        <v>59507.38</v>
      </c>
      <c r="F54" s="82"/>
      <c r="G54" s="233">
        <v>206219.38</v>
      </c>
      <c r="H54" s="83">
        <v>0</v>
      </c>
      <c r="I54" s="84">
        <f t="shared" si="20"/>
        <v>13254.619999999995</v>
      </c>
      <c r="J54" s="173"/>
      <c r="K54" s="173"/>
      <c r="L54" s="173">
        <f>E54</f>
        <v>59507.38</v>
      </c>
      <c r="M54" s="174"/>
      <c r="N54" s="174"/>
      <c r="O54" s="174"/>
      <c r="P54" s="174"/>
      <c r="Q54" s="174"/>
      <c r="R54" s="174"/>
      <c r="S54" s="174"/>
      <c r="T54" s="174"/>
      <c r="U54" s="174"/>
      <c r="V54" s="167"/>
      <c r="W54" s="167"/>
      <c r="X54" s="174"/>
      <c r="Y54" s="174"/>
      <c r="Z54" s="174"/>
      <c r="AA54" s="174"/>
      <c r="AB54" s="174">
        <f t="shared" si="5"/>
        <v>0</v>
      </c>
      <c r="AC54" s="167"/>
      <c r="AD54" s="174"/>
      <c r="AE54" s="174"/>
      <c r="AF54" s="174"/>
      <c r="AG54" s="174"/>
      <c r="AH54" s="174">
        <f t="shared" si="6"/>
        <v>0</v>
      </c>
      <c r="AI54" s="174"/>
      <c r="AJ54" s="174"/>
      <c r="AK54" s="174"/>
      <c r="AL54" s="174"/>
      <c r="AM54" s="175">
        <f t="shared" si="7"/>
        <v>0</v>
      </c>
      <c r="AN54" s="174"/>
      <c r="AO54" s="174"/>
      <c r="AP54" s="174"/>
      <c r="AQ54" s="174"/>
      <c r="AR54" s="175">
        <f t="shared" si="8"/>
        <v>0</v>
      </c>
      <c r="AS54" s="167"/>
      <c r="AT54" s="174"/>
      <c r="AU54" s="174"/>
      <c r="AV54" s="174"/>
      <c r="AW54" s="174"/>
      <c r="AX54" s="175">
        <f t="shared" si="9"/>
        <v>0</v>
      </c>
      <c r="AY54" s="167"/>
      <c r="AZ54" s="174"/>
      <c r="BA54" s="174"/>
      <c r="BB54" s="174"/>
      <c r="BC54" s="174"/>
      <c r="BD54" s="175">
        <f t="shared" si="10"/>
        <v>0</v>
      </c>
      <c r="BE54" s="167"/>
      <c r="BF54" s="174"/>
      <c r="BG54" s="174"/>
      <c r="BH54" s="174"/>
      <c r="BI54" s="174"/>
      <c r="BJ54" s="175">
        <f t="shared" si="11"/>
        <v>0</v>
      </c>
      <c r="BK54" s="167"/>
      <c r="BL54" s="174"/>
      <c r="BM54" s="174"/>
      <c r="BN54" s="174"/>
      <c r="BO54" s="174"/>
      <c r="BP54" s="175">
        <f t="shared" si="1"/>
        <v>0</v>
      </c>
      <c r="BQ54" s="167"/>
      <c r="BR54" s="174"/>
      <c r="BS54" s="174"/>
      <c r="BT54" s="174"/>
      <c r="BU54" s="174"/>
      <c r="BV54" s="175">
        <f t="shared" si="2"/>
        <v>0</v>
      </c>
      <c r="BW54" s="167"/>
      <c r="BX54" s="174"/>
      <c r="BY54" s="174"/>
      <c r="BZ54" s="174"/>
      <c r="CA54" s="174"/>
      <c r="CB54" s="175">
        <f t="shared" si="3"/>
        <v>0</v>
      </c>
      <c r="CC54" s="169"/>
      <c r="CD54" s="169"/>
      <c r="CE54" s="169"/>
      <c r="CF54" s="169"/>
      <c r="CG54" s="169"/>
      <c r="CH54" s="169"/>
      <c r="CI54" s="169"/>
      <c r="CJ54" s="169"/>
      <c r="CK54" s="158"/>
      <c r="CL54" s="158"/>
      <c r="CM54" s="132"/>
      <c r="CN54" s="132"/>
      <c r="CO54" s="132"/>
      <c r="CP54" s="132"/>
    </row>
    <row r="55" spans="1:94" s="77" customFormat="1" ht="15" customHeight="1">
      <c r="A55" s="190">
        <v>31301</v>
      </c>
      <c r="B55" s="189" t="s">
        <v>121</v>
      </c>
      <c r="C55" s="81">
        <v>23000</v>
      </c>
      <c r="D55" s="81">
        <v>31695</v>
      </c>
      <c r="E55" s="82">
        <v>7605</v>
      </c>
      <c r="F55" s="82"/>
      <c r="G55" s="233">
        <v>31111.64</v>
      </c>
      <c r="H55" s="83">
        <v>5.3220296296296293E-2</v>
      </c>
      <c r="I55" s="84">
        <f t="shared" si="20"/>
        <v>583.36000000000058</v>
      </c>
      <c r="J55" s="173"/>
      <c r="K55" s="173"/>
      <c r="L55" s="173">
        <f t="shared" ref="L55:L95" si="21">E55</f>
        <v>7605</v>
      </c>
      <c r="M55" s="174"/>
      <c r="N55" s="174"/>
      <c r="O55" s="174"/>
      <c r="P55" s="174"/>
      <c r="Q55" s="174"/>
      <c r="R55" s="174"/>
      <c r="S55" s="174"/>
      <c r="T55" s="174"/>
      <c r="U55" s="174"/>
      <c r="V55" s="167"/>
      <c r="W55" s="167"/>
      <c r="X55" s="174"/>
      <c r="Y55" s="174"/>
      <c r="Z55" s="174"/>
      <c r="AA55" s="174"/>
      <c r="AB55" s="174">
        <f t="shared" si="5"/>
        <v>0</v>
      </c>
      <c r="AC55" s="167"/>
      <c r="AD55" s="174"/>
      <c r="AE55" s="174"/>
      <c r="AF55" s="174"/>
      <c r="AG55" s="174"/>
      <c r="AH55" s="174">
        <f t="shared" si="6"/>
        <v>0</v>
      </c>
      <c r="AI55" s="174"/>
      <c r="AJ55" s="174"/>
      <c r="AK55" s="174"/>
      <c r="AL55" s="174"/>
      <c r="AM55" s="175">
        <f t="shared" si="7"/>
        <v>0</v>
      </c>
      <c r="AN55" s="174"/>
      <c r="AO55" s="174"/>
      <c r="AP55" s="174"/>
      <c r="AQ55" s="174"/>
      <c r="AR55" s="175">
        <f t="shared" si="8"/>
        <v>0</v>
      </c>
      <c r="AS55" s="167"/>
      <c r="AT55" s="174"/>
      <c r="AU55" s="174"/>
      <c r="AV55" s="174"/>
      <c r="AW55" s="174"/>
      <c r="AX55" s="175">
        <f t="shared" si="9"/>
        <v>0</v>
      </c>
      <c r="AY55" s="167"/>
      <c r="AZ55" s="174"/>
      <c r="BA55" s="174"/>
      <c r="BB55" s="174"/>
      <c r="BC55" s="174"/>
      <c r="BD55" s="175">
        <f t="shared" si="10"/>
        <v>0</v>
      </c>
      <c r="BE55" s="167"/>
      <c r="BF55" s="174"/>
      <c r="BG55" s="174"/>
      <c r="BH55" s="174"/>
      <c r="BI55" s="174"/>
      <c r="BJ55" s="175">
        <f t="shared" si="11"/>
        <v>0</v>
      </c>
      <c r="BK55" s="167"/>
      <c r="BL55" s="174"/>
      <c r="BM55" s="174"/>
      <c r="BN55" s="174"/>
      <c r="BO55" s="174"/>
      <c r="BP55" s="175">
        <f t="shared" si="1"/>
        <v>0</v>
      </c>
      <c r="BQ55" s="167"/>
      <c r="BR55" s="174"/>
      <c r="BS55" s="174"/>
      <c r="BT55" s="174"/>
      <c r="BU55" s="174"/>
      <c r="BV55" s="175">
        <f t="shared" si="2"/>
        <v>0</v>
      </c>
      <c r="BW55" s="167"/>
      <c r="BX55" s="174"/>
      <c r="BY55" s="174"/>
      <c r="BZ55" s="174"/>
      <c r="CA55" s="174"/>
      <c r="CB55" s="175">
        <f t="shared" si="3"/>
        <v>0</v>
      </c>
      <c r="CC55" s="169"/>
      <c r="CD55" s="169"/>
      <c r="CE55" s="169"/>
      <c r="CF55" s="169"/>
      <c r="CG55" s="169"/>
      <c r="CH55" s="169"/>
      <c r="CI55" s="169"/>
      <c r="CJ55" s="169"/>
      <c r="CK55" s="158"/>
      <c r="CL55" s="158"/>
      <c r="CM55" s="132"/>
      <c r="CN55" s="132"/>
      <c r="CO55" s="132"/>
      <c r="CP55" s="132"/>
    </row>
    <row r="56" spans="1:94" s="77" customFormat="1" ht="15" customHeight="1">
      <c r="A56" s="190">
        <v>31401</v>
      </c>
      <c r="B56" s="189" t="s">
        <v>118</v>
      </c>
      <c r="C56" s="81">
        <v>200000</v>
      </c>
      <c r="D56" s="81">
        <v>197000</v>
      </c>
      <c r="E56" s="82">
        <v>105543.70999999999</v>
      </c>
      <c r="F56" s="82"/>
      <c r="G56" s="233">
        <v>175178.79</v>
      </c>
      <c r="H56" s="83">
        <v>0.46416666666666667</v>
      </c>
      <c r="I56" s="84">
        <f t="shared" si="20"/>
        <v>21821.209999999992</v>
      </c>
      <c r="J56" s="173"/>
      <c r="K56" s="173"/>
      <c r="L56" s="173">
        <f t="shared" si="21"/>
        <v>105543.70999999999</v>
      </c>
      <c r="M56" s="174">
        <f>AH56</f>
        <v>0</v>
      </c>
      <c r="N56" s="174">
        <f>AM56</f>
        <v>0</v>
      </c>
      <c r="O56" s="174">
        <f>AR56</f>
        <v>0</v>
      </c>
      <c r="P56" s="174">
        <f>AX56</f>
        <v>0</v>
      </c>
      <c r="Q56" s="174">
        <f>BD56</f>
        <v>0</v>
      </c>
      <c r="R56" s="174">
        <f>BJ56</f>
        <v>0</v>
      </c>
      <c r="S56" s="174">
        <f>BP56</f>
        <v>0</v>
      </c>
      <c r="T56" s="174">
        <f>BV56</f>
        <v>0</v>
      </c>
      <c r="U56" s="174">
        <f>CB56</f>
        <v>0</v>
      </c>
      <c r="V56" s="167"/>
      <c r="W56" s="167"/>
      <c r="X56" s="174"/>
      <c r="Y56" s="174"/>
      <c r="Z56" s="174"/>
      <c r="AA56" s="174"/>
      <c r="AB56" s="174">
        <f t="shared" si="5"/>
        <v>0</v>
      </c>
      <c r="AC56" s="167"/>
      <c r="AD56" s="174"/>
      <c r="AE56" s="174"/>
      <c r="AF56" s="174"/>
      <c r="AG56" s="174"/>
      <c r="AH56" s="174">
        <f t="shared" si="6"/>
        <v>0</v>
      </c>
      <c r="AI56" s="174"/>
      <c r="AJ56" s="174"/>
      <c r="AK56" s="174"/>
      <c r="AL56" s="174"/>
      <c r="AM56" s="175">
        <f t="shared" si="7"/>
        <v>0</v>
      </c>
      <c r="AN56" s="174"/>
      <c r="AO56" s="174"/>
      <c r="AP56" s="174"/>
      <c r="AQ56" s="174"/>
      <c r="AR56" s="175">
        <f t="shared" si="8"/>
        <v>0</v>
      </c>
      <c r="AS56" s="167"/>
      <c r="AT56" s="174"/>
      <c r="AU56" s="174"/>
      <c r="AV56" s="174"/>
      <c r="AW56" s="174"/>
      <c r="AX56" s="175">
        <f t="shared" si="9"/>
        <v>0</v>
      </c>
      <c r="AY56" s="167"/>
      <c r="AZ56" s="174"/>
      <c r="BA56" s="174"/>
      <c r="BB56" s="174"/>
      <c r="BC56" s="174"/>
      <c r="BD56" s="175">
        <f t="shared" si="10"/>
        <v>0</v>
      </c>
      <c r="BE56" s="167"/>
      <c r="BF56" s="174"/>
      <c r="BG56" s="174"/>
      <c r="BH56" s="174"/>
      <c r="BI56" s="174"/>
      <c r="BJ56" s="175">
        <f t="shared" si="11"/>
        <v>0</v>
      </c>
      <c r="BK56" s="167"/>
      <c r="BL56" s="174"/>
      <c r="BM56" s="174"/>
      <c r="BN56" s="174"/>
      <c r="BO56" s="174"/>
      <c r="BP56" s="175">
        <f t="shared" si="1"/>
        <v>0</v>
      </c>
      <c r="BQ56" s="167"/>
      <c r="BR56" s="174"/>
      <c r="BS56" s="174"/>
      <c r="BT56" s="174"/>
      <c r="BU56" s="174"/>
      <c r="BV56" s="175">
        <f t="shared" si="2"/>
        <v>0</v>
      </c>
      <c r="BW56" s="167"/>
      <c r="BX56" s="174"/>
      <c r="BY56" s="174"/>
      <c r="BZ56" s="174"/>
      <c r="CA56" s="174"/>
      <c r="CB56" s="175">
        <f t="shared" si="3"/>
        <v>0</v>
      </c>
      <c r="CC56" s="169"/>
      <c r="CD56" s="169"/>
      <c r="CE56" s="169"/>
      <c r="CF56" s="169"/>
      <c r="CG56" s="169"/>
      <c r="CH56" s="169"/>
      <c r="CI56" s="169"/>
      <c r="CJ56" s="169"/>
      <c r="CK56" s="158"/>
      <c r="CL56" s="158"/>
      <c r="CM56" s="132"/>
      <c r="CN56" s="132"/>
      <c r="CO56" s="132"/>
      <c r="CP56" s="132"/>
    </row>
    <row r="57" spans="1:94" s="77" customFormat="1" ht="15" customHeight="1">
      <c r="A57" s="190">
        <v>31501</v>
      </c>
      <c r="B57" s="189" t="s">
        <v>119</v>
      </c>
      <c r="C57" s="81">
        <v>50000</v>
      </c>
      <c r="D57" s="81">
        <v>50000</v>
      </c>
      <c r="E57" s="82">
        <v>3000</v>
      </c>
      <c r="F57" s="145"/>
      <c r="G57" s="233">
        <v>16500</v>
      </c>
      <c r="H57" s="83">
        <v>8.1179125528913959E-2</v>
      </c>
      <c r="I57" s="84">
        <f t="shared" si="20"/>
        <v>33500</v>
      </c>
      <c r="J57" s="175">
        <f t="shared" ref="J57:U57" si="22">SUM(J40:J56)</f>
        <v>0</v>
      </c>
      <c r="K57" s="175">
        <f t="shared" si="22"/>
        <v>0</v>
      </c>
      <c r="L57" s="173">
        <f t="shared" si="21"/>
        <v>3000</v>
      </c>
      <c r="M57" s="175">
        <f t="shared" si="22"/>
        <v>0</v>
      </c>
      <c r="N57" s="175">
        <f t="shared" si="22"/>
        <v>0</v>
      </c>
      <c r="O57" s="175">
        <f t="shared" si="22"/>
        <v>0</v>
      </c>
      <c r="P57" s="175">
        <f t="shared" si="22"/>
        <v>0</v>
      </c>
      <c r="Q57" s="175">
        <f t="shared" si="22"/>
        <v>0</v>
      </c>
      <c r="R57" s="175">
        <f t="shared" si="22"/>
        <v>0</v>
      </c>
      <c r="S57" s="175">
        <f t="shared" si="22"/>
        <v>0</v>
      </c>
      <c r="T57" s="175">
        <f t="shared" si="22"/>
        <v>0</v>
      </c>
      <c r="U57" s="175">
        <f t="shared" si="22"/>
        <v>0</v>
      </c>
      <c r="V57" s="167"/>
      <c r="W57" s="167"/>
      <c r="X57" s="175">
        <f>SUM(X40:X56)</f>
        <v>0</v>
      </c>
      <c r="Y57" s="175">
        <f>SUM(Y40:Y56)</f>
        <v>0</v>
      </c>
      <c r="Z57" s="175">
        <f>SUM(Z40:Z56)</f>
        <v>0</v>
      </c>
      <c r="AA57" s="175">
        <f>SUM(AA40:AA56)</f>
        <v>0</v>
      </c>
      <c r="AB57" s="174">
        <f t="shared" si="5"/>
        <v>0</v>
      </c>
      <c r="AC57" s="167"/>
      <c r="AD57" s="175">
        <f>SUM(AD40:AD56)</f>
        <v>0</v>
      </c>
      <c r="AE57" s="175">
        <f>SUM(AE40:AE56)</f>
        <v>0</v>
      </c>
      <c r="AF57" s="175">
        <f>SUM(AF40:AF56)</f>
        <v>0</v>
      </c>
      <c r="AG57" s="175">
        <f>SUM(AG40:AG56)</f>
        <v>0</v>
      </c>
      <c r="AH57" s="175">
        <f t="shared" si="6"/>
        <v>0</v>
      </c>
      <c r="AI57" s="175">
        <f t="shared" ref="AI57:AR57" si="23">SUM(AI40:AI56)</f>
        <v>0</v>
      </c>
      <c r="AJ57" s="175">
        <f t="shared" si="23"/>
        <v>0</v>
      </c>
      <c r="AK57" s="175">
        <f t="shared" si="23"/>
        <v>0</v>
      </c>
      <c r="AL57" s="175">
        <f t="shared" si="23"/>
        <v>0</v>
      </c>
      <c r="AM57" s="175">
        <f t="shared" si="23"/>
        <v>0</v>
      </c>
      <c r="AN57" s="175">
        <f t="shared" si="23"/>
        <v>0</v>
      </c>
      <c r="AO57" s="175">
        <f t="shared" si="23"/>
        <v>0</v>
      </c>
      <c r="AP57" s="175">
        <f t="shared" si="23"/>
        <v>0</v>
      </c>
      <c r="AQ57" s="175">
        <f t="shared" si="23"/>
        <v>0</v>
      </c>
      <c r="AR57" s="175">
        <f t="shared" si="23"/>
        <v>0</v>
      </c>
      <c r="AS57" s="167"/>
      <c r="AT57" s="175">
        <f>SUM(AT40:AT56)</f>
        <v>0</v>
      </c>
      <c r="AU57" s="175">
        <f>SUM(AU40:AU56)</f>
        <v>0</v>
      </c>
      <c r="AV57" s="175">
        <f>SUM(AV40:AV56)</f>
        <v>0</v>
      </c>
      <c r="AW57" s="175">
        <f>SUM(AW40:AW56)</f>
        <v>0</v>
      </c>
      <c r="AX57" s="175">
        <f>SUM(AX40:AX56)</f>
        <v>0</v>
      </c>
      <c r="AY57" s="167"/>
      <c r="AZ57" s="175">
        <f>SUM(AZ40:AZ56)</f>
        <v>0</v>
      </c>
      <c r="BA57" s="175">
        <f>SUM(BA40:BA56)</f>
        <v>0</v>
      </c>
      <c r="BB57" s="175">
        <f>SUM(BB40:BB56)</f>
        <v>0</v>
      </c>
      <c r="BC57" s="175">
        <f>SUM(BC40:BC56)</f>
        <v>0</v>
      </c>
      <c r="BD57" s="175">
        <f>SUM(BD40:BD56)</f>
        <v>0</v>
      </c>
      <c r="BE57" s="167"/>
      <c r="BF57" s="175">
        <f>SUM(BF40:BF56)</f>
        <v>0</v>
      </c>
      <c r="BG57" s="175">
        <f>SUM(BG40:BG56)</f>
        <v>0</v>
      </c>
      <c r="BH57" s="175">
        <f>SUM(BH40:BH56)</f>
        <v>0</v>
      </c>
      <c r="BI57" s="175">
        <f>SUM(BI40:BI56)</f>
        <v>0</v>
      </c>
      <c r="BJ57" s="175">
        <f>SUM(BJ40:BJ56)</f>
        <v>0</v>
      </c>
      <c r="BK57" s="167"/>
      <c r="BL57" s="175">
        <f>SUM(BL40:BL56)</f>
        <v>0</v>
      </c>
      <c r="BM57" s="175">
        <f>SUM(BM40:BM56)</f>
        <v>0</v>
      </c>
      <c r="BN57" s="175">
        <f>SUM(BN40:BN56)</f>
        <v>0</v>
      </c>
      <c r="BO57" s="175">
        <f>SUM(BO40:BO56)</f>
        <v>0</v>
      </c>
      <c r="BP57" s="175">
        <f>SUM(BP40:BP56)</f>
        <v>0</v>
      </c>
      <c r="BQ57" s="167"/>
      <c r="BR57" s="175">
        <f>SUM(BR40:BR56)</f>
        <v>0</v>
      </c>
      <c r="BS57" s="175">
        <f>SUM(BS40:BS56)</f>
        <v>0</v>
      </c>
      <c r="BT57" s="175">
        <f>SUM(BT40:BT56)</f>
        <v>0</v>
      </c>
      <c r="BU57" s="175">
        <f>SUM(BU40:BU56)</f>
        <v>0</v>
      </c>
      <c r="BV57" s="175">
        <f>SUM(BV40:BV56)</f>
        <v>0</v>
      </c>
      <c r="BW57" s="167"/>
      <c r="BX57" s="175">
        <f>SUM(BX40:BX56)</f>
        <v>0</v>
      </c>
      <c r="BY57" s="175">
        <f>SUM(BY40:BY56)</f>
        <v>0</v>
      </c>
      <c r="BZ57" s="175">
        <f>SUM(BZ40:BZ56)</f>
        <v>0</v>
      </c>
      <c r="CA57" s="175">
        <f>SUM(CA40:CA56)</f>
        <v>0</v>
      </c>
      <c r="CB57" s="175">
        <f>SUM(CB40:CB56)</f>
        <v>0</v>
      </c>
      <c r="CC57" s="169"/>
      <c r="CD57" s="169"/>
      <c r="CE57" s="169"/>
      <c r="CF57" s="169"/>
      <c r="CG57" s="169"/>
      <c r="CH57" s="169"/>
      <c r="CI57" s="169"/>
      <c r="CJ57" s="169"/>
      <c r="CK57" s="158"/>
      <c r="CL57" s="158"/>
      <c r="CM57" s="132"/>
      <c r="CN57" s="132"/>
      <c r="CO57" s="132"/>
      <c r="CP57" s="132"/>
    </row>
    <row r="58" spans="1:94" s="77" customFormat="1" ht="15" customHeight="1">
      <c r="A58" s="190">
        <v>31601</v>
      </c>
      <c r="B58" s="191" t="s">
        <v>122</v>
      </c>
      <c r="C58" s="81">
        <v>20000</v>
      </c>
      <c r="D58" s="81">
        <v>4104</v>
      </c>
      <c r="E58" s="82">
        <v>0</v>
      </c>
      <c r="F58" s="82"/>
      <c r="G58" s="233">
        <v>0</v>
      </c>
      <c r="H58" s="83">
        <v>0.28652307692307694</v>
      </c>
      <c r="I58" s="84">
        <f t="shared" si="20"/>
        <v>4104</v>
      </c>
      <c r="J58" s="173"/>
      <c r="K58" s="173"/>
      <c r="L58" s="173">
        <f t="shared" si="21"/>
        <v>0</v>
      </c>
      <c r="M58" s="174"/>
      <c r="N58" s="174"/>
      <c r="O58" s="174"/>
      <c r="P58" s="174"/>
      <c r="Q58" s="174"/>
      <c r="R58" s="174"/>
      <c r="S58" s="174"/>
      <c r="T58" s="174"/>
      <c r="U58" s="174"/>
      <c r="V58" s="167"/>
      <c r="W58" s="167"/>
      <c r="X58" s="174"/>
      <c r="Y58" s="174"/>
      <c r="Z58" s="174"/>
      <c r="AA58" s="174"/>
      <c r="AB58" s="174">
        <f t="shared" si="5"/>
        <v>0</v>
      </c>
      <c r="AC58" s="167"/>
      <c r="AD58" s="174"/>
      <c r="AE58" s="174"/>
      <c r="AF58" s="174"/>
      <c r="AG58" s="174"/>
      <c r="AH58" s="174">
        <f t="shared" si="6"/>
        <v>0</v>
      </c>
      <c r="AI58" s="174"/>
      <c r="AJ58" s="174"/>
      <c r="AK58" s="174"/>
      <c r="AL58" s="174"/>
      <c r="AM58" s="175">
        <f t="shared" si="7"/>
        <v>0</v>
      </c>
      <c r="AN58" s="174"/>
      <c r="AO58" s="174"/>
      <c r="AP58" s="174"/>
      <c r="AQ58" s="174"/>
      <c r="AR58" s="175">
        <f t="shared" ref="AR58:AR85" si="24">SUM(AN58:AQ58)</f>
        <v>0</v>
      </c>
      <c r="AS58" s="167"/>
      <c r="AT58" s="174"/>
      <c r="AU58" s="174"/>
      <c r="AV58" s="174"/>
      <c r="AW58" s="174"/>
      <c r="AX58" s="175">
        <f t="shared" ref="AX58:AX85" si="25">SUM(AT58:AW58)</f>
        <v>0</v>
      </c>
      <c r="AY58" s="167"/>
      <c r="AZ58" s="174"/>
      <c r="BA58" s="174"/>
      <c r="BB58" s="174"/>
      <c r="BC58" s="174"/>
      <c r="BD58" s="175">
        <f t="shared" ref="BD58:BD85" si="26">SUM(AZ58:BC58)</f>
        <v>0</v>
      </c>
      <c r="BE58" s="167"/>
      <c r="BF58" s="174"/>
      <c r="BG58" s="174"/>
      <c r="BH58" s="174"/>
      <c r="BI58" s="174"/>
      <c r="BJ58" s="175">
        <f t="shared" ref="BJ58:BJ85" si="27">SUM(BF58:BI58)</f>
        <v>0</v>
      </c>
      <c r="BK58" s="167"/>
      <c r="BL58" s="174"/>
      <c r="BM58" s="174"/>
      <c r="BN58" s="174"/>
      <c r="BO58" s="174"/>
      <c r="BP58" s="175">
        <f t="shared" ref="BP58:BP85" si="28">SUM(BL58:BO58)</f>
        <v>0</v>
      </c>
      <c r="BQ58" s="167"/>
      <c r="BR58" s="174"/>
      <c r="BS58" s="174"/>
      <c r="BT58" s="174"/>
      <c r="BU58" s="174"/>
      <c r="BV58" s="175">
        <f t="shared" ref="BV58:BV85" si="29">SUM(BR58:BU58)</f>
        <v>0</v>
      </c>
      <c r="BW58" s="167"/>
      <c r="BX58" s="174"/>
      <c r="BY58" s="174"/>
      <c r="BZ58" s="174"/>
      <c r="CA58" s="174"/>
      <c r="CB58" s="175">
        <f t="shared" ref="CB58:CB85" si="30">SUM(BX58:CA58)</f>
        <v>0</v>
      </c>
      <c r="CC58" s="169"/>
      <c r="CD58" s="169"/>
      <c r="CE58" s="169"/>
      <c r="CF58" s="169"/>
      <c r="CG58" s="169"/>
      <c r="CH58" s="169"/>
      <c r="CI58" s="169"/>
      <c r="CJ58" s="169"/>
      <c r="CK58" s="158"/>
      <c r="CL58" s="158"/>
      <c r="CM58" s="132"/>
      <c r="CN58" s="132"/>
      <c r="CO58" s="132"/>
      <c r="CP58" s="132"/>
    </row>
    <row r="59" spans="1:94" s="77" customFormat="1" ht="15" customHeight="1">
      <c r="A59" s="190">
        <v>31701</v>
      </c>
      <c r="B59" s="189" t="s">
        <v>154</v>
      </c>
      <c r="C59" s="81">
        <v>3500</v>
      </c>
      <c r="D59" s="81">
        <v>10227</v>
      </c>
      <c r="E59" s="82">
        <v>1392</v>
      </c>
      <c r="F59" s="82"/>
      <c r="G59" s="233">
        <v>7727</v>
      </c>
      <c r="H59" s="83" t="e">
        <v>#DIV/0!</v>
      </c>
      <c r="I59" s="84">
        <f t="shared" si="20"/>
        <v>2500</v>
      </c>
      <c r="J59" s="173"/>
      <c r="K59" s="173"/>
      <c r="L59" s="173">
        <f t="shared" si="21"/>
        <v>1392</v>
      </c>
      <c r="M59" s="174"/>
      <c r="N59" s="174"/>
      <c r="O59" s="174"/>
      <c r="P59" s="174"/>
      <c r="Q59" s="174"/>
      <c r="R59" s="174"/>
      <c r="S59" s="174"/>
      <c r="T59" s="174"/>
      <c r="U59" s="174"/>
      <c r="V59" s="167"/>
      <c r="W59" s="167"/>
      <c r="X59" s="174"/>
      <c r="Y59" s="174"/>
      <c r="Z59" s="174"/>
      <c r="AA59" s="174"/>
      <c r="AB59" s="174">
        <f t="shared" si="5"/>
        <v>0</v>
      </c>
      <c r="AC59" s="167"/>
      <c r="AD59" s="174"/>
      <c r="AE59" s="174"/>
      <c r="AF59" s="174"/>
      <c r="AG59" s="174"/>
      <c r="AH59" s="174">
        <f t="shared" si="6"/>
        <v>0</v>
      </c>
      <c r="AI59" s="174"/>
      <c r="AJ59" s="174"/>
      <c r="AK59" s="174"/>
      <c r="AL59" s="174"/>
      <c r="AM59" s="175">
        <f t="shared" si="7"/>
        <v>0</v>
      </c>
      <c r="AN59" s="174"/>
      <c r="AO59" s="174"/>
      <c r="AP59" s="174"/>
      <c r="AQ59" s="174"/>
      <c r="AR59" s="175">
        <f t="shared" si="24"/>
        <v>0</v>
      </c>
      <c r="AS59" s="167"/>
      <c r="AT59" s="174"/>
      <c r="AU59" s="174"/>
      <c r="AV59" s="174"/>
      <c r="AW59" s="174"/>
      <c r="AX59" s="175">
        <f t="shared" si="25"/>
        <v>0</v>
      </c>
      <c r="AY59" s="167"/>
      <c r="AZ59" s="174"/>
      <c r="BA59" s="174"/>
      <c r="BB59" s="174"/>
      <c r="BC59" s="174"/>
      <c r="BD59" s="175">
        <f t="shared" si="26"/>
        <v>0</v>
      </c>
      <c r="BE59" s="167"/>
      <c r="BF59" s="174"/>
      <c r="BG59" s="174"/>
      <c r="BH59" s="174"/>
      <c r="BI59" s="174"/>
      <c r="BJ59" s="175">
        <f t="shared" si="27"/>
        <v>0</v>
      </c>
      <c r="BK59" s="167"/>
      <c r="BL59" s="174"/>
      <c r="BM59" s="174"/>
      <c r="BN59" s="174"/>
      <c r="BO59" s="174"/>
      <c r="BP59" s="175">
        <f t="shared" si="28"/>
        <v>0</v>
      </c>
      <c r="BQ59" s="167"/>
      <c r="BR59" s="174"/>
      <c r="BS59" s="174"/>
      <c r="BT59" s="174"/>
      <c r="BU59" s="174"/>
      <c r="BV59" s="175">
        <f t="shared" si="29"/>
        <v>0</v>
      </c>
      <c r="BW59" s="167"/>
      <c r="BX59" s="174"/>
      <c r="BY59" s="174"/>
      <c r="BZ59" s="174"/>
      <c r="CA59" s="174"/>
      <c r="CB59" s="175">
        <f t="shared" si="30"/>
        <v>0</v>
      </c>
      <c r="CC59" s="169"/>
      <c r="CD59" s="169"/>
      <c r="CE59" s="169"/>
      <c r="CF59" s="169"/>
      <c r="CG59" s="169"/>
      <c r="CH59" s="169"/>
      <c r="CI59" s="169"/>
      <c r="CJ59" s="169"/>
      <c r="CK59" s="158"/>
      <c r="CL59" s="158"/>
      <c r="CM59" s="132"/>
      <c r="CN59" s="132"/>
      <c r="CO59" s="132"/>
      <c r="CP59" s="132"/>
    </row>
    <row r="60" spans="1:94" s="77" customFormat="1" ht="15" customHeight="1">
      <c r="A60" s="190">
        <v>31801</v>
      </c>
      <c r="B60" s="189" t="s">
        <v>117</v>
      </c>
      <c r="C60" s="81">
        <v>4000</v>
      </c>
      <c r="D60" s="81">
        <v>4000</v>
      </c>
      <c r="E60" s="82">
        <v>760.54</v>
      </c>
      <c r="F60" s="82"/>
      <c r="G60" s="233">
        <v>1697.97</v>
      </c>
      <c r="H60" s="83">
        <v>0.1515888</v>
      </c>
      <c r="I60" s="84">
        <f t="shared" si="20"/>
        <v>2302.0299999999997</v>
      </c>
      <c r="J60" s="173"/>
      <c r="K60" s="173"/>
      <c r="L60" s="173">
        <f t="shared" si="21"/>
        <v>760.54</v>
      </c>
      <c r="M60" s="174"/>
      <c r="N60" s="174"/>
      <c r="O60" s="174"/>
      <c r="P60" s="174"/>
      <c r="Q60" s="174"/>
      <c r="R60" s="174"/>
      <c r="S60" s="174"/>
      <c r="T60" s="174"/>
      <c r="U60" s="174"/>
      <c r="V60" s="167"/>
      <c r="W60" s="174"/>
      <c r="X60" s="174"/>
      <c r="Y60" s="174"/>
      <c r="Z60" s="174"/>
      <c r="AA60" s="174"/>
      <c r="AB60" s="174">
        <f t="shared" si="5"/>
        <v>0</v>
      </c>
      <c r="AC60" s="167"/>
      <c r="AD60" s="174"/>
      <c r="AE60" s="174"/>
      <c r="AF60" s="174"/>
      <c r="AG60" s="174"/>
      <c r="AH60" s="174">
        <f t="shared" si="6"/>
        <v>0</v>
      </c>
      <c r="AI60" s="174"/>
      <c r="AJ60" s="174"/>
      <c r="AK60" s="174"/>
      <c r="AL60" s="174"/>
      <c r="AM60" s="175">
        <f t="shared" si="7"/>
        <v>0</v>
      </c>
      <c r="AN60" s="174"/>
      <c r="AO60" s="174"/>
      <c r="AP60" s="174"/>
      <c r="AQ60" s="174"/>
      <c r="AR60" s="175">
        <f t="shared" si="24"/>
        <v>0</v>
      </c>
      <c r="AS60" s="167"/>
      <c r="AT60" s="174"/>
      <c r="AU60" s="174"/>
      <c r="AV60" s="174"/>
      <c r="AW60" s="174"/>
      <c r="AX60" s="175">
        <f t="shared" si="25"/>
        <v>0</v>
      </c>
      <c r="AY60" s="167"/>
      <c r="AZ60" s="174"/>
      <c r="BA60" s="174"/>
      <c r="BB60" s="174"/>
      <c r="BC60" s="174"/>
      <c r="BD60" s="175">
        <f t="shared" si="26"/>
        <v>0</v>
      </c>
      <c r="BE60" s="167"/>
      <c r="BF60" s="174"/>
      <c r="BG60" s="174"/>
      <c r="BH60" s="174"/>
      <c r="BI60" s="174"/>
      <c r="BJ60" s="175">
        <f t="shared" si="27"/>
        <v>0</v>
      </c>
      <c r="BK60" s="167"/>
      <c r="BL60" s="174"/>
      <c r="BM60" s="174"/>
      <c r="BN60" s="174"/>
      <c r="BO60" s="174"/>
      <c r="BP60" s="175">
        <f t="shared" si="28"/>
        <v>0</v>
      </c>
      <c r="BQ60" s="167"/>
      <c r="BR60" s="174"/>
      <c r="BS60" s="174"/>
      <c r="BT60" s="174"/>
      <c r="BU60" s="174"/>
      <c r="BV60" s="175">
        <f t="shared" si="29"/>
        <v>0</v>
      </c>
      <c r="BW60" s="167"/>
      <c r="BX60" s="174"/>
      <c r="BY60" s="174"/>
      <c r="BZ60" s="174"/>
      <c r="CA60" s="174"/>
      <c r="CB60" s="175">
        <f t="shared" si="30"/>
        <v>0</v>
      </c>
      <c r="CC60" s="169"/>
      <c r="CD60" s="169"/>
      <c r="CE60" s="169"/>
      <c r="CF60" s="169"/>
      <c r="CG60" s="169"/>
      <c r="CH60" s="169"/>
      <c r="CI60" s="169"/>
      <c r="CJ60" s="169"/>
      <c r="CK60" s="158"/>
      <c r="CL60" s="158"/>
      <c r="CM60" s="132"/>
      <c r="CN60" s="132"/>
      <c r="CO60" s="132"/>
      <c r="CP60" s="132"/>
    </row>
    <row r="61" spans="1:94" s="77" customFormat="1" ht="15" customHeight="1">
      <c r="A61" s="188">
        <v>32201</v>
      </c>
      <c r="B61" s="189" t="s">
        <v>123</v>
      </c>
      <c r="C61" s="81">
        <v>100000</v>
      </c>
      <c r="D61" s="81">
        <v>88158.399999999994</v>
      </c>
      <c r="E61" s="82">
        <v>18948.599999999999</v>
      </c>
      <c r="F61" s="82"/>
      <c r="G61" s="233">
        <v>80828.76999999999</v>
      </c>
      <c r="H61" s="83">
        <v>0.16670412614980287</v>
      </c>
      <c r="I61" s="84">
        <f t="shared" si="20"/>
        <v>7329.6300000000047</v>
      </c>
      <c r="J61" s="173"/>
      <c r="K61" s="173"/>
      <c r="L61" s="173">
        <f t="shared" si="21"/>
        <v>18948.599999999999</v>
      </c>
      <c r="M61" s="174"/>
      <c r="N61" s="174"/>
      <c r="O61" s="174"/>
      <c r="P61" s="174"/>
      <c r="Q61" s="174"/>
      <c r="R61" s="174"/>
      <c r="S61" s="174"/>
      <c r="T61" s="174"/>
      <c r="U61" s="174"/>
      <c r="V61" s="167"/>
      <c r="W61" s="167"/>
      <c r="X61" s="174"/>
      <c r="Y61" s="174"/>
      <c r="Z61" s="174"/>
      <c r="AA61" s="174"/>
      <c r="AB61" s="174">
        <f t="shared" si="5"/>
        <v>0</v>
      </c>
      <c r="AC61" s="167"/>
      <c r="AD61" s="174"/>
      <c r="AE61" s="174"/>
      <c r="AF61" s="174"/>
      <c r="AG61" s="174"/>
      <c r="AH61" s="174">
        <f t="shared" si="6"/>
        <v>0</v>
      </c>
      <c r="AI61" s="174"/>
      <c r="AJ61" s="174"/>
      <c r="AK61" s="174"/>
      <c r="AL61" s="174"/>
      <c r="AM61" s="175">
        <f t="shared" si="7"/>
        <v>0</v>
      </c>
      <c r="AN61" s="174"/>
      <c r="AO61" s="174"/>
      <c r="AP61" s="174"/>
      <c r="AQ61" s="174"/>
      <c r="AR61" s="175">
        <f t="shared" si="24"/>
        <v>0</v>
      </c>
      <c r="AS61" s="167"/>
      <c r="AT61" s="174"/>
      <c r="AU61" s="174"/>
      <c r="AV61" s="174"/>
      <c r="AW61" s="174"/>
      <c r="AX61" s="175">
        <f t="shared" si="25"/>
        <v>0</v>
      </c>
      <c r="AY61" s="167"/>
      <c r="AZ61" s="174"/>
      <c r="BA61" s="174"/>
      <c r="BB61" s="174"/>
      <c r="BC61" s="174"/>
      <c r="BD61" s="175">
        <f t="shared" si="26"/>
        <v>0</v>
      </c>
      <c r="BE61" s="167"/>
      <c r="BF61" s="174"/>
      <c r="BG61" s="174"/>
      <c r="BH61" s="174"/>
      <c r="BI61" s="174"/>
      <c r="BJ61" s="175">
        <f t="shared" si="27"/>
        <v>0</v>
      </c>
      <c r="BK61" s="167"/>
      <c r="BL61" s="174"/>
      <c r="BM61" s="174"/>
      <c r="BN61" s="174"/>
      <c r="BO61" s="174"/>
      <c r="BP61" s="175">
        <f t="shared" si="28"/>
        <v>0</v>
      </c>
      <c r="BQ61" s="167"/>
      <c r="BR61" s="174"/>
      <c r="BS61" s="174"/>
      <c r="BT61" s="174"/>
      <c r="BU61" s="174"/>
      <c r="BV61" s="175">
        <f t="shared" si="29"/>
        <v>0</v>
      </c>
      <c r="BW61" s="167"/>
      <c r="BX61" s="174"/>
      <c r="BY61" s="174"/>
      <c r="BZ61" s="174"/>
      <c r="CA61" s="174"/>
      <c r="CB61" s="175">
        <f t="shared" si="30"/>
        <v>0</v>
      </c>
      <c r="CC61" s="169"/>
      <c r="CD61" s="169"/>
      <c r="CE61" s="169"/>
      <c r="CF61" s="169"/>
      <c r="CG61" s="169"/>
      <c r="CH61" s="169"/>
      <c r="CI61" s="169"/>
      <c r="CJ61" s="169"/>
      <c r="CK61" s="158"/>
      <c r="CL61" s="158"/>
      <c r="CM61" s="132"/>
      <c r="CN61" s="132"/>
      <c r="CO61" s="132"/>
      <c r="CP61" s="132"/>
    </row>
    <row r="62" spans="1:94" s="77" customFormat="1" ht="15" customHeight="1">
      <c r="A62" s="190">
        <v>32301</v>
      </c>
      <c r="B62" s="189" t="s">
        <v>124</v>
      </c>
      <c r="C62" s="81">
        <v>55000</v>
      </c>
      <c r="D62" s="81">
        <v>55000</v>
      </c>
      <c r="E62" s="82">
        <v>14176.32</v>
      </c>
      <c r="F62" s="82"/>
      <c r="G62" s="233">
        <v>44708.91</v>
      </c>
      <c r="H62" s="83">
        <v>0</v>
      </c>
      <c r="I62" s="84">
        <f t="shared" si="20"/>
        <v>10291.089999999997</v>
      </c>
      <c r="J62" s="173"/>
      <c r="K62" s="173"/>
      <c r="L62" s="173">
        <f t="shared" si="21"/>
        <v>14176.32</v>
      </c>
      <c r="M62" s="174"/>
      <c r="N62" s="174"/>
      <c r="O62" s="174"/>
      <c r="P62" s="174"/>
      <c r="Q62" s="174"/>
      <c r="R62" s="174"/>
      <c r="S62" s="174"/>
      <c r="T62" s="174"/>
      <c r="U62" s="174"/>
      <c r="V62" s="167"/>
      <c r="W62" s="167"/>
      <c r="X62" s="174"/>
      <c r="Y62" s="174"/>
      <c r="Z62" s="174"/>
      <c r="AA62" s="174"/>
      <c r="AB62" s="174">
        <f t="shared" si="5"/>
        <v>0</v>
      </c>
      <c r="AC62" s="167"/>
      <c r="AD62" s="174"/>
      <c r="AE62" s="174"/>
      <c r="AF62" s="174"/>
      <c r="AG62" s="174"/>
      <c r="AH62" s="174">
        <f t="shared" si="6"/>
        <v>0</v>
      </c>
      <c r="AI62" s="174"/>
      <c r="AJ62" s="174"/>
      <c r="AK62" s="174"/>
      <c r="AL62" s="174"/>
      <c r="AM62" s="175">
        <f t="shared" si="7"/>
        <v>0</v>
      </c>
      <c r="AN62" s="174"/>
      <c r="AO62" s="174"/>
      <c r="AP62" s="174"/>
      <c r="AQ62" s="174"/>
      <c r="AR62" s="175">
        <f t="shared" si="24"/>
        <v>0</v>
      </c>
      <c r="AS62" s="167"/>
      <c r="AT62" s="174"/>
      <c r="AU62" s="174"/>
      <c r="AV62" s="174"/>
      <c r="AW62" s="174"/>
      <c r="AX62" s="175">
        <f t="shared" si="25"/>
        <v>0</v>
      </c>
      <c r="AY62" s="167"/>
      <c r="AZ62" s="174"/>
      <c r="BA62" s="174"/>
      <c r="BB62" s="174"/>
      <c r="BC62" s="174"/>
      <c r="BD62" s="175">
        <f t="shared" si="26"/>
        <v>0</v>
      </c>
      <c r="BE62" s="167"/>
      <c r="BF62" s="174"/>
      <c r="BG62" s="174"/>
      <c r="BH62" s="174"/>
      <c r="BI62" s="174"/>
      <c r="BJ62" s="175">
        <f t="shared" si="27"/>
        <v>0</v>
      </c>
      <c r="BK62" s="167"/>
      <c r="BL62" s="174"/>
      <c r="BM62" s="174"/>
      <c r="BN62" s="174"/>
      <c r="BO62" s="174"/>
      <c r="BP62" s="175">
        <f t="shared" si="28"/>
        <v>0</v>
      </c>
      <c r="BQ62" s="167"/>
      <c r="BR62" s="174"/>
      <c r="BS62" s="174"/>
      <c r="BT62" s="174"/>
      <c r="BU62" s="174"/>
      <c r="BV62" s="175">
        <f t="shared" si="29"/>
        <v>0</v>
      </c>
      <c r="BW62" s="167"/>
      <c r="BX62" s="174"/>
      <c r="BY62" s="174"/>
      <c r="BZ62" s="174"/>
      <c r="CA62" s="174"/>
      <c r="CB62" s="175">
        <f t="shared" si="30"/>
        <v>0</v>
      </c>
      <c r="CC62" s="169"/>
      <c r="CD62" s="169"/>
      <c r="CE62" s="169"/>
      <c r="CF62" s="169"/>
      <c r="CG62" s="169"/>
      <c r="CH62" s="169"/>
      <c r="CI62" s="169"/>
      <c r="CJ62" s="169"/>
      <c r="CK62" s="158"/>
      <c r="CL62" s="158"/>
      <c r="CM62" s="132"/>
      <c r="CN62" s="132"/>
      <c r="CO62" s="132"/>
      <c r="CP62" s="132"/>
    </row>
    <row r="63" spans="1:94" s="77" customFormat="1" ht="15" customHeight="1">
      <c r="A63" s="190">
        <v>32501</v>
      </c>
      <c r="B63" s="191" t="s">
        <v>125</v>
      </c>
      <c r="C63" s="81">
        <v>5000</v>
      </c>
      <c r="D63" s="81">
        <v>2900</v>
      </c>
      <c r="E63" s="82">
        <v>0</v>
      </c>
      <c r="F63" s="82"/>
      <c r="G63" s="233">
        <v>900</v>
      </c>
      <c r="H63" s="83">
        <v>0.2291</v>
      </c>
      <c r="I63" s="84">
        <f t="shared" si="20"/>
        <v>2000</v>
      </c>
      <c r="J63" s="173"/>
      <c r="K63" s="173"/>
      <c r="L63" s="173">
        <f t="shared" si="21"/>
        <v>0</v>
      </c>
      <c r="M63" s="174"/>
      <c r="N63" s="174"/>
      <c r="O63" s="174"/>
      <c r="P63" s="174"/>
      <c r="Q63" s="174"/>
      <c r="R63" s="174"/>
      <c r="S63" s="174"/>
      <c r="T63" s="174"/>
      <c r="U63" s="174"/>
      <c r="V63" s="167"/>
      <c r="W63" s="167"/>
      <c r="X63" s="174"/>
      <c r="Y63" s="174"/>
      <c r="Z63" s="174"/>
      <c r="AA63" s="174"/>
      <c r="AB63" s="174">
        <f t="shared" si="5"/>
        <v>0</v>
      </c>
      <c r="AC63" s="167"/>
      <c r="AD63" s="174"/>
      <c r="AE63" s="174"/>
      <c r="AF63" s="174"/>
      <c r="AG63" s="174"/>
      <c r="AH63" s="174">
        <f t="shared" si="6"/>
        <v>0</v>
      </c>
      <c r="AI63" s="174"/>
      <c r="AJ63" s="174"/>
      <c r="AK63" s="174"/>
      <c r="AL63" s="174"/>
      <c r="AM63" s="175">
        <f t="shared" si="7"/>
        <v>0</v>
      </c>
      <c r="AN63" s="174"/>
      <c r="AO63" s="174"/>
      <c r="AP63" s="174"/>
      <c r="AQ63" s="174"/>
      <c r="AR63" s="175">
        <f t="shared" si="24"/>
        <v>0</v>
      </c>
      <c r="AS63" s="167"/>
      <c r="AT63" s="174"/>
      <c r="AU63" s="174"/>
      <c r="AV63" s="174"/>
      <c r="AW63" s="174"/>
      <c r="AX63" s="175">
        <f t="shared" si="25"/>
        <v>0</v>
      </c>
      <c r="AY63" s="167"/>
      <c r="AZ63" s="174"/>
      <c r="BA63" s="174"/>
      <c r="BB63" s="174"/>
      <c r="BC63" s="174"/>
      <c r="BD63" s="175">
        <f t="shared" si="26"/>
        <v>0</v>
      </c>
      <c r="BE63" s="167"/>
      <c r="BF63" s="174"/>
      <c r="BG63" s="174"/>
      <c r="BH63" s="174"/>
      <c r="BI63" s="174"/>
      <c r="BJ63" s="175">
        <f t="shared" si="27"/>
        <v>0</v>
      </c>
      <c r="BK63" s="167"/>
      <c r="BL63" s="174"/>
      <c r="BM63" s="174"/>
      <c r="BN63" s="174"/>
      <c r="BO63" s="174"/>
      <c r="BP63" s="175">
        <f t="shared" si="28"/>
        <v>0</v>
      </c>
      <c r="BQ63" s="167"/>
      <c r="BR63" s="174"/>
      <c r="BS63" s="174"/>
      <c r="BT63" s="174"/>
      <c r="BU63" s="174"/>
      <c r="BV63" s="175">
        <f t="shared" si="29"/>
        <v>0</v>
      </c>
      <c r="BW63" s="167"/>
      <c r="BX63" s="174"/>
      <c r="BY63" s="174"/>
      <c r="BZ63" s="174"/>
      <c r="CA63" s="174"/>
      <c r="CB63" s="175">
        <f t="shared" si="30"/>
        <v>0</v>
      </c>
      <c r="CC63" s="169"/>
      <c r="CD63" s="169"/>
      <c r="CE63" s="169"/>
      <c r="CF63" s="169"/>
      <c r="CG63" s="169"/>
      <c r="CH63" s="169"/>
      <c r="CI63" s="169"/>
      <c r="CJ63" s="169"/>
      <c r="CK63" s="158"/>
      <c r="CL63" s="158"/>
      <c r="CM63" s="132"/>
      <c r="CN63" s="132"/>
      <c r="CO63" s="132"/>
      <c r="CP63" s="132"/>
    </row>
    <row r="64" spans="1:94" s="77" customFormat="1">
      <c r="A64" s="190">
        <v>32701</v>
      </c>
      <c r="B64" s="255" t="s">
        <v>176</v>
      </c>
      <c r="C64" s="81">
        <v>0</v>
      </c>
      <c r="D64" s="81">
        <v>2100</v>
      </c>
      <c r="E64" s="264">
        <v>850</v>
      </c>
      <c r="F64" s="82"/>
      <c r="G64" s="233">
        <v>2100</v>
      </c>
      <c r="H64" s="83"/>
      <c r="I64" s="84"/>
      <c r="J64" s="173"/>
      <c r="K64" s="173"/>
      <c r="L64" s="173"/>
      <c r="M64" s="174"/>
      <c r="N64" s="174"/>
      <c r="O64" s="174"/>
      <c r="P64" s="174"/>
      <c r="Q64" s="174"/>
      <c r="R64" s="174"/>
      <c r="S64" s="174"/>
      <c r="T64" s="174"/>
      <c r="U64" s="174"/>
      <c r="V64" s="167"/>
      <c r="W64" s="167"/>
      <c r="X64" s="174"/>
      <c r="Y64" s="174"/>
      <c r="Z64" s="174"/>
      <c r="AA64" s="174"/>
      <c r="AB64" s="174"/>
      <c r="AC64" s="167"/>
      <c r="AD64" s="174"/>
      <c r="AE64" s="174"/>
      <c r="AF64" s="174"/>
      <c r="AG64" s="174"/>
      <c r="AH64" s="174"/>
      <c r="AI64" s="174"/>
      <c r="AJ64" s="174"/>
      <c r="AK64" s="174"/>
      <c r="AL64" s="174"/>
      <c r="AM64" s="175"/>
      <c r="AN64" s="174"/>
      <c r="AO64" s="174"/>
      <c r="AP64" s="174"/>
      <c r="AQ64" s="174"/>
      <c r="AR64" s="175"/>
      <c r="AS64" s="167"/>
      <c r="AT64" s="174"/>
      <c r="AU64" s="174"/>
      <c r="AV64" s="174"/>
      <c r="AW64" s="174"/>
      <c r="AX64" s="175"/>
      <c r="AY64" s="167"/>
      <c r="AZ64" s="174"/>
      <c r="BA64" s="174"/>
      <c r="BB64" s="174"/>
      <c r="BC64" s="174"/>
      <c r="BD64" s="175"/>
      <c r="BE64" s="167"/>
      <c r="BF64" s="174"/>
      <c r="BG64" s="174"/>
      <c r="BH64" s="174"/>
      <c r="BI64" s="174"/>
      <c r="BJ64" s="175"/>
      <c r="BK64" s="167"/>
      <c r="BL64" s="174"/>
      <c r="BM64" s="174"/>
      <c r="BN64" s="174"/>
      <c r="BO64" s="174"/>
      <c r="BP64" s="175"/>
      <c r="BQ64" s="167"/>
      <c r="BR64" s="174"/>
      <c r="BS64" s="174"/>
      <c r="BT64" s="174"/>
      <c r="BU64" s="174"/>
      <c r="BV64" s="175"/>
      <c r="BW64" s="167"/>
      <c r="BX64" s="174"/>
      <c r="BY64" s="174"/>
      <c r="BZ64" s="174"/>
      <c r="CA64" s="174"/>
      <c r="CB64" s="175"/>
      <c r="CC64" s="169"/>
      <c r="CD64" s="169"/>
      <c r="CE64" s="169"/>
      <c r="CF64" s="169"/>
      <c r="CG64" s="169"/>
      <c r="CH64" s="169"/>
      <c r="CI64" s="169"/>
      <c r="CJ64" s="169"/>
      <c r="CK64" s="158"/>
      <c r="CL64" s="158"/>
      <c r="CM64" s="132"/>
      <c r="CN64" s="132"/>
      <c r="CO64" s="132"/>
      <c r="CP64" s="132"/>
    </row>
    <row r="65" spans="1:94" s="77" customFormat="1" ht="24">
      <c r="A65" s="190">
        <v>33101</v>
      </c>
      <c r="B65" s="189" t="s">
        <v>143</v>
      </c>
      <c r="C65" s="81">
        <v>389310</v>
      </c>
      <c r="D65" s="235">
        <v>475482.28</v>
      </c>
      <c r="E65" s="265">
        <v>202125.82</v>
      </c>
      <c r="F65" s="82"/>
      <c r="G65" s="233">
        <v>472910.28</v>
      </c>
      <c r="H65" s="83">
        <v>4.419047619047619E-2</v>
      </c>
      <c r="I65" s="84">
        <f t="shared" si="20"/>
        <v>2572</v>
      </c>
      <c r="J65" s="173"/>
      <c r="K65" s="173"/>
      <c r="L65" s="173">
        <f t="shared" si="21"/>
        <v>202125.82</v>
      </c>
      <c r="M65" s="174"/>
      <c r="N65" s="174"/>
      <c r="O65" s="174"/>
      <c r="P65" s="174"/>
      <c r="Q65" s="174"/>
      <c r="R65" s="174"/>
      <c r="S65" s="174"/>
      <c r="T65" s="174"/>
      <c r="U65" s="174"/>
      <c r="V65" s="167"/>
      <c r="W65" s="167"/>
      <c r="X65" s="174"/>
      <c r="Y65" s="174"/>
      <c r="Z65" s="174"/>
      <c r="AA65" s="174"/>
      <c r="AB65" s="174">
        <f t="shared" si="5"/>
        <v>0</v>
      </c>
      <c r="AC65" s="167"/>
      <c r="AD65" s="174"/>
      <c r="AE65" s="174"/>
      <c r="AF65" s="174"/>
      <c r="AG65" s="174"/>
      <c r="AH65" s="174">
        <f t="shared" si="6"/>
        <v>0</v>
      </c>
      <c r="AI65" s="174"/>
      <c r="AJ65" s="174"/>
      <c r="AK65" s="174"/>
      <c r="AL65" s="174"/>
      <c r="AM65" s="175">
        <f t="shared" si="7"/>
        <v>0</v>
      </c>
      <c r="AN65" s="174"/>
      <c r="AO65" s="174"/>
      <c r="AP65" s="174"/>
      <c r="AQ65" s="174"/>
      <c r="AR65" s="175">
        <f t="shared" si="24"/>
        <v>0</v>
      </c>
      <c r="AS65" s="167"/>
      <c r="AT65" s="174"/>
      <c r="AU65" s="174"/>
      <c r="AV65" s="174"/>
      <c r="AW65" s="174"/>
      <c r="AX65" s="175">
        <f t="shared" si="25"/>
        <v>0</v>
      </c>
      <c r="AY65" s="167"/>
      <c r="AZ65" s="174"/>
      <c r="BA65" s="174"/>
      <c r="BB65" s="174"/>
      <c r="BC65" s="174"/>
      <c r="BD65" s="175">
        <f t="shared" si="26"/>
        <v>0</v>
      </c>
      <c r="BE65" s="167"/>
      <c r="BF65" s="174"/>
      <c r="BG65" s="174"/>
      <c r="BH65" s="174"/>
      <c r="BI65" s="174"/>
      <c r="BJ65" s="175">
        <f t="shared" si="27"/>
        <v>0</v>
      </c>
      <c r="BK65" s="167"/>
      <c r="BL65" s="174"/>
      <c r="BM65" s="174"/>
      <c r="BN65" s="174"/>
      <c r="BO65" s="174"/>
      <c r="BP65" s="175">
        <f t="shared" si="28"/>
        <v>0</v>
      </c>
      <c r="BQ65" s="167"/>
      <c r="BR65" s="174"/>
      <c r="BS65" s="174"/>
      <c r="BT65" s="174"/>
      <c r="BU65" s="174"/>
      <c r="BV65" s="175">
        <f t="shared" si="29"/>
        <v>0</v>
      </c>
      <c r="BW65" s="167"/>
      <c r="BX65" s="174"/>
      <c r="BY65" s="174"/>
      <c r="BZ65" s="174"/>
      <c r="CA65" s="174"/>
      <c r="CB65" s="175">
        <f t="shared" si="30"/>
        <v>0</v>
      </c>
      <c r="CC65" s="169"/>
      <c r="CD65" s="169"/>
      <c r="CE65" s="169"/>
      <c r="CF65" s="169"/>
      <c r="CG65" s="169"/>
      <c r="CH65" s="169"/>
      <c r="CI65" s="169"/>
      <c r="CJ65" s="169"/>
      <c r="CK65" s="158"/>
      <c r="CL65" s="158"/>
      <c r="CM65" s="132"/>
      <c r="CN65" s="132"/>
      <c r="CO65" s="132"/>
      <c r="CP65" s="132"/>
    </row>
    <row r="66" spans="1:94" s="77" customFormat="1" ht="24">
      <c r="A66" s="190">
        <v>33201</v>
      </c>
      <c r="B66" s="191" t="s">
        <v>155</v>
      </c>
      <c r="C66" s="81">
        <v>25000</v>
      </c>
      <c r="D66" s="81">
        <v>0</v>
      </c>
      <c r="E66" s="82">
        <v>0</v>
      </c>
      <c r="F66" s="82"/>
      <c r="G66" s="233">
        <v>0</v>
      </c>
      <c r="H66" s="83">
        <v>0.15669769241214282</v>
      </c>
      <c r="I66" s="84">
        <f t="shared" si="20"/>
        <v>0</v>
      </c>
      <c r="J66" s="173"/>
      <c r="K66" s="173"/>
      <c r="L66" s="173">
        <f t="shared" si="21"/>
        <v>0</v>
      </c>
      <c r="M66" s="174"/>
      <c r="N66" s="174"/>
      <c r="O66" s="174"/>
      <c r="P66" s="174"/>
      <c r="Q66" s="174"/>
      <c r="R66" s="174"/>
      <c r="S66" s="174"/>
      <c r="T66" s="174"/>
      <c r="U66" s="174"/>
      <c r="V66" s="167"/>
      <c r="W66" s="167"/>
      <c r="X66" s="174"/>
      <c r="Y66" s="174"/>
      <c r="Z66" s="174"/>
      <c r="AA66" s="174"/>
      <c r="AB66" s="174">
        <f t="shared" si="5"/>
        <v>0</v>
      </c>
      <c r="AC66" s="167"/>
      <c r="AD66" s="174"/>
      <c r="AE66" s="174"/>
      <c r="AF66" s="174"/>
      <c r="AG66" s="174"/>
      <c r="AH66" s="174">
        <f t="shared" si="6"/>
        <v>0</v>
      </c>
      <c r="AI66" s="174"/>
      <c r="AJ66" s="174"/>
      <c r="AK66" s="174"/>
      <c r="AL66" s="174"/>
      <c r="AM66" s="175">
        <f t="shared" si="7"/>
        <v>0</v>
      </c>
      <c r="AN66" s="174"/>
      <c r="AO66" s="174"/>
      <c r="AP66" s="174"/>
      <c r="AQ66" s="174"/>
      <c r="AR66" s="175">
        <f t="shared" si="24"/>
        <v>0</v>
      </c>
      <c r="AS66" s="167"/>
      <c r="AT66" s="174"/>
      <c r="AU66" s="174"/>
      <c r="AV66" s="174"/>
      <c r="AW66" s="174"/>
      <c r="AX66" s="175">
        <f t="shared" si="25"/>
        <v>0</v>
      </c>
      <c r="AY66" s="167"/>
      <c r="AZ66" s="174"/>
      <c r="BA66" s="174"/>
      <c r="BB66" s="174"/>
      <c r="BC66" s="174"/>
      <c r="BD66" s="175">
        <f t="shared" si="26"/>
        <v>0</v>
      </c>
      <c r="BE66" s="167"/>
      <c r="BF66" s="174"/>
      <c r="BG66" s="174"/>
      <c r="BH66" s="174"/>
      <c r="BI66" s="174"/>
      <c r="BJ66" s="175">
        <f t="shared" si="27"/>
        <v>0</v>
      </c>
      <c r="BK66" s="167"/>
      <c r="BL66" s="174"/>
      <c r="BM66" s="174"/>
      <c r="BN66" s="174"/>
      <c r="BO66" s="174"/>
      <c r="BP66" s="175">
        <f t="shared" si="28"/>
        <v>0</v>
      </c>
      <c r="BQ66" s="167"/>
      <c r="BR66" s="174"/>
      <c r="BS66" s="174"/>
      <c r="BT66" s="174"/>
      <c r="BU66" s="174"/>
      <c r="BV66" s="175">
        <f t="shared" si="29"/>
        <v>0</v>
      </c>
      <c r="BW66" s="167"/>
      <c r="BX66" s="174"/>
      <c r="BY66" s="174"/>
      <c r="BZ66" s="174"/>
      <c r="CA66" s="174"/>
      <c r="CB66" s="175">
        <f t="shared" si="30"/>
        <v>0</v>
      </c>
      <c r="CC66" s="169"/>
      <c r="CD66" s="169"/>
      <c r="CE66" s="169"/>
      <c r="CF66" s="169"/>
      <c r="CG66" s="169"/>
      <c r="CH66" s="169"/>
      <c r="CI66" s="169"/>
      <c r="CJ66" s="169"/>
      <c r="CK66" s="158"/>
      <c r="CL66" s="158"/>
      <c r="CM66" s="132"/>
      <c r="CN66" s="132"/>
      <c r="CO66" s="132"/>
      <c r="CP66" s="132"/>
    </row>
    <row r="67" spans="1:94" s="77" customFormat="1" ht="15" customHeight="1">
      <c r="A67" s="190">
        <v>33301</v>
      </c>
      <c r="B67" s="189" t="s">
        <v>127</v>
      </c>
      <c r="C67" s="81">
        <v>6000</v>
      </c>
      <c r="D67" s="81">
        <v>6000</v>
      </c>
      <c r="E67" s="82">
        <v>0</v>
      </c>
      <c r="F67" s="82"/>
      <c r="G67" s="233">
        <v>0</v>
      </c>
      <c r="H67" s="83">
        <v>0</v>
      </c>
      <c r="I67" s="84">
        <f t="shared" si="20"/>
        <v>6000</v>
      </c>
      <c r="J67" s="173"/>
      <c r="K67" s="173"/>
      <c r="L67" s="173">
        <f t="shared" si="21"/>
        <v>0</v>
      </c>
      <c r="M67" s="174"/>
      <c r="N67" s="174"/>
      <c r="O67" s="174"/>
      <c r="P67" s="174"/>
      <c r="Q67" s="174"/>
      <c r="R67" s="174"/>
      <c r="S67" s="174"/>
      <c r="T67" s="174"/>
      <c r="U67" s="174"/>
      <c r="V67" s="167"/>
      <c r="W67" s="167"/>
      <c r="X67" s="174"/>
      <c r="Y67" s="174"/>
      <c r="Z67" s="174"/>
      <c r="AA67" s="174"/>
      <c r="AB67" s="174">
        <f t="shared" si="5"/>
        <v>0</v>
      </c>
      <c r="AC67" s="167"/>
      <c r="AD67" s="174"/>
      <c r="AE67" s="174"/>
      <c r="AF67" s="174"/>
      <c r="AG67" s="174"/>
      <c r="AH67" s="174">
        <f t="shared" si="6"/>
        <v>0</v>
      </c>
      <c r="AI67" s="174"/>
      <c r="AJ67" s="174"/>
      <c r="AK67" s="174"/>
      <c r="AL67" s="174"/>
      <c r="AM67" s="175">
        <f t="shared" si="7"/>
        <v>0</v>
      </c>
      <c r="AN67" s="174"/>
      <c r="AO67" s="174"/>
      <c r="AP67" s="174"/>
      <c r="AQ67" s="174"/>
      <c r="AR67" s="175">
        <f t="shared" si="24"/>
        <v>0</v>
      </c>
      <c r="AS67" s="167"/>
      <c r="AT67" s="174"/>
      <c r="AU67" s="174"/>
      <c r="AV67" s="174"/>
      <c r="AW67" s="174"/>
      <c r="AX67" s="175">
        <f t="shared" si="25"/>
        <v>0</v>
      </c>
      <c r="AY67" s="167"/>
      <c r="AZ67" s="174"/>
      <c r="BA67" s="174"/>
      <c r="BB67" s="174"/>
      <c r="BC67" s="174"/>
      <c r="BD67" s="175">
        <f t="shared" si="26"/>
        <v>0</v>
      </c>
      <c r="BE67" s="167"/>
      <c r="BF67" s="174"/>
      <c r="BG67" s="174"/>
      <c r="BH67" s="174"/>
      <c r="BI67" s="174"/>
      <c r="BJ67" s="175">
        <f t="shared" si="27"/>
        <v>0</v>
      </c>
      <c r="BK67" s="167"/>
      <c r="BL67" s="174"/>
      <c r="BM67" s="174"/>
      <c r="BN67" s="174"/>
      <c r="BO67" s="174"/>
      <c r="BP67" s="175">
        <f t="shared" si="28"/>
        <v>0</v>
      </c>
      <c r="BQ67" s="167"/>
      <c r="BR67" s="174"/>
      <c r="BS67" s="174"/>
      <c r="BT67" s="174"/>
      <c r="BU67" s="174"/>
      <c r="BV67" s="175">
        <f t="shared" si="29"/>
        <v>0</v>
      </c>
      <c r="BW67" s="167"/>
      <c r="BX67" s="174"/>
      <c r="BY67" s="174"/>
      <c r="BZ67" s="174"/>
      <c r="CA67" s="174"/>
      <c r="CB67" s="175">
        <f t="shared" si="30"/>
        <v>0</v>
      </c>
      <c r="CC67" s="169"/>
      <c r="CD67" s="169"/>
      <c r="CE67" s="169"/>
      <c r="CF67" s="169"/>
      <c r="CG67" s="169"/>
      <c r="CH67" s="169"/>
      <c r="CI67" s="169"/>
      <c r="CJ67" s="169"/>
      <c r="CK67" s="158"/>
      <c r="CL67" s="158"/>
      <c r="CM67" s="132"/>
      <c r="CN67" s="132"/>
      <c r="CO67" s="132"/>
      <c r="CP67" s="132"/>
    </row>
    <row r="68" spans="1:94" s="77" customFormat="1" ht="15" customHeight="1">
      <c r="A68" s="188">
        <v>33401</v>
      </c>
      <c r="B68" s="191" t="s">
        <v>126</v>
      </c>
      <c r="C68" s="81">
        <v>30000</v>
      </c>
      <c r="D68" s="81">
        <v>30000</v>
      </c>
      <c r="E68" s="82">
        <v>0</v>
      </c>
      <c r="F68" s="82"/>
      <c r="G68" s="233">
        <v>0</v>
      </c>
      <c r="H68" s="83">
        <v>0</v>
      </c>
      <c r="I68" s="84">
        <f t="shared" si="20"/>
        <v>30000</v>
      </c>
      <c r="J68" s="173"/>
      <c r="K68" s="173"/>
      <c r="L68" s="173">
        <f t="shared" si="21"/>
        <v>0</v>
      </c>
      <c r="M68" s="174"/>
      <c r="N68" s="174"/>
      <c r="O68" s="174"/>
      <c r="P68" s="174"/>
      <c r="Q68" s="174"/>
      <c r="R68" s="174"/>
      <c r="S68" s="174"/>
      <c r="T68" s="174"/>
      <c r="U68" s="174"/>
      <c r="V68" s="167"/>
      <c r="W68" s="167"/>
      <c r="X68" s="174"/>
      <c r="Y68" s="174"/>
      <c r="Z68" s="174"/>
      <c r="AA68" s="174"/>
      <c r="AB68" s="174">
        <f t="shared" si="5"/>
        <v>0</v>
      </c>
      <c r="AC68" s="167"/>
      <c r="AD68" s="174"/>
      <c r="AE68" s="174"/>
      <c r="AF68" s="174"/>
      <c r="AG68" s="174"/>
      <c r="AH68" s="174">
        <f t="shared" si="6"/>
        <v>0</v>
      </c>
      <c r="AI68" s="174"/>
      <c r="AJ68" s="174"/>
      <c r="AK68" s="174"/>
      <c r="AL68" s="174"/>
      <c r="AM68" s="175">
        <f t="shared" si="7"/>
        <v>0</v>
      </c>
      <c r="AN68" s="174"/>
      <c r="AO68" s="174"/>
      <c r="AP68" s="174"/>
      <c r="AQ68" s="174"/>
      <c r="AR68" s="175">
        <f t="shared" si="24"/>
        <v>0</v>
      </c>
      <c r="AS68" s="167"/>
      <c r="AT68" s="174"/>
      <c r="AU68" s="174"/>
      <c r="AV68" s="174"/>
      <c r="AW68" s="174"/>
      <c r="AX68" s="175">
        <f t="shared" si="25"/>
        <v>0</v>
      </c>
      <c r="AY68" s="167"/>
      <c r="AZ68" s="174"/>
      <c r="BA68" s="174"/>
      <c r="BB68" s="174"/>
      <c r="BC68" s="174"/>
      <c r="BD68" s="175">
        <f t="shared" si="26"/>
        <v>0</v>
      </c>
      <c r="BE68" s="167"/>
      <c r="BF68" s="174"/>
      <c r="BG68" s="174"/>
      <c r="BH68" s="174"/>
      <c r="BI68" s="174"/>
      <c r="BJ68" s="175">
        <f t="shared" si="27"/>
        <v>0</v>
      </c>
      <c r="BK68" s="167"/>
      <c r="BL68" s="174"/>
      <c r="BM68" s="174"/>
      <c r="BN68" s="174"/>
      <c r="BO68" s="174"/>
      <c r="BP68" s="175">
        <f t="shared" si="28"/>
        <v>0</v>
      </c>
      <c r="BQ68" s="167"/>
      <c r="BR68" s="174"/>
      <c r="BS68" s="174"/>
      <c r="BT68" s="174"/>
      <c r="BU68" s="174"/>
      <c r="BV68" s="175">
        <f t="shared" si="29"/>
        <v>0</v>
      </c>
      <c r="BW68" s="167"/>
      <c r="BX68" s="174"/>
      <c r="BY68" s="174"/>
      <c r="BZ68" s="174"/>
      <c r="CA68" s="174"/>
      <c r="CB68" s="175">
        <f t="shared" si="30"/>
        <v>0</v>
      </c>
      <c r="CC68" s="169"/>
      <c r="CD68" s="169"/>
      <c r="CE68" s="169"/>
      <c r="CF68" s="169"/>
      <c r="CG68" s="169"/>
      <c r="CH68" s="169"/>
      <c r="CI68" s="169"/>
      <c r="CJ68" s="169"/>
      <c r="CK68" s="158"/>
      <c r="CL68" s="158"/>
      <c r="CM68" s="132"/>
      <c r="CN68" s="132"/>
      <c r="CO68" s="132"/>
      <c r="CP68" s="132"/>
    </row>
    <row r="69" spans="1:94" s="77" customFormat="1" ht="15" customHeight="1">
      <c r="A69" s="188">
        <v>33605</v>
      </c>
      <c r="B69" s="255" t="s">
        <v>177</v>
      </c>
      <c r="C69" s="81">
        <v>0</v>
      </c>
      <c r="D69" s="81">
        <v>114277.59</v>
      </c>
      <c r="E69" s="82">
        <v>41122.959999999999</v>
      </c>
      <c r="F69" s="82"/>
      <c r="G69" s="233">
        <v>111203.4</v>
      </c>
      <c r="H69" s="83"/>
      <c r="I69" s="84"/>
      <c r="J69" s="173"/>
      <c r="K69" s="173"/>
      <c r="L69" s="173"/>
      <c r="M69" s="174"/>
      <c r="N69" s="174"/>
      <c r="O69" s="174"/>
      <c r="P69" s="174"/>
      <c r="Q69" s="174"/>
      <c r="R69" s="174"/>
      <c r="S69" s="174"/>
      <c r="T69" s="174"/>
      <c r="U69" s="174"/>
      <c r="V69" s="167"/>
      <c r="W69" s="167"/>
      <c r="X69" s="174"/>
      <c r="Y69" s="174"/>
      <c r="Z69" s="174"/>
      <c r="AA69" s="174"/>
      <c r="AB69" s="174"/>
      <c r="AC69" s="167"/>
      <c r="AD69" s="174"/>
      <c r="AE69" s="174"/>
      <c r="AF69" s="174"/>
      <c r="AG69" s="174"/>
      <c r="AH69" s="174"/>
      <c r="AI69" s="174"/>
      <c r="AJ69" s="174"/>
      <c r="AK69" s="174"/>
      <c r="AL69" s="174"/>
      <c r="AM69" s="175"/>
      <c r="AN69" s="174"/>
      <c r="AO69" s="174"/>
      <c r="AP69" s="174"/>
      <c r="AQ69" s="174"/>
      <c r="AR69" s="175"/>
      <c r="AS69" s="167"/>
      <c r="AT69" s="174"/>
      <c r="AU69" s="174"/>
      <c r="AV69" s="174"/>
      <c r="AW69" s="174"/>
      <c r="AX69" s="175"/>
      <c r="AY69" s="167"/>
      <c r="AZ69" s="174"/>
      <c r="BA69" s="174"/>
      <c r="BB69" s="174"/>
      <c r="BC69" s="174"/>
      <c r="BD69" s="175"/>
      <c r="BE69" s="167"/>
      <c r="BF69" s="174"/>
      <c r="BG69" s="174"/>
      <c r="BH69" s="174"/>
      <c r="BI69" s="174"/>
      <c r="BJ69" s="175"/>
      <c r="BK69" s="167"/>
      <c r="BL69" s="174"/>
      <c r="BM69" s="174"/>
      <c r="BN69" s="174"/>
      <c r="BO69" s="174"/>
      <c r="BP69" s="175"/>
      <c r="BQ69" s="167"/>
      <c r="BR69" s="174"/>
      <c r="BS69" s="174"/>
      <c r="BT69" s="174"/>
      <c r="BU69" s="174"/>
      <c r="BV69" s="175"/>
      <c r="BW69" s="167"/>
      <c r="BX69" s="174"/>
      <c r="BY69" s="174"/>
      <c r="BZ69" s="174"/>
      <c r="CA69" s="174"/>
      <c r="CB69" s="175"/>
      <c r="CC69" s="169"/>
      <c r="CD69" s="169"/>
      <c r="CE69" s="169"/>
      <c r="CF69" s="169"/>
      <c r="CG69" s="169"/>
      <c r="CH69" s="169"/>
      <c r="CI69" s="169"/>
      <c r="CJ69" s="169"/>
      <c r="CK69" s="158"/>
      <c r="CL69" s="158"/>
      <c r="CM69" s="132"/>
      <c r="CN69" s="132"/>
      <c r="CO69" s="132"/>
      <c r="CP69" s="132"/>
    </row>
    <row r="70" spans="1:94" s="77" customFormat="1" ht="15" customHeight="1">
      <c r="A70" s="190">
        <v>33801</v>
      </c>
      <c r="B70" s="189" t="s">
        <v>131</v>
      </c>
      <c r="C70" s="81">
        <v>400000</v>
      </c>
      <c r="D70" s="81">
        <v>343345.6</v>
      </c>
      <c r="E70" s="82">
        <v>72384</v>
      </c>
      <c r="F70" s="82"/>
      <c r="G70" s="233">
        <v>298961</v>
      </c>
      <c r="H70" s="83">
        <v>0.24127999999999999</v>
      </c>
      <c r="I70" s="84">
        <f t="shared" si="20"/>
        <v>44384.599999999977</v>
      </c>
      <c r="J70" s="173"/>
      <c r="K70" s="173"/>
      <c r="L70" s="173">
        <f t="shared" si="21"/>
        <v>72384</v>
      </c>
      <c r="M70" s="174"/>
      <c r="N70" s="174"/>
      <c r="O70" s="174"/>
      <c r="P70" s="174"/>
      <c r="Q70" s="174"/>
      <c r="R70" s="174"/>
      <c r="S70" s="174"/>
      <c r="T70" s="174"/>
      <c r="U70" s="174"/>
      <c r="V70" s="167"/>
      <c r="W70" s="167"/>
      <c r="X70" s="174"/>
      <c r="Y70" s="174"/>
      <c r="Z70" s="174"/>
      <c r="AA70" s="174"/>
      <c r="AB70" s="174">
        <f t="shared" si="5"/>
        <v>0</v>
      </c>
      <c r="AC70" s="167"/>
      <c r="AD70" s="174"/>
      <c r="AE70" s="174"/>
      <c r="AF70" s="174"/>
      <c r="AG70" s="174"/>
      <c r="AH70" s="174">
        <f t="shared" si="6"/>
        <v>0</v>
      </c>
      <c r="AI70" s="174"/>
      <c r="AJ70" s="174"/>
      <c r="AK70" s="174"/>
      <c r="AL70" s="174"/>
      <c r="AM70" s="175">
        <f t="shared" si="7"/>
        <v>0</v>
      </c>
      <c r="AN70" s="174"/>
      <c r="AO70" s="174"/>
      <c r="AP70" s="174"/>
      <c r="AQ70" s="174"/>
      <c r="AR70" s="175">
        <f t="shared" si="24"/>
        <v>0</v>
      </c>
      <c r="AS70" s="167"/>
      <c r="AT70" s="174"/>
      <c r="AU70" s="174"/>
      <c r="AV70" s="174"/>
      <c r="AW70" s="174"/>
      <c r="AX70" s="175">
        <f t="shared" si="25"/>
        <v>0</v>
      </c>
      <c r="AY70" s="167"/>
      <c r="AZ70" s="174"/>
      <c r="BA70" s="174"/>
      <c r="BB70" s="174"/>
      <c r="BC70" s="174"/>
      <c r="BD70" s="175">
        <f t="shared" si="26"/>
        <v>0</v>
      </c>
      <c r="BE70" s="167"/>
      <c r="BF70" s="174"/>
      <c r="BG70" s="174"/>
      <c r="BH70" s="174"/>
      <c r="BI70" s="174"/>
      <c r="BJ70" s="175">
        <f t="shared" si="27"/>
        <v>0</v>
      </c>
      <c r="BK70" s="167"/>
      <c r="BL70" s="174"/>
      <c r="BM70" s="174"/>
      <c r="BN70" s="174"/>
      <c r="BO70" s="174"/>
      <c r="BP70" s="175">
        <f t="shared" si="28"/>
        <v>0</v>
      </c>
      <c r="BQ70" s="167"/>
      <c r="BR70" s="174"/>
      <c r="BS70" s="174"/>
      <c r="BT70" s="174"/>
      <c r="BU70" s="174"/>
      <c r="BV70" s="175">
        <f t="shared" si="29"/>
        <v>0</v>
      </c>
      <c r="BW70" s="167"/>
      <c r="BX70" s="174"/>
      <c r="BY70" s="174"/>
      <c r="BZ70" s="174"/>
      <c r="CA70" s="174"/>
      <c r="CB70" s="175">
        <f t="shared" si="30"/>
        <v>0</v>
      </c>
      <c r="CC70" s="169"/>
      <c r="CD70" s="169"/>
      <c r="CE70" s="169"/>
      <c r="CF70" s="169"/>
      <c r="CG70" s="169"/>
      <c r="CH70" s="169"/>
      <c r="CI70" s="169"/>
      <c r="CJ70" s="169"/>
      <c r="CK70" s="158"/>
      <c r="CL70" s="158"/>
      <c r="CM70" s="132"/>
      <c r="CN70" s="132"/>
      <c r="CO70" s="132"/>
      <c r="CP70" s="132"/>
    </row>
    <row r="71" spans="1:94" s="77" customFormat="1">
      <c r="A71" s="188">
        <v>34101</v>
      </c>
      <c r="B71" s="189" t="s">
        <v>128</v>
      </c>
      <c r="C71" s="81">
        <v>65000</v>
      </c>
      <c r="D71" s="81">
        <v>67176.160000000003</v>
      </c>
      <c r="E71" s="82">
        <v>11803.269999999999</v>
      </c>
      <c r="F71" s="82"/>
      <c r="G71" s="233">
        <v>60585.05</v>
      </c>
      <c r="H71" s="83">
        <v>0.30933333333333335</v>
      </c>
      <c r="I71" s="84">
        <f t="shared" si="20"/>
        <v>6591.1100000000006</v>
      </c>
      <c r="J71" s="173"/>
      <c r="K71" s="173"/>
      <c r="L71" s="173">
        <f t="shared" si="21"/>
        <v>11803.269999999999</v>
      </c>
      <c r="M71" s="174"/>
      <c r="N71" s="174"/>
      <c r="O71" s="174"/>
      <c r="P71" s="174"/>
      <c r="Q71" s="174"/>
      <c r="R71" s="174"/>
      <c r="S71" s="174"/>
      <c r="T71" s="174"/>
      <c r="U71" s="174"/>
      <c r="V71" s="167"/>
      <c r="W71" s="167"/>
      <c r="X71" s="174"/>
      <c r="Y71" s="174"/>
      <c r="Z71" s="174"/>
      <c r="AA71" s="174"/>
      <c r="AB71" s="174">
        <f t="shared" si="5"/>
        <v>0</v>
      </c>
      <c r="AC71" s="167"/>
      <c r="AD71" s="174"/>
      <c r="AE71" s="174"/>
      <c r="AF71" s="174"/>
      <c r="AG71" s="174"/>
      <c r="AH71" s="174">
        <f t="shared" si="6"/>
        <v>0</v>
      </c>
      <c r="AI71" s="174"/>
      <c r="AJ71" s="174"/>
      <c r="AK71" s="174"/>
      <c r="AL71" s="174"/>
      <c r="AM71" s="175">
        <f t="shared" si="7"/>
        <v>0</v>
      </c>
      <c r="AN71" s="174"/>
      <c r="AO71" s="174"/>
      <c r="AP71" s="174"/>
      <c r="AQ71" s="174"/>
      <c r="AR71" s="175">
        <f t="shared" si="24"/>
        <v>0</v>
      </c>
      <c r="AS71" s="167"/>
      <c r="AT71" s="174"/>
      <c r="AU71" s="174"/>
      <c r="AV71" s="174"/>
      <c r="AW71" s="174"/>
      <c r="AX71" s="175">
        <f t="shared" si="25"/>
        <v>0</v>
      </c>
      <c r="AY71" s="167"/>
      <c r="AZ71" s="174"/>
      <c r="BA71" s="174"/>
      <c r="BB71" s="174"/>
      <c r="BC71" s="174"/>
      <c r="BD71" s="175">
        <f t="shared" si="26"/>
        <v>0</v>
      </c>
      <c r="BE71" s="167"/>
      <c r="BF71" s="174"/>
      <c r="BG71" s="174"/>
      <c r="BH71" s="174"/>
      <c r="BI71" s="174"/>
      <c r="BJ71" s="175">
        <f t="shared" si="27"/>
        <v>0</v>
      </c>
      <c r="BK71" s="167"/>
      <c r="BL71" s="174"/>
      <c r="BM71" s="174"/>
      <c r="BN71" s="174"/>
      <c r="BO71" s="174"/>
      <c r="BP71" s="175">
        <f t="shared" si="28"/>
        <v>0</v>
      </c>
      <c r="BQ71" s="167"/>
      <c r="BR71" s="174"/>
      <c r="BS71" s="174"/>
      <c r="BT71" s="174"/>
      <c r="BU71" s="174"/>
      <c r="BV71" s="175">
        <f t="shared" si="29"/>
        <v>0</v>
      </c>
      <c r="BW71" s="167"/>
      <c r="BX71" s="174"/>
      <c r="BY71" s="174"/>
      <c r="BZ71" s="174"/>
      <c r="CA71" s="174"/>
      <c r="CB71" s="175">
        <f t="shared" si="30"/>
        <v>0</v>
      </c>
      <c r="CC71" s="169"/>
      <c r="CD71" s="169"/>
      <c r="CE71" s="169"/>
      <c r="CF71" s="169"/>
      <c r="CG71" s="169"/>
      <c r="CH71" s="169"/>
      <c r="CI71" s="169"/>
      <c r="CJ71" s="169"/>
      <c r="CK71" s="158"/>
      <c r="CL71" s="158"/>
      <c r="CM71" s="132"/>
      <c r="CN71" s="132"/>
      <c r="CO71" s="132"/>
      <c r="CP71" s="132"/>
    </row>
    <row r="72" spans="1:94" s="77" customFormat="1">
      <c r="A72" s="188">
        <v>34501</v>
      </c>
      <c r="B72" s="189" t="s">
        <v>129</v>
      </c>
      <c r="C72" s="81">
        <v>250000</v>
      </c>
      <c r="D72" s="81">
        <v>208673.32</v>
      </c>
      <c r="E72" s="82">
        <v>41493.980000000003</v>
      </c>
      <c r="F72" s="82"/>
      <c r="G72" s="233">
        <v>68294.78</v>
      </c>
      <c r="H72" s="83">
        <v>0.2673687927927928</v>
      </c>
      <c r="I72" s="84">
        <f t="shared" si="20"/>
        <v>140378.54</v>
      </c>
      <c r="J72" s="173"/>
      <c r="K72" s="173"/>
      <c r="L72" s="173">
        <f t="shared" si="21"/>
        <v>41493.980000000003</v>
      </c>
      <c r="M72" s="174"/>
      <c r="N72" s="174"/>
      <c r="O72" s="174"/>
      <c r="P72" s="174"/>
      <c r="Q72" s="174"/>
      <c r="R72" s="174"/>
      <c r="S72" s="174"/>
      <c r="T72" s="174"/>
      <c r="U72" s="174"/>
      <c r="V72" s="167"/>
      <c r="W72" s="167"/>
      <c r="X72" s="174"/>
      <c r="Y72" s="174"/>
      <c r="Z72" s="174"/>
      <c r="AA72" s="174"/>
      <c r="AB72" s="174">
        <f t="shared" si="5"/>
        <v>0</v>
      </c>
      <c r="AC72" s="167"/>
      <c r="AD72" s="174"/>
      <c r="AE72" s="174"/>
      <c r="AF72" s="174"/>
      <c r="AG72" s="174"/>
      <c r="AH72" s="174">
        <f t="shared" si="6"/>
        <v>0</v>
      </c>
      <c r="AI72" s="174"/>
      <c r="AJ72" s="174"/>
      <c r="AK72" s="174"/>
      <c r="AL72" s="174"/>
      <c r="AM72" s="175">
        <f t="shared" si="7"/>
        <v>0</v>
      </c>
      <c r="AN72" s="174"/>
      <c r="AO72" s="174"/>
      <c r="AP72" s="174"/>
      <c r="AQ72" s="174"/>
      <c r="AR72" s="175">
        <f t="shared" si="24"/>
        <v>0</v>
      </c>
      <c r="AS72" s="167"/>
      <c r="AT72" s="174"/>
      <c r="AU72" s="174"/>
      <c r="AV72" s="174"/>
      <c r="AW72" s="174"/>
      <c r="AX72" s="175">
        <f t="shared" si="25"/>
        <v>0</v>
      </c>
      <c r="AY72" s="167"/>
      <c r="AZ72" s="174"/>
      <c r="BA72" s="174"/>
      <c r="BB72" s="174"/>
      <c r="BC72" s="174"/>
      <c r="BD72" s="175">
        <f t="shared" si="26"/>
        <v>0</v>
      </c>
      <c r="BE72" s="167"/>
      <c r="BF72" s="174"/>
      <c r="BG72" s="174"/>
      <c r="BH72" s="174"/>
      <c r="BI72" s="174"/>
      <c r="BJ72" s="175">
        <f t="shared" si="27"/>
        <v>0</v>
      </c>
      <c r="BK72" s="167"/>
      <c r="BL72" s="174"/>
      <c r="BM72" s="174"/>
      <c r="BN72" s="174"/>
      <c r="BO72" s="174"/>
      <c r="BP72" s="175">
        <f t="shared" si="28"/>
        <v>0</v>
      </c>
      <c r="BQ72" s="167"/>
      <c r="BR72" s="174"/>
      <c r="BS72" s="174"/>
      <c r="BT72" s="174"/>
      <c r="BU72" s="174"/>
      <c r="BV72" s="175">
        <f t="shared" si="29"/>
        <v>0</v>
      </c>
      <c r="BW72" s="167"/>
      <c r="BX72" s="174"/>
      <c r="BY72" s="174"/>
      <c r="BZ72" s="174"/>
      <c r="CA72" s="174"/>
      <c r="CB72" s="175">
        <f t="shared" si="30"/>
        <v>0</v>
      </c>
      <c r="CC72" s="169"/>
      <c r="CD72" s="169"/>
      <c r="CE72" s="169"/>
      <c r="CF72" s="169"/>
      <c r="CG72" s="169"/>
      <c r="CH72" s="169"/>
      <c r="CI72" s="169"/>
      <c r="CJ72" s="169"/>
      <c r="CK72" s="158"/>
      <c r="CL72" s="158"/>
      <c r="CM72" s="132"/>
      <c r="CN72" s="132"/>
      <c r="CO72" s="132"/>
      <c r="CP72" s="132"/>
    </row>
    <row r="73" spans="1:94" s="77" customFormat="1">
      <c r="A73" s="190">
        <v>34801</v>
      </c>
      <c r="B73" s="189" t="s">
        <v>142</v>
      </c>
      <c r="C73" s="81">
        <v>1000</v>
      </c>
      <c r="D73" s="81">
        <v>800</v>
      </c>
      <c r="E73" s="82">
        <v>0</v>
      </c>
      <c r="F73" s="82"/>
      <c r="G73" s="233">
        <v>0</v>
      </c>
      <c r="H73" s="83">
        <v>7.6904800000000009E-2</v>
      </c>
      <c r="I73" s="84">
        <f t="shared" si="20"/>
        <v>800</v>
      </c>
      <c r="J73" s="173"/>
      <c r="K73" s="173"/>
      <c r="L73" s="173">
        <f t="shared" si="21"/>
        <v>0</v>
      </c>
      <c r="M73" s="174"/>
      <c r="N73" s="174"/>
      <c r="O73" s="174"/>
      <c r="P73" s="174"/>
      <c r="Q73" s="174"/>
      <c r="R73" s="174"/>
      <c r="S73" s="174"/>
      <c r="T73" s="174"/>
      <c r="U73" s="174"/>
      <c r="V73" s="167"/>
      <c r="W73" s="167"/>
      <c r="X73" s="174"/>
      <c r="Y73" s="174"/>
      <c r="Z73" s="174"/>
      <c r="AA73" s="174"/>
      <c r="AB73" s="174">
        <f t="shared" si="5"/>
        <v>0</v>
      </c>
      <c r="AC73" s="167"/>
      <c r="AD73" s="174"/>
      <c r="AE73" s="174"/>
      <c r="AF73" s="174"/>
      <c r="AG73" s="174"/>
      <c r="AH73" s="174">
        <f t="shared" si="6"/>
        <v>0</v>
      </c>
      <c r="AI73" s="174"/>
      <c r="AJ73" s="174"/>
      <c r="AK73" s="174"/>
      <c r="AL73" s="174"/>
      <c r="AM73" s="175">
        <f t="shared" si="7"/>
        <v>0</v>
      </c>
      <c r="AN73" s="174"/>
      <c r="AO73" s="174"/>
      <c r="AP73" s="174"/>
      <c r="AQ73" s="174"/>
      <c r="AR73" s="175">
        <f t="shared" si="24"/>
        <v>0</v>
      </c>
      <c r="AS73" s="167"/>
      <c r="AT73" s="174"/>
      <c r="AU73" s="174"/>
      <c r="AV73" s="174"/>
      <c r="AW73" s="174"/>
      <c r="AX73" s="175">
        <f t="shared" si="25"/>
        <v>0</v>
      </c>
      <c r="AY73" s="167"/>
      <c r="AZ73" s="174"/>
      <c r="BA73" s="174"/>
      <c r="BB73" s="174"/>
      <c r="BC73" s="174"/>
      <c r="BD73" s="175">
        <f t="shared" si="26"/>
        <v>0</v>
      </c>
      <c r="BE73" s="167"/>
      <c r="BF73" s="174"/>
      <c r="BG73" s="174"/>
      <c r="BH73" s="174"/>
      <c r="BI73" s="174"/>
      <c r="BJ73" s="175">
        <f t="shared" si="27"/>
        <v>0</v>
      </c>
      <c r="BK73" s="167"/>
      <c r="BL73" s="174"/>
      <c r="BM73" s="174"/>
      <c r="BN73" s="174"/>
      <c r="BO73" s="174"/>
      <c r="BP73" s="175">
        <f t="shared" si="28"/>
        <v>0</v>
      </c>
      <c r="BQ73" s="167"/>
      <c r="BR73" s="174"/>
      <c r="BS73" s="174"/>
      <c r="BT73" s="174"/>
      <c r="BU73" s="174"/>
      <c r="BV73" s="175">
        <f t="shared" si="29"/>
        <v>0</v>
      </c>
      <c r="BW73" s="167"/>
      <c r="BX73" s="174"/>
      <c r="BY73" s="174"/>
      <c r="BZ73" s="174"/>
      <c r="CA73" s="174"/>
      <c r="CB73" s="175">
        <f t="shared" si="30"/>
        <v>0</v>
      </c>
      <c r="CC73" s="169"/>
      <c r="CD73" s="169"/>
      <c r="CE73" s="169"/>
      <c r="CF73" s="169"/>
      <c r="CG73" s="169"/>
      <c r="CH73" s="169"/>
      <c r="CI73" s="169"/>
      <c r="CJ73" s="169"/>
      <c r="CK73" s="158"/>
      <c r="CL73" s="158"/>
      <c r="CM73" s="132"/>
      <c r="CN73" s="132"/>
      <c r="CO73" s="132"/>
      <c r="CP73" s="132"/>
    </row>
    <row r="74" spans="1:94" s="77" customFormat="1">
      <c r="A74" s="190">
        <v>35101</v>
      </c>
      <c r="B74" s="189" t="s">
        <v>132</v>
      </c>
      <c r="C74" s="81">
        <v>50000</v>
      </c>
      <c r="D74" s="81">
        <v>179883.4</v>
      </c>
      <c r="E74" s="82">
        <v>69182.399999999994</v>
      </c>
      <c r="F74" s="82"/>
      <c r="G74" s="233">
        <v>179883.4</v>
      </c>
      <c r="H74" s="83">
        <v>0.20714285714285716</v>
      </c>
      <c r="I74" s="84">
        <f t="shared" si="20"/>
        <v>0</v>
      </c>
      <c r="J74" s="173"/>
      <c r="K74" s="173"/>
      <c r="L74" s="173">
        <f t="shared" si="21"/>
        <v>69182.399999999994</v>
      </c>
      <c r="M74" s="174"/>
      <c r="N74" s="174"/>
      <c r="O74" s="174"/>
      <c r="P74" s="174"/>
      <c r="Q74" s="174"/>
      <c r="R74" s="174"/>
      <c r="S74" s="174"/>
      <c r="T74" s="174"/>
      <c r="U74" s="174"/>
      <c r="V74" s="167"/>
      <c r="W74" s="167"/>
      <c r="X74" s="174"/>
      <c r="Y74" s="174"/>
      <c r="Z74" s="174"/>
      <c r="AA74" s="174"/>
      <c r="AB74" s="174">
        <f t="shared" si="5"/>
        <v>0</v>
      </c>
      <c r="AC74" s="167"/>
      <c r="AD74" s="174"/>
      <c r="AE74" s="174"/>
      <c r="AF74" s="174"/>
      <c r="AG74" s="174"/>
      <c r="AH74" s="174">
        <f t="shared" si="6"/>
        <v>0</v>
      </c>
      <c r="AI74" s="174"/>
      <c r="AJ74" s="174"/>
      <c r="AK74" s="174"/>
      <c r="AL74" s="174"/>
      <c r="AM74" s="175">
        <f t="shared" si="7"/>
        <v>0</v>
      </c>
      <c r="AN74" s="174"/>
      <c r="AO74" s="174"/>
      <c r="AP74" s="174"/>
      <c r="AQ74" s="174"/>
      <c r="AR74" s="175">
        <f t="shared" si="24"/>
        <v>0</v>
      </c>
      <c r="AS74" s="167"/>
      <c r="AT74" s="174"/>
      <c r="AU74" s="174"/>
      <c r="AV74" s="174"/>
      <c r="AW74" s="174"/>
      <c r="AX74" s="175">
        <f t="shared" si="25"/>
        <v>0</v>
      </c>
      <c r="AY74" s="167"/>
      <c r="AZ74" s="174"/>
      <c r="BA74" s="174"/>
      <c r="BB74" s="174"/>
      <c r="BC74" s="174"/>
      <c r="BD74" s="175">
        <f t="shared" si="26"/>
        <v>0</v>
      </c>
      <c r="BE74" s="167"/>
      <c r="BF74" s="174"/>
      <c r="BG74" s="174"/>
      <c r="BH74" s="174"/>
      <c r="BI74" s="174"/>
      <c r="BJ74" s="175">
        <f t="shared" si="27"/>
        <v>0</v>
      </c>
      <c r="BK74" s="167"/>
      <c r="BL74" s="174"/>
      <c r="BM74" s="174"/>
      <c r="BN74" s="174"/>
      <c r="BO74" s="174"/>
      <c r="BP74" s="175">
        <f t="shared" si="28"/>
        <v>0</v>
      </c>
      <c r="BQ74" s="167"/>
      <c r="BR74" s="174"/>
      <c r="BS74" s="174"/>
      <c r="BT74" s="174"/>
      <c r="BU74" s="174"/>
      <c r="BV74" s="175">
        <f t="shared" si="29"/>
        <v>0</v>
      </c>
      <c r="BW74" s="167"/>
      <c r="BX74" s="174"/>
      <c r="BY74" s="174"/>
      <c r="BZ74" s="174"/>
      <c r="CA74" s="174"/>
      <c r="CB74" s="175">
        <f t="shared" si="30"/>
        <v>0</v>
      </c>
      <c r="CC74" s="169"/>
      <c r="CD74" s="169"/>
      <c r="CE74" s="169"/>
      <c r="CF74" s="169"/>
      <c r="CG74" s="169"/>
      <c r="CH74" s="169"/>
      <c r="CI74" s="169"/>
      <c r="CJ74" s="169"/>
      <c r="CK74" s="158"/>
      <c r="CL74" s="158"/>
      <c r="CM74" s="132"/>
      <c r="CN74" s="132"/>
      <c r="CO74" s="132"/>
      <c r="CP74" s="132"/>
    </row>
    <row r="75" spans="1:94" s="77" customFormat="1">
      <c r="A75" s="190">
        <v>35201</v>
      </c>
      <c r="B75" s="189" t="s">
        <v>156</v>
      </c>
      <c r="C75" s="81">
        <v>50000</v>
      </c>
      <c r="D75" s="81">
        <v>24481.8</v>
      </c>
      <c r="E75" s="82">
        <v>1450</v>
      </c>
      <c r="F75" s="82"/>
      <c r="G75" s="233">
        <v>9918</v>
      </c>
      <c r="H75" s="83">
        <v>0.39577728000000001</v>
      </c>
      <c r="I75" s="84">
        <f t="shared" si="20"/>
        <v>14563.8</v>
      </c>
      <c r="J75" s="173"/>
      <c r="K75" s="173"/>
      <c r="L75" s="173">
        <f t="shared" si="21"/>
        <v>1450</v>
      </c>
      <c r="M75" s="174"/>
      <c r="N75" s="174"/>
      <c r="O75" s="174"/>
      <c r="P75" s="174"/>
      <c r="Q75" s="174"/>
      <c r="R75" s="174"/>
      <c r="S75" s="174"/>
      <c r="T75" s="174"/>
      <c r="U75" s="174"/>
      <c r="V75" s="167"/>
      <c r="W75" s="167"/>
      <c r="X75" s="174"/>
      <c r="Y75" s="174"/>
      <c r="Z75" s="174"/>
      <c r="AA75" s="174"/>
      <c r="AB75" s="174">
        <f t="shared" si="5"/>
        <v>0</v>
      </c>
      <c r="AC75" s="167"/>
      <c r="AD75" s="174"/>
      <c r="AE75" s="174"/>
      <c r="AF75" s="174"/>
      <c r="AG75" s="174"/>
      <c r="AH75" s="174">
        <f t="shared" si="6"/>
        <v>0</v>
      </c>
      <c r="AI75" s="174"/>
      <c r="AJ75" s="174"/>
      <c r="AK75" s="174"/>
      <c r="AL75" s="174"/>
      <c r="AM75" s="175">
        <f t="shared" si="7"/>
        <v>0</v>
      </c>
      <c r="AN75" s="174"/>
      <c r="AO75" s="174"/>
      <c r="AP75" s="174"/>
      <c r="AQ75" s="174"/>
      <c r="AR75" s="175">
        <f t="shared" si="24"/>
        <v>0</v>
      </c>
      <c r="AS75" s="167"/>
      <c r="AT75" s="174"/>
      <c r="AU75" s="174"/>
      <c r="AV75" s="174"/>
      <c r="AW75" s="174"/>
      <c r="AX75" s="175">
        <f t="shared" si="25"/>
        <v>0</v>
      </c>
      <c r="AY75" s="167"/>
      <c r="AZ75" s="174"/>
      <c r="BA75" s="174"/>
      <c r="BB75" s="174"/>
      <c r="BC75" s="174"/>
      <c r="BD75" s="175">
        <f t="shared" si="26"/>
        <v>0</v>
      </c>
      <c r="BE75" s="167"/>
      <c r="BF75" s="174"/>
      <c r="BG75" s="174"/>
      <c r="BH75" s="174"/>
      <c r="BI75" s="174"/>
      <c r="BJ75" s="175">
        <f t="shared" si="27"/>
        <v>0</v>
      </c>
      <c r="BK75" s="167"/>
      <c r="BL75" s="174"/>
      <c r="BM75" s="174"/>
      <c r="BN75" s="174"/>
      <c r="BO75" s="174"/>
      <c r="BP75" s="175">
        <f t="shared" si="28"/>
        <v>0</v>
      </c>
      <c r="BQ75" s="167"/>
      <c r="BR75" s="174"/>
      <c r="BS75" s="174"/>
      <c r="BT75" s="174"/>
      <c r="BU75" s="174"/>
      <c r="BV75" s="175">
        <f t="shared" si="29"/>
        <v>0</v>
      </c>
      <c r="BW75" s="167"/>
      <c r="BX75" s="174"/>
      <c r="BY75" s="174"/>
      <c r="BZ75" s="174"/>
      <c r="CA75" s="174"/>
      <c r="CB75" s="175">
        <f t="shared" si="30"/>
        <v>0</v>
      </c>
      <c r="CC75" s="169"/>
      <c r="CD75" s="169"/>
      <c r="CE75" s="169"/>
      <c r="CF75" s="169"/>
      <c r="CG75" s="169"/>
      <c r="CH75" s="169"/>
      <c r="CI75" s="169"/>
      <c r="CJ75" s="169"/>
      <c r="CK75" s="158"/>
      <c r="CL75" s="158"/>
      <c r="CM75" s="132"/>
      <c r="CN75" s="132"/>
      <c r="CO75" s="132"/>
      <c r="CP75" s="132"/>
    </row>
    <row r="76" spans="1:94" s="77" customFormat="1" ht="15" customHeight="1">
      <c r="A76" s="188">
        <v>35301</v>
      </c>
      <c r="B76" s="189" t="s">
        <v>135</v>
      </c>
      <c r="C76" s="81">
        <v>1000</v>
      </c>
      <c r="D76" s="81">
        <v>1000</v>
      </c>
      <c r="E76" s="82">
        <v>0</v>
      </c>
      <c r="F76" s="82"/>
      <c r="G76" s="233">
        <v>0</v>
      </c>
      <c r="H76" s="83">
        <v>0</v>
      </c>
      <c r="I76" s="84">
        <f t="shared" si="20"/>
        <v>1000</v>
      </c>
      <c r="J76" s="173"/>
      <c r="K76" s="173"/>
      <c r="L76" s="173">
        <f t="shared" si="21"/>
        <v>0</v>
      </c>
      <c r="M76" s="174"/>
      <c r="N76" s="174"/>
      <c r="O76" s="174"/>
      <c r="P76" s="174"/>
      <c r="Q76" s="174"/>
      <c r="R76" s="174"/>
      <c r="S76" s="174"/>
      <c r="T76" s="174"/>
      <c r="U76" s="174"/>
      <c r="V76" s="167"/>
      <c r="W76" s="167"/>
      <c r="X76" s="174"/>
      <c r="Y76" s="174"/>
      <c r="Z76" s="174"/>
      <c r="AA76" s="174"/>
      <c r="AB76" s="174">
        <f t="shared" si="5"/>
        <v>0</v>
      </c>
      <c r="AC76" s="167"/>
      <c r="AD76" s="174"/>
      <c r="AE76" s="174"/>
      <c r="AF76" s="174"/>
      <c r="AG76" s="174"/>
      <c r="AH76" s="174">
        <f t="shared" si="6"/>
        <v>0</v>
      </c>
      <c r="AI76" s="174"/>
      <c r="AJ76" s="174"/>
      <c r="AK76" s="174"/>
      <c r="AL76" s="174"/>
      <c r="AM76" s="175">
        <f t="shared" si="7"/>
        <v>0</v>
      </c>
      <c r="AN76" s="174"/>
      <c r="AO76" s="174"/>
      <c r="AP76" s="174"/>
      <c r="AQ76" s="174"/>
      <c r="AR76" s="175">
        <f t="shared" si="24"/>
        <v>0</v>
      </c>
      <c r="AS76" s="167"/>
      <c r="AT76" s="174"/>
      <c r="AU76" s="174"/>
      <c r="AV76" s="174"/>
      <c r="AW76" s="174"/>
      <c r="AX76" s="175">
        <f t="shared" si="25"/>
        <v>0</v>
      </c>
      <c r="AY76" s="167"/>
      <c r="AZ76" s="174"/>
      <c r="BA76" s="174"/>
      <c r="BB76" s="174"/>
      <c r="BC76" s="174"/>
      <c r="BD76" s="175">
        <f t="shared" si="26"/>
        <v>0</v>
      </c>
      <c r="BE76" s="167"/>
      <c r="BF76" s="174"/>
      <c r="BG76" s="174"/>
      <c r="BH76" s="174"/>
      <c r="BI76" s="174"/>
      <c r="BJ76" s="175">
        <f t="shared" si="27"/>
        <v>0</v>
      </c>
      <c r="BK76" s="167"/>
      <c r="BL76" s="174"/>
      <c r="BM76" s="174"/>
      <c r="BN76" s="174"/>
      <c r="BO76" s="174"/>
      <c r="BP76" s="175">
        <f t="shared" si="28"/>
        <v>0</v>
      </c>
      <c r="BQ76" s="167"/>
      <c r="BR76" s="174"/>
      <c r="BS76" s="174"/>
      <c r="BT76" s="174"/>
      <c r="BU76" s="174"/>
      <c r="BV76" s="175">
        <f t="shared" si="29"/>
        <v>0</v>
      </c>
      <c r="BW76" s="167"/>
      <c r="BX76" s="174"/>
      <c r="BY76" s="174"/>
      <c r="BZ76" s="174"/>
      <c r="CA76" s="174"/>
      <c r="CB76" s="175">
        <f t="shared" si="30"/>
        <v>0</v>
      </c>
      <c r="CC76" s="169"/>
      <c r="CD76" s="169"/>
      <c r="CE76" s="169"/>
      <c r="CF76" s="169"/>
      <c r="CG76" s="169"/>
      <c r="CH76" s="169"/>
      <c r="CI76" s="169"/>
      <c r="CJ76" s="169"/>
      <c r="CK76" s="158"/>
      <c r="CL76" s="158"/>
      <c r="CM76" s="132"/>
      <c r="CN76" s="132"/>
      <c r="CO76" s="132"/>
      <c r="CP76" s="132"/>
    </row>
    <row r="77" spans="1:94" s="77" customFormat="1">
      <c r="A77" s="190">
        <v>35302</v>
      </c>
      <c r="B77" s="189" t="s">
        <v>144</v>
      </c>
      <c r="C77" s="81">
        <v>5000</v>
      </c>
      <c r="D77" s="81">
        <v>5000</v>
      </c>
      <c r="E77" s="82">
        <v>0</v>
      </c>
      <c r="F77" s="82"/>
      <c r="G77" s="233">
        <v>0</v>
      </c>
      <c r="H77" s="83">
        <v>0.32727272727272727</v>
      </c>
      <c r="I77" s="84">
        <f t="shared" si="20"/>
        <v>5000</v>
      </c>
      <c r="J77" s="173"/>
      <c r="K77" s="173"/>
      <c r="L77" s="173">
        <f t="shared" si="21"/>
        <v>0</v>
      </c>
      <c r="M77" s="174"/>
      <c r="N77" s="174"/>
      <c r="O77" s="174"/>
      <c r="P77" s="174"/>
      <c r="Q77" s="174"/>
      <c r="R77" s="174"/>
      <c r="S77" s="174"/>
      <c r="T77" s="174"/>
      <c r="U77" s="174"/>
      <c r="V77" s="167"/>
      <c r="W77" s="167"/>
      <c r="X77" s="174"/>
      <c r="Y77" s="174"/>
      <c r="Z77" s="174"/>
      <c r="AA77" s="174"/>
      <c r="AB77" s="174">
        <f t="shared" si="5"/>
        <v>0</v>
      </c>
      <c r="AC77" s="167"/>
      <c r="AD77" s="174"/>
      <c r="AE77" s="174"/>
      <c r="AF77" s="174"/>
      <c r="AG77" s="174"/>
      <c r="AH77" s="174">
        <f t="shared" si="6"/>
        <v>0</v>
      </c>
      <c r="AI77" s="174"/>
      <c r="AJ77" s="174"/>
      <c r="AK77" s="174"/>
      <c r="AL77" s="174"/>
      <c r="AM77" s="175">
        <f t="shared" si="7"/>
        <v>0</v>
      </c>
      <c r="AN77" s="174"/>
      <c r="AO77" s="174"/>
      <c r="AP77" s="174"/>
      <c r="AQ77" s="174"/>
      <c r="AR77" s="175">
        <f t="shared" si="24"/>
        <v>0</v>
      </c>
      <c r="AS77" s="167"/>
      <c r="AT77" s="174"/>
      <c r="AU77" s="174"/>
      <c r="AV77" s="174"/>
      <c r="AW77" s="174"/>
      <c r="AX77" s="175">
        <f t="shared" si="25"/>
        <v>0</v>
      </c>
      <c r="AY77" s="167"/>
      <c r="AZ77" s="174"/>
      <c r="BA77" s="174"/>
      <c r="BB77" s="174"/>
      <c r="BC77" s="174"/>
      <c r="BD77" s="175">
        <f t="shared" si="26"/>
        <v>0</v>
      </c>
      <c r="BE77" s="167"/>
      <c r="BF77" s="174"/>
      <c r="BG77" s="174"/>
      <c r="BH77" s="174"/>
      <c r="BI77" s="174"/>
      <c r="BJ77" s="175">
        <f t="shared" si="27"/>
        <v>0</v>
      </c>
      <c r="BK77" s="167"/>
      <c r="BL77" s="174"/>
      <c r="BM77" s="174"/>
      <c r="BN77" s="174"/>
      <c r="BO77" s="174"/>
      <c r="BP77" s="175">
        <f t="shared" si="28"/>
        <v>0</v>
      </c>
      <c r="BQ77" s="167"/>
      <c r="BR77" s="174"/>
      <c r="BS77" s="174"/>
      <c r="BT77" s="174"/>
      <c r="BU77" s="174"/>
      <c r="BV77" s="175">
        <f t="shared" si="29"/>
        <v>0</v>
      </c>
      <c r="BW77" s="167"/>
      <c r="BX77" s="174"/>
      <c r="BY77" s="174"/>
      <c r="BZ77" s="174"/>
      <c r="CA77" s="174"/>
      <c r="CB77" s="175">
        <f t="shared" si="30"/>
        <v>0</v>
      </c>
      <c r="CC77" s="169"/>
      <c r="CD77" s="169"/>
      <c r="CE77" s="169"/>
      <c r="CF77" s="169"/>
      <c r="CG77" s="169"/>
      <c r="CH77" s="169"/>
      <c r="CI77" s="169"/>
      <c r="CJ77" s="169"/>
      <c r="CK77" s="158"/>
      <c r="CL77" s="158"/>
      <c r="CM77" s="132"/>
      <c r="CN77" s="132"/>
      <c r="CO77" s="132"/>
      <c r="CP77" s="132"/>
    </row>
    <row r="78" spans="1:94" s="77" customFormat="1" ht="15" customHeight="1">
      <c r="A78" s="190">
        <v>35501</v>
      </c>
      <c r="B78" s="189" t="s">
        <v>134</v>
      </c>
      <c r="C78" s="81">
        <v>500000</v>
      </c>
      <c r="D78" s="81">
        <v>422454</v>
      </c>
      <c r="E78" s="82">
        <v>85617.45</v>
      </c>
      <c r="F78" s="82"/>
      <c r="G78" s="233">
        <v>237406.59000000003</v>
      </c>
      <c r="H78" s="83">
        <v>37.68</v>
      </c>
      <c r="I78" s="84">
        <f t="shared" si="20"/>
        <v>185047.40999999997</v>
      </c>
      <c r="J78" s="173"/>
      <c r="K78" s="173"/>
      <c r="L78" s="173">
        <f t="shared" si="21"/>
        <v>85617.45</v>
      </c>
      <c r="M78" s="174"/>
      <c r="N78" s="174"/>
      <c r="O78" s="174"/>
      <c r="P78" s="174"/>
      <c r="Q78" s="174"/>
      <c r="R78" s="174"/>
      <c r="S78" s="174"/>
      <c r="T78" s="174"/>
      <c r="U78" s="174"/>
      <c r="V78" s="167"/>
      <c r="W78" s="167"/>
      <c r="X78" s="174"/>
      <c r="Y78" s="174"/>
      <c r="Z78" s="174"/>
      <c r="AA78" s="174"/>
      <c r="AB78" s="174">
        <f t="shared" si="5"/>
        <v>0</v>
      </c>
      <c r="AC78" s="167"/>
      <c r="AD78" s="174"/>
      <c r="AE78" s="174"/>
      <c r="AF78" s="174"/>
      <c r="AG78" s="174"/>
      <c r="AH78" s="174">
        <f t="shared" si="6"/>
        <v>0</v>
      </c>
      <c r="AI78" s="174"/>
      <c r="AJ78" s="174"/>
      <c r="AK78" s="174"/>
      <c r="AL78" s="174"/>
      <c r="AM78" s="175">
        <f t="shared" si="7"/>
        <v>0</v>
      </c>
      <c r="AN78" s="174"/>
      <c r="AO78" s="174"/>
      <c r="AP78" s="174"/>
      <c r="AQ78" s="174"/>
      <c r="AR78" s="175">
        <f t="shared" si="24"/>
        <v>0</v>
      </c>
      <c r="AS78" s="167"/>
      <c r="AT78" s="174"/>
      <c r="AU78" s="174"/>
      <c r="AV78" s="174"/>
      <c r="AW78" s="174"/>
      <c r="AX78" s="175">
        <f t="shared" si="25"/>
        <v>0</v>
      </c>
      <c r="AY78" s="167"/>
      <c r="AZ78" s="174"/>
      <c r="BA78" s="174"/>
      <c r="BB78" s="174"/>
      <c r="BC78" s="174"/>
      <c r="BD78" s="175">
        <f t="shared" si="26"/>
        <v>0</v>
      </c>
      <c r="BE78" s="167"/>
      <c r="BF78" s="174"/>
      <c r="BG78" s="174"/>
      <c r="BH78" s="174"/>
      <c r="BI78" s="174"/>
      <c r="BJ78" s="175">
        <f t="shared" si="27"/>
        <v>0</v>
      </c>
      <c r="BK78" s="167"/>
      <c r="BL78" s="174"/>
      <c r="BM78" s="174"/>
      <c r="BN78" s="174"/>
      <c r="BO78" s="174"/>
      <c r="BP78" s="175">
        <f t="shared" si="28"/>
        <v>0</v>
      </c>
      <c r="BQ78" s="167"/>
      <c r="BR78" s="174"/>
      <c r="BS78" s="174"/>
      <c r="BT78" s="174"/>
      <c r="BU78" s="174"/>
      <c r="BV78" s="175">
        <f t="shared" si="29"/>
        <v>0</v>
      </c>
      <c r="BW78" s="167"/>
      <c r="BX78" s="174"/>
      <c r="BY78" s="174"/>
      <c r="BZ78" s="174"/>
      <c r="CA78" s="174"/>
      <c r="CB78" s="175">
        <f t="shared" si="30"/>
        <v>0</v>
      </c>
      <c r="CC78" s="169"/>
      <c r="CD78" s="169"/>
      <c r="CE78" s="169"/>
      <c r="CF78" s="169"/>
      <c r="CG78" s="169"/>
      <c r="CH78" s="169"/>
      <c r="CI78" s="169"/>
      <c r="CJ78" s="169"/>
      <c r="CK78" s="158"/>
      <c r="CL78" s="158"/>
      <c r="CM78" s="132"/>
      <c r="CN78" s="132"/>
      <c r="CO78" s="132"/>
      <c r="CP78" s="132"/>
    </row>
    <row r="79" spans="1:94" s="77" customFormat="1">
      <c r="A79" s="190">
        <v>35701</v>
      </c>
      <c r="B79" s="189" t="s">
        <v>157</v>
      </c>
      <c r="C79" s="81">
        <v>120000</v>
      </c>
      <c r="D79" s="81">
        <v>73704.2</v>
      </c>
      <c r="E79" s="82">
        <v>7772</v>
      </c>
      <c r="F79" s="82"/>
      <c r="G79" s="233">
        <v>44855.42</v>
      </c>
      <c r="H79" s="83">
        <v>5.16E-2</v>
      </c>
      <c r="I79" s="84">
        <f t="shared" si="20"/>
        <v>28848.78</v>
      </c>
      <c r="J79" s="173"/>
      <c r="K79" s="173"/>
      <c r="L79" s="173">
        <f t="shared" si="21"/>
        <v>7772</v>
      </c>
      <c r="M79" s="174"/>
      <c r="N79" s="174"/>
      <c r="O79" s="174"/>
      <c r="P79" s="174"/>
      <c r="Q79" s="174"/>
      <c r="R79" s="174"/>
      <c r="S79" s="174"/>
      <c r="T79" s="174"/>
      <c r="U79" s="174"/>
      <c r="V79" s="167"/>
      <c r="W79" s="167"/>
      <c r="X79" s="174"/>
      <c r="Y79" s="174"/>
      <c r="Z79" s="174"/>
      <c r="AA79" s="174"/>
      <c r="AB79" s="174">
        <f t="shared" si="5"/>
        <v>0</v>
      </c>
      <c r="AC79" s="167"/>
      <c r="AD79" s="174"/>
      <c r="AE79" s="174"/>
      <c r="AF79" s="174"/>
      <c r="AG79" s="174"/>
      <c r="AH79" s="174">
        <f t="shared" si="6"/>
        <v>0</v>
      </c>
      <c r="AI79" s="174"/>
      <c r="AJ79" s="174"/>
      <c r="AK79" s="174"/>
      <c r="AL79" s="174"/>
      <c r="AM79" s="175">
        <f t="shared" ref="AM79:AM92" si="31">SUM(AI79:AL79)</f>
        <v>0</v>
      </c>
      <c r="AN79" s="174"/>
      <c r="AO79" s="174"/>
      <c r="AP79" s="174"/>
      <c r="AQ79" s="174"/>
      <c r="AR79" s="175">
        <f t="shared" si="24"/>
        <v>0</v>
      </c>
      <c r="AS79" s="167"/>
      <c r="AT79" s="174"/>
      <c r="AU79" s="174"/>
      <c r="AV79" s="174"/>
      <c r="AW79" s="174"/>
      <c r="AX79" s="175">
        <f t="shared" si="25"/>
        <v>0</v>
      </c>
      <c r="AY79" s="167"/>
      <c r="AZ79" s="174"/>
      <c r="BA79" s="174"/>
      <c r="BB79" s="174"/>
      <c r="BC79" s="174"/>
      <c r="BD79" s="175">
        <f t="shared" si="26"/>
        <v>0</v>
      </c>
      <c r="BE79" s="167"/>
      <c r="BF79" s="174"/>
      <c r="BG79" s="174"/>
      <c r="BH79" s="174"/>
      <c r="BI79" s="174"/>
      <c r="BJ79" s="175">
        <f t="shared" si="27"/>
        <v>0</v>
      </c>
      <c r="BK79" s="167"/>
      <c r="BL79" s="174"/>
      <c r="BM79" s="174"/>
      <c r="BN79" s="174"/>
      <c r="BO79" s="174"/>
      <c r="BP79" s="175">
        <f t="shared" si="28"/>
        <v>0</v>
      </c>
      <c r="BQ79" s="167"/>
      <c r="BR79" s="174"/>
      <c r="BS79" s="174"/>
      <c r="BT79" s="174"/>
      <c r="BU79" s="174"/>
      <c r="BV79" s="175">
        <f t="shared" si="29"/>
        <v>0</v>
      </c>
      <c r="BW79" s="167"/>
      <c r="BX79" s="174"/>
      <c r="BY79" s="174"/>
      <c r="BZ79" s="174"/>
      <c r="CA79" s="174"/>
      <c r="CB79" s="175">
        <f t="shared" si="30"/>
        <v>0</v>
      </c>
      <c r="CC79" s="169"/>
      <c r="CD79" s="169"/>
      <c r="CE79" s="169"/>
      <c r="CF79" s="169"/>
      <c r="CG79" s="169"/>
      <c r="CH79" s="169"/>
      <c r="CI79" s="169"/>
      <c r="CJ79" s="169"/>
      <c r="CK79" s="158"/>
      <c r="CL79" s="158"/>
      <c r="CM79" s="132"/>
      <c r="CN79" s="132"/>
      <c r="CO79" s="132"/>
      <c r="CP79" s="132"/>
    </row>
    <row r="80" spans="1:94" s="77" customFormat="1">
      <c r="A80" s="188">
        <v>35901</v>
      </c>
      <c r="B80" s="189" t="s">
        <v>133</v>
      </c>
      <c r="C80" s="81">
        <v>30000</v>
      </c>
      <c r="D80" s="81">
        <v>30000</v>
      </c>
      <c r="E80" s="82">
        <v>0</v>
      </c>
      <c r="F80" s="82"/>
      <c r="G80" s="233">
        <v>0</v>
      </c>
      <c r="H80" s="83">
        <v>2.2222222222222222E-3</v>
      </c>
      <c r="I80" s="84">
        <f t="shared" si="20"/>
        <v>30000</v>
      </c>
      <c r="J80" s="173"/>
      <c r="K80" s="173"/>
      <c r="L80" s="173">
        <f t="shared" si="21"/>
        <v>0</v>
      </c>
      <c r="M80" s="174"/>
      <c r="N80" s="174"/>
      <c r="O80" s="174"/>
      <c r="P80" s="174"/>
      <c r="Q80" s="174"/>
      <c r="R80" s="174"/>
      <c r="S80" s="174"/>
      <c r="T80" s="174"/>
      <c r="U80" s="174"/>
      <c r="V80" s="167"/>
      <c r="W80" s="167"/>
      <c r="X80" s="174"/>
      <c r="Y80" s="174"/>
      <c r="Z80" s="174"/>
      <c r="AA80" s="174"/>
      <c r="AB80" s="174">
        <f t="shared" ref="AB80:AB123" si="32">SUM(X80:AA80)</f>
        <v>0</v>
      </c>
      <c r="AC80" s="167"/>
      <c r="AD80" s="174"/>
      <c r="AE80" s="174"/>
      <c r="AF80" s="174"/>
      <c r="AG80" s="174"/>
      <c r="AH80" s="174">
        <f t="shared" ref="AH80:AH123" si="33">SUM(AD80:AG80)</f>
        <v>0</v>
      </c>
      <c r="AI80" s="174"/>
      <c r="AJ80" s="174"/>
      <c r="AK80" s="174"/>
      <c r="AL80" s="174"/>
      <c r="AM80" s="175">
        <f t="shared" si="31"/>
        <v>0</v>
      </c>
      <c r="AN80" s="174"/>
      <c r="AO80" s="174"/>
      <c r="AP80" s="174"/>
      <c r="AQ80" s="174"/>
      <c r="AR80" s="175">
        <f t="shared" si="24"/>
        <v>0</v>
      </c>
      <c r="AS80" s="167"/>
      <c r="AT80" s="174"/>
      <c r="AU80" s="174"/>
      <c r="AV80" s="174"/>
      <c r="AW80" s="174"/>
      <c r="AX80" s="175">
        <f t="shared" si="25"/>
        <v>0</v>
      </c>
      <c r="AY80" s="167"/>
      <c r="AZ80" s="174"/>
      <c r="BA80" s="174"/>
      <c r="BB80" s="174"/>
      <c r="BC80" s="174"/>
      <c r="BD80" s="175">
        <f t="shared" si="26"/>
        <v>0</v>
      </c>
      <c r="BE80" s="167"/>
      <c r="BF80" s="174"/>
      <c r="BG80" s="174"/>
      <c r="BH80" s="174"/>
      <c r="BI80" s="174"/>
      <c r="BJ80" s="175">
        <f t="shared" si="27"/>
        <v>0</v>
      </c>
      <c r="BK80" s="167"/>
      <c r="BL80" s="174"/>
      <c r="BM80" s="174"/>
      <c r="BN80" s="174"/>
      <c r="BO80" s="174"/>
      <c r="BP80" s="175">
        <f t="shared" si="28"/>
        <v>0</v>
      </c>
      <c r="BQ80" s="167"/>
      <c r="BR80" s="174"/>
      <c r="BS80" s="174"/>
      <c r="BT80" s="174"/>
      <c r="BU80" s="174"/>
      <c r="BV80" s="175">
        <f t="shared" si="29"/>
        <v>0</v>
      </c>
      <c r="BW80" s="167"/>
      <c r="BX80" s="174"/>
      <c r="BY80" s="174"/>
      <c r="BZ80" s="174"/>
      <c r="CA80" s="174"/>
      <c r="CB80" s="175">
        <f t="shared" si="30"/>
        <v>0</v>
      </c>
      <c r="CC80" s="169"/>
      <c r="CD80" s="169"/>
      <c r="CE80" s="169"/>
      <c r="CF80" s="169"/>
      <c r="CG80" s="169"/>
      <c r="CH80" s="169"/>
      <c r="CI80" s="169"/>
      <c r="CJ80" s="169"/>
      <c r="CK80" s="158"/>
      <c r="CL80" s="158"/>
      <c r="CM80" s="132"/>
      <c r="CN80" s="132"/>
      <c r="CO80" s="132"/>
      <c r="CP80" s="132"/>
    </row>
    <row r="81" spans="1:94" s="77" customFormat="1" ht="24">
      <c r="A81" s="188">
        <v>36101</v>
      </c>
      <c r="B81" s="189" t="s">
        <v>136</v>
      </c>
      <c r="C81" s="81">
        <v>220000</v>
      </c>
      <c r="D81" s="81">
        <v>231573</v>
      </c>
      <c r="E81" s="82">
        <v>54000</v>
      </c>
      <c r="F81" s="82"/>
      <c r="G81" s="233">
        <v>231573</v>
      </c>
      <c r="H81" s="83">
        <v>0.3664</v>
      </c>
      <c r="I81" s="84">
        <f t="shared" si="20"/>
        <v>0</v>
      </c>
      <c r="J81" s="173"/>
      <c r="K81" s="173"/>
      <c r="L81" s="173">
        <f t="shared" si="21"/>
        <v>54000</v>
      </c>
      <c r="M81" s="174"/>
      <c r="N81" s="174"/>
      <c r="O81" s="174"/>
      <c r="P81" s="174"/>
      <c r="Q81" s="174"/>
      <c r="R81" s="174"/>
      <c r="S81" s="174"/>
      <c r="T81" s="174"/>
      <c r="U81" s="174"/>
      <c r="V81" s="167"/>
      <c r="W81" s="167"/>
      <c r="X81" s="174"/>
      <c r="Y81" s="174"/>
      <c r="Z81" s="174"/>
      <c r="AA81" s="174"/>
      <c r="AB81" s="174">
        <f t="shared" si="32"/>
        <v>0</v>
      </c>
      <c r="AC81" s="167"/>
      <c r="AD81" s="174"/>
      <c r="AE81" s="174"/>
      <c r="AF81" s="174"/>
      <c r="AG81" s="174"/>
      <c r="AH81" s="174">
        <f t="shared" si="33"/>
        <v>0</v>
      </c>
      <c r="AI81" s="174"/>
      <c r="AJ81" s="174"/>
      <c r="AK81" s="174"/>
      <c r="AL81" s="174"/>
      <c r="AM81" s="175">
        <f t="shared" si="31"/>
        <v>0</v>
      </c>
      <c r="AN81" s="174"/>
      <c r="AO81" s="174"/>
      <c r="AP81" s="174"/>
      <c r="AQ81" s="174"/>
      <c r="AR81" s="175">
        <f t="shared" si="24"/>
        <v>0</v>
      </c>
      <c r="AS81" s="167"/>
      <c r="AT81" s="174"/>
      <c r="AU81" s="174"/>
      <c r="AV81" s="174"/>
      <c r="AW81" s="174"/>
      <c r="AX81" s="175">
        <f t="shared" si="25"/>
        <v>0</v>
      </c>
      <c r="AY81" s="167"/>
      <c r="AZ81" s="174"/>
      <c r="BA81" s="174"/>
      <c r="BB81" s="174"/>
      <c r="BC81" s="174"/>
      <c r="BD81" s="175">
        <f t="shared" si="26"/>
        <v>0</v>
      </c>
      <c r="BE81" s="167"/>
      <c r="BF81" s="174"/>
      <c r="BG81" s="174"/>
      <c r="BH81" s="174"/>
      <c r="BI81" s="174"/>
      <c r="BJ81" s="175">
        <f t="shared" si="27"/>
        <v>0</v>
      </c>
      <c r="BK81" s="167"/>
      <c r="BL81" s="174"/>
      <c r="BM81" s="174"/>
      <c r="BN81" s="174"/>
      <c r="BO81" s="174"/>
      <c r="BP81" s="175">
        <f t="shared" si="28"/>
        <v>0</v>
      </c>
      <c r="BQ81" s="167"/>
      <c r="BR81" s="174"/>
      <c r="BS81" s="174"/>
      <c r="BT81" s="174"/>
      <c r="BU81" s="174"/>
      <c r="BV81" s="175">
        <f t="shared" si="29"/>
        <v>0</v>
      </c>
      <c r="BW81" s="167"/>
      <c r="BX81" s="174"/>
      <c r="BY81" s="174"/>
      <c r="BZ81" s="174"/>
      <c r="CA81" s="174"/>
      <c r="CB81" s="175">
        <f t="shared" si="30"/>
        <v>0</v>
      </c>
      <c r="CC81" s="169"/>
      <c r="CD81" s="169"/>
      <c r="CE81" s="169"/>
      <c r="CF81" s="169"/>
      <c r="CG81" s="169"/>
      <c r="CH81" s="169"/>
      <c r="CI81" s="169"/>
      <c r="CJ81" s="169"/>
      <c r="CK81" s="158"/>
      <c r="CL81" s="158"/>
      <c r="CM81" s="132"/>
      <c r="CN81" s="132"/>
      <c r="CO81" s="132"/>
      <c r="CP81" s="132"/>
    </row>
    <row r="82" spans="1:94" s="77" customFormat="1">
      <c r="A82" s="188">
        <v>37101</v>
      </c>
      <c r="B82" s="189" t="s">
        <v>158</v>
      </c>
      <c r="C82" s="81">
        <v>30400</v>
      </c>
      <c r="D82" s="81">
        <v>19992</v>
      </c>
      <c r="E82" s="82">
        <v>15182</v>
      </c>
      <c r="F82" s="82"/>
      <c r="G82" s="233">
        <v>15182</v>
      </c>
      <c r="H82" s="83">
        <v>0</v>
      </c>
      <c r="I82" s="84">
        <f t="shared" si="20"/>
        <v>4810</v>
      </c>
      <c r="J82" s="173"/>
      <c r="K82" s="173"/>
      <c r="L82" s="173">
        <f t="shared" si="21"/>
        <v>15182</v>
      </c>
      <c r="M82" s="174"/>
      <c r="N82" s="174"/>
      <c r="O82" s="174"/>
      <c r="P82" s="174"/>
      <c r="Q82" s="174"/>
      <c r="R82" s="174"/>
      <c r="S82" s="174"/>
      <c r="T82" s="174"/>
      <c r="U82" s="174"/>
      <c r="V82" s="167"/>
      <c r="W82" s="167"/>
      <c r="X82" s="174"/>
      <c r="Y82" s="174"/>
      <c r="Z82" s="174"/>
      <c r="AA82" s="174"/>
      <c r="AB82" s="174">
        <f t="shared" si="32"/>
        <v>0</v>
      </c>
      <c r="AC82" s="167"/>
      <c r="AD82" s="174"/>
      <c r="AE82" s="174"/>
      <c r="AF82" s="174"/>
      <c r="AG82" s="174"/>
      <c r="AH82" s="174">
        <f t="shared" si="33"/>
        <v>0</v>
      </c>
      <c r="AI82" s="174"/>
      <c r="AJ82" s="174"/>
      <c r="AK82" s="174"/>
      <c r="AL82" s="174"/>
      <c r="AM82" s="175">
        <f t="shared" si="31"/>
        <v>0</v>
      </c>
      <c r="AN82" s="174"/>
      <c r="AO82" s="174"/>
      <c r="AP82" s="174"/>
      <c r="AQ82" s="174"/>
      <c r="AR82" s="175">
        <f t="shared" si="24"/>
        <v>0</v>
      </c>
      <c r="AS82" s="167"/>
      <c r="AT82" s="174"/>
      <c r="AU82" s="174"/>
      <c r="AV82" s="174"/>
      <c r="AW82" s="174"/>
      <c r="AX82" s="175">
        <f t="shared" si="25"/>
        <v>0</v>
      </c>
      <c r="AY82" s="167"/>
      <c r="AZ82" s="174"/>
      <c r="BA82" s="174"/>
      <c r="BB82" s="174"/>
      <c r="BC82" s="174"/>
      <c r="BD82" s="175">
        <f t="shared" si="26"/>
        <v>0</v>
      </c>
      <c r="BE82" s="167"/>
      <c r="BF82" s="174"/>
      <c r="BG82" s="174"/>
      <c r="BH82" s="174"/>
      <c r="BI82" s="174"/>
      <c r="BJ82" s="175">
        <f t="shared" si="27"/>
        <v>0</v>
      </c>
      <c r="BK82" s="167"/>
      <c r="BL82" s="174"/>
      <c r="BM82" s="174"/>
      <c r="BN82" s="174"/>
      <c r="BO82" s="174"/>
      <c r="BP82" s="175">
        <f t="shared" si="28"/>
        <v>0</v>
      </c>
      <c r="BQ82" s="167"/>
      <c r="BR82" s="174"/>
      <c r="BS82" s="174"/>
      <c r="BT82" s="174"/>
      <c r="BU82" s="174"/>
      <c r="BV82" s="175">
        <f t="shared" si="29"/>
        <v>0</v>
      </c>
      <c r="BW82" s="167"/>
      <c r="BX82" s="174"/>
      <c r="BY82" s="174"/>
      <c r="BZ82" s="174"/>
      <c r="CA82" s="174"/>
      <c r="CB82" s="175">
        <f t="shared" si="30"/>
        <v>0</v>
      </c>
      <c r="CC82" s="169"/>
      <c r="CD82" s="169"/>
      <c r="CE82" s="169"/>
      <c r="CF82" s="169"/>
      <c r="CG82" s="169"/>
      <c r="CH82" s="169"/>
      <c r="CI82" s="169"/>
      <c r="CJ82" s="169"/>
      <c r="CK82" s="158"/>
      <c r="CL82" s="158"/>
      <c r="CM82" s="132"/>
      <c r="CN82" s="132"/>
      <c r="CO82" s="132"/>
      <c r="CP82" s="132"/>
    </row>
    <row r="83" spans="1:94" s="77" customFormat="1">
      <c r="A83" s="188">
        <v>37201</v>
      </c>
      <c r="B83" s="189" t="s">
        <v>137</v>
      </c>
      <c r="C83" s="81">
        <v>5000</v>
      </c>
      <c r="D83" s="81">
        <v>3835</v>
      </c>
      <c r="E83" s="82">
        <v>0</v>
      </c>
      <c r="F83" s="82"/>
      <c r="G83" s="233">
        <v>0</v>
      </c>
      <c r="H83" s="83">
        <v>0</v>
      </c>
      <c r="I83" s="84">
        <f t="shared" si="20"/>
        <v>3835</v>
      </c>
      <c r="J83" s="173"/>
      <c r="K83" s="173"/>
      <c r="L83" s="173">
        <f t="shared" si="21"/>
        <v>0</v>
      </c>
      <c r="M83" s="174"/>
      <c r="N83" s="174"/>
      <c r="O83" s="174"/>
      <c r="P83" s="174"/>
      <c r="Q83" s="174"/>
      <c r="R83" s="174"/>
      <c r="S83" s="174"/>
      <c r="T83" s="174"/>
      <c r="U83" s="174"/>
      <c r="V83" s="167"/>
      <c r="W83" s="167"/>
      <c r="X83" s="174"/>
      <c r="Y83" s="174"/>
      <c r="Z83" s="174"/>
      <c r="AA83" s="174"/>
      <c r="AB83" s="174">
        <f t="shared" si="32"/>
        <v>0</v>
      </c>
      <c r="AC83" s="167"/>
      <c r="AD83" s="174"/>
      <c r="AE83" s="174"/>
      <c r="AF83" s="174"/>
      <c r="AG83" s="174"/>
      <c r="AH83" s="174">
        <f t="shared" si="33"/>
        <v>0</v>
      </c>
      <c r="AI83" s="174"/>
      <c r="AJ83" s="174"/>
      <c r="AK83" s="174"/>
      <c r="AL83" s="174"/>
      <c r="AM83" s="175">
        <f t="shared" si="31"/>
        <v>0</v>
      </c>
      <c r="AN83" s="174"/>
      <c r="AO83" s="174"/>
      <c r="AP83" s="174"/>
      <c r="AQ83" s="174"/>
      <c r="AR83" s="175">
        <f t="shared" si="24"/>
        <v>0</v>
      </c>
      <c r="AS83" s="167"/>
      <c r="AT83" s="174"/>
      <c r="AU83" s="174"/>
      <c r="AV83" s="174"/>
      <c r="AW83" s="174"/>
      <c r="AX83" s="175">
        <f t="shared" si="25"/>
        <v>0</v>
      </c>
      <c r="AY83" s="167"/>
      <c r="AZ83" s="174"/>
      <c r="BA83" s="174"/>
      <c r="BB83" s="174"/>
      <c r="BC83" s="174"/>
      <c r="BD83" s="175">
        <f t="shared" si="26"/>
        <v>0</v>
      </c>
      <c r="BE83" s="167"/>
      <c r="BF83" s="174"/>
      <c r="BG83" s="174"/>
      <c r="BH83" s="174"/>
      <c r="BI83" s="174"/>
      <c r="BJ83" s="175">
        <f t="shared" si="27"/>
        <v>0</v>
      </c>
      <c r="BK83" s="167"/>
      <c r="BL83" s="174"/>
      <c r="BM83" s="174"/>
      <c r="BN83" s="174"/>
      <c r="BO83" s="174"/>
      <c r="BP83" s="175">
        <f t="shared" si="28"/>
        <v>0</v>
      </c>
      <c r="BQ83" s="167"/>
      <c r="BR83" s="174"/>
      <c r="BS83" s="174"/>
      <c r="BT83" s="174"/>
      <c r="BU83" s="174"/>
      <c r="BV83" s="175">
        <f t="shared" si="29"/>
        <v>0</v>
      </c>
      <c r="BW83" s="167"/>
      <c r="BX83" s="174"/>
      <c r="BY83" s="174"/>
      <c r="BZ83" s="174"/>
      <c r="CA83" s="174"/>
      <c r="CB83" s="175">
        <f t="shared" si="30"/>
        <v>0</v>
      </c>
      <c r="CC83" s="169"/>
      <c r="CD83" s="169"/>
      <c r="CE83" s="169"/>
      <c r="CF83" s="169"/>
      <c r="CG83" s="169"/>
      <c r="CH83" s="169"/>
      <c r="CI83" s="169"/>
      <c r="CJ83" s="169"/>
      <c r="CK83" s="158"/>
      <c r="CL83" s="158"/>
      <c r="CM83" s="132"/>
      <c r="CN83" s="132"/>
      <c r="CO83" s="132"/>
      <c r="CP83" s="132"/>
    </row>
    <row r="84" spans="1:94" s="77" customFormat="1">
      <c r="A84" s="188">
        <v>37501</v>
      </c>
      <c r="B84" s="189" t="s">
        <v>139</v>
      </c>
      <c r="C84" s="81">
        <v>700000</v>
      </c>
      <c r="D84" s="81">
        <v>651481.4</v>
      </c>
      <c r="E84" s="82">
        <v>75450.010000000009</v>
      </c>
      <c r="F84" s="82"/>
      <c r="G84" s="233">
        <v>311100.01</v>
      </c>
      <c r="H84" s="83">
        <v>0</v>
      </c>
      <c r="I84" s="84">
        <f t="shared" si="20"/>
        <v>340381.39</v>
      </c>
      <c r="J84" s="173"/>
      <c r="K84" s="173"/>
      <c r="L84" s="173">
        <f t="shared" si="21"/>
        <v>75450.010000000009</v>
      </c>
      <c r="M84" s="174"/>
      <c r="N84" s="174"/>
      <c r="O84" s="174"/>
      <c r="P84" s="174"/>
      <c r="Q84" s="174"/>
      <c r="R84" s="174"/>
      <c r="S84" s="174"/>
      <c r="T84" s="174"/>
      <c r="U84" s="174"/>
      <c r="V84" s="167"/>
      <c r="W84" s="167"/>
      <c r="X84" s="174"/>
      <c r="Y84" s="174"/>
      <c r="Z84" s="174"/>
      <c r="AA84" s="174"/>
      <c r="AB84" s="174">
        <f t="shared" si="32"/>
        <v>0</v>
      </c>
      <c r="AC84" s="167"/>
      <c r="AD84" s="174"/>
      <c r="AE84" s="174"/>
      <c r="AF84" s="174"/>
      <c r="AG84" s="174"/>
      <c r="AH84" s="174">
        <f t="shared" si="33"/>
        <v>0</v>
      </c>
      <c r="AI84" s="174"/>
      <c r="AJ84" s="174"/>
      <c r="AK84" s="174"/>
      <c r="AL84" s="174"/>
      <c r="AM84" s="175">
        <f t="shared" si="31"/>
        <v>0</v>
      </c>
      <c r="AN84" s="174"/>
      <c r="AO84" s="174"/>
      <c r="AP84" s="174"/>
      <c r="AQ84" s="174"/>
      <c r="AR84" s="175">
        <f t="shared" si="24"/>
        <v>0</v>
      </c>
      <c r="AS84" s="167"/>
      <c r="AT84" s="174"/>
      <c r="AU84" s="174"/>
      <c r="AV84" s="174"/>
      <c r="AW84" s="174"/>
      <c r="AX84" s="175">
        <f t="shared" si="25"/>
        <v>0</v>
      </c>
      <c r="AY84" s="167"/>
      <c r="AZ84" s="174"/>
      <c r="BA84" s="174"/>
      <c r="BB84" s="174"/>
      <c r="BC84" s="174"/>
      <c r="BD84" s="175">
        <f t="shared" si="26"/>
        <v>0</v>
      </c>
      <c r="BE84" s="167"/>
      <c r="BF84" s="174"/>
      <c r="BG84" s="174"/>
      <c r="BH84" s="174"/>
      <c r="BI84" s="174"/>
      <c r="BJ84" s="175">
        <f t="shared" si="27"/>
        <v>0</v>
      </c>
      <c r="BK84" s="167"/>
      <c r="BL84" s="174"/>
      <c r="BM84" s="174"/>
      <c r="BN84" s="174"/>
      <c r="BO84" s="174"/>
      <c r="BP84" s="175">
        <f t="shared" si="28"/>
        <v>0</v>
      </c>
      <c r="BQ84" s="167"/>
      <c r="BR84" s="174"/>
      <c r="BS84" s="174"/>
      <c r="BT84" s="174"/>
      <c r="BU84" s="174"/>
      <c r="BV84" s="175">
        <f t="shared" si="29"/>
        <v>0</v>
      </c>
      <c r="BW84" s="167"/>
      <c r="BX84" s="174"/>
      <c r="BY84" s="174"/>
      <c r="BZ84" s="174"/>
      <c r="CA84" s="174"/>
      <c r="CB84" s="175">
        <f t="shared" si="30"/>
        <v>0</v>
      </c>
      <c r="CC84" s="169"/>
      <c r="CD84" s="169"/>
      <c r="CE84" s="169"/>
      <c r="CF84" s="169"/>
      <c r="CG84" s="169"/>
      <c r="CH84" s="169"/>
      <c r="CI84" s="169"/>
      <c r="CJ84" s="169"/>
      <c r="CK84" s="158"/>
      <c r="CL84" s="158"/>
      <c r="CM84" s="132"/>
      <c r="CN84" s="132"/>
      <c r="CO84" s="132"/>
      <c r="CP84" s="132"/>
    </row>
    <row r="85" spans="1:94" s="77" customFormat="1">
      <c r="A85" s="188">
        <v>37502</v>
      </c>
      <c r="B85" s="189" t="s">
        <v>140</v>
      </c>
      <c r="C85" s="81">
        <v>53000</v>
      </c>
      <c r="D85" s="81">
        <v>64640</v>
      </c>
      <c r="E85" s="82">
        <v>14780</v>
      </c>
      <c r="F85" s="82"/>
      <c r="G85" s="233">
        <v>54840</v>
      </c>
      <c r="H85" s="83">
        <v>0</v>
      </c>
      <c r="I85" s="84">
        <f t="shared" si="20"/>
        <v>9800</v>
      </c>
      <c r="J85" s="173"/>
      <c r="K85" s="173"/>
      <c r="L85" s="173">
        <f t="shared" si="21"/>
        <v>14780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67"/>
      <c r="W85" s="167"/>
      <c r="X85" s="174"/>
      <c r="Y85" s="174"/>
      <c r="Z85" s="174"/>
      <c r="AA85" s="174"/>
      <c r="AB85" s="174">
        <f t="shared" si="32"/>
        <v>0</v>
      </c>
      <c r="AC85" s="167"/>
      <c r="AD85" s="174"/>
      <c r="AE85" s="174"/>
      <c r="AF85" s="174"/>
      <c r="AG85" s="174"/>
      <c r="AH85" s="174">
        <f t="shared" si="33"/>
        <v>0</v>
      </c>
      <c r="AI85" s="174"/>
      <c r="AJ85" s="174"/>
      <c r="AK85" s="174"/>
      <c r="AL85" s="174"/>
      <c r="AM85" s="175">
        <f t="shared" si="31"/>
        <v>0</v>
      </c>
      <c r="AN85" s="174"/>
      <c r="AO85" s="174"/>
      <c r="AP85" s="174"/>
      <c r="AQ85" s="174"/>
      <c r="AR85" s="175">
        <f t="shared" si="24"/>
        <v>0</v>
      </c>
      <c r="AS85" s="167"/>
      <c r="AT85" s="174"/>
      <c r="AU85" s="174"/>
      <c r="AV85" s="174"/>
      <c r="AW85" s="174"/>
      <c r="AX85" s="175">
        <f t="shared" si="25"/>
        <v>0</v>
      </c>
      <c r="AY85" s="167"/>
      <c r="AZ85" s="174"/>
      <c r="BA85" s="174"/>
      <c r="BB85" s="174"/>
      <c r="BC85" s="174"/>
      <c r="BD85" s="175">
        <f t="shared" si="26"/>
        <v>0</v>
      </c>
      <c r="BE85" s="167"/>
      <c r="BF85" s="174"/>
      <c r="BG85" s="174"/>
      <c r="BH85" s="174"/>
      <c r="BI85" s="174"/>
      <c r="BJ85" s="175">
        <f t="shared" si="27"/>
        <v>0</v>
      </c>
      <c r="BK85" s="167"/>
      <c r="BL85" s="174"/>
      <c r="BM85" s="174"/>
      <c r="BN85" s="174"/>
      <c r="BO85" s="174"/>
      <c r="BP85" s="175">
        <f t="shared" si="28"/>
        <v>0</v>
      </c>
      <c r="BQ85" s="167"/>
      <c r="BR85" s="174"/>
      <c r="BS85" s="174"/>
      <c r="BT85" s="174"/>
      <c r="BU85" s="174"/>
      <c r="BV85" s="175">
        <f t="shared" si="29"/>
        <v>0</v>
      </c>
      <c r="BW85" s="167"/>
      <c r="BX85" s="174"/>
      <c r="BY85" s="174"/>
      <c r="BZ85" s="174"/>
      <c r="CA85" s="174"/>
      <c r="CB85" s="175">
        <f t="shared" si="30"/>
        <v>0</v>
      </c>
      <c r="CC85" s="169"/>
      <c r="CD85" s="169"/>
      <c r="CE85" s="169"/>
      <c r="CF85" s="169"/>
      <c r="CG85" s="169"/>
      <c r="CH85" s="169"/>
      <c r="CI85" s="169"/>
      <c r="CJ85" s="169"/>
      <c r="CK85" s="158"/>
      <c r="CL85" s="158"/>
      <c r="CM85" s="132"/>
      <c r="CN85" s="132"/>
      <c r="CO85" s="132"/>
      <c r="CP85" s="132"/>
    </row>
    <row r="86" spans="1:94" s="77" customFormat="1" ht="15" customHeight="1">
      <c r="A86" s="188">
        <v>37901</v>
      </c>
      <c r="B86" s="189" t="s">
        <v>138</v>
      </c>
      <c r="C86" s="256">
        <v>6000</v>
      </c>
      <c r="D86" s="84">
        <v>10209</v>
      </c>
      <c r="E86" s="257">
        <v>2431</v>
      </c>
      <c r="F86" s="257"/>
      <c r="G86" s="257">
        <v>8014</v>
      </c>
      <c r="H86" s="290">
        <v>0</v>
      </c>
      <c r="I86" s="84">
        <f t="shared" si="20"/>
        <v>2195</v>
      </c>
      <c r="J86" s="175">
        <f t="shared" ref="J86:U86" si="34">SUM(J58:J85)</f>
        <v>0</v>
      </c>
      <c r="K86" s="175">
        <f t="shared" si="34"/>
        <v>0</v>
      </c>
      <c r="L86" s="173">
        <f t="shared" si="21"/>
        <v>2431</v>
      </c>
      <c r="M86" s="175">
        <f t="shared" si="34"/>
        <v>0</v>
      </c>
      <c r="N86" s="175">
        <f t="shared" si="34"/>
        <v>0</v>
      </c>
      <c r="O86" s="175">
        <f t="shared" si="34"/>
        <v>0</v>
      </c>
      <c r="P86" s="175">
        <f t="shared" si="34"/>
        <v>0</v>
      </c>
      <c r="Q86" s="175">
        <f t="shared" si="34"/>
        <v>0</v>
      </c>
      <c r="R86" s="175">
        <f t="shared" si="34"/>
        <v>0</v>
      </c>
      <c r="S86" s="175">
        <f t="shared" si="34"/>
        <v>0</v>
      </c>
      <c r="T86" s="175">
        <f t="shared" si="34"/>
        <v>0</v>
      </c>
      <c r="U86" s="175">
        <f t="shared" si="34"/>
        <v>0</v>
      </c>
      <c r="V86" s="167"/>
      <c r="W86" s="167"/>
      <c r="X86" s="175">
        <f>SUM(X58:X85)</f>
        <v>0</v>
      </c>
      <c r="Y86" s="175">
        <f>SUM(Y58:Y85)</f>
        <v>0</v>
      </c>
      <c r="Z86" s="175">
        <f>SUM(Z58:Z85)</f>
        <v>0</v>
      </c>
      <c r="AA86" s="175">
        <f>SUM(AA58:AA85)</f>
        <v>0</v>
      </c>
      <c r="AB86" s="174">
        <f t="shared" si="32"/>
        <v>0</v>
      </c>
      <c r="AC86" s="167"/>
      <c r="AD86" s="175">
        <f>SUM(AD58:AD85)</f>
        <v>0</v>
      </c>
      <c r="AE86" s="175">
        <f>SUM(AE58:AE85)</f>
        <v>0</v>
      </c>
      <c r="AF86" s="175">
        <f>SUM(AF58:AF85)</f>
        <v>0</v>
      </c>
      <c r="AG86" s="175">
        <f>SUM(AG58:AG85)</f>
        <v>0</v>
      </c>
      <c r="AH86" s="175">
        <f t="shared" si="33"/>
        <v>0</v>
      </c>
      <c r="AI86" s="175">
        <f t="shared" ref="AI86:AR86" si="35">SUM(AI58:AI85)</f>
        <v>0</v>
      </c>
      <c r="AJ86" s="175">
        <f t="shared" si="35"/>
        <v>0</v>
      </c>
      <c r="AK86" s="175">
        <f t="shared" si="35"/>
        <v>0</v>
      </c>
      <c r="AL86" s="175">
        <f t="shared" si="35"/>
        <v>0</v>
      </c>
      <c r="AM86" s="175">
        <f t="shared" si="35"/>
        <v>0</v>
      </c>
      <c r="AN86" s="175">
        <f t="shared" si="35"/>
        <v>0</v>
      </c>
      <c r="AO86" s="175">
        <f t="shared" si="35"/>
        <v>0</v>
      </c>
      <c r="AP86" s="175">
        <f t="shared" si="35"/>
        <v>0</v>
      </c>
      <c r="AQ86" s="175">
        <f t="shared" si="35"/>
        <v>0</v>
      </c>
      <c r="AR86" s="175">
        <f t="shared" si="35"/>
        <v>0</v>
      </c>
      <c r="AS86" s="167"/>
      <c r="AT86" s="175">
        <f>SUM(AT58:AT85)</f>
        <v>0</v>
      </c>
      <c r="AU86" s="175">
        <f>SUM(AU58:AU85)</f>
        <v>0</v>
      </c>
      <c r="AV86" s="175">
        <f>SUM(AV58:AV85)</f>
        <v>0</v>
      </c>
      <c r="AW86" s="175">
        <f>SUM(AW58:AW85)</f>
        <v>0</v>
      </c>
      <c r="AX86" s="175">
        <f>SUM(AX58:AX85)</f>
        <v>0</v>
      </c>
      <c r="AY86" s="167"/>
      <c r="AZ86" s="175">
        <f>SUM(AZ58:AZ85)</f>
        <v>0</v>
      </c>
      <c r="BA86" s="175">
        <f>SUM(BA58:BA85)</f>
        <v>0</v>
      </c>
      <c r="BB86" s="175">
        <f>SUM(BB58:BB85)</f>
        <v>0</v>
      </c>
      <c r="BC86" s="175">
        <f>SUM(BC58:BC85)</f>
        <v>0</v>
      </c>
      <c r="BD86" s="175">
        <f>SUM(BD58:BD85)</f>
        <v>0</v>
      </c>
      <c r="BE86" s="167"/>
      <c r="BF86" s="175">
        <f>SUM(BF58:BF85)</f>
        <v>0</v>
      </c>
      <c r="BG86" s="175">
        <f>SUM(BG58:BG85)</f>
        <v>0</v>
      </c>
      <c r="BH86" s="175">
        <f>SUM(BH58:BH85)</f>
        <v>0</v>
      </c>
      <c r="BI86" s="175">
        <f>SUM(BI58:BI85)</f>
        <v>0</v>
      </c>
      <c r="BJ86" s="175">
        <f>SUM(BJ58:BJ85)</f>
        <v>0</v>
      </c>
      <c r="BK86" s="167"/>
      <c r="BL86" s="175">
        <f>SUM(BL58:BL85)</f>
        <v>0</v>
      </c>
      <c r="BM86" s="175">
        <f>SUM(BM58:BM85)</f>
        <v>0</v>
      </c>
      <c r="BN86" s="175">
        <f>SUM(BN58:BN85)</f>
        <v>0</v>
      </c>
      <c r="BO86" s="175">
        <f>SUM(BO58:BO85)</f>
        <v>0</v>
      </c>
      <c r="BP86" s="175">
        <f>SUM(BP58:BP85)</f>
        <v>0</v>
      </c>
      <c r="BQ86" s="167"/>
      <c r="BR86" s="175">
        <f>SUM(BR58:BR85)</f>
        <v>0</v>
      </c>
      <c r="BS86" s="175">
        <f>SUM(BS58:BS85)</f>
        <v>0</v>
      </c>
      <c r="BT86" s="175">
        <f>SUM(BT58:BT85)</f>
        <v>0</v>
      </c>
      <c r="BU86" s="175">
        <f>SUM(BU58:BU85)</f>
        <v>0</v>
      </c>
      <c r="BV86" s="175">
        <f>SUM(BV58:BV85)</f>
        <v>0</v>
      </c>
      <c r="BW86" s="167"/>
      <c r="BX86" s="175">
        <f>SUM(BX58:BX85)</f>
        <v>0</v>
      </c>
      <c r="BY86" s="175">
        <f>SUM(BY58:BY85)</f>
        <v>0</v>
      </c>
      <c r="BZ86" s="175">
        <f>SUM(BZ58:BZ85)</f>
        <v>0</v>
      </c>
      <c r="CA86" s="175">
        <f>SUM(CA58:CA85)</f>
        <v>0</v>
      </c>
      <c r="CB86" s="175">
        <f>SUM(CB58:CB85)</f>
        <v>0</v>
      </c>
      <c r="CC86" s="169"/>
      <c r="CD86" s="169"/>
      <c r="CE86" s="169"/>
      <c r="CF86" s="169"/>
      <c r="CG86" s="169"/>
      <c r="CH86" s="169"/>
      <c r="CI86" s="169"/>
      <c r="CJ86" s="169"/>
      <c r="CK86" s="158"/>
      <c r="CL86" s="158"/>
      <c r="CM86" s="132"/>
      <c r="CN86" s="132"/>
      <c r="CO86" s="132"/>
      <c r="CP86" s="132"/>
    </row>
    <row r="87" spans="1:94" s="77" customFormat="1" ht="15" customHeight="1">
      <c r="A87" s="190">
        <v>38101</v>
      </c>
      <c r="B87" s="189" t="s">
        <v>141</v>
      </c>
      <c r="C87" s="81">
        <v>100000</v>
      </c>
      <c r="D87" s="81">
        <v>96662.98</v>
      </c>
      <c r="E87" s="82">
        <v>34305.4</v>
      </c>
      <c r="F87" s="82"/>
      <c r="G87" s="233">
        <v>69098.350000000006</v>
      </c>
      <c r="H87" s="290">
        <v>0</v>
      </c>
      <c r="I87" s="84">
        <f t="shared" si="20"/>
        <v>27564.62999999999</v>
      </c>
      <c r="J87" s="173"/>
      <c r="K87" s="173"/>
      <c r="L87" s="173">
        <f t="shared" si="21"/>
        <v>34305.4</v>
      </c>
      <c r="M87" s="174"/>
      <c r="N87" s="174"/>
      <c r="O87" s="174"/>
      <c r="P87" s="174"/>
      <c r="Q87" s="174"/>
      <c r="R87" s="174"/>
      <c r="S87" s="174"/>
      <c r="T87" s="174"/>
      <c r="U87" s="174"/>
      <c r="V87" s="167"/>
      <c r="W87" s="167"/>
      <c r="X87" s="174"/>
      <c r="Y87" s="174"/>
      <c r="Z87" s="174"/>
      <c r="AA87" s="174"/>
      <c r="AB87" s="174">
        <f t="shared" si="32"/>
        <v>0</v>
      </c>
      <c r="AC87" s="167"/>
      <c r="AD87" s="174"/>
      <c r="AE87" s="174"/>
      <c r="AF87" s="174"/>
      <c r="AG87" s="174"/>
      <c r="AH87" s="174">
        <f t="shared" si="33"/>
        <v>0</v>
      </c>
      <c r="AI87" s="174"/>
      <c r="AJ87" s="174"/>
      <c r="AK87" s="174"/>
      <c r="AL87" s="174"/>
      <c r="AM87" s="175">
        <f t="shared" si="31"/>
        <v>0</v>
      </c>
      <c r="AN87" s="174"/>
      <c r="AO87" s="174"/>
      <c r="AP87" s="174"/>
      <c r="AQ87" s="174"/>
      <c r="AR87" s="175">
        <f>SUM(AN87:AQ87)</f>
        <v>0</v>
      </c>
      <c r="AS87" s="167"/>
      <c r="AT87" s="174"/>
      <c r="AU87" s="174"/>
      <c r="AV87" s="174"/>
      <c r="AW87" s="174"/>
      <c r="AX87" s="175">
        <f>SUM(AT87:AW87)</f>
        <v>0</v>
      </c>
      <c r="AY87" s="167"/>
      <c r="AZ87" s="174"/>
      <c r="BA87" s="174"/>
      <c r="BB87" s="174"/>
      <c r="BC87" s="174"/>
      <c r="BD87" s="175">
        <f>SUM(AZ87:BC87)</f>
        <v>0</v>
      </c>
      <c r="BE87" s="167"/>
      <c r="BF87" s="174"/>
      <c r="BG87" s="174"/>
      <c r="BH87" s="174"/>
      <c r="BI87" s="174"/>
      <c r="BJ87" s="175">
        <f>SUM(BF87:BI87)</f>
        <v>0</v>
      </c>
      <c r="BK87" s="167"/>
      <c r="BL87" s="174"/>
      <c r="BM87" s="174"/>
      <c r="BN87" s="174"/>
      <c r="BO87" s="174"/>
      <c r="BP87" s="175">
        <f>SUM(BL87:BO87)</f>
        <v>0</v>
      </c>
      <c r="BQ87" s="167"/>
      <c r="BR87" s="174"/>
      <c r="BS87" s="174"/>
      <c r="BT87" s="174"/>
      <c r="BU87" s="174"/>
      <c r="BV87" s="175">
        <f>SUM(BR87:BU87)</f>
        <v>0</v>
      </c>
      <c r="BW87" s="167"/>
      <c r="BX87" s="174"/>
      <c r="BY87" s="174"/>
      <c r="BZ87" s="174"/>
      <c r="CA87" s="174"/>
      <c r="CB87" s="175">
        <f>SUM(BX87:CA87)</f>
        <v>0</v>
      </c>
      <c r="CC87" s="169"/>
      <c r="CD87" s="169"/>
      <c r="CE87" s="169"/>
      <c r="CF87" s="169"/>
      <c r="CG87" s="169"/>
      <c r="CH87" s="169"/>
      <c r="CI87" s="169"/>
      <c r="CJ87" s="169"/>
      <c r="CK87" s="158"/>
      <c r="CL87" s="158"/>
      <c r="CM87" s="132"/>
      <c r="CN87" s="132"/>
      <c r="CO87" s="132"/>
      <c r="CP87" s="132"/>
    </row>
    <row r="88" spans="1:94" s="77" customFormat="1" ht="15" customHeight="1">
      <c r="A88" s="190">
        <v>38301</v>
      </c>
      <c r="B88" s="189" t="s">
        <v>159</v>
      </c>
      <c r="C88" s="81">
        <v>3850</v>
      </c>
      <c r="D88" s="81">
        <v>21549.02</v>
      </c>
      <c r="E88" s="82">
        <v>2699.02</v>
      </c>
      <c r="F88" s="82"/>
      <c r="G88" s="233">
        <v>14531.02</v>
      </c>
      <c r="H88" s="290">
        <v>0</v>
      </c>
      <c r="I88" s="84">
        <f t="shared" si="20"/>
        <v>7018</v>
      </c>
      <c r="J88" s="173"/>
      <c r="K88" s="173"/>
      <c r="L88" s="173">
        <f t="shared" si="21"/>
        <v>2699.02</v>
      </c>
      <c r="M88" s="174"/>
      <c r="N88" s="174"/>
      <c r="O88" s="174"/>
      <c r="P88" s="174"/>
      <c r="Q88" s="174"/>
      <c r="R88" s="174"/>
      <c r="S88" s="174"/>
      <c r="T88" s="174"/>
      <c r="U88" s="174"/>
      <c r="V88" s="167"/>
      <c r="W88" s="167"/>
      <c r="X88" s="174"/>
      <c r="Y88" s="174"/>
      <c r="Z88" s="174"/>
      <c r="AA88" s="174"/>
      <c r="AB88" s="174">
        <f t="shared" si="32"/>
        <v>0</v>
      </c>
      <c r="AC88" s="167"/>
      <c r="AD88" s="174"/>
      <c r="AE88" s="174"/>
      <c r="AF88" s="174"/>
      <c r="AG88" s="174"/>
      <c r="AH88" s="174">
        <f t="shared" si="33"/>
        <v>0</v>
      </c>
      <c r="AI88" s="174"/>
      <c r="AJ88" s="174"/>
      <c r="AK88" s="174"/>
      <c r="AL88" s="174"/>
      <c r="AM88" s="175">
        <f t="shared" si="31"/>
        <v>0</v>
      </c>
      <c r="AN88" s="174"/>
      <c r="AO88" s="174"/>
      <c r="AP88" s="174"/>
      <c r="AQ88" s="174"/>
      <c r="AR88" s="175">
        <f>SUM(AN88:AQ88)</f>
        <v>0</v>
      </c>
      <c r="AS88" s="167"/>
      <c r="AT88" s="174"/>
      <c r="AU88" s="174"/>
      <c r="AV88" s="174"/>
      <c r="AW88" s="174"/>
      <c r="AX88" s="175">
        <f>SUM(AT88:AW88)</f>
        <v>0</v>
      </c>
      <c r="AY88" s="167"/>
      <c r="AZ88" s="174"/>
      <c r="BA88" s="174"/>
      <c r="BB88" s="174"/>
      <c r="BC88" s="174"/>
      <c r="BD88" s="175">
        <f>SUM(AZ88:BC88)</f>
        <v>0</v>
      </c>
      <c r="BE88" s="167"/>
      <c r="BF88" s="174"/>
      <c r="BG88" s="174"/>
      <c r="BH88" s="174"/>
      <c r="BI88" s="174"/>
      <c r="BJ88" s="175">
        <f>SUM(BF88:BI88)</f>
        <v>0</v>
      </c>
      <c r="BK88" s="167"/>
      <c r="BL88" s="174"/>
      <c r="BM88" s="174"/>
      <c r="BN88" s="174"/>
      <c r="BO88" s="174"/>
      <c r="BP88" s="175">
        <f>SUM(BL88:BO88)</f>
        <v>0</v>
      </c>
      <c r="BQ88" s="167"/>
      <c r="BR88" s="174"/>
      <c r="BS88" s="174"/>
      <c r="BT88" s="174"/>
      <c r="BU88" s="174"/>
      <c r="BV88" s="175">
        <f>SUM(BR88:BU88)</f>
        <v>0</v>
      </c>
      <c r="BW88" s="167"/>
      <c r="BX88" s="174"/>
      <c r="BY88" s="174"/>
      <c r="BZ88" s="174"/>
      <c r="CA88" s="174"/>
      <c r="CB88" s="175">
        <f>SUM(BX88:CA88)</f>
        <v>0</v>
      </c>
      <c r="CC88" s="169"/>
      <c r="CD88" s="169"/>
      <c r="CE88" s="169"/>
      <c r="CF88" s="169"/>
      <c r="CG88" s="169"/>
      <c r="CH88" s="169"/>
      <c r="CI88" s="169"/>
      <c r="CJ88" s="169"/>
      <c r="CK88" s="158"/>
      <c r="CL88" s="158"/>
      <c r="CM88" s="132"/>
      <c r="CN88" s="132"/>
      <c r="CO88" s="132"/>
      <c r="CP88" s="132"/>
    </row>
    <row r="89" spans="1:94" s="77" customFormat="1" ht="15" customHeight="1">
      <c r="A89" s="190">
        <v>39101</v>
      </c>
      <c r="B89" s="255" t="s">
        <v>187</v>
      </c>
      <c r="C89" s="81">
        <v>0</v>
      </c>
      <c r="D89" s="81">
        <v>638</v>
      </c>
      <c r="E89" s="241">
        <v>638</v>
      </c>
      <c r="F89" s="82"/>
      <c r="G89" s="240">
        <v>638</v>
      </c>
      <c r="H89" s="290"/>
      <c r="I89" s="84"/>
      <c r="J89" s="173"/>
      <c r="K89" s="173"/>
      <c r="L89" s="173"/>
      <c r="M89" s="174"/>
      <c r="N89" s="174"/>
      <c r="O89" s="174"/>
      <c r="P89" s="174"/>
      <c r="Q89" s="174"/>
      <c r="R89" s="174"/>
      <c r="S89" s="174"/>
      <c r="T89" s="174"/>
      <c r="U89" s="174"/>
      <c r="V89" s="167"/>
      <c r="W89" s="167"/>
      <c r="X89" s="174"/>
      <c r="Y89" s="174"/>
      <c r="Z89" s="174"/>
      <c r="AA89" s="174"/>
      <c r="AB89" s="174"/>
      <c r="AC89" s="167"/>
      <c r="AD89" s="174"/>
      <c r="AE89" s="174"/>
      <c r="AF89" s="174"/>
      <c r="AG89" s="174"/>
      <c r="AH89" s="174"/>
      <c r="AI89" s="174"/>
      <c r="AJ89" s="174"/>
      <c r="AK89" s="174"/>
      <c r="AL89" s="174"/>
      <c r="AM89" s="175"/>
      <c r="AN89" s="174"/>
      <c r="AO89" s="174"/>
      <c r="AP89" s="174"/>
      <c r="AQ89" s="174"/>
      <c r="AR89" s="175"/>
      <c r="AS89" s="167"/>
      <c r="AT89" s="174"/>
      <c r="AU89" s="174"/>
      <c r="AV89" s="174"/>
      <c r="AW89" s="174"/>
      <c r="AX89" s="175"/>
      <c r="AY89" s="167"/>
      <c r="AZ89" s="174"/>
      <c r="BA89" s="174"/>
      <c r="BB89" s="174"/>
      <c r="BC89" s="174"/>
      <c r="BD89" s="175"/>
      <c r="BE89" s="167"/>
      <c r="BF89" s="174"/>
      <c r="BG89" s="174"/>
      <c r="BH89" s="174"/>
      <c r="BI89" s="174"/>
      <c r="BJ89" s="175"/>
      <c r="BK89" s="167"/>
      <c r="BL89" s="174"/>
      <c r="BM89" s="174"/>
      <c r="BN89" s="174"/>
      <c r="BO89" s="174"/>
      <c r="BP89" s="175"/>
      <c r="BQ89" s="167"/>
      <c r="BR89" s="174"/>
      <c r="BS89" s="174"/>
      <c r="BT89" s="174"/>
      <c r="BU89" s="174"/>
      <c r="BV89" s="175"/>
      <c r="BW89" s="167"/>
      <c r="BX89" s="174"/>
      <c r="BY89" s="174"/>
      <c r="BZ89" s="174"/>
      <c r="CA89" s="174"/>
      <c r="CB89" s="175"/>
      <c r="CC89" s="169"/>
      <c r="CD89" s="169"/>
      <c r="CE89" s="169"/>
      <c r="CF89" s="169"/>
      <c r="CG89" s="169"/>
      <c r="CH89" s="169"/>
      <c r="CI89" s="169"/>
      <c r="CJ89" s="169"/>
      <c r="CK89" s="158"/>
      <c r="CL89" s="158"/>
      <c r="CM89" s="132"/>
      <c r="CN89" s="132"/>
      <c r="CO89" s="132"/>
      <c r="CP89" s="132"/>
    </row>
    <row r="90" spans="1:94" s="77" customFormat="1" ht="15" customHeight="1">
      <c r="A90" s="188">
        <v>39201</v>
      </c>
      <c r="B90" s="189" t="s">
        <v>130</v>
      </c>
      <c r="C90" s="217">
        <v>1000</v>
      </c>
      <c r="D90" s="217">
        <v>1000</v>
      </c>
      <c r="E90" s="263">
        <v>0</v>
      </c>
      <c r="F90" s="203"/>
      <c r="G90" s="202">
        <v>0</v>
      </c>
      <c r="H90" s="290">
        <v>0</v>
      </c>
      <c r="I90" s="84">
        <f t="shared" si="20"/>
        <v>1000</v>
      </c>
      <c r="J90" s="173"/>
      <c r="K90" s="173"/>
      <c r="L90" s="176">
        <f>SUM(L54:L88)</f>
        <v>901609.9</v>
      </c>
      <c r="M90" s="174"/>
      <c r="N90" s="174"/>
      <c r="O90" s="174"/>
      <c r="P90" s="174"/>
      <c r="Q90" s="174"/>
      <c r="R90" s="174"/>
      <c r="S90" s="174"/>
      <c r="T90" s="174"/>
      <c r="U90" s="174"/>
      <c r="V90" s="167"/>
      <c r="W90" s="167"/>
      <c r="X90" s="174"/>
      <c r="Y90" s="174"/>
      <c r="Z90" s="174"/>
      <c r="AA90" s="174"/>
      <c r="AB90" s="174">
        <f t="shared" si="32"/>
        <v>0</v>
      </c>
      <c r="AC90" s="167"/>
      <c r="AD90" s="174"/>
      <c r="AE90" s="174"/>
      <c r="AF90" s="174"/>
      <c r="AG90" s="174"/>
      <c r="AH90" s="174">
        <f t="shared" si="33"/>
        <v>0</v>
      </c>
      <c r="AI90" s="174"/>
      <c r="AJ90" s="174"/>
      <c r="AK90" s="174"/>
      <c r="AL90" s="174"/>
      <c r="AM90" s="175">
        <f t="shared" si="31"/>
        <v>0</v>
      </c>
      <c r="AN90" s="174"/>
      <c r="AO90" s="174"/>
      <c r="AP90" s="174"/>
      <c r="AQ90" s="174"/>
      <c r="AR90" s="175">
        <f>SUM(AN90:AQ90)</f>
        <v>0</v>
      </c>
      <c r="AS90" s="167"/>
      <c r="AT90" s="174"/>
      <c r="AU90" s="174"/>
      <c r="AV90" s="174"/>
      <c r="AW90" s="174"/>
      <c r="AX90" s="175">
        <f>SUM(AT90:AW90)</f>
        <v>0</v>
      </c>
      <c r="AY90" s="167"/>
      <c r="AZ90" s="174"/>
      <c r="BA90" s="174"/>
      <c r="BB90" s="174"/>
      <c r="BC90" s="174"/>
      <c r="BD90" s="175">
        <f>SUM(AZ90:BC90)</f>
        <v>0</v>
      </c>
      <c r="BE90" s="167"/>
      <c r="BF90" s="174"/>
      <c r="BG90" s="174"/>
      <c r="BH90" s="174"/>
      <c r="BI90" s="174"/>
      <c r="BJ90" s="175">
        <f>SUM(BF90:BI90)</f>
        <v>0</v>
      </c>
      <c r="BK90" s="167"/>
      <c r="BL90" s="174"/>
      <c r="BM90" s="174"/>
      <c r="BN90" s="174"/>
      <c r="BO90" s="174"/>
      <c r="BP90" s="175">
        <f>SUM(BL90:BO90)</f>
        <v>0</v>
      </c>
      <c r="BQ90" s="167"/>
      <c r="BR90" s="174"/>
      <c r="BS90" s="174"/>
      <c r="BT90" s="174"/>
      <c r="BU90" s="174"/>
      <c r="BV90" s="175">
        <f>SUM(BR90:BU90)</f>
        <v>0</v>
      </c>
      <c r="BW90" s="167"/>
      <c r="BX90" s="174"/>
      <c r="BY90" s="174"/>
      <c r="BZ90" s="174"/>
      <c r="CA90" s="174"/>
      <c r="CB90" s="175">
        <f>SUM(BX90:CA90)</f>
        <v>0</v>
      </c>
      <c r="CC90" s="169"/>
      <c r="CD90" s="169"/>
      <c r="CE90" s="169"/>
      <c r="CF90" s="169"/>
      <c r="CG90" s="169"/>
      <c r="CH90" s="169"/>
      <c r="CI90" s="169"/>
      <c r="CJ90" s="169"/>
      <c r="CK90" s="158"/>
      <c r="CL90" s="158"/>
      <c r="CM90" s="132"/>
      <c r="CN90" s="132"/>
      <c r="CO90" s="132"/>
      <c r="CP90" s="132"/>
    </row>
    <row r="91" spans="1:94" s="77" customFormat="1" ht="15" customHeight="1">
      <c r="A91" s="192"/>
      <c r="B91" s="193" t="s">
        <v>162</v>
      </c>
      <c r="C91" s="209">
        <f>SUM(C53:C90)</f>
        <v>3722060</v>
      </c>
      <c r="D91" s="209">
        <f>SUM(D53:D90)</f>
        <v>3749935.15</v>
      </c>
      <c r="E91" s="209">
        <f>SUM(E53:E90)</f>
        <v>944420.8600000001</v>
      </c>
      <c r="F91" s="209">
        <f t="shared" ref="F91" si="36">SUM(F54:F90)</f>
        <v>0</v>
      </c>
      <c r="G91" s="209">
        <f>SUM(G53:G90)</f>
        <v>2757384.76</v>
      </c>
      <c r="H91" s="208">
        <f t="shared" ref="H91" si="37">G91/C91</f>
        <v>0.74082222210281401</v>
      </c>
      <c r="I91" s="207">
        <f t="shared" ref="I91" si="38">D91-G91</f>
        <v>992550.39000000013</v>
      </c>
      <c r="J91" s="234"/>
      <c r="K91" s="173"/>
      <c r="L91" s="173">
        <f t="shared" si="21"/>
        <v>944420.8600000001</v>
      </c>
      <c r="M91" s="174"/>
      <c r="N91" s="174"/>
      <c r="O91" s="174"/>
      <c r="P91" s="174"/>
      <c r="Q91" s="174"/>
      <c r="R91" s="174"/>
      <c r="S91" s="174"/>
      <c r="T91" s="174"/>
      <c r="U91" s="174"/>
      <c r="V91" s="167"/>
      <c r="W91" s="167"/>
      <c r="X91" s="174"/>
      <c r="Y91" s="174"/>
      <c r="Z91" s="174"/>
      <c r="AA91" s="174"/>
      <c r="AB91" s="174">
        <f t="shared" si="32"/>
        <v>0</v>
      </c>
      <c r="AC91" s="167"/>
      <c r="AD91" s="174"/>
      <c r="AE91" s="174"/>
      <c r="AF91" s="174"/>
      <c r="AG91" s="174"/>
      <c r="AH91" s="174">
        <f t="shared" si="33"/>
        <v>0</v>
      </c>
      <c r="AI91" s="174"/>
      <c r="AJ91" s="174"/>
      <c r="AK91" s="174"/>
      <c r="AL91" s="174"/>
      <c r="AM91" s="175">
        <f t="shared" si="31"/>
        <v>0</v>
      </c>
      <c r="AN91" s="174"/>
      <c r="AO91" s="174"/>
      <c r="AP91" s="174"/>
      <c r="AQ91" s="174"/>
      <c r="AR91" s="175">
        <f>SUM(AN91:AQ91)</f>
        <v>0</v>
      </c>
      <c r="AS91" s="167"/>
      <c r="AT91" s="174"/>
      <c r="AU91" s="174"/>
      <c r="AV91" s="174"/>
      <c r="AW91" s="174"/>
      <c r="AX91" s="175">
        <f>SUM(AT91:AW91)</f>
        <v>0</v>
      </c>
      <c r="AY91" s="167"/>
      <c r="AZ91" s="174"/>
      <c r="BA91" s="174"/>
      <c r="BB91" s="174"/>
      <c r="BC91" s="174"/>
      <c r="BD91" s="175">
        <f>SUM(AZ91:BC91)</f>
        <v>0</v>
      </c>
      <c r="BE91" s="167"/>
      <c r="BF91" s="174"/>
      <c r="BG91" s="174"/>
      <c r="BH91" s="174"/>
      <c r="BI91" s="174"/>
      <c r="BJ91" s="175">
        <f>SUM(BF91:BI91)</f>
        <v>0</v>
      </c>
      <c r="BK91" s="167"/>
      <c r="BL91" s="174"/>
      <c r="BM91" s="174"/>
      <c r="BN91" s="174"/>
      <c r="BO91" s="174"/>
      <c r="BP91" s="175">
        <f>SUM(BL91:BO91)</f>
        <v>0</v>
      </c>
      <c r="BQ91" s="167"/>
      <c r="BR91" s="174"/>
      <c r="BS91" s="174"/>
      <c r="BT91" s="174"/>
      <c r="BU91" s="174"/>
      <c r="BV91" s="175">
        <f>SUM(BR91:BU91)</f>
        <v>0</v>
      </c>
      <c r="BW91" s="167"/>
      <c r="BX91" s="174"/>
      <c r="BY91" s="174"/>
      <c r="BZ91" s="174"/>
      <c r="CA91" s="174"/>
      <c r="CB91" s="175">
        <f>SUM(BX91:CA91)</f>
        <v>0</v>
      </c>
      <c r="CC91" s="169"/>
      <c r="CD91" s="169"/>
      <c r="CE91" s="169"/>
      <c r="CF91" s="169"/>
      <c r="CG91" s="169"/>
      <c r="CH91" s="169"/>
      <c r="CI91" s="169"/>
      <c r="CJ91" s="169"/>
      <c r="CK91" s="158"/>
      <c r="CL91" s="158"/>
      <c r="CM91" s="132"/>
      <c r="CN91" s="132"/>
      <c r="CO91" s="132"/>
      <c r="CP91" s="132"/>
    </row>
    <row r="92" spans="1:94" s="77" customFormat="1">
      <c r="A92" s="186">
        <v>51101</v>
      </c>
      <c r="B92" s="194" t="s">
        <v>163</v>
      </c>
      <c r="C92" s="218">
        <v>0</v>
      </c>
      <c r="D92" s="221">
        <v>69252</v>
      </c>
      <c r="E92" s="221">
        <v>0</v>
      </c>
      <c r="F92" s="145"/>
      <c r="G92" s="221">
        <v>69252</v>
      </c>
      <c r="H92" s="146">
        <v>0</v>
      </c>
      <c r="I92" s="84">
        <f>D92-G92</f>
        <v>0</v>
      </c>
      <c r="J92" s="173"/>
      <c r="K92" s="173"/>
      <c r="L92" s="173">
        <f t="shared" si="21"/>
        <v>0</v>
      </c>
      <c r="M92" s="174"/>
      <c r="N92" s="174"/>
      <c r="O92" s="174"/>
      <c r="P92" s="174"/>
      <c r="Q92" s="174"/>
      <c r="R92" s="174"/>
      <c r="S92" s="174"/>
      <c r="T92" s="174"/>
      <c r="U92" s="174"/>
      <c r="V92" s="167"/>
      <c r="W92" s="167"/>
      <c r="X92" s="174"/>
      <c r="Y92" s="174"/>
      <c r="Z92" s="174"/>
      <c r="AA92" s="174"/>
      <c r="AB92" s="174">
        <f t="shared" si="32"/>
        <v>0</v>
      </c>
      <c r="AC92" s="167"/>
      <c r="AD92" s="174"/>
      <c r="AE92" s="174"/>
      <c r="AF92" s="174"/>
      <c r="AG92" s="174"/>
      <c r="AH92" s="174">
        <f t="shared" si="33"/>
        <v>0</v>
      </c>
      <c r="AI92" s="174"/>
      <c r="AJ92" s="174"/>
      <c r="AK92" s="174"/>
      <c r="AL92" s="174"/>
      <c r="AM92" s="175">
        <f t="shared" si="31"/>
        <v>0</v>
      </c>
      <c r="AN92" s="174"/>
      <c r="AO92" s="174"/>
      <c r="AP92" s="174"/>
      <c r="AQ92" s="174"/>
      <c r="AR92" s="175">
        <f>SUM(AN92:AQ92)</f>
        <v>0</v>
      </c>
      <c r="AS92" s="167"/>
      <c r="AT92" s="174"/>
      <c r="AU92" s="174"/>
      <c r="AV92" s="174"/>
      <c r="AW92" s="174"/>
      <c r="AX92" s="175">
        <f>SUM(AT92:AW92)</f>
        <v>0</v>
      </c>
      <c r="AY92" s="167"/>
      <c r="AZ92" s="174"/>
      <c r="BA92" s="174"/>
      <c r="BB92" s="174"/>
      <c r="BC92" s="174"/>
      <c r="BD92" s="175">
        <f>SUM(AZ92:BC92)</f>
        <v>0</v>
      </c>
      <c r="BE92" s="167"/>
      <c r="BF92" s="174"/>
      <c r="BG92" s="174"/>
      <c r="BH92" s="174"/>
      <c r="BI92" s="174"/>
      <c r="BJ92" s="175">
        <f>SUM(BF92:BI92)</f>
        <v>0</v>
      </c>
      <c r="BK92" s="167"/>
      <c r="BL92" s="174"/>
      <c r="BM92" s="174"/>
      <c r="BN92" s="174"/>
      <c r="BO92" s="174"/>
      <c r="BP92" s="175">
        <f>SUM(BL92:BO92)</f>
        <v>0</v>
      </c>
      <c r="BQ92" s="167"/>
      <c r="BR92" s="174"/>
      <c r="BS92" s="174"/>
      <c r="BT92" s="174"/>
      <c r="BU92" s="174"/>
      <c r="BV92" s="175">
        <f>SUM(BR92:BU92)</f>
        <v>0</v>
      </c>
      <c r="BW92" s="167"/>
      <c r="BX92" s="174"/>
      <c r="BY92" s="174"/>
      <c r="BZ92" s="174"/>
      <c r="CA92" s="174"/>
      <c r="CB92" s="175">
        <f>SUM(BX92:CA92)</f>
        <v>0</v>
      </c>
      <c r="CC92" s="169"/>
      <c r="CD92" s="169"/>
      <c r="CE92" s="169"/>
      <c r="CF92" s="169"/>
      <c r="CG92" s="169"/>
      <c r="CH92" s="169"/>
      <c r="CI92" s="169"/>
      <c r="CJ92" s="169"/>
      <c r="CK92" s="158"/>
      <c r="CL92" s="158"/>
      <c r="CM92" s="132"/>
      <c r="CN92" s="132"/>
      <c r="CO92" s="132"/>
      <c r="CP92" s="132"/>
    </row>
    <row r="93" spans="1:94" s="77" customFormat="1">
      <c r="A93" s="186">
        <v>51501</v>
      </c>
      <c r="B93" s="195" t="s">
        <v>147</v>
      </c>
      <c r="C93" s="218">
        <v>0</v>
      </c>
      <c r="D93" s="221">
        <v>77140</v>
      </c>
      <c r="E93" s="265">
        <v>4930</v>
      </c>
      <c r="F93" s="145"/>
      <c r="G93" s="221">
        <v>77140</v>
      </c>
      <c r="H93" s="146">
        <v>0</v>
      </c>
      <c r="I93" s="84">
        <f>D93-G93</f>
        <v>0</v>
      </c>
      <c r="J93" s="175">
        <f t="shared" ref="J93:U93" si="39">SUM(J87:J92)</f>
        <v>0</v>
      </c>
      <c r="K93" s="175">
        <f t="shared" si="39"/>
        <v>0</v>
      </c>
      <c r="L93" s="173">
        <f t="shared" si="21"/>
        <v>4930</v>
      </c>
      <c r="M93" s="175">
        <f t="shared" si="39"/>
        <v>0</v>
      </c>
      <c r="N93" s="175">
        <f t="shared" si="39"/>
        <v>0</v>
      </c>
      <c r="O93" s="175">
        <f t="shared" si="39"/>
        <v>0</v>
      </c>
      <c r="P93" s="175">
        <f t="shared" si="39"/>
        <v>0</v>
      </c>
      <c r="Q93" s="175">
        <f t="shared" si="39"/>
        <v>0</v>
      </c>
      <c r="R93" s="175">
        <f t="shared" si="39"/>
        <v>0</v>
      </c>
      <c r="S93" s="175">
        <f t="shared" si="39"/>
        <v>0</v>
      </c>
      <c r="T93" s="175">
        <f t="shared" si="39"/>
        <v>0</v>
      </c>
      <c r="U93" s="175">
        <f t="shared" si="39"/>
        <v>0</v>
      </c>
      <c r="V93" s="167"/>
      <c r="W93" s="167"/>
      <c r="X93" s="175">
        <f>SUM(X87:X92)</f>
        <v>0</v>
      </c>
      <c r="Y93" s="175">
        <f>SUM(Y87:Y92)</f>
        <v>0</v>
      </c>
      <c r="Z93" s="175">
        <f>SUM(Z87:Z92)</f>
        <v>0</v>
      </c>
      <c r="AA93" s="175">
        <f>SUM(AA87:AA92)</f>
        <v>0</v>
      </c>
      <c r="AB93" s="174">
        <f t="shared" si="32"/>
        <v>0</v>
      </c>
      <c r="AC93" s="167"/>
      <c r="AD93" s="175">
        <f>SUM(AD87:AD92)</f>
        <v>0</v>
      </c>
      <c r="AE93" s="175">
        <f>SUM(AE87:AE92)</f>
        <v>0</v>
      </c>
      <c r="AF93" s="175">
        <f>SUM(AF87:AF92)</f>
        <v>0</v>
      </c>
      <c r="AG93" s="175">
        <f>SUM(AG87:AG92)</f>
        <v>0</v>
      </c>
      <c r="AH93" s="175">
        <f t="shared" si="33"/>
        <v>0</v>
      </c>
      <c r="AI93" s="175">
        <f t="shared" ref="AI93:AR93" si="40">SUM(AI87:AI92)</f>
        <v>0</v>
      </c>
      <c r="AJ93" s="175">
        <f t="shared" si="40"/>
        <v>0</v>
      </c>
      <c r="AK93" s="175">
        <f t="shared" si="40"/>
        <v>0</v>
      </c>
      <c r="AL93" s="175">
        <f t="shared" si="40"/>
        <v>0</v>
      </c>
      <c r="AM93" s="175">
        <f t="shared" si="40"/>
        <v>0</v>
      </c>
      <c r="AN93" s="175">
        <f t="shared" si="40"/>
        <v>0</v>
      </c>
      <c r="AO93" s="175">
        <f t="shared" si="40"/>
        <v>0</v>
      </c>
      <c r="AP93" s="175">
        <f t="shared" si="40"/>
        <v>0</v>
      </c>
      <c r="AQ93" s="175">
        <f t="shared" si="40"/>
        <v>0</v>
      </c>
      <c r="AR93" s="175">
        <f t="shared" si="40"/>
        <v>0</v>
      </c>
      <c r="AS93" s="167"/>
      <c r="AT93" s="175">
        <f>SUM(AT87:AT92)</f>
        <v>0</v>
      </c>
      <c r="AU93" s="175">
        <f>SUM(AU87:AU92)</f>
        <v>0</v>
      </c>
      <c r="AV93" s="175">
        <f>SUM(AV87:AV92)</f>
        <v>0</v>
      </c>
      <c r="AW93" s="175">
        <f>SUM(AW87:AW92)</f>
        <v>0</v>
      </c>
      <c r="AX93" s="175">
        <f>SUM(AX87:AX92)</f>
        <v>0</v>
      </c>
      <c r="AY93" s="167"/>
      <c r="AZ93" s="175">
        <f>SUM(AZ87:AZ92)</f>
        <v>0</v>
      </c>
      <c r="BA93" s="175">
        <f>SUM(BA87:BA92)</f>
        <v>0</v>
      </c>
      <c r="BB93" s="175">
        <f>SUM(BB87:BB92)</f>
        <v>0</v>
      </c>
      <c r="BC93" s="175">
        <f>SUM(BC87:BC92)</f>
        <v>0</v>
      </c>
      <c r="BD93" s="175">
        <f>SUM(BD87:BD92)</f>
        <v>0</v>
      </c>
      <c r="BE93" s="167"/>
      <c r="BF93" s="175"/>
      <c r="BG93" s="175"/>
      <c r="BH93" s="175"/>
      <c r="BI93" s="175"/>
      <c r="BJ93" s="175">
        <f>SUM(BJ87:BJ92)</f>
        <v>0</v>
      </c>
      <c r="BK93" s="167"/>
      <c r="BL93" s="175">
        <f>SUM(BL87:BL92)</f>
        <v>0</v>
      </c>
      <c r="BM93" s="175">
        <f>SUM(BM87:BM92)</f>
        <v>0</v>
      </c>
      <c r="BN93" s="175">
        <f>SUM(BN87:BN92)</f>
        <v>0</v>
      </c>
      <c r="BO93" s="175">
        <f>SUM(BO87:BO92)</f>
        <v>0</v>
      </c>
      <c r="BP93" s="175">
        <f>SUM(BP87:BP92)</f>
        <v>0</v>
      </c>
      <c r="BQ93" s="167"/>
      <c r="BR93" s="175">
        <f>SUM(BR87:BR92)</f>
        <v>0</v>
      </c>
      <c r="BS93" s="175">
        <f>SUM(BS87:BS92)</f>
        <v>0</v>
      </c>
      <c r="BT93" s="175">
        <f>SUM(BT87:BT92)</f>
        <v>0</v>
      </c>
      <c r="BU93" s="175">
        <f>SUM(BU87:BU92)</f>
        <v>0</v>
      </c>
      <c r="BV93" s="175">
        <f>SUM(BV87:BV92)</f>
        <v>0</v>
      </c>
      <c r="BW93" s="167"/>
      <c r="BX93" s="175">
        <f>SUM(BX87:BX92)</f>
        <v>0</v>
      </c>
      <c r="BY93" s="175">
        <f>SUM(BY87:BY92)</f>
        <v>0</v>
      </c>
      <c r="BZ93" s="175">
        <f>SUM(BZ87:BZ92)</f>
        <v>0</v>
      </c>
      <c r="CA93" s="175">
        <f>SUM(CA87:CA92)</f>
        <v>0</v>
      </c>
      <c r="CB93" s="175">
        <f>SUM(CB87:CB92)</f>
        <v>0</v>
      </c>
      <c r="CC93" s="169"/>
      <c r="CD93" s="169"/>
      <c r="CE93" s="169"/>
      <c r="CF93" s="169"/>
      <c r="CG93" s="169"/>
      <c r="CH93" s="169"/>
      <c r="CI93" s="169"/>
      <c r="CJ93" s="169"/>
      <c r="CK93" s="158"/>
      <c r="CL93" s="158"/>
      <c r="CM93" s="132"/>
      <c r="CN93" s="132"/>
      <c r="CO93" s="132"/>
      <c r="CP93" s="132"/>
    </row>
    <row r="94" spans="1:94" s="87" customFormat="1" ht="15" customHeight="1">
      <c r="A94" s="186">
        <v>51901</v>
      </c>
      <c r="B94" s="195" t="s">
        <v>145</v>
      </c>
      <c r="C94" s="223">
        <v>0</v>
      </c>
      <c r="D94" s="225">
        <v>0</v>
      </c>
      <c r="E94" s="225">
        <v>0</v>
      </c>
      <c r="F94" s="88"/>
      <c r="G94" s="225">
        <v>0</v>
      </c>
      <c r="H94" s="89"/>
      <c r="I94" s="88"/>
      <c r="J94" s="175"/>
      <c r="K94" s="175"/>
      <c r="L94" s="173">
        <f t="shared" si="21"/>
        <v>0</v>
      </c>
      <c r="M94" s="175"/>
      <c r="N94" s="175"/>
      <c r="O94" s="175"/>
      <c r="P94" s="175"/>
      <c r="Q94" s="175"/>
      <c r="R94" s="175"/>
      <c r="S94" s="175"/>
      <c r="T94" s="175"/>
      <c r="U94" s="175"/>
      <c r="V94" s="167"/>
      <c r="W94" s="167"/>
      <c r="X94" s="174"/>
      <c r="Y94" s="174"/>
      <c r="Z94" s="174"/>
      <c r="AA94" s="174"/>
      <c r="AB94" s="174">
        <f t="shared" si="32"/>
        <v>0</v>
      </c>
      <c r="AC94" s="167"/>
      <c r="AD94" s="174"/>
      <c r="AE94" s="174"/>
      <c r="AF94" s="174"/>
      <c r="AG94" s="174"/>
      <c r="AH94" s="174">
        <f t="shared" si="33"/>
        <v>0</v>
      </c>
      <c r="AI94" s="174"/>
      <c r="AJ94" s="174"/>
      <c r="AK94" s="174"/>
      <c r="AL94" s="174"/>
      <c r="AM94" s="168"/>
      <c r="AN94" s="174"/>
      <c r="AO94" s="174"/>
      <c r="AP94" s="174"/>
      <c r="AQ94" s="174"/>
      <c r="AR94" s="168"/>
      <c r="AS94" s="167"/>
      <c r="AT94" s="174"/>
      <c r="AU94" s="174"/>
      <c r="AV94" s="174"/>
      <c r="AW94" s="174"/>
      <c r="AX94" s="168"/>
      <c r="AY94" s="167"/>
      <c r="AZ94" s="174"/>
      <c r="BA94" s="174"/>
      <c r="BB94" s="174"/>
      <c r="BC94" s="174"/>
      <c r="BD94" s="168"/>
      <c r="BE94" s="167"/>
      <c r="BF94" s="174"/>
      <c r="BG94" s="174"/>
      <c r="BH94" s="174"/>
      <c r="BI94" s="174"/>
      <c r="BJ94" s="168"/>
      <c r="BK94" s="167"/>
      <c r="BL94" s="174"/>
      <c r="BM94" s="174"/>
      <c r="BN94" s="174"/>
      <c r="BO94" s="174"/>
      <c r="BP94" s="168"/>
      <c r="BQ94" s="167"/>
      <c r="BR94" s="174"/>
      <c r="BS94" s="174"/>
      <c r="BT94" s="174"/>
      <c r="BU94" s="174"/>
      <c r="BV94" s="168"/>
      <c r="BW94" s="167"/>
      <c r="BX94" s="174"/>
      <c r="BY94" s="174"/>
      <c r="BZ94" s="174"/>
      <c r="CA94" s="174"/>
      <c r="CB94" s="168"/>
      <c r="CC94" s="169"/>
      <c r="CD94" s="169"/>
      <c r="CE94" s="169"/>
      <c r="CF94" s="169"/>
      <c r="CG94" s="169"/>
      <c r="CH94" s="169"/>
      <c r="CI94" s="169"/>
      <c r="CJ94" s="169"/>
      <c r="CK94" s="158"/>
      <c r="CL94" s="158"/>
      <c r="CM94" s="132"/>
      <c r="CN94" s="132"/>
      <c r="CO94" s="132"/>
      <c r="CP94" s="132"/>
    </row>
    <row r="95" spans="1:94" s="77" customFormat="1" ht="15" customHeight="1">
      <c r="A95" s="186">
        <v>52101</v>
      </c>
      <c r="B95" s="194" t="s">
        <v>164</v>
      </c>
      <c r="C95" s="52">
        <v>0</v>
      </c>
      <c r="D95" s="222">
        <v>0</v>
      </c>
      <c r="E95" s="222">
        <v>0</v>
      </c>
      <c r="F95" s="82"/>
      <c r="G95" s="222">
        <v>0</v>
      </c>
      <c r="H95" s="83"/>
      <c r="I95" s="82"/>
      <c r="J95" s="173">
        <v>0</v>
      </c>
      <c r="K95" s="173">
        <v>0</v>
      </c>
      <c r="L95" s="173">
        <f t="shared" si="21"/>
        <v>0</v>
      </c>
      <c r="M95" s="174">
        <v>0</v>
      </c>
      <c r="N95" s="174">
        <v>0</v>
      </c>
      <c r="O95" s="174">
        <v>0</v>
      </c>
      <c r="P95" s="174">
        <v>0</v>
      </c>
      <c r="Q95" s="174">
        <v>0</v>
      </c>
      <c r="R95" s="174">
        <v>0</v>
      </c>
      <c r="S95" s="174">
        <f>+X95+Y95+Z95+AA95</f>
        <v>0</v>
      </c>
      <c r="T95" s="174">
        <v>0</v>
      </c>
      <c r="U95" s="174">
        <v>0</v>
      </c>
      <c r="V95" s="167"/>
      <c r="W95" s="167"/>
      <c r="X95" s="174"/>
      <c r="Y95" s="174"/>
      <c r="Z95" s="174"/>
      <c r="AA95" s="174"/>
      <c r="AB95" s="174">
        <f t="shared" si="32"/>
        <v>0</v>
      </c>
      <c r="AC95" s="167"/>
      <c r="AD95" s="174"/>
      <c r="AE95" s="174"/>
      <c r="AF95" s="174"/>
      <c r="AG95" s="174"/>
      <c r="AH95" s="174">
        <f t="shared" si="33"/>
        <v>0</v>
      </c>
      <c r="AI95" s="174"/>
      <c r="AJ95" s="174"/>
      <c r="AK95" s="174"/>
      <c r="AL95" s="174"/>
      <c r="AM95" s="168"/>
      <c r="AN95" s="174"/>
      <c r="AO95" s="174"/>
      <c r="AP95" s="174"/>
      <c r="AQ95" s="174"/>
      <c r="AR95" s="168"/>
      <c r="AS95" s="167"/>
      <c r="AT95" s="174"/>
      <c r="AU95" s="174"/>
      <c r="AV95" s="174"/>
      <c r="AW95" s="174"/>
      <c r="AX95" s="168"/>
      <c r="AY95" s="167"/>
      <c r="AZ95" s="174"/>
      <c r="BA95" s="174"/>
      <c r="BB95" s="174"/>
      <c r="BC95" s="174"/>
      <c r="BD95" s="168"/>
      <c r="BE95" s="167"/>
      <c r="BF95" s="174"/>
      <c r="BG95" s="174"/>
      <c r="BH95" s="174"/>
      <c r="BI95" s="174"/>
      <c r="BJ95" s="168"/>
      <c r="BK95" s="167"/>
      <c r="BL95" s="174"/>
      <c r="BM95" s="174"/>
      <c r="BN95" s="174"/>
      <c r="BO95" s="174"/>
      <c r="BP95" s="168"/>
      <c r="BQ95" s="167"/>
      <c r="BR95" s="174"/>
      <c r="BS95" s="174"/>
      <c r="BT95" s="174"/>
      <c r="BU95" s="174"/>
      <c r="BV95" s="168"/>
      <c r="BW95" s="167"/>
      <c r="BX95" s="174"/>
      <c r="BY95" s="174"/>
      <c r="BZ95" s="174"/>
      <c r="CA95" s="174"/>
      <c r="CB95" s="168"/>
      <c r="CC95" s="169"/>
      <c r="CD95" s="169"/>
      <c r="CE95" s="169"/>
      <c r="CF95" s="169"/>
      <c r="CG95" s="169"/>
      <c r="CH95" s="169"/>
      <c r="CI95" s="169"/>
      <c r="CJ95" s="169"/>
      <c r="CK95" s="158"/>
      <c r="CL95" s="158"/>
      <c r="CM95" s="132"/>
      <c r="CN95" s="132"/>
      <c r="CO95" s="132"/>
      <c r="CP95" s="132"/>
    </row>
    <row r="96" spans="1:94" s="77" customFormat="1" ht="15" customHeight="1">
      <c r="A96" s="182">
        <v>54101</v>
      </c>
      <c r="B96" s="196" t="s">
        <v>165</v>
      </c>
      <c r="C96" s="220">
        <v>0</v>
      </c>
      <c r="D96" s="226">
        <v>0</v>
      </c>
      <c r="E96" s="226">
        <v>0</v>
      </c>
      <c r="F96" s="203"/>
      <c r="G96" s="226">
        <v>0</v>
      </c>
      <c r="H96" s="204"/>
      <c r="I96" s="205"/>
      <c r="J96" s="173"/>
      <c r="K96" s="173"/>
      <c r="L96" s="176">
        <f>SUM(L91:L95)</f>
        <v>949350.8600000001</v>
      </c>
      <c r="M96" s="174">
        <v>0</v>
      </c>
      <c r="N96" s="174">
        <v>0</v>
      </c>
      <c r="O96" s="174">
        <v>0</v>
      </c>
      <c r="P96" s="174">
        <v>0</v>
      </c>
      <c r="Q96" s="174">
        <v>0</v>
      </c>
      <c r="R96" s="174">
        <v>0</v>
      </c>
      <c r="S96" s="174">
        <f>+X96+Y96+Z96+AA96</f>
        <v>0</v>
      </c>
      <c r="T96" s="174">
        <v>0</v>
      </c>
      <c r="U96" s="174">
        <v>0</v>
      </c>
      <c r="V96" s="167"/>
      <c r="W96" s="167"/>
      <c r="X96" s="174"/>
      <c r="Y96" s="174"/>
      <c r="Z96" s="174"/>
      <c r="AA96" s="174"/>
      <c r="AB96" s="174">
        <f t="shared" si="32"/>
        <v>0</v>
      </c>
      <c r="AC96" s="167"/>
      <c r="AD96" s="174"/>
      <c r="AE96" s="174"/>
      <c r="AF96" s="174"/>
      <c r="AG96" s="174"/>
      <c r="AH96" s="174">
        <f t="shared" si="33"/>
        <v>0</v>
      </c>
      <c r="AI96" s="174"/>
      <c r="AJ96" s="174"/>
      <c r="AK96" s="174"/>
      <c r="AL96" s="174"/>
      <c r="AM96" s="168"/>
      <c r="AN96" s="174"/>
      <c r="AO96" s="174"/>
      <c r="AP96" s="174"/>
      <c r="AQ96" s="174"/>
      <c r="AR96" s="168"/>
      <c r="AS96" s="167"/>
      <c r="AT96" s="174"/>
      <c r="AU96" s="174"/>
      <c r="AV96" s="174"/>
      <c r="AW96" s="174"/>
      <c r="AX96" s="168"/>
      <c r="AY96" s="167"/>
      <c r="AZ96" s="174"/>
      <c r="BA96" s="174"/>
      <c r="BB96" s="174"/>
      <c r="BC96" s="174"/>
      <c r="BD96" s="168"/>
      <c r="BE96" s="167"/>
      <c r="BF96" s="174"/>
      <c r="BG96" s="174"/>
      <c r="BH96" s="174"/>
      <c r="BI96" s="174"/>
      <c r="BJ96" s="168"/>
      <c r="BK96" s="167"/>
      <c r="BL96" s="174"/>
      <c r="BM96" s="174"/>
      <c r="BN96" s="174"/>
      <c r="BO96" s="174"/>
      <c r="BP96" s="168"/>
      <c r="BQ96" s="167"/>
      <c r="BR96" s="174"/>
      <c r="BS96" s="174"/>
      <c r="BT96" s="174"/>
      <c r="BU96" s="174"/>
      <c r="BV96" s="168"/>
      <c r="BW96" s="167"/>
      <c r="BX96" s="174"/>
      <c r="BY96" s="174"/>
      <c r="BZ96" s="174"/>
      <c r="CA96" s="174"/>
      <c r="CB96" s="168"/>
      <c r="CC96" s="169"/>
      <c r="CD96" s="169"/>
      <c r="CE96" s="169"/>
      <c r="CF96" s="169"/>
      <c r="CG96" s="169"/>
      <c r="CH96" s="169"/>
      <c r="CI96" s="169"/>
      <c r="CJ96" s="169"/>
      <c r="CK96" s="158"/>
      <c r="CL96" s="158"/>
      <c r="CM96" s="132"/>
      <c r="CN96" s="132"/>
      <c r="CO96" s="132"/>
      <c r="CP96" s="132"/>
    </row>
    <row r="97" spans="1:94" s="77" customFormat="1" ht="15" customHeight="1">
      <c r="A97" s="186">
        <v>56401</v>
      </c>
      <c r="B97" s="195" t="s">
        <v>146</v>
      </c>
      <c r="C97" s="145">
        <v>0</v>
      </c>
      <c r="D97" s="224">
        <v>0</v>
      </c>
      <c r="E97" s="224">
        <v>0</v>
      </c>
      <c r="F97" s="145"/>
      <c r="G97" s="224">
        <v>0</v>
      </c>
      <c r="H97" s="146"/>
      <c r="I97" s="145"/>
      <c r="J97" s="178"/>
      <c r="K97" s="178"/>
      <c r="L97" s="178"/>
      <c r="M97" s="178"/>
      <c r="N97" s="178">
        <v>0</v>
      </c>
      <c r="O97" s="178">
        <v>0</v>
      </c>
      <c r="P97" s="178">
        <v>0</v>
      </c>
      <c r="Q97" s="178">
        <v>0</v>
      </c>
      <c r="R97" s="178">
        <v>0</v>
      </c>
      <c r="S97" s="178">
        <v>0</v>
      </c>
      <c r="T97" s="178">
        <v>0</v>
      </c>
      <c r="U97" s="178">
        <v>0</v>
      </c>
      <c r="V97" s="167"/>
      <c r="W97" s="167"/>
      <c r="X97" s="178">
        <v>0</v>
      </c>
      <c r="Y97" s="178">
        <v>0</v>
      </c>
      <c r="Z97" s="178">
        <v>0</v>
      </c>
      <c r="AA97" s="178">
        <v>0</v>
      </c>
      <c r="AB97" s="174">
        <f t="shared" si="32"/>
        <v>0</v>
      </c>
      <c r="AC97" s="167"/>
      <c r="AD97" s="178">
        <v>0</v>
      </c>
      <c r="AE97" s="178">
        <v>0</v>
      </c>
      <c r="AF97" s="178">
        <v>0</v>
      </c>
      <c r="AG97" s="178">
        <v>0</v>
      </c>
      <c r="AH97" s="175">
        <f t="shared" si="33"/>
        <v>0</v>
      </c>
      <c r="AI97" s="178">
        <v>0</v>
      </c>
      <c r="AJ97" s="178">
        <v>0</v>
      </c>
      <c r="AK97" s="178">
        <v>0</v>
      </c>
      <c r="AL97" s="178">
        <v>0</v>
      </c>
      <c r="AM97" s="168"/>
      <c r="AN97" s="178">
        <v>0</v>
      </c>
      <c r="AO97" s="178">
        <v>0</v>
      </c>
      <c r="AP97" s="178">
        <v>0</v>
      </c>
      <c r="AQ97" s="178">
        <v>0</v>
      </c>
      <c r="AR97" s="168"/>
      <c r="AS97" s="167"/>
      <c r="AT97" s="178">
        <v>0</v>
      </c>
      <c r="AU97" s="178">
        <v>0</v>
      </c>
      <c r="AV97" s="178">
        <v>0</v>
      </c>
      <c r="AW97" s="178">
        <v>0</v>
      </c>
      <c r="AX97" s="168"/>
      <c r="AY97" s="167"/>
      <c r="AZ97" s="178">
        <v>0</v>
      </c>
      <c r="BA97" s="178">
        <v>0</v>
      </c>
      <c r="BB97" s="178">
        <v>0</v>
      </c>
      <c r="BC97" s="178">
        <v>0</v>
      </c>
      <c r="BD97" s="168"/>
      <c r="BE97" s="167"/>
      <c r="BF97" s="178"/>
      <c r="BG97" s="178"/>
      <c r="BH97" s="178"/>
      <c r="BI97" s="178"/>
      <c r="BJ97" s="168"/>
      <c r="BK97" s="167"/>
      <c r="BL97" s="178">
        <v>0</v>
      </c>
      <c r="BM97" s="178">
        <v>0</v>
      </c>
      <c r="BN97" s="178">
        <v>0</v>
      </c>
      <c r="BO97" s="178">
        <v>0</v>
      </c>
      <c r="BP97" s="168"/>
      <c r="BQ97" s="167"/>
      <c r="BR97" s="178">
        <v>0</v>
      </c>
      <c r="BS97" s="178">
        <v>0</v>
      </c>
      <c r="BT97" s="178">
        <v>0</v>
      </c>
      <c r="BU97" s="178">
        <v>0</v>
      </c>
      <c r="BV97" s="168"/>
      <c r="BW97" s="167"/>
      <c r="BX97" s="178">
        <v>0</v>
      </c>
      <c r="BY97" s="178">
        <v>0</v>
      </c>
      <c r="BZ97" s="178">
        <v>0</v>
      </c>
      <c r="CA97" s="178">
        <v>0</v>
      </c>
      <c r="CB97" s="168"/>
      <c r="CC97" s="169"/>
      <c r="CD97" s="169"/>
      <c r="CE97" s="169"/>
      <c r="CF97" s="169"/>
      <c r="CG97" s="169"/>
      <c r="CH97" s="169"/>
      <c r="CI97" s="169"/>
      <c r="CJ97" s="169"/>
      <c r="CK97" s="158"/>
      <c r="CL97" s="158"/>
      <c r="CM97" s="132"/>
      <c r="CN97" s="132"/>
      <c r="CO97" s="132"/>
      <c r="CP97" s="132"/>
    </row>
    <row r="98" spans="1:94" s="77" customFormat="1">
      <c r="A98" s="186">
        <v>56501</v>
      </c>
      <c r="B98" s="262" t="s">
        <v>166</v>
      </c>
      <c r="C98" s="145">
        <v>0</v>
      </c>
      <c r="D98" s="224">
        <v>0</v>
      </c>
      <c r="E98" s="224">
        <v>0</v>
      </c>
      <c r="F98" s="148"/>
      <c r="G98" s="224">
        <v>0</v>
      </c>
      <c r="H98" s="146" t="e">
        <f>G98/C98</f>
        <v>#DIV/0!</v>
      </c>
      <c r="I98" s="84">
        <f t="shared" ref="I98:I115" si="41">D98-G98</f>
        <v>0</v>
      </c>
      <c r="J98" s="178"/>
      <c r="K98" s="178"/>
      <c r="L98" s="173">
        <f t="shared" ref="L98:L106" si="42">E98</f>
        <v>0</v>
      </c>
      <c r="M98" s="178"/>
      <c r="N98" s="178"/>
      <c r="O98" s="178"/>
      <c r="P98" s="178"/>
      <c r="Q98" s="178"/>
      <c r="R98" s="178"/>
      <c r="S98" s="178"/>
      <c r="T98" s="178"/>
      <c r="U98" s="178"/>
      <c r="V98" s="167"/>
      <c r="W98" s="167"/>
      <c r="X98" s="174"/>
      <c r="Y98" s="174"/>
      <c r="Z98" s="174"/>
      <c r="AA98" s="174"/>
      <c r="AB98" s="174">
        <f t="shared" si="32"/>
        <v>0</v>
      </c>
      <c r="AC98" s="167"/>
      <c r="AD98" s="167"/>
      <c r="AE98" s="174"/>
      <c r="AF98" s="174"/>
      <c r="AG98" s="174"/>
      <c r="AH98" s="174">
        <f t="shared" si="33"/>
        <v>0</v>
      </c>
      <c r="AI98" s="167"/>
      <c r="AJ98" s="174"/>
      <c r="AK98" s="174"/>
      <c r="AL98" s="174"/>
      <c r="AM98" s="168"/>
      <c r="AN98" s="167"/>
      <c r="AO98" s="174"/>
      <c r="AP98" s="174"/>
      <c r="AQ98" s="174"/>
      <c r="AR98" s="168"/>
      <c r="AS98" s="167"/>
      <c r="AT98" s="167"/>
      <c r="AU98" s="174"/>
      <c r="AV98" s="174"/>
      <c r="AW98" s="174"/>
      <c r="AX98" s="168"/>
      <c r="AY98" s="167"/>
      <c r="AZ98" s="167"/>
      <c r="BA98" s="174"/>
      <c r="BB98" s="174"/>
      <c r="BC98" s="174"/>
      <c r="BD98" s="168"/>
      <c r="BE98" s="167"/>
      <c r="BF98" s="167"/>
      <c r="BG98" s="174"/>
      <c r="BH98" s="174"/>
      <c r="BI98" s="174"/>
      <c r="BJ98" s="168"/>
      <c r="BK98" s="167"/>
      <c r="BL98" s="167"/>
      <c r="BM98" s="174"/>
      <c r="BN98" s="174"/>
      <c r="BO98" s="174"/>
      <c r="BP98" s="168"/>
      <c r="BQ98" s="167"/>
      <c r="BR98" s="167"/>
      <c r="BS98" s="174"/>
      <c r="BT98" s="174"/>
      <c r="BU98" s="174"/>
      <c r="BV98" s="168"/>
      <c r="BW98" s="167"/>
      <c r="BX98" s="167"/>
      <c r="BY98" s="174"/>
      <c r="BZ98" s="174"/>
      <c r="CA98" s="174"/>
      <c r="CB98" s="168"/>
      <c r="CC98" s="169"/>
      <c r="CD98" s="169"/>
      <c r="CE98" s="169"/>
      <c r="CF98" s="169"/>
      <c r="CG98" s="169"/>
      <c r="CH98" s="169"/>
      <c r="CI98" s="169"/>
      <c r="CJ98" s="169"/>
      <c r="CK98" s="158"/>
      <c r="CL98" s="158"/>
      <c r="CM98" s="132"/>
      <c r="CN98" s="132"/>
      <c r="CO98" s="132"/>
      <c r="CP98" s="132"/>
    </row>
    <row r="99" spans="1:94" s="77" customFormat="1">
      <c r="A99" s="278">
        <v>52301</v>
      </c>
      <c r="B99" s="279" t="s">
        <v>188</v>
      </c>
      <c r="C99" s="145">
        <v>0</v>
      </c>
      <c r="D99" s="224">
        <v>2766.6</v>
      </c>
      <c r="E99" s="224">
        <v>2766.6</v>
      </c>
      <c r="F99" s="148"/>
      <c r="G99" s="224">
        <v>2766.6</v>
      </c>
      <c r="H99" s="146"/>
      <c r="I99" s="84"/>
      <c r="J99" s="178"/>
      <c r="K99" s="178"/>
      <c r="L99" s="173"/>
      <c r="M99" s="178"/>
      <c r="N99" s="178"/>
      <c r="O99" s="178"/>
      <c r="P99" s="178"/>
      <c r="Q99" s="178"/>
      <c r="R99" s="178"/>
      <c r="S99" s="178"/>
      <c r="T99" s="178"/>
      <c r="U99" s="178"/>
      <c r="V99" s="167"/>
      <c r="W99" s="167"/>
      <c r="X99" s="174"/>
      <c r="Y99" s="174"/>
      <c r="Z99" s="174"/>
      <c r="AA99" s="174"/>
      <c r="AB99" s="174"/>
      <c r="AC99" s="167"/>
      <c r="AD99" s="167"/>
      <c r="AE99" s="174"/>
      <c r="AF99" s="174"/>
      <c r="AG99" s="174"/>
      <c r="AH99" s="174"/>
      <c r="AI99" s="167"/>
      <c r="AJ99" s="174"/>
      <c r="AK99" s="174"/>
      <c r="AL99" s="174"/>
      <c r="AM99" s="168"/>
      <c r="AN99" s="167"/>
      <c r="AO99" s="174"/>
      <c r="AP99" s="174"/>
      <c r="AQ99" s="174"/>
      <c r="AR99" s="168"/>
      <c r="AS99" s="167"/>
      <c r="AT99" s="167"/>
      <c r="AU99" s="174"/>
      <c r="AV99" s="174"/>
      <c r="AW99" s="174"/>
      <c r="AX99" s="168"/>
      <c r="AY99" s="167"/>
      <c r="AZ99" s="167"/>
      <c r="BA99" s="174"/>
      <c r="BB99" s="174"/>
      <c r="BC99" s="174"/>
      <c r="BD99" s="168"/>
      <c r="BE99" s="167"/>
      <c r="BF99" s="167"/>
      <c r="BG99" s="174"/>
      <c r="BH99" s="174"/>
      <c r="BI99" s="174"/>
      <c r="BJ99" s="168"/>
      <c r="BK99" s="167"/>
      <c r="BL99" s="167"/>
      <c r="BM99" s="174"/>
      <c r="BN99" s="174"/>
      <c r="BO99" s="174"/>
      <c r="BP99" s="168"/>
      <c r="BQ99" s="167"/>
      <c r="BR99" s="167"/>
      <c r="BS99" s="174"/>
      <c r="BT99" s="174"/>
      <c r="BU99" s="174"/>
      <c r="BV99" s="168"/>
      <c r="BW99" s="167"/>
      <c r="BX99" s="167"/>
      <c r="BY99" s="174"/>
      <c r="BZ99" s="174"/>
      <c r="CA99" s="174"/>
      <c r="CB99" s="168"/>
      <c r="CC99" s="169"/>
      <c r="CD99" s="169"/>
      <c r="CE99" s="169"/>
      <c r="CF99" s="169"/>
      <c r="CG99" s="169"/>
      <c r="CH99" s="169"/>
      <c r="CI99" s="169"/>
      <c r="CJ99" s="169"/>
      <c r="CK99" s="158"/>
      <c r="CL99" s="158"/>
      <c r="CM99" s="132"/>
      <c r="CN99" s="132"/>
      <c r="CO99" s="132"/>
      <c r="CP99" s="132"/>
    </row>
    <row r="100" spans="1:94" s="77" customFormat="1" ht="15" customHeight="1">
      <c r="A100" s="213"/>
      <c r="B100" s="212" t="s">
        <v>56</v>
      </c>
      <c r="C100" s="210">
        <f>SUM(C92:C98)</f>
        <v>0</v>
      </c>
      <c r="D100" s="210">
        <f>SUM(D92:D99)</f>
        <v>149158.6</v>
      </c>
      <c r="E100" s="210">
        <f>SUM(E92:E99)</f>
        <v>7696.6</v>
      </c>
      <c r="F100" s="210">
        <f t="shared" ref="F100" si="43">SUM(F92:F98)</f>
        <v>0</v>
      </c>
      <c r="G100" s="210">
        <f>SUM(G92:G99)</f>
        <v>149158.6</v>
      </c>
      <c r="H100" s="208" t="e">
        <f t="shared" ref="H100" si="44">G100/C100</f>
        <v>#DIV/0!</v>
      </c>
      <c r="I100" s="210">
        <f>SUM(I92:I99)</f>
        <v>0</v>
      </c>
      <c r="J100" s="173"/>
      <c r="K100" s="173"/>
      <c r="L100" s="173">
        <f t="shared" si="42"/>
        <v>7696.6</v>
      </c>
      <c r="M100" s="174"/>
      <c r="N100" s="174"/>
      <c r="O100" s="174"/>
      <c r="P100" s="174"/>
      <c r="Q100" s="174"/>
      <c r="R100" s="174"/>
      <c r="S100" s="174"/>
      <c r="T100" s="174"/>
      <c r="U100" s="174"/>
      <c r="V100" s="167"/>
      <c r="W100" s="167"/>
      <c r="X100" s="174"/>
      <c r="Y100" s="174"/>
      <c r="Z100" s="174"/>
      <c r="AA100" s="174"/>
      <c r="AB100" s="174">
        <f t="shared" si="32"/>
        <v>0</v>
      </c>
      <c r="AC100" s="167"/>
      <c r="AD100" s="174"/>
      <c r="AE100" s="174"/>
      <c r="AF100" s="174"/>
      <c r="AG100" s="174"/>
      <c r="AH100" s="174">
        <f t="shared" si="33"/>
        <v>0</v>
      </c>
      <c r="AI100" s="174"/>
      <c r="AJ100" s="174"/>
      <c r="AK100" s="174"/>
      <c r="AL100" s="174"/>
      <c r="AM100" s="175">
        <f t="shared" ref="AM100:AM118" si="45">SUM(AI100:AL100)</f>
        <v>0</v>
      </c>
      <c r="AN100" s="174"/>
      <c r="AO100" s="174"/>
      <c r="AP100" s="174"/>
      <c r="AQ100" s="174"/>
      <c r="AR100" s="175">
        <f t="shared" ref="AR100:AR118" si="46">SUM(AN100:AQ100)</f>
        <v>0</v>
      </c>
      <c r="AS100" s="167"/>
      <c r="AT100" s="174"/>
      <c r="AU100" s="174"/>
      <c r="AV100" s="174"/>
      <c r="AW100" s="174"/>
      <c r="AX100" s="175">
        <f t="shared" ref="AX100:AX118" si="47">SUM(AT100:AW100)</f>
        <v>0</v>
      </c>
      <c r="AY100" s="167"/>
      <c r="AZ100" s="174"/>
      <c r="BA100" s="174"/>
      <c r="BB100" s="174"/>
      <c r="BC100" s="174"/>
      <c r="BD100" s="175">
        <f t="shared" ref="BD100:BD118" si="48">SUM(AZ100:BC100)</f>
        <v>0</v>
      </c>
      <c r="BE100" s="167"/>
      <c r="BF100" s="174"/>
      <c r="BG100" s="174"/>
      <c r="BH100" s="174"/>
      <c r="BI100" s="174"/>
      <c r="BJ100" s="175">
        <f t="shared" ref="BJ100:BJ118" si="49">SUM(BF100:BI100)</f>
        <v>0</v>
      </c>
      <c r="BK100" s="167"/>
      <c r="BL100" s="174"/>
      <c r="BM100" s="174"/>
      <c r="BN100" s="174"/>
      <c r="BO100" s="174"/>
      <c r="BP100" s="175">
        <f t="shared" ref="BP100:BP118" si="50">SUM(BL100:BO100)</f>
        <v>0</v>
      </c>
      <c r="BQ100" s="167"/>
      <c r="BR100" s="174"/>
      <c r="BS100" s="174"/>
      <c r="BT100" s="174"/>
      <c r="BU100" s="174"/>
      <c r="BV100" s="175">
        <f t="shared" ref="BV100:BV118" si="51">SUM(BR100:BU100)</f>
        <v>0</v>
      </c>
      <c r="BW100" s="167"/>
      <c r="BX100" s="174"/>
      <c r="BY100" s="174"/>
      <c r="BZ100" s="174"/>
      <c r="CA100" s="174"/>
      <c r="CB100" s="175">
        <f t="shared" ref="CB100:CB118" si="52">SUM(BX100:CA100)</f>
        <v>0</v>
      </c>
      <c r="CC100" s="169"/>
      <c r="CD100" s="169"/>
      <c r="CE100" s="169"/>
      <c r="CF100" s="169"/>
      <c r="CG100" s="169"/>
      <c r="CH100" s="169"/>
      <c r="CI100" s="169"/>
      <c r="CJ100" s="169"/>
      <c r="CK100" s="158"/>
      <c r="CL100" s="158"/>
      <c r="CM100" s="132"/>
      <c r="CN100" s="132"/>
      <c r="CO100" s="132"/>
      <c r="CP100" s="132"/>
    </row>
    <row r="101" spans="1:94" s="77" customFormat="1" ht="15" customHeight="1">
      <c r="A101" s="197"/>
      <c r="B101" s="198"/>
      <c r="C101" s="147"/>
      <c r="D101" s="147">
        <v>0</v>
      </c>
      <c r="E101" s="147">
        <v>0</v>
      </c>
      <c r="F101" s="124"/>
      <c r="G101" s="147">
        <v>0</v>
      </c>
      <c r="H101" s="146">
        <v>0</v>
      </c>
      <c r="I101" s="84">
        <f t="shared" si="41"/>
        <v>0</v>
      </c>
      <c r="J101" s="173"/>
      <c r="K101" s="173"/>
      <c r="L101" s="173">
        <f t="shared" si="42"/>
        <v>0</v>
      </c>
      <c r="M101" s="174"/>
      <c r="N101" s="174"/>
      <c r="O101" s="174"/>
      <c r="P101" s="174"/>
      <c r="Q101" s="174"/>
      <c r="R101" s="174"/>
      <c r="S101" s="174"/>
      <c r="T101" s="174"/>
      <c r="U101" s="174"/>
      <c r="V101" s="167"/>
      <c r="W101" s="167"/>
      <c r="X101" s="174"/>
      <c r="Y101" s="174"/>
      <c r="Z101" s="174"/>
      <c r="AA101" s="174"/>
      <c r="AB101" s="174">
        <f t="shared" si="32"/>
        <v>0</v>
      </c>
      <c r="AC101" s="167"/>
      <c r="AD101" s="174"/>
      <c r="AE101" s="174"/>
      <c r="AF101" s="174"/>
      <c r="AG101" s="174"/>
      <c r="AH101" s="174">
        <f t="shared" si="33"/>
        <v>0</v>
      </c>
      <c r="AI101" s="174"/>
      <c r="AJ101" s="174"/>
      <c r="AK101" s="174"/>
      <c r="AL101" s="174"/>
      <c r="AM101" s="175">
        <f t="shared" si="45"/>
        <v>0</v>
      </c>
      <c r="AN101" s="174"/>
      <c r="AO101" s="174"/>
      <c r="AP101" s="174"/>
      <c r="AQ101" s="174"/>
      <c r="AR101" s="175">
        <f t="shared" si="46"/>
        <v>0</v>
      </c>
      <c r="AS101" s="167"/>
      <c r="AT101" s="174"/>
      <c r="AU101" s="174"/>
      <c r="AV101" s="174"/>
      <c r="AW101" s="174"/>
      <c r="AX101" s="175">
        <f t="shared" si="47"/>
        <v>0</v>
      </c>
      <c r="AY101" s="167"/>
      <c r="AZ101" s="174"/>
      <c r="BA101" s="174"/>
      <c r="BB101" s="174"/>
      <c r="BC101" s="174"/>
      <c r="BD101" s="175">
        <f t="shared" si="48"/>
        <v>0</v>
      </c>
      <c r="BE101" s="167"/>
      <c r="BF101" s="174"/>
      <c r="BG101" s="174"/>
      <c r="BH101" s="174"/>
      <c r="BI101" s="174"/>
      <c r="BJ101" s="175">
        <f t="shared" si="49"/>
        <v>0</v>
      </c>
      <c r="BK101" s="167"/>
      <c r="BL101" s="174"/>
      <c r="BM101" s="174"/>
      <c r="BN101" s="174"/>
      <c r="BO101" s="174"/>
      <c r="BP101" s="175">
        <f t="shared" si="50"/>
        <v>0</v>
      </c>
      <c r="BQ101" s="167"/>
      <c r="BR101" s="174"/>
      <c r="BS101" s="174"/>
      <c r="BT101" s="174"/>
      <c r="BU101" s="174"/>
      <c r="BV101" s="175">
        <f t="shared" si="51"/>
        <v>0</v>
      </c>
      <c r="BW101" s="167"/>
      <c r="BX101" s="174"/>
      <c r="BY101" s="174"/>
      <c r="BZ101" s="174"/>
      <c r="CA101" s="174"/>
      <c r="CB101" s="175">
        <f t="shared" si="52"/>
        <v>0</v>
      </c>
      <c r="CC101" s="179"/>
      <c r="CD101" s="169"/>
      <c r="CE101" s="169"/>
      <c r="CF101" s="169"/>
      <c r="CG101" s="169"/>
      <c r="CH101" s="169"/>
      <c r="CI101" s="169"/>
      <c r="CJ101" s="169"/>
      <c r="CK101" s="158"/>
      <c r="CL101" s="158"/>
      <c r="CM101" s="132"/>
      <c r="CN101" s="132"/>
      <c r="CO101" s="132"/>
      <c r="CP101" s="132"/>
    </row>
    <row r="102" spans="1:94" s="77" customFormat="1" ht="15" customHeight="1">
      <c r="A102" s="199">
        <v>61416</v>
      </c>
      <c r="B102" s="36" t="s">
        <v>169</v>
      </c>
      <c r="C102" s="219">
        <v>130000000</v>
      </c>
      <c r="D102" s="219">
        <v>130000000</v>
      </c>
      <c r="E102" s="219">
        <v>32520807.099999998</v>
      </c>
      <c r="F102" s="233"/>
      <c r="G102" s="219">
        <v>75829551.799999997</v>
      </c>
      <c r="H102" s="146">
        <f>G102/C102</f>
        <v>0.58330424461538455</v>
      </c>
      <c r="I102" s="84">
        <f t="shared" si="41"/>
        <v>54170448.200000003</v>
      </c>
      <c r="J102" s="173"/>
      <c r="K102" s="173"/>
      <c r="L102" s="173">
        <f t="shared" si="42"/>
        <v>32520807.099999998</v>
      </c>
      <c r="M102" s="174"/>
      <c r="N102" s="174"/>
      <c r="O102" s="174"/>
      <c r="P102" s="174"/>
      <c r="Q102" s="174"/>
      <c r="R102" s="174"/>
      <c r="S102" s="174"/>
      <c r="T102" s="174"/>
      <c r="U102" s="174"/>
      <c r="V102" s="167"/>
      <c r="W102" s="167"/>
      <c r="X102" s="174"/>
      <c r="Y102" s="174"/>
      <c r="Z102" s="174"/>
      <c r="AA102" s="174"/>
      <c r="AB102" s="174">
        <f t="shared" si="32"/>
        <v>0</v>
      </c>
      <c r="AC102" s="167"/>
      <c r="AD102" s="174"/>
      <c r="AE102" s="174"/>
      <c r="AF102" s="174"/>
      <c r="AG102" s="174"/>
      <c r="AH102" s="174">
        <f t="shared" si="33"/>
        <v>0</v>
      </c>
      <c r="AI102" s="174"/>
      <c r="AJ102" s="174"/>
      <c r="AK102" s="174"/>
      <c r="AL102" s="174"/>
      <c r="AM102" s="175">
        <f t="shared" si="45"/>
        <v>0</v>
      </c>
      <c r="AN102" s="174"/>
      <c r="AO102" s="174"/>
      <c r="AP102" s="174"/>
      <c r="AQ102" s="174"/>
      <c r="AR102" s="175">
        <f t="shared" si="46"/>
        <v>0</v>
      </c>
      <c r="AS102" s="167"/>
      <c r="AT102" s="174"/>
      <c r="AU102" s="174"/>
      <c r="AV102" s="174"/>
      <c r="AW102" s="174"/>
      <c r="AX102" s="175">
        <f t="shared" si="47"/>
        <v>0</v>
      </c>
      <c r="AY102" s="167"/>
      <c r="AZ102" s="174"/>
      <c r="BA102" s="174"/>
      <c r="BB102" s="174"/>
      <c r="BC102" s="174"/>
      <c r="BD102" s="175">
        <f t="shared" si="48"/>
        <v>0</v>
      </c>
      <c r="BE102" s="167"/>
      <c r="BF102" s="174"/>
      <c r="BG102" s="174"/>
      <c r="BH102" s="174"/>
      <c r="BI102" s="174"/>
      <c r="BJ102" s="175">
        <f t="shared" si="49"/>
        <v>0</v>
      </c>
      <c r="BK102" s="167"/>
      <c r="BL102" s="174"/>
      <c r="BM102" s="174"/>
      <c r="BN102" s="174"/>
      <c r="BO102" s="174"/>
      <c r="BP102" s="175">
        <f t="shared" si="50"/>
        <v>0</v>
      </c>
      <c r="BQ102" s="167"/>
      <c r="BR102" s="174"/>
      <c r="BS102" s="174"/>
      <c r="BT102" s="174"/>
      <c r="BU102" s="174"/>
      <c r="BV102" s="175">
        <f t="shared" si="51"/>
        <v>0</v>
      </c>
      <c r="BW102" s="167"/>
      <c r="BX102" s="174"/>
      <c r="BY102" s="174"/>
      <c r="BZ102" s="174"/>
      <c r="CA102" s="174"/>
      <c r="CB102" s="175">
        <f t="shared" si="52"/>
        <v>0</v>
      </c>
      <c r="CC102" s="169"/>
      <c r="CD102" s="169"/>
      <c r="CE102" s="169"/>
      <c r="CF102" s="169"/>
      <c r="CG102" s="169"/>
      <c r="CH102" s="169"/>
      <c r="CI102" s="169"/>
      <c r="CJ102" s="169"/>
      <c r="CK102" s="158"/>
      <c r="CL102" s="158"/>
      <c r="CM102" s="132"/>
      <c r="CN102" s="132"/>
      <c r="CO102" s="132"/>
      <c r="CP102" s="132"/>
    </row>
    <row r="103" spans="1:94" s="77" customFormat="1" ht="15" customHeight="1">
      <c r="A103" s="199">
        <v>61416</v>
      </c>
      <c r="B103" s="36" t="s">
        <v>170</v>
      </c>
      <c r="C103" s="219">
        <v>0</v>
      </c>
      <c r="D103" s="219">
        <v>0</v>
      </c>
      <c r="E103" s="219">
        <v>0</v>
      </c>
      <c r="F103" s="233"/>
      <c r="G103" s="219">
        <v>0</v>
      </c>
      <c r="H103" s="146">
        <v>0</v>
      </c>
      <c r="I103" s="84">
        <f t="shared" si="41"/>
        <v>0</v>
      </c>
      <c r="J103" s="173"/>
      <c r="K103" s="173"/>
      <c r="L103" s="173">
        <f t="shared" si="42"/>
        <v>0</v>
      </c>
      <c r="M103" s="174"/>
      <c r="N103" s="174"/>
      <c r="O103" s="174"/>
      <c r="P103" s="174"/>
      <c r="Q103" s="174"/>
      <c r="R103" s="174"/>
      <c r="S103" s="174"/>
      <c r="T103" s="174"/>
      <c r="U103" s="174"/>
      <c r="V103" s="167"/>
      <c r="W103" s="167"/>
      <c r="X103" s="174"/>
      <c r="Y103" s="174"/>
      <c r="Z103" s="174"/>
      <c r="AA103" s="174"/>
      <c r="AB103" s="174">
        <f t="shared" si="32"/>
        <v>0</v>
      </c>
      <c r="AC103" s="167"/>
      <c r="AD103" s="167"/>
      <c r="AE103" s="174"/>
      <c r="AF103" s="174"/>
      <c r="AG103" s="174"/>
      <c r="AH103" s="174">
        <f t="shared" si="33"/>
        <v>0</v>
      </c>
      <c r="AI103" s="174"/>
      <c r="AJ103" s="174"/>
      <c r="AK103" s="174"/>
      <c r="AL103" s="174"/>
      <c r="AM103" s="175">
        <f t="shared" si="45"/>
        <v>0</v>
      </c>
      <c r="AN103" s="174"/>
      <c r="AO103" s="174"/>
      <c r="AP103" s="174"/>
      <c r="AQ103" s="174"/>
      <c r="AR103" s="175">
        <f t="shared" si="46"/>
        <v>0</v>
      </c>
      <c r="AS103" s="167"/>
      <c r="AT103" s="174"/>
      <c r="AU103" s="174"/>
      <c r="AV103" s="174"/>
      <c r="AW103" s="174"/>
      <c r="AX103" s="175">
        <f t="shared" si="47"/>
        <v>0</v>
      </c>
      <c r="AY103" s="167"/>
      <c r="AZ103" s="174"/>
      <c r="BA103" s="174"/>
      <c r="BB103" s="174"/>
      <c r="BC103" s="174"/>
      <c r="BD103" s="175">
        <f t="shared" si="48"/>
        <v>0</v>
      </c>
      <c r="BE103" s="167"/>
      <c r="BF103" s="174"/>
      <c r="BG103" s="174"/>
      <c r="BH103" s="174"/>
      <c r="BI103" s="174"/>
      <c r="BJ103" s="175">
        <f t="shared" si="49"/>
        <v>0</v>
      </c>
      <c r="BK103" s="167"/>
      <c r="BL103" s="174"/>
      <c r="BM103" s="174"/>
      <c r="BN103" s="174"/>
      <c r="BO103" s="174"/>
      <c r="BP103" s="175">
        <f t="shared" si="50"/>
        <v>0</v>
      </c>
      <c r="BQ103" s="167"/>
      <c r="BR103" s="174"/>
      <c r="BS103" s="174"/>
      <c r="BT103" s="174"/>
      <c r="BU103" s="174"/>
      <c r="BV103" s="175">
        <f t="shared" si="51"/>
        <v>0</v>
      </c>
      <c r="BW103" s="167"/>
      <c r="BX103" s="174"/>
      <c r="BY103" s="174"/>
      <c r="BZ103" s="174"/>
      <c r="CA103" s="174"/>
      <c r="CB103" s="175">
        <f t="shared" si="52"/>
        <v>0</v>
      </c>
      <c r="CC103" s="169"/>
      <c r="CD103" s="169"/>
      <c r="CE103" s="169"/>
      <c r="CF103" s="169"/>
      <c r="CG103" s="169"/>
      <c r="CH103" s="169"/>
      <c r="CI103" s="169"/>
      <c r="CJ103" s="169"/>
      <c r="CK103" s="158"/>
      <c r="CL103" s="158"/>
      <c r="CM103" s="132"/>
      <c r="CN103" s="132"/>
      <c r="CO103" s="132"/>
      <c r="CP103" s="132"/>
    </row>
    <row r="104" spans="1:94" s="77" customFormat="1" ht="15" customHeight="1">
      <c r="A104" s="199">
        <v>61416</v>
      </c>
      <c r="B104" s="36" t="s">
        <v>171</v>
      </c>
      <c r="C104" s="219">
        <v>61472981</v>
      </c>
      <c r="D104" s="219">
        <v>63712766.93</v>
      </c>
      <c r="E104" s="219">
        <v>22961194.870000001</v>
      </c>
      <c r="F104" s="233"/>
      <c r="G104" s="219">
        <v>45433495.829999998</v>
      </c>
      <c r="H104" s="146">
        <f>G104/C104</f>
        <v>0.73908073255793461</v>
      </c>
      <c r="I104" s="84">
        <f t="shared" si="41"/>
        <v>18279271.100000001</v>
      </c>
      <c r="J104" s="173"/>
      <c r="K104" s="173"/>
      <c r="L104" s="173">
        <f t="shared" si="42"/>
        <v>22961194.870000001</v>
      </c>
      <c r="M104" s="174"/>
      <c r="N104" s="174"/>
      <c r="O104" s="174"/>
      <c r="P104" s="174"/>
      <c r="Q104" s="174"/>
      <c r="R104" s="174"/>
      <c r="S104" s="174"/>
      <c r="T104" s="174"/>
      <c r="U104" s="174"/>
      <c r="V104" s="167"/>
      <c r="W104" s="167"/>
      <c r="X104" s="174"/>
      <c r="Y104" s="174"/>
      <c r="Z104" s="174"/>
      <c r="AA104" s="174"/>
      <c r="AB104" s="174">
        <f t="shared" si="32"/>
        <v>0</v>
      </c>
      <c r="AC104" s="167"/>
      <c r="AD104" s="167"/>
      <c r="AE104" s="174"/>
      <c r="AF104" s="174"/>
      <c r="AG104" s="174"/>
      <c r="AH104" s="174">
        <f t="shared" si="33"/>
        <v>0</v>
      </c>
      <c r="AI104" s="174"/>
      <c r="AJ104" s="174"/>
      <c r="AK104" s="174"/>
      <c r="AL104" s="174"/>
      <c r="AM104" s="175">
        <f t="shared" si="45"/>
        <v>0</v>
      </c>
      <c r="AN104" s="174"/>
      <c r="AO104" s="174"/>
      <c r="AP104" s="174"/>
      <c r="AQ104" s="174"/>
      <c r="AR104" s="175">
        <f t="shared" si="46"/>
        <v>0</v>
      </c>
      <c r="AS104" s="167"/>
      <c r="AT104" s="174"/>
      <c r="AU104" s="174"/>
      <c r="AV104" s="174"/>
      <c r="AW104" s="174"/>
      <c r="AX104" s="175">
        <f t="shared" si="47"/>
        <v>0</v>
      </c>
      <c r="AY104" s="167"/>
      <c r="AZ104" s="174"/>
      <c r="BA104" s="174"/>
      <c r="BB104" s="174"/>
      <c r="BC104" s="174"/>
      <c r="BD104" s="175">
        <f t="shared" si="48"/>
        <v>0</v>
      </c>
      <c r="BE104" s="167"/>
      <c r="BF104" s="174"/>
      <c r="BG104" s="174"/>
      <c r="BH104" s="174"/>
      <c r="BI104" s="174"/>
      <c r="BJ104" s="175">
        <f t="shared" si="49"/>
        <v>0</v>
      </c>
      <c r="BK104" s="167"/>
      <c r="BL104" s="174"/>
      <c r="BM104" s="174"/>
      <c r="BN104" s="174"/>
      <c r="BO104" s="174"/>
      <c r="BP104" s="175">
        <f t="shared" si="50"/>
        <v>0</v>
      </c>
      <c r="BQ104" s="167"/>
      <c r="BR104" s="174"/>
      <c r="BS104" s="174"/>
      <c r="BT104" s="174"/>
      <c r="BU104" s="174"/>
      <c r="BV104" s="175">
        <f t="shared" si="51"/>
        <v>0</v>
      </c>
      <c r="BW104" s="167"/>
      <c r="BX104" s="174"/>
      <c r="BY104" s="174"/>
      <c r="BZ104" s="174"/>
      <c r="CA104" s="174"/>
      <c r="CB104" s="175">
        <f t="shared" si="52"/>
        <v>0</v>
      </c>
      <c r="CC104" s="169"/>
      <c r="CD104" s="169"/>
      <c r="CE104" s="169"/>
      <c r="CF104" s="169"/>
      <c r="CG104" s="169"/>
      <c r="CH104" s="169"/>
      <c r="CI104" s="169"/>
      <c r="CJ104" s="169"/>
      <c r="CK104" s="158"/>
      <c r="CL104" s="158"/>
      <c r="CM104" s="132"/>
      <c r="CN104" s="132"/>
      <c r="CO104" s="132"/>
      <c r="CP104" s="132"/>
    </row>
    <row r="105" spans="1:94" s="77" customFormat="1" ht="15" customHeight="1">
      <c r="A105" s="199">
        <v>61416</v>
      </c>
      <c r="B105" s="36" t="s">
        <v>172</v>
      </c>
      <c r="C105" s="219">
        <v>41472981</v>
      </c>
      <c r="D105" s="219">
        <v>41472981</v>
      </c>
      <c r="E105" s="219">
        <v>11685462.969999999</v>
      </c>
      <c r="F105" s="233"/>
      <c r="G105" s="219">
        <v>28814107.970000003</v>
      </c>
      <c r="H105" s="146">
        <f t="shared" ref="H105:H115" si="53">G105/C105</f>
        <v>0.6947681906444102</v>
      </c>
      <c r="I105" s="84">
        <f t="shared" si="41"/>
        <v>12658873.029999997</v>
      </c>
      <c r="J105" s="173"/>
      <c r="K105" s="173"/>
      <c r="L105" s="173">
        <f t="shared" si="42"/>
        <v>11685462.969999999</v>
      </c>
      <c r="M105" s="174"/>
      <c r="N105" s="174"/>
      <c r="O105" s="174"/>
      <c r="P105" s="174"/>
      <c r="Q105" s="174"/>
      <c r="R105" s="174"/>
      <c r="S105" s="174"/>
      <c r="T105" s="174"/>
      <c r="U105" s="174"/>
      <c r="V105" s="167">
        <f>725446.61-771918.93</f>
        <v>-46472.320000000065</v>
      </c>
      <c r="W105" s="167"/>
      <c r="X105" s="174"/>
      <c r="Y105" s="174"/>
      <c r="Z105" s="174"/>
      <c r="AA105" s="174"/>
      <c r="AB105" s="174">
        <f t="shared" si="32"/>
        <v>0</v>
      </c>
      <c r="AC105" s="167"/>
      <c r="AD105" s="167"/>
      <c r="AE105" s="174"/>
      <c r="AF105" s="174"/>
      <c r="AG105" s="174"/>
      <c r="AH105" s="174">
        <f t="shared" si="33"/>
        <v>0</v>
      </c>
      <c r="AI105" s="174"/>
      <c r="AJ105" s="174"/>
      <c r="AK105" s="174"/>
      <c r="AL105" s="174"/>
      <c r="AM105" s="175">
        <f t="shared" si="45"/>
        <v>0</v>
      </c>
      <c r="AN105" s="174"/>
      <c r="AO105" s="174"/>
      <c r="AP105" s="174"/>
      <c r="AQ105" s="174"/>
      <c r="AR105" s="175">
        <f t="shared" si="46"/>
        <v>0</v>
      </c>
      <c r="AS105" s="167"/>
      <c r="AT105" s="174"/>
      <c r="AU105" s="174"/>
      <c r="AV105" s="174"/>
      <c r="AW105" s="174"/>
      <c r="AX105" s="175">
        <f t="shared" si="47"/>
        <v>0</v>
      </c>
      <c r="AY105" s="167"/>
      <c r="AZ105" s="174"/>
      <c r="BA105" s="174"/>
      <c r="BB105" s="174"/>
      <c r="BC105" s="174"/>
      <c r="BD105" s="175">
        <f t="shared" si="48"/>
        <v>0</v>
      </c>
      <c r="BE105" s="167"/>
      <c r="BF105" s="174"/>
      <c r="BG105" s="174"/>
      <c r="BH105" s="174"/>
      <c r="BI105" s="174"/>
      <c r="BJ105" s="175">
        <f t="shared" si="49"/>
        <v>0</v>
      </c>
      <c r="BK105" s="167"/>
      <c r="BL105" s="174"/>
      <c r="BM105" s="174"/>
      <c r="BN105" s="174"/>
      <c r="BO105" s="174"/>
      <c r="BP105" s="175">
        <f t="shared" si="50"/>
        <v>0</v>
      </c>
      <c r="BQ105" s="167"/>
      <c r="BR105" s="174"/>
      <c r="BS105" s="174"/>
      <c r="BT105" s="174"/>
      <c r="BU105" s="174"/>
      <c r="BV105" s="175">
        <f t="shared" si="51"/>
        <v>0</v>
      </c>
      <c r="BW105" s="167"/>
      <c r="BX105" s="174"/>
      <c r="BY105" s="174"/>
      <c r="BZ105" s="174"/>
      <c r="CA105" s="174"/>
      <c r="CB105" s="175">
        <f t="shared" si="52"/>
        <v>0</v>
      </c>
      <c r="CC105" s="169"/>
      <c r="CD105" s="169"/>
      <c r="CE105" s="169"/>
      <c r="CF105" s="169"/>
      <c r="CG105" s="169"/>
      <c r="CH105" s="169"/>
      <c r="CI105" s="169"/>
      <c r="CJ105" s="169"/>
      <c r="CK105" s="158"/>
      <c r="CL105" s="158"/>
      <c r="CM105" s="132"/>
      <c r="CN105" s="132"/>
      <c r="CO105" s="132"/>
      <c r="CP105" s="132"/>
    </row>
    <row r="106" spans="1:94" s="77" customFormat="1" ht="15" customHeight="1">
      <c r="A106" s="200">
        <v>61416</v>
      </c>
      <c r="B106" s="36" t="s">
        <v>173</v>
      </c>
      <c r="C106" s="219">
        <v>0</v>
      </c>
      <c r="D106" s="219">
        <v>10000000</v>
      </c>
      <c r="E106" s="244">
        <v>0</v>
      </c>
      <c r="F106" s="233"/>
      <c r="G106" s="233">
        <v>10000000</v>
      </c>
      <c r="H106" s="146" t="e">
        <f t="shared" si="53"/>
        <v>#DIV/0!</v>
      </c>
      <c r="I106" s="84">
        <f t="shared" si="41"/>
        <v>0</v>
      </c>
      <c r="J106" s="173" t="s">
        <v>54</v>
      </c>
      <c r="K106" s="173"/>
      <c r="L106" s="173">
        <f t="shared" si="42"/>
        <v>0</v>
      </c>
      <c r="M106" s="174"/>
      <c r="N106" s="174"/>
      <c r="O106" s="174"/>
      <c r="P106" s="174"/>
      <c r="Q106" s="174"/>
      <c r="R106" s="174"/>
      <c r="S106" s="174"/>
      <c r="T106" s="174"/>
      <c r="U106" s="174"/>
      <c r="V106" s="167">
        <f>771918.93-752266.61</f>
        <v>19652.320000000065</v>
      </c>
      <c r="W106" s="167"/>
      <c r="X106" s="174"/>
      <c r="Y106" s="174"/>
      <c r="Z106" s="174"/>
      <c r="AA106" s="174"/>
      <c r="AB106" s="174">
        <f t="shared" si="32"/>
        <v>0</v>
      </c>
      <c r="AC106" s="167"/>
      <c r="AD106" s="174"/>
      <c r="AE106" s="174"/>
      <c r="AF106" s="174"/>
      <c r="AG106" s="174"/>
      <c r="AH106" s="174">
        <f t="shared" si="33"/>
        <v>0</v>
      </c>
      <c r="AI106" s="174"/>
      <c r="AJ106" s="174"/>
      <c r="AK106" s="174"/>
      <c r="AL106" s="174"/>
      <c r="AM106" s="175">
        <f t="shared" si="45"/>
        <v>0</v>
      </c>
      <c r="AN106" s="174"/>
      <c r="AO106" s="174"/>
      <c r="AP106" s="174"/>
      <c r="AQ106" s="174"/>
      <c r="AR106" s="175">
        <f t="shared" si="46"/>
        <v>0</v>
      </c>
      <c r="AS106" s="167"/>
      <c r="AT106" s="174"/>
      <c r="AU106" s="174"/>
      <c r="AV106" s="174"/>
      <c r="AW106" s="174"/>
      <c r="AX106" s="175">
        <f t="shared" si="47"/>
        <v>0</v>
      </c>
      <c r="AY106" s="167"/>
      <c r="AZ106" s="174"/>
      <c r="BA106" s="174"/>
      <c r="BB106" s="174"/>
      <c r="BC106" s="174"/>
      <c r="BD106" s="175">
        <f t="shared" si="48"/>
        <v>0</v>
      </c>
      <c r="BE106" s="167"/>
      <c r="BF106" s="174"/>
      <c r="BG106" s="174"/>
      <c r="BH106" s="174"/>
      <c r="BI106" s="174"/>
      <c r="BJ106" s="175">
        <f t="shared" si="49"/>
        <v>0</v>
      </c>
      <c r="BK106" s="167"/>
      <c r="BL106" s="174"/>
      <c r="BM106" s="174"/>
      <c r="BN106" s="174"/>
      <c r="BO106" s="174"/>
      <c r="BP106" s="175">
        <f t="shared" si="50"/>
        <v>0</v>
      </c>
      <c r="BQ106" s="167"/>
      <c r="BR106" s="174"/>
      <c r="BS106" s="174"/>
      <c r="BT106" s="174"/>
      <c r="BU106" s="174"/>
      <c r="BV106" s="175">
        <f t="shared" si="51"/>
        <v>0</v>
      </c>
      <c r="BW106" s="167"/>
      <c r="BX106" s="174"/>
      <c r="BY106" s="174"/>
      <c r="BZ106" s="174"/>
      <c r="CA106" s="174"/>
      <c r="CB106" s="175">
        <f t="shared" si="52"/>
        <v>0</v>
      </c>
      <c r="CC106" s="169"/>
      <c r="CD106" s="169"/>
      <c r="CE106" s="169"/>
      <c r="CF106" s="169"/>
      <c r="CG106" s="169"/>
      <c r="CH106" s="169"/>
      <c r="CI106" s="169"/>
      <c r="CJ106" s="169"/>
      <c r="CK106" s="158"/>
      <c r="CL106" s="158"/>
      <c r="CM106" s="132"/>
      <c r="CN106" s="132"/>
      <c r="CO106" s="132"/>
      <c r="CP106" s="132"/>
    </row>
    <row r="107" spans="1:94" s="77" customFormat="1" ht="24">
      <c r="A107" s="258">
        <v>62212</v>
      </c>
      <c r="B107" s="259" t="s">
        <v>178</v>
      </c>
      <c r="C107" s="219">
        <v>0</v>
      </c>
      <c r="D107" s="260">
        <v>705000</v>
      </c>
      <c r="E107" s="244">
        <v>0</v>
      </c>
      <c r="F107" s="233"/>
      <c r="G107" s="233">
        <v>705000</v>
      </c>
      <c r="H107" s="146" t="e">
        <f t="shared" si="53"/>
        <v>#DIV/0!</v>
      </c>
      <c r="I107" s="84">
        <f t="shared" si="41"/>
        <v>0</v>
      </c>
      <c r="J107" s="173"/>
      <c r="K107" s="173"/>
      <c r="L107" s="173"/>
      <c r="M107" s="174"/>
      <c r="N107" s="174"/>
      <c r="O107" s="174"/>
      <c r="P107" s="174"/>
      <c r="Q107" s="174"/>
      <c r="R107" s="174"/>
      <c r="S107" s="174"/>
      <c r="T107" s="174"/>
      <c r="U107" s="174"/>
      <c r="V107" s="167"/>
      <c r="W107" s="167"/>
      <c r="X107" s="174"/>
      <c r="Y107" s="174"/>
      <c r="Z107" s="174"/>
      <c r="AA107" s="174"/>
      <c r="AB107" s="174"/>
      <c r="AC107" s="167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5"/>
      <c r="AN107" s="174"/>
      <c r="AO107" s="174"/>
      <c r="AP107" s="174"/>
      <c r="AQ107" s="174"/>
      <c r="AR107" s="175"/>
      <c r="AS107" s="167"/>
      <c r="AT107" s="174"/>
      <c r="AU107" s="174"/>
      <c r="AV107" s="174"/>
      <c r="AW107" s="174"/>
      <c r="AX107" s="175"/>
      <c r="AY107" s="167"/>
      <c r="AZ107" s="174"/>
      <c r="BA107" s="174"/>
      <c r="BB107" s="174"/>
      <c r="BC107" s="174"/>
      <c r="BD107" s="175"/>
      <c r="BE107" s="167"/>
      <c r="BF107" s="174"/>
      <c r="BG107" s="174"/>
      <c r="BH107" s="174"/>
      <c r="BI107" s="174"/>
      <c r="BJ107" s="175"/>
      <c r="BK107" s="167"/>
      <c r="BL107" s="174"/>
      <c r="BM107" s="174"/>
      <c r="BN107" s="174"/>
      <c r="BO107" s="174"/>
      <c r="BP107" s="175"/>
      <c r="BQ107" s="167"/>
      <c r="BR107" s="174"/>
      <c r="BS107" s="174"/>
      <c r="BT107" s="174"/>
      <c r="BU107" s="174"/>
      <c r="BV107" s="175"/>
      <c r="BW107" s="167"/>
      <c r="BX107" s="174"/>
      <c r="BY107" s="174"/>
      <c r="BZ107" s="174"/>
      <c r="CA107" s="174"/>
      <c r="CB107" s="175"/>
      <c r="CC107" s="169"/>
      <c r="CD107" s="169"/>
      <c r="CE107" s="169"/>
      <c r="CF107" s="169"/>
      <c r="CG107" s="169"/>
      <c r="CH107" s="169"/>
      <c r="CI107" s="169"/>
      <c r="CJ107" s="169"/>
      <c r="CK107" s="158"/>
      <c r="CL107" s="158"/>
      <c r="CM107" s="132"/>
      <c r="CN107" s="132"/>
      <c r="CO107" s="132"/>
      <c r="CP107" s="132"/>
    </row>
    <row r="108" spans="1:94" s="77" customFormat="1" ht="24">
      <c r="A108" s="258">
        <v>62213</v>
      </c>
      <c r="B108" s="259" t="s">
        <v>179</v>
      </c>
      <c r="C108" s="219">
        <v>0</v>
      </c>
      <c r="D108" s="260">
        <v>1154000</v>
      </c>
      <c r="E108" s="244">
        <v>0</v>
      </c>
      <c r="F108" s="233"/>
      <c r="G108" s="233">
        <v>1154000</v>
      </c>
      <c r="H108" s="146" t="e">
        <f t="shared" si="53"/>
        <v>#DIV/0!</v>
      </c>
      <c r="I108" s="84">
        <f t="shared" si="41"/>
        <v>0</v>
      </c>
      <c r="J108" s="173"/>
      <c r="K108" s="173"/>
      <c r="L108" s="173"/>
      <c r="M108" s="174"/>
      <c r="N108" s="174"/>
      <c r="O108" s="174"/>
      <c r="P108" s="174"/>
      <c r="Q108" s="174"/>
      <c r="R108" s="174"/>
      <c r="S108" s="174"/>
      <c r="T108" s="174"/>
      <c r="U108" s="174"/>
      <c r="V108" s="167"/>
      <c r="W108" s="167"/>
      <c r="X108" s="174"/>
      <c r="Y108" s="174"/>
      <c r="Z108" s="174"/>
      <c r="AA108" s="174"/>
      <c r="AB108" s="174"/>
      <c r="AC108" s="167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5"/>
      <c r="AN108" s="174"/>
      <c r="AO108" s="174"/>
      <c r="AP108" s="174"/>
      <c r="AQ108" s="174"/>
      <c r="AR108" s="175"/>
      <c r="AS108" s="167"/>
      <c r="AT108" s="174"/>
      <c r="AU108" s="174"/>
      <c r="AV108" s="174"/>
      <c r="AW108" s="174"/>
      <c r="AX108" s="175"/>
      <c r="AY108" s="167"/>
      <c r="AZ108" s="174"/>
      <c r="BA108" s="174"/>
      <c r="BB108" s="174"/>
      <c r="BC108" s="174"/>
      <c r="BD108" s="175"/>
      <c r="BE108" s="167"/>
      <c r="BF108" s="174"/>
      <c r="BG108" s="174"/>
      <c r="BH108" s="174"/>
      <c r="BI108" s="174"/>
      <c r="BJ108" s="175"/>
      <c r="BK108" s="167"/>
      <c r="BL108" s="174"/>
      <c r="BM108" s="174"/>
      <c r="BN108" s="174"/>
      <c r="BO108" s="174"/>
      <c r="BP108" s="175"/>
      <c r="BQ108" s="167"/>
      <c r="BR108" s="174"/>
      <c r="BS108" s="174"/>
      <c r="BT108" s="174"/>
      <c r="BU108" s="174"/>
      <c r="BV108" s="175"/>
      <c r="BW108" s="167"/>
      <c r="BX108" s="174"/>
      <c r="BY108" s="174"/>
      <c r="BZ108" s="174"/>
      <c r="CA108" s="174"/>
      <c r="CB108" s="175"/>
      <c r="CC108" s="169"/>
      <c r="CD108" s="169"/>
      <c r="CE108" s="169"/>
      <c r="CF108" s="169"/>
      <c r="CG108" s="169"/>
      <c r="CH108" s="169"/>
      <c r="CI108" s="169"/>
      <c r="CJ108" s="169"/>
      <c r="CK108" s="158"/>
      <c r="CL108" s="158"/>
      <c r="CM108" s="132"/>
      <c r="CN108" s="132"/>
      <c r="CO108" s="132"/>
      <c r="CP108" s="132"/>
    </row>
    <row r="109" spans="1:94" s="77" customFormat="1" ht="24">
      <c r="A109" s="258">
        <v>62214</v>
      </c>
      <c r="B109" s="259" t="s">
        <v>180</v>
      </c>
      <c r="C109" s="219">
        <v>0</v>
      </c>
      <c r="D109" s="260">
        <v>14981309.5</v>
      </c>
      <c r="E109" s="244">
        <v>7678309.4900000002</v>
      </c>
      <c r="F109" s="233"/>
      <c r="G109" s="233">
        <v>14981309.49</v>
      </c>
      <c r="H109" s="146" t="e">
        <f t="shared" si="53"/>
        <v>#DIV/0!</v>
      </c>
      <c r="I109" s="84">
        <f t="shared" si="41"/>
        <v>9.9999997764825821E-3</v>
      </c>
      <c r="J109" s="173"/>
      <c r="K109" s="173"/>
      <c r="L109" s="173"/>
      <c r="M109" s="174"/>
      <c r="N109" s="174"/>
      <c r="O109" s="174"/>
      <c r="P109" s="174"/>
      <c r="Q109" s="174"/>
      <c r="R109" s="174"/>
      <c r="S109" s="174"/>
      <c r="T109" s="174"/>
      <c r="U109" s="174"/>
      <c r="V109" s="167"/>
      <c r="W109" s="167"/>
      <c r="X109" s="174"/>
      <c r="Y109" s="174"/>
      <c r="Z109" s="174"/>
      <c r="AA109" s="174"/>
      <c r="AB109" s="174"/>
      <c r="AC109" s="167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5"/>
      <c r="AN109" s="174"/>
      <c r="AO109" s="174"/>
      <c r="AP109" s="174"/>
      <c r="AQ109" s="174"/>
      <c r="AR109" s="175"/>
      <c r="AS109" s="167"/>
      <c r="AT109" s="174"/>
      <c r="AU109" s="174"/>
      <c r="AV109" s="174"/>
      <c r="AW109" s="174"/>
      <c r="AX109" s="175"/>
      <c r="AY109" s="167"/>
      <c r="AZ109" s="174"/>
      <c r="BA109" s="174"/>
      <c r="BB109" s="174"/>
      <c r="BC109" s="174"/>
      <c r="BD109" s="175"/>
      <c r="BE109" s="167"/>
      <c r="BF109" s="174"/>
      <c r="BG109" s="174"/>
      <c r="BH109" s="174"/>
      <c r="BI109" s="174"/>
      <c r="BJ109" s="175"/>
      <c r="BK109" s="167"/>
      <c r="BL109" s="174"/>
      <c r="BM109" s="174"/>
      <c r="BN109" s="174"/>
      <c r="BO109" s="174"/>
      <c r="BP109" s="175"/>
      <c r="BQ109" s="167"/>
      <c r="BR109" s="174"/>
      <c r="BS109" s="174"/>
      <c r="BT109" s="174"/>
      <c r="BU109" s="174"/>
      <c r="BV109" s="175"/>
      <c r="BW109" s="167"/>
      <c r="BX109" s="174"/>
      <c r="BY109" s="174"/>
      <c r="BZ109" s="174"/>
      <c r="CA109" s="174"/>
      <c r="CB109" s="175"/>
      <c r="CC109" s="169"/>
      <c r="CD109" s="169"/>
      <c r="CE109" s="169"/>
      <c r="CF109" s="169"/>
      <c r="CG109" s="169"/>
      <c r="CH109" s="169"/>
      <c r="CI109" s="169"/>
      <c r="CJ109" s="169"/>
      <c r="CK109" s="158"/>
      <c r="CL109" s="158"/>
      <c r="CM109" s="132"/>
      <c r="CN109" s="132"/>
      <c r="CO109" s="132"/>
      <c r="CP109" s="132"/>
    </row>
    <row r="110" spans="1:94" s="77" customFormat="1" ht="24">
      <c r="A110" s="258">
        <v>62215</v>
      </c>
      <c r="B110" s="259" t="s">
        <v>181</v>
      </c>
      <c r="C110" s="219">
        <v>0</v>
      </c>
      <c r="D110" s="260">
        <v>1744000</v>
      </c>
      <c r="E110" s="244">
        <v>0</v>
      </c>
      <c r="F110" s="233"/>
      <c r="G110" s="233">
        <v>1744000</v>
      </c>
      <c r="H110" s="146" t="e">
        <f t="shared" si="53"/>
        <v>#DIV/0!</v>
      </c>
      <c r="I110" s="84">
        <f t="shared" si="41"/>
        <v>0</v>
      </c>
      <c r="J110" s="173"/>
      <c r="K110" s="173"/>
      <c r="L110" s="173"/>
      <c r="M110" s="174"/>
      <c r="N110" s="174"/>
      <c r="O110" s="174"/>
      <c r="P110" s="174"/>
      <c r="Q110" s="174"/>
      <c r="R110" s="174"/>
      <c r="S110" s="174"/>
      <c r="T110" s="174"/>
      <c r="U110" s="174"/>
      <c r="V110" s="167"/>
      <c r="W110" s="167"/>
      <c r="X110" s="174"/>
      <c r="Y110" s="174"/>
      <c r="Z110" s="174"/>
      <c r="AA110" s="174"/>
      <c r="AB110" s="174"/>
      <c r="AC110" s="167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5"/>
      <c r="AN110" s="174"/>
      <c r="AO110" s="174"/>
      <c r="AP110" s="174"/>
      <c r="AQ110" s="174"/>
      <c r="AR110" s="175"/>
      <c r="AS110" s="167"/>
      <c r="AT110" s="174"/>
      <c r="AU110" s="174"/>
      <c r="AV110" s="174"/>
      <c r="AW110" s="174"/>
      <c r="AX110" s="175"/>
      <c r="AY110" s="167"/>
      <c r="AZ110" s="174"/>
      <c r="BA110" s="174"/>
      <c r="BB110" s="174"/>
      <c r="BC110" s="174"/>
      <c r="BD110" s="175"/>
      <c r="BE110" s="167"/>
      <c r="BF110" s="174"/>
      <c r="BG110" s="174"/>
      <c r="BH110" s="174"/>
      <c r="BI110" s="174"/>
      <c r="BJ110" s="175"/>
      <c r="BK110" s="167"/>
      <c r="BL110" s="174"/>
      <c r="BM110" s="174"/>
      <c r="BN110" s="174"/>
      <c r="BO110" s="174"/>
      <c r="BP110" s="175"/>
      <c r="BQ110" s="167"/>
      <c r="BR110" s="174"/>
      <c r="BS110" s="174"/>
      <c r="BT110" s="174"/>
      <c r="BU110" s="174"/>
      <c r="BV110" s="175"/>
      <c r="BW110" s="167"/>
      <c r="BX110" s="174"/>
      <c r="BY110" s="174"/>
      <c r="BZ110" s="174"/>
      <c r="CA110" s="174"/>
      <c r="CB110" s="175"/>
      <c r="CC110" s="169"/>
      <c r="CD110" s="169"/>
      <c r="CE110" s="169"/>
      <c r="CF110" s="169"/>
      <c r="CG110" s="169"/>
      <c r="CH110" s="169"/>
      <c r="CI110" s="169"/>
      <c r="CJ110" s="169"/>
      <c r="CK110" s="158"/>
      <c r="CL110" s="158"/>
      <c r="CM110" s="132"/>
      <c r="CN110" s="132"/>
      <c r="CO110" s="132"/>
      <c r="CP110" s="132"/>
    </row>
    <row r="111" spans="1:94" s="77" customFormat="1">
      <c r="A111" s="274">
        <v>62201</v>
      </c>
      <c r="B111" s="259" t="s">
        <v>182</v>
      </c>
      <c r="C111" s="219">
        <v>0</v>
      </c>
      <c r="D111" s="276">
        <v>12951889.07</v>
      </c>
      <c r="E111" s="244">
        <v>12951889.07</v>
      </c>
      <c r="F111" s="233"/>
      <c r="G111" s="233">
        <v>12951889.07</v>
      </c>
      <c r="H111" s="146" t="e">
        <f t="shared" si="53"/>
        <v>#DIV/0!</v>
      </c>
      <c r="I111" s="84">
        <f t="shared" si="41"/>
        <v>0</v>
      </c>
      <c r="J111" s="173"/>
      <c r="K111" s="173"/>
      <c r="L111" s="173"/>
      <c r="M111" s="174"/>
      <c r="N111" s="174"/>
      <c r="O111" s="174"/>
      <c r="P111" s="174"/>
      <c r="Q111" s="174"/>
      <c r="R111" s="174"/>
      <c r="S111" s="174"/>
      <c r="T111" s="174"/>
      <c r="U111" s="174"/>
      <c r="V111" s="167"/>
      <c r="W111" s="167"/>
      <c r="X111" s="174"/>
      <c r="Y111" s="174"/>
      <c r="Z111" s="174"/>
      <c r="AA111" s="174"/>
      <c r="AB111" s="174"/>
      <c r="AC111" s="167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5"/>
      <c r="AN111" s="174"/>
      <c r="AO111" s="174"/>
      <c r="AP111" s="174"/>
      <c r="AQ111" s="174"/>
      <c r="AR111" s="175"/>
      <c r="AS111" s="167"/>
      <c r="AT111" s="174"/>
      <c r="AU111" s="174"/>
      <c r="AV111" s="174"/>
      <c r="AW111" s="174"/>
      <c r="AX111" s="175"/>
      <c r="AY111" s="167"/>
      <c r="AZ111" s="174"/>
      <c r="BA111" s="174"/>
      <c r="BB111" s="174"/>
      <c r="BC111" s="174"/>
      <c r="BD111" s="175"/>
      <c r="BE111" s="167"/>
      <c r="BF111" s="174"/>
      <c r="BG111" s="174"/>
      <c r="BH111" s="174"/>
      <c r="BI111" s="174"/>
      <c r="BJ111" s="175"/>
      <c r="BK111" s="167"/>
      <c r="BL111" s="174"/>
      <c r="BM111" s="174"/>
      <c r="BN111" s="174"/>
      <c r="BO111" s="174"/>
      <c r="BP111" s="175"/>
      <c r="BQ111" s="167"/>
      <c r="BR111" s="174"/>
      <c r="BS111" s="174"/>
      <c r="BT111" s="174"/>
      <c r="BU111" s="174"/>
      <c r="BV111" s="175"/>
      <c r="BW111" s="167"/>
      <c r="BX111" s="174"/>
      <c r="BY111" s="174"/>
      <c r="BZ111" s="174"/>
      <c r="CA111" s="174"/>
      <c r="CB111" s="175"/>
      <c r="CC111" s="169"/>
      <c r="CD111" s="169"/>
      <c r="CE111" s="169"/>
      <c r="CF111" s="169"/>
      <c r="CG111" s="169"/>
      <c r="CH111" s="169"/>
      <c r="CI111" s="169"/>
      <c r="CJ111" s="169"/>
      <c r="CK111" s="158"/>
      <c r="CL111" s="158"/>
      <c r="CM111" s="132"/>
      <c r="CN111" s="132"/>
      <c r="CO111" s="132"/>
      <c r="CP111" s="132"/>
    </row>
    <row r="112" spans="1:94" s="77" customFormat="1" ht="24">
      <c r="A112" s="274">
        <v>61211</v>
      </c>
      <c r="B112" s="259" t="s">
        <v>183</v>
      </c>
      <c r="C112" s="219">
        <v>0</v>
      </c>
      <c r="D112" s="276">
        <f>22637623.99+9463428.13</f>
        <v>32101052.119999997</v>
      </c>
      <c r="E112" s="244">
        <v>32101052.140000001</v>
      </c>
      <c r="F112" s="233"/>
      <c r="G112" s="233">
        <v>32101052.140000001</v>
      </c>
      <c r="H112" s="146" t="e">
        <f t="shared" si="53"/>
        <v>#DIV/0!</v>
      </c>
      <c r="I112" s="84">
        <f t="shared" si="41"/>
        <v>-2.0000003278255463E-2</v>
      </c>
      <c r="J112" s="173"/>
      <c r="K112" s="173"/>
      <c r="L112" s="173"/>
      <c r="M112" s="174"/>
      <c r="N112" s="174"/>
      <c r="O112" s="174"/>
      <c r="P112" s="174"/>
      <c r="Q112" s="174"/>
      <c r="R112" s="174"/>
      <c r="S112" s="174"/>
      <c r="T112" s="174"/>
      <c r="U112" s="174"/>
      <c r="V112" s="167"/>
      <c r="W112" s="167"/>
      <c r="X112" s="174"/>
      <c r="Y112" s="174"/>
      <c r="Z112" s="174"/>
      <c r="AA112" s="174"/>
      <c r="AB112" s="174"/>
      <c r="AC112" s="167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5"/>
      <c r="AN112" s="174"/>
      <c r="AO112" s="174"/>
      <c r="AP112" s="174"/>
      <c r="AQ112" s="174"/>
      <c r="AR112" s="175"/>
      <c r="AS112" s="167"/>
      <c r="AT112" s="174"/>
      <c r="AU112" s="174"/>
      <c r="AV112" s="174"/>
      <c r="AW112" s="174"/>
      <c r="AX112" s="175"/>
      <c r="AY112" s="167"/>
      <c r="AZ112" s="174"/>
      <c r="BA112" s="174"/>
      <c r="BB112" s="174"/>
      <c r="BC112" s="174"/>
      <c r="BD112" s="175"/>
      <c r="BE112" s="167"/>
      <c r="BF112" s="174"/>
      <c r="BG112" s="174"/>
      <c r="BH112" s="174"/>
      <c r="BI112" s="174"/>
      <c r="BJ112" s="175"/>
      <c r="BK112" s="167"/>
      <c r="BL112" s="174"/>
      <c r="BM112" s="174"/>
      <c r="BN112" s="174"/>
      <c r="BO112" s="174"/>
      <c r="BP112" s="175"/>
      <c r="BQ112" s="167"/>
      <c r="BR112" s="174"/>
      <c r="BS112" s="174"/>
      <c r="BT112" s="174"/>
      <c r="BU112" s="174"/>
      <c r="BV112" s="175"/>
      <c r="BW112" s="167"/>
      <c r="BX112" s="174"/>
      <c r="BY112" s="174"/>
      <c r="BZ112" s="174"/>
      <c r="CA112" s="174"/>
      <c r="CB112" s="175"/>
      <c r="CC112" s="169"/>
      <c r="CD112" s="169"/>
      <c r="CE112" s="169"/>
      <c r="CF112" s="169"/>
      <c r="CG112" s="169"/>
      <c r="CH112" s="169"/>
      <c r="CI112" s="169"/>
      <c r="CJ112" s="169"/>
      <c r="CK112" s="158"/>
      <c r="CL112" s="158"/>
      <c r="CM112" s="132"/>
      <c r="CN112" s="132"/>
      <c r="CO112" s="132"/>
      <c r="CP112" s="132"/>
    </row>
    <row r="113" spans="1:94" s="77" customFormat="1" ht="24">
      <c r="A113" s="275">
        <v>62218</v>
      </c>
      <c r="B113" s="259" t="s">
        <v>184</v>
      </c>
      <c r="C113" s="219">
        <v>0</v>
      </c>
      <c r="D113" s="276">
        <v>3187311.02</v>
      </c>
      <c r="E113" s="244">
        <v>3187311.02</v>
      </c>
      <c r="F113" s="233"/>
      <c r="G113" s="233">
        <v>3187311.02</v>
      </c>
      <c r="H113" s="146" t="e">
        <f t="shared" si="53"/>
        <v>#DIV/0!</v>
      </c>
      <c r="I113" s="84">
        <f t="shared" si="41"/>
        <v>0</v>
      </c>
      <c r="J113" s="173"/>
      <c r="K113" s="173"/>
      <c r="L113" s="173"/>
      <c r="M113" s="174"/>
      <c r="N113" s="174"/>
      <c r="O113" s="174"/>
      <c r="P113" s="174"/>
      <c r="Q113" s="174"/>
      <c r="R113" s="174"/>
      <c r="S113" s="174"/>
      <c r="T113" s="174"/>
      <c r="U113" s="174"/>
      <c r="V113" s="167"/>
      <c r="W113" s="167"/>
      <c r="X113" s="174"/>
      <c r="Y113" s="174"/>
      <c r="Z113" s="174"/>
      <c r="AA113" s="174"/>
      <c r="AB113" s="174"/>
      <c r="AC113" s="167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5"/>
      <c r="AN113" s="174"/>
      <c r="AO113" s="174"/>
      <c r="AP113" s="174"/>
      <c r="AQ113" s="174"/>
      <c r="AR113" s="175"/>
      <c r="AS113" s="167"/>
      <c r="AT113" s="174"/>
      <c r="AU113" s="174"/>
      <c r="AV113" s="174"/>
      <c r="AW113" s="174"/>
      <c r="AX113" s="175"/>
      <c r="AY113" s="167"/>
      <c r="AZ113" s="174"/>
      <c r="BA113" s="174"/>
      <c r="BB113" s="174"/>
      <c r="BC113" s="174"/>
      <c r="BD113" s="175"/>
      <c r="BE113" s="167"/>
      <c r="BF113" s="174"/>
      <c r="BG113" s="174"/>
      <c r="BH113" s="174"/>
      <c r="BI113" s="174"/>
      <c r="BJ113" s="175"/>
      <c r="BK113" s="167"/>
      <c r="BL113" s="174"/>
      <c r="BM113" s="174"/>
      <c r="BN113" s="174"/>
      <c r="BO113" s="174"/>
      <c r="BP113" s="175"/>
      <c r="BQ113" s="167"/>
      <c r="BR113" s="174"/>
      <c r="BS113" s="174"/>
      <c r="BT113" s="174"/>
      <c r="BU113" s="174"/>
      <c r="BV113" s="175"/>
      <c r="BW113" s="167"/>
      <c r="BX113" s="174"/>
      <c r="BY113" s="174"/>
      <c r="BZ113" s="174"/>
      <c r="CA113" s="174"/>
      <c r="CB113" s="175"/>
      <c r="CC113" s="169"/>
      <c r="CD113" s="169"/>
      <c r="CE113" s="169"/>
      <c r="CF113" s="169"/>
      <c r="CG113" s="169"/>
      <c r="CH113" s="169"/>
      <c r="CI113" s="169"/>
      <c r="CJ113" s="169"/>
      <c r="CK113" s="158"/>
      <c r="CL113" s="158"/>
      <c r="CM113" s="132"/>
      <c r="CN113" s="132"/>
      <c r="CO113" s="132"/>
      <c r="CP113" s="132"/>
    </row>
    <row r="114" spans="1:94" s="77" customFormat="1">
      <c r="A114" s="274">
        <v>62220</v>
      </c>
      <c r="B114" s="259" t="s">
        <v>185</v>
      </c>
      <c r="C114" s="219">
        <v>0</v>
      </c>
      <c r="D114" s="276">
        <v>259037.78</v>
      </c>
      <c r="E114" s="244">
        <v>259037.78</v>
      </c>
      <c r="F114" s="233"/>
      <c r="G114" s="233">
        <v>259037.78</v>
      </c>
      <c r="H114" s="146" t="e">
        <f t="shared" si="53"/>
        <v>#DIV/0!</v>
      </c>
      <c r="I114" s="84">
        <f t="shared" si="41"/>
        <v>0</v>
      </c>
      <c r="J114" s="173"/>
      <c r="K114" s="173"/>
      <c r="L114" s="173"/>
      <c r="M114" s="174"/>
      <c r="N114" s="174"/>
      <c r="O114" s="174"/>
      <c r="P114" s="174"/>
      <c r="Q114" s="174"/>
      <c r="R114" s="174"/>
      <c r="S114" s="174"/>
      <c r="T114" s="174"/>
      <c r="U114" s="174"/>
      <c r="V114" s="167"/>
      <c r="W114" s="167"/>
      <c r="X114" s="174"/>
      <c r="Y114" s="174"/>
      <c r="Z114" s="174"/>
      <c r="AA114" s="174"/>
      <c r="AB114" s="174"/>
      <c r="AC114" s="167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5"/>
      <c r="AN114" s="174"/>
      <c r="AO114" s="174"/>
      <c r="AP114" s="174"/>
      <c r="AQ114" s="174"/>
      <c r="AR114" s="175"/>
      <c r="AS114" s="167"/>
      <c r="AT114" s="174"/>
      <c r="AU114" s="174"/>
      <c r="AV114" s="174"/>
      <c r="AW114" s="174"/>
      <c r="AX114" s="175"/>
      <c r="AY114" s="167"/>
      <c r="AZ114" s="174"/>
      <c r="BA114" s="174"/>
      <c r="BB114" s="174"/>
      <c r="BC114" s="174"/>
      <c r="BD114" s="175"/>
      <c r="BE114" s="167"/>
      <c r="BF114" s="174"/>
      <c r="BG114" s="174"/>
      <c r="BH114" s="174"/>
      <c r="BI114" s="174"/>
      <c r="BJ114" s="175"/>
      <c r="BK114" s="167"/>
      <c r="BL114" s="174"/>
      <c r="BM114" s="174"/>
      <c r="BN114" s="174"/>
      <c r="BO114" s="174"/>
      <c r="BP114" s="175"/>
      <c r="BQ114" s="167"/>
      <c r="BR114" s="174"/>
      <c r="BS114" s="174"/>
      <c r="BT114" s="174"/>
      <c r="BU114" s="174"/>
      <c r="BV114" s="175"/>
      <c r="BW114" s="167"/>
      <c r="BX114" s="174"/>
      <c r="BY114" s="174"/>
      <c r="BZ114" s="174"/>
      <c r="CA114" s="174"/>
      <c r="CB114" s="175"/>
      <c r="CC114" s="169"/>
      <c r="CD114" s="169"/>
      <c r="CE114" s="169"/>
      <c r="CF114" s="169"/>
      <c r="CG114" s="169"/>
      <c r="CH114" s="169"/>
      <c r="CI114" s="169"/>
      <c r="CJ114" s="169"/>
      <c r="CK114" s="158"/>
      <c r="CL114" s="158"/>
      <c r="CM114" s="132"/>
      <c r="CN114" s="132"/>
      <c r="CO114" s="132"/>
      <c r="CP114" s="132"/>
    </row>
    <row r="115" spans="1:94" s="77" customFormat="1">
      <c r="A115" s="274">
        <v>61222</v>
      </c>
      <c r="B115" s="259" t="s">
        <v>186</v>
      </c>
      <c r="C115" s="219">
        <v>0</v>
      </c>
      <c r="D115" s="276">
        <v>642021.04</v>
      </c>
      <c r="E115" s="244">
        <v>642020.22</v>
      </c>
      <c r="F115" s="233"/>
      <c r="G115" s="233">
        <v>642020.22</v>
      </c>
      <c r="H115" s="146" t="e">
        <f t="shared" si="53"/>
        <v>#DIV/0!</v>
      </c>
      <c r="I115" s="84">
        <f t="shared" si="41"/>
        <v>0.82000000006519258</v>
      </c>
      <c r="J115" s="173"/>
      <c r="K115" s="173"/>
      <c r="L115" s="173"/>
      <c r="M115" s="174"/>
      <c r="N115" s="174"/>
      <c r="O115" s="174"/>
      <c r="P115" s="174"/>
      <c r="Q115" s="174"/>
      <c r="R115" s="174"/>
      <c r="S115" s="174"/>
      <c r="T115" s="174"/>
      <c r="U115" s="174"/>
      <c r="V115" s="167"/>
      <c r="W115" s="167"/>
      <c r="X115" s="174"/>
      <c r="Y115" s="174"/>
      <c r="Z115" s="174"/>
      <c r="AA115" s="174"/>
      <c r="AB115" s="174"/>
      <c r="AC115" s="167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5"/>
      <c r="AN115" s="174"/>
      <c r="AO115" s="174"/>
      <c r="AP115" s="174"/>
      <c r="AQ115" s="174"/>
      <c r="AR115" s="175"/>
      <c r="AS115" s="167"/>
      <c r="AT115" s="174"/>
      <c r="AU115" s="174"/>
      <c r="AV115" s="174"/>
      <c r="AW115" s="174"/>
      <c r="AX115" s="175"/>
      <c r="AY115" s="167"/>
      <c r="AZ115" s="174"/>
      <c r="BA115" s="174"/>
      <c r="BB115" s="174"/>
      <c r="BC115" s="174"/>
      <c r="BD115" s="175"/>
      <c r="BE115" s="167"/>
      <c r="BF115" s="174"/>
      <c r="BG115" s="174"/>
      <c r="BH115" s="174"/>
      <c r="BI115" s="174"/>
      <c r="BJ115" s="175"/>
      <c r="BK115" s="167"/>
      <c r="BL115" s="174"/>
      <c r="BM115" s="174"/>
      <c r="BN115" s="174"/>
      <c r="BO115" s="174"/>
      <c r="BP115" s="175"/>
      <c r="BQ115" s="167"/>
      <c r="BR115" s="174"/>
      <c r="BS115" s="174"/>
      <c r="BT115" s="174"/>
      <c r="BU115" s="174"/>
      <c r="BV115" s="175"/>
      <c r="BW115" s="167"/>
      <c r="BX115" s="174"/>
      <c r="BY115" s="174"/>
      <c r="BZ115" s="174"/>
      <c r="CA115" s="174"/>
      <c r="CB115" s="175"/>
      <c r="CC115" s="169"/>
      <c r="CD115" s="169"/>
      <c r="CE115" s="169"/>
      <c r="CF115" s="169"/>
      <c r="CG115" s="169"/>
      <c r="CH115" s="169"/>
      <c r="CI115" s="169"/>
      <c r="CJ115" s="169"/>
      <c r="CK115" s="158"/>
      <c r="CL115" s="158"/>
      <c r="CM115" s="132"/>
      <c r="CN115" s="132"/>
      <c r="CO115" s="132"/>
      <c r="CP115" s="132"/>
    </row>
    <row r="116" spans="1:94" s="77" customFormat="1">
      <c r="A116" s="258"/>
      <c r="B116" s="259"/>
      <c r="C116" s="219"/>
      <c r="D116" s="260"/>
      <c r="E116" s="244"/>
      <c r="F116" s="233"/>
      <c r="G116" s="233"/>
      <c r="H116" s="146"/>
      <c r="I116" s="84"/>
      <c r="J116" s="173"/>
      <c r="K116" s="173"/>
      <c r="L116" s="173"/>
      <c r="M116" s="174"/>
      <c r="N116" s="174"/>
      <c r="O116" s="174"/>
      <c r="P116" s="174"/>
      <c r="Q116" s="174"/>
      <c r="R116" s="174"/>
      <c r="S116" s="174"/>
      <c r="T116" s="174"/>
      <c r="U116" s="174"/>
      <c r="V116" s="167"/>
      <c r="W116" s="167"/>
      <c r="X116" s="174"/>
      <c r="Y116" s="174"/>
      <c r="Z116" s="174"/>
      <c r="AA116" s="174"/>
      <c r="AB116" s="174"/>
      <c r="AC116" s="167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5"/>
      <c r="AN116" s="174"/>
      <c r="AO116" s="174"/>
      <c r="AP116" s="174"/>
      <c r="AQ116" s="174"/>
      <c r="AR116" s="175"/>
      <c r="AS116" s="167"/>
      <c r="AT116" s="174"/>
      <c r="AU116" s="174"/>
      <c r="AV116" s="174"/>
      <c r="AW116" s="174"/>
      <c r="AX116" s="175"/>
      <c r="AY116" s="167"/>
      <c r="AZ116" s="174"/>
      <c r="BA116" s="174"/>
      <c r="BB116" s="174"/>
      <c r="BC116" s="174"/>
      <c r="BD116" s="175"/>
      <c r="BE116" s="167"/>
      <c r="BF116" s="174"/>
      <c r="BG116" s="174"/>
      <c r="BH116" s="174"/>
      <c r="BI116" s="174"/>
      <c r="BJ116" s="175"/>
      <c r="BK116" s="167"/>
      <c r="BL116" s="174"/>
      <c r="BM116" s="174"/>
      <c r="BN116" s="174"/>
      <c r="BO116" s="174"/>
      <c r="BP116" s="175"/>
      <c r="BQ116" s="167"/>
      <c r="BR116" s="174"/>
      <c r="BS116" s="174"/>
      <c r="BT116" s="174"/>
      <c r="BU116" s="174"/>
      <c r="BV116" s="175"/>
      <c r="BW116" s="167"/>
      <c r="BX116" s="174"/>
      <c r="BY116" s="174"/>
      <c r="BZ116" s="174"/>
      <c r="CA116" s="174"/>
      <c r="CB116" s="175"/>
      <c r="CC116" s="169"/>
      <c r="CD116" s="169"/>
      <c r="CE116" s="169"/>
      <c r="CF116" s="169"/>
      <c r="CG116" s="169"/>
      <c r="CH116" s="169"/>
      <c r="CI116" s="169"/>
      <c r="CJ116" s="169"/>
      <c r="CK116" s="158"/>
      <c r="CL116" s="158"/>
      <c r="CM116" s="132"/>
      <c r="CN116" s="132"/>
      <c r="CO116" s="132"/>
      <c r="CP116" s="132"/>
    </row>
    <row r="117" spans="1:94" s="77" customFormat="1" ht="15" customHeight="1">
      <c r="A117" s="200"/>
      <c r="B117" s="36"/>
      <c r="C117" s="219"/>
      <c r="D117" s="219"/>
      <c r="E117" s="244"/>
      <c r="F117" s="233"/>
      <c r="G117" s="233"/>
      <c r="H117" s="146"/>
      <c r="I117" s="84"/>
      <c r="J117" s="173"/>
      <c r="K117" s="173"/>
      <c r="L117" s="173"/>
      <c r="M117" s="174"/>
      <c r="N117" s="174"/>
      <c r="O117" s="174"/>
      <c r="P117" s="174"/>
      <c r="Q117" s="174"/>
      <c r="R117" s="174"/>
      <c r="S117" s="174"/>
      <c r="T117" s="174"/>
      <c r="U117" s="174"/>
      <c r="V117" s="167"/>
      <c r="W117" s="167"/>
      <c r="X117" s="174"/>
      <c r="Y117" s="174"/>
      <c r="Z117" s="174"/>
      <c r="AA117" s="174"/>
      <c r="AB117" s="174"/>
      <c r="AC117" s="167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5"/>
      <c r="AN117" s="174"/>
      <c r="AO117" s="174"/>
      <c r="AP117" s="174"/>
      <c r="AQ117" s="174"/>
      <c r="AR117" s="175"/>
      <c r="AS117" s="167"/>
      <c r="AT117" s="174"/>
      <c r="AU117" s="174"/>
      <c r="AV117" s="174"/>
      <c r="AW117" s="174"/>
      <c r="AX117" s="175"/>
      <c r="AY117" s="167"/>
      <c r="AZ117" s="174"/>
      <c r="BA117" s="174"/>
      <c r="BB117" s="174"/>
      <c r="BC117" s="174"/>
      <c r="BD117" s="175"/>
      <c r="BE117" s="167"/>
      <c r="BF117" s="174"/>
      <c r="BG117" s="174"/>
      <c r="BH117" s="174"/>
      <c r="BI117" s="174"/>
      <c r="BJ117" s="175"/>
      <c r="BK117" s="167"/>
      <c r="BL117" s="174"/>
      <c r="BM117" s="174"/>
      <c r="BN117" s="174"/>
      <c r="BO117" s="174"/>
      <c r="BP117" s="175"/>
      <c r="BQ117" s="167"/>
      <c r="BR117" s="174"/>
      <c r="BS117" s="174"/>
      <c r="BT117" s="174"/>
      <c r="BU117" s="174"/>
      <c r="BV117" s="175"/>
      <c r="BW117" s="167"/>
      <c r="BX117" s="174"/>
      <c r="BY117" s="174"/>
      <c r="BZ117" s="174"/>
      <c r="CA117" s="174"/>
      <c r="CB117" s="175"/>
      <c r="CC117" s="169"/>
      <c r="CD117" s="169"/>
      <c r="CE117" s="169"/>
      <c r="CF117" s="169"/>
      <c r="CG117" s="169"/>
      <c r="CH117" s="169"/>
      <c r="CI117" s="169"/>
      <c r="CJ117" s="169"/>
      <c r="CK117" s="158"/>
      <c r="CL117" s="158"/>
      <c r="CM117" s="132"/>
      <c r="CN117" s="132"/>
      <c r="CO117" s="132"/>
      <c r="CP117" s="132"/>
    </row>
    <row r="118" spans="1:94" s="77" customFormat="1" ht="15" customHeight="1">
      <c r="A118" s="201"/>
      <c r="B118" s="201"/>
      <c r="C118" s="205"/>
      <c r="D118" s="205"/>
      <c r="E118" s="205"/>
      <c r="F118" s="203"/>
      <c r="G118" s="205"/>
      <c r="H118" s="204"/>
      <c r="I118" s="205"/>
      <c r="J118" s="173"/>
      <c r="K118" s="173"/>
      <c r="L118" s="176">
        <f>SUM(L97:L106)</f>
        <v>67175161.539999992</v>
      </c>
      <c r="M118" s="174"/>
      <c r="N118" s="174"/>
      <c r="O118" s="174"/>
      <c r="P118" s="174"/>
      <c r="Q118" s="174"/>
      <c r="R118" s="174"/>
      <c r="S118" s="174"/>
      <c r="T118" s="174"/>
      <c r="U118" s="174"/>
      <c r="V118" s="167"/>
      <c r="W118" s="167"/>
      <c r="X118" s="174"/>
      <c r="Y118" s="174"/>
      <c r="Z118" s="174"/>
      <c r="AA118" s="174"/>
      <c r="AB118" s="174">
        <f t="shared" si="32"/>
        <v>0</v>
      </c>
      <c r="AC118" s="167"/>
      <c r="AD118" s="174"/>
      <c r="AE118" s="174"/>
      <c r="AF118" s="174"/>
      <c r="AG118" s="174"/>
      <c r="AH118" s="174">
        <f t="shared" si="33"/>
        <v>0</v>
      </c>
      <c r="AI118" s="174"/>
      <c r="AJ118" s="174"/>
      <c r="AK118" s="174"/>
      <c r="AL118" s="174"/>
      <c r="AM118" s="175">
        <f t="shared" si="45"/>
        <v>0</v>
      </c>
      <c r="AN118" s="174"/>
      <c r="AO118" s="174"/>
      <c r="AP118" s="174"/>
      <c r="AQ118" s="174"/>
      <c r="AR118" s="175">
        <f t="shared" si="46"/>
        <v>0</v>
      </c>
      <c r="AS118" s="167"/>
      <c r="AT118" s="174"/>
      <c r="AU118" s="174"/>
      <c r="AV118" s="174"/>
      <c r="AW118" s="174"/>
      <c r="AX118" s="175">
        <f t="shared" si="47"/>
        <v>0</v>
      </c>
      <c r="AY118" s="167"/>
      <c r="AZ118" s="174"/>
      <c r="BA118" s="174"/>
      <c r="BB118" s="174"/>
      <c r="BC118" s="174"/>
      <c r="BD118" s="175">
        <f t="shared" si="48"/>
        <v>0</v>
      </c>
      <c r="BE118" s="167"/>
      <c r="BF118" s="174"/>
      <c r="BG118" s="174"/>
      <c r="BH118" s="174"/>
      <c r="BI118" s="174"/>
      <c r="BJ118" s="175">
        <f t="shared" si="49"/>
        <v>0</v>
      </c>
      <c r="BK118" s="167"/>
      <c r="BL118" s="174"/>
      <c r="BM118" s="174"/>
      <c r="BN118" s="174"/>
      <c r="BO118" s="174"/>
      <c r="BP118" s="175">
        <f t="shared" si="50"/>
        <v>0</v>
      </c>
      <c r="BQ118" s="167"/>
      <c r="BR118" s="174"/>
      <c r="BS118" s="174"/>
      <c r="BT118" s="174"/>
      <c r="BU118" s="174"/>
      <c r="BV118" s="175">
        <f t="shared" si="51"/>
        <v>0</v>
      </c>
      <c r="BW118" s="167"/>
      <c r="BX118" s="174"/>
      <c r="BY118" s="174"/>
      <c r="BZ118" s="174"/>
      <c r="CA118" s="174"/>
      <c r="CB118" s="175">
        <f t="shared" si="52"/>
        <v>0</v>
      </c>
      <c r="CC118" s="169"/>
      <c r="CD118" s="169"/>
      <c r="CE118" s="169"/>
      <c r="CF118" s="169"/>
      <c r="CG118" s="169"/>
      <c r="CH118" s="169"/>
      <c r="CI118" s="169"/>
      <c r="CJ118" s="169"/>
      <c r="CK118" s="158"/>
      <c r="CL118" s="158"/>
      <c r="CM118" s="132"/>
      <c r="CN118" s="132"/>
      <c r="CO118" s="132"/>
      <c r="CP118" s="132"/>
    </row>
    <row r="119" spans="1:94" s="77" customFormat="1" ht="15" customHeight="1">
      <c r="A119" s="200"/>
      <c r="B119" s="36"/>
      <c r="C119" s="203"/>
      <c r="D119" s="203"/>
      <c r="E119" s="144"/>
      <c r="F119" s="144"/>
      <c r="G119" s="144"/>
      <c r="H119" s="149"/>
      <c r="I119" s="144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67"/>
      <c r="W119" s="167"/>
      <c r="X119" s="175"/>
      <c r="Y119" s="175"/>
      <c r="Z119" s="175"/>
      <c r="AA119" s="175"/>
      <c r="AB119" s="174"/>
      <c r="AC119" s="167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67"/>
      <c r="AT119" s="175"/>
      <c r="AU119" s="175"/>
      <c r="AV119" s="175"/>
      <c r="AW119" s="175"/>
      <c r="AX119" s="175"/>
      <c r="AY119" s="174"/>
      <c r="AZ119" s="175"/>
      <c r="BA119" s="175"/>
      <c r="BB119" s="175"/>
      <c r="BC119" s="175"/>
      <c r="BD119" s="175"/>
      <c r="BE119" s="167"/>
      <c r="BF119" s="175"/>
      <c r="BG119" s="175"/>
      <c r="BH119" s="175"/>
      <c r="BI119" s="175"/>
      <c r="BJ119" s="175"/>
      <c r="BK119" s="167"/>
      <c r="BL119" s="175"/>
      <c r="BM119" s="175"/>
      <c r="BN119" s="175"/>
      <c r="BO119" s="175"/>
      <c r="BP119" s="175"/>
      <c r="BQ119" s="167"/>
      <c r="BR119" s="175"/>
      <c r="BS119" s="175"/>
      <c r="BT119" s="175"/>
      <c r="BU119" s="175"/>
      <c r="BV119" s="175"/>
      <c r="BW119" s="167"/>
      <c r="BX119" s="175"/>
      <c r="BY119" s="175"/>
      <c r="BZ119" s="175"/>
      <c r="CA119" s="175"/>
      <c r="CB119" s="175"/>
      <c r="CC119" s="169"/>
      <c r="CD119" s="169"/>
      <c r="CE119" s="169"/>
      <c r="CF119" s="169"/>
      <c r="CG119" s="169"/>
      <c r="CH119" s="169"/>
      <c r="CI119" s="169"/>
      <c r="CJ119" s="169"/>
      <c r="CK119" s="158"/>
      <c r="CL119" s="158"/>
      <c r="CM119" s="132"/>
      <c r="CN119" s="132"/>
      <c r="CO119" s="132"/>
      <c r="CP119" s="132"/>
    </row>
    <row r="120" spans="1:94" s="77" customFormat="1" ht="15" customHeight="1">
      <c r="A120" s="200"/>
      <c r="B120" s="36"/>
      <c r="C120" s="205"/>
      <c r="D120" s="211"/>
      <c r="E120" s="203"/>
      <c r="F120" s="203"/>
      <c r="G120" s="203"/>
      <c r="H120" s="204"/>
      <c r="I120" s="203"/>
      <c r="J120" s="173"/>
      <c r="K120" s="173"/>
      <c r="L120" s="173"/>
      <c r="M120" s="174"/>
      <c r="N120" s="174"/>
      <c r="O120" s="174">
        <f>AR120</f>
        <v>0</v>
      </c>
      <c r="P120" s="174"/>
      <c r="Q120" s="174"/>
      <c r="R120" s="174"/>
      <c r="S120" s="174"/>
      <c r="T120" s="174"/>
      <c r="U120" s="174"/>
      <c r="V120" s="167"/>
      <c r="W120" s="167"/>
      <c r="X120" s="174"/>
      <c r="Y120" s="174"/>
      <c r="Z120" s="174"/>
      <c r="AA120" s="174"/>
      <c r="AB120" s="174">
        <f t="shared" si="32"/>
        <v>0</v>
      </c>
      <c r="AC120" s="167"/>
      <c r="AD120" s="174"/>
      <c r="AE120" s="174"/>
      <c r="AF120" s="174"/>
      <c r="AG120" s="174"/>
      <c r="AH120" s="174">
        <f t="shared" si="33"/>
        <v>0</v>
      </c>
      <c r="AI120" s="174"/>
      <c r="AJ120" s="174"/>
      <c r="AK120" s="174"/>
      <c r="AL120" s="174"/>
      <c r="AM120" s="168"/>
      <c r="AN120" s="174"/>
      <c r="AO120" s="174"/>
      <c r="AP120" s="174"/>
      <c r="AQ120" s="174"/>
      <c r="AR120" s="168"/>
      <c r="AS120" s="167"/>
      <c r="AT120" s="174"/>
      <c r="AU120" s="174"/>
      <c r="AV120" s="174"/>
      <c r="AW120" s="174"/>
      <c r="AX120" s="168"/>
      <c r="AY120" s="174"/>
      <c r="AZ120" s="174"/>
      <c r="BA120" s="174"/>
      <c r="BB120" s="174"/>
      <c r="BC120" s="174"/>
      <c r="BD120" s="168"/>
      <c r="BE120" s="167"/>
      <c r="BF120" s="174"/>
      <c r="BG120" s="174"/>
      <c r="BH120" s="174"/>
      <c r="BI120" s="174"/>
      <c r="BJ120" s="168"/>
      <c r="BK120" s="167"/>
      <c r="BL120" s="174"/>
      <c r="BM120" s="174"/>
      <c r="BN120" s="174"/>
      <c r="BO120" s="174"/>
      <c r="BP120" s="168"/>
      <c r="BQ120" s="167"/>
      <c r="BR120" s="174"/>
      <c r="BS120" s="174"/>
      <c r="BT120" s="174"/>
      <c r="BU120" s="174"/>
      <c r="BV120" s="168"/>
      <c r="BW120" s="167"/>
      <c r="BX120" s="174"/>
      <c r="BY120" s="174"/>
      <c r="BZ120" s="174"/>
      <c r="CA120" s="174"/>
      <c r="CB120" s="168"/>
      <c r="CC120" s="169"/>
      <c r="CD120" s="169"/>
      <c r="CE120" s="169"/>
      <c r="CF120" s="169"/>
      <c r="CG120" s="169"/>
      <c r="CH120" s="169"/>
      <c r="CI120" s="169"/>
      <c r="CJ120" s="169"/>
      <c r="CK120" s="158"/>
      <c r="CL120" s="158"/>
      <c r="CM120" s="132"/>
      <c r="CN120" s="132"/>
      <c r="CO120" s="132"/>
      <c r="CP120" s="132"/>
    </row>
    <row r="121" spans="1:94" s="77" customFormat="1" ht="15" customHeight="1">
      <c r="A121" s="213"/>
      <c r="B121" s="214" t="s">
        <v>57</v>
      </c>
      <c r="C121" s="210">
        <f>SUM(C102:C120)</f>
        <v>232945962</v>
      </c>
      <c r="D121" s="210">
        <f>SUM(D101:D120)</f>
        <v>312911368.45999998</v>
      </c>
      <c r="E121" s="210">
        <f t="shared" ref="E121:G121" si="54">SUM(E102:E120)</f>
        <v>123987084.66</v>
      </c>
      <c r="F121" s="210">
        <f t="shared" si="54"/>
        <v>0</v>
      </c>
      <c r="G121" s="210">
        <f t="shared" si="54"/>
        <v>227802775.32000002</v>
      </c>
      <c r="H121" s="208">
        <f t="shared" ref="H121" si="55">G121/C121</f>
        <v>0.9779211168296621</v>
      </c>
      <c r="I121" s="207">
        <f t="shared" ref="I121" si="56">D121-G121</f>
        <v>85108593.139999956</v>
      </c>
      <c r="J121" s="175">
        <f t="shared" ref="J121:U121" si="57">SUM(J120)</f>
        <v>0</v>
      </c>
      <c r="K121" s="175">
        <f t="shared" si="57"/>
        <v>0</v>
      </c>
      <c r="L121" s="175">
        <f t="shared" si="57"/>
        <v>0</v>
      </c>
      <c r="M121" s="175">
        <f t="shared" si="57"/>
        <v>0</v>
      </c>
      <c r="N121" s="175">
        <f t="shared" si="57"/>
        <v>0</v>
      </c>
      <c r="O121" s="175">
        <f t="shared" si="57"/>
        <v>0</v>
      </c>
      <c r="P121" s="175">
        <f t="shared" si="57"/>
        <v>0</v>
      </c>
      <c r="Q121" s="175">
        <f t="shared" si="57"/>
        <v>0</v>
      </c>
      <c r="R121" s="175">
        <f t="shared" si="57"/>
        <v>0</v>
      </c>
      <c r="S121" s="175">
        <f t="shared" si="57"/>
        <v>0</v>
      </c>
      <c r="T121" s="175">
        <f t="shared" si="57"/>
        <v>0</v>
      </c>
      <c r="U121" s="175">
        <f t="shared" si="57"/>
        <v>0</v>
      </c>
      <c r="V121" s="167"/>
      <c r="W121" s="167"/>
      <c r="X121" s="174"/>
      <c r="Y121" s="174"/>
      <c r="Z121" s="174"/>
      <c r="AA121" s="174"/>
      <c r="AB121" s="174">
        <f t="shared" si="32"/>
        <v>0</v>
      </c>
      <c r="AC121" s="167"/>
      <c r="AD121" s="174"/>
      <c r="AE121" s="174"/>
      <c r="AF121" s="174"/>
      <c r="AG121" s="174"/>
      <c r="AH121" s="174">
        <f t="shared" si="33"/>
        <v>0</v>
      </c>
      <c r="AI121" s="174"/>
      <c r="AJ121" s="174"/>
      <c r="AK121" s="174"/>
      <c r="AL121" s="174"/>
      <c r="AM121" s="168"/>
      <c r="AN121" s="174"/>
      <c r="AO121" s="174"/>
      <c r="AP121" s="174"/>
      <c r="AQ121" s="174"/>
      <c r="AR121" s="175">
        <f>+AR119+AR93+AR86+AR57+AR39</f>
        <v>0</v>
      </c>
      <c r="AS121" s="167"/>
      <c r="AT121" s="174"/>
      <c r="AU121" s="174"/>
      <c r="AV121" s="174"/>
      <c r="AW121" s="174"/>
      <c r="AX121" s="175">
        <f>+AX119+AX93+AX86+AX57+AX39</f>
        <v>0</v>
      </c>
      <c r="AY121" s="167"/>
      <c r="AZ121" s="174"/>
      <c r="BA121" s="174"/>
      <c r="BB121" s="174"/>
      <c r="BC121" s="174"/>
      <c r="BD121" s="175">
        <f>+BD119+BD93+BD86+BD57+BD39</f>
        <v>0</v>
      </c>
      <c r="BE121" s="167"/>
      <c r="BF121" s="174"/>
      <c r="BG121" s="174"/>
      <c r="BH121" s="174"/>
      <c r="BI121" s="174"/>
      <c r="BJ121" s="175">
        <f>+BJ119+BJ93+BJ86+BJ57+BJ39</f>
        <v>0</v>
      </c>
      <c r="BK121" s="167"/>
      <c r="BL121" s="174"/>
      <c r="BM121" s="174"/>
      <c r="BN121" s="174"/>
      <c r="BO121" s="174"/>
      <c r="BP121" s="175">
        <f>+BP119+BP93+BP86+BP57+BP39</f>
        <v>0</v>
      </c>
      <c r="BQ121" s="167"/>
      <c r="BR121" s="174"/>
      <c r="BS121" s="174"/>
      <c r="BT121" s="174"/>
      <c r="BU121" s="174"/>
      <c r="BV121" s="175">
        <f>+BV119+BV93+BV86+BV57+BV39</f>
        <v>0</v>
      </c>
      <c r="BW121" s="167"/>
      <c r="BX121" s="174"/>
      <c r="BY121" s="174"/>
      <c r="BZ121" s="174"/>
      <c r="CA121" s="174"/>
      <c r="CB121" s="175">
        <f>+CB119+CB93+CB86+CB57+CB39</f>
        <v>0</v>
      </c>
      <c r="CC121" s="169"/>
      <c r="CD121" s="169"/>
      <c r="CE121" s="169"/>
      <c r="CF121" s="169"/>
      <c r="CG121" s="169"/>
      <c r="CH121" s="169"/>
      <c r="CI121" s="169"/>
      <c r="CJ121" s="169"/>
      <c r="CK121" s="158"/>
      <c r="CL121" s="158"/>
      <c r="CM121" s="132"/>
      <c r="CN121" s="132"/>
      <c r="CO121" s="132"/>
      <c r="CP121" s="132"/>
    </row>
    <row r="122" spans="1:94" s="77" customFormat="1" ht="15" customHeight="1">
      <c r="A122" s="216"/>
      <c r="B122" s="215" t="s">
        <v>167</v>
      </c>
      <c r="C122" s="210">
        <f>+C121+C100+C91+C52+C34</f>
        <v>256019465</v>
      </c>
      <c r="D122" s="210">
        <f>+D121+D100+D91+D52+D34</f>
        <v>336373595.13</v>
      </c>
      <c r="E122" s="210">
        <f>+E121+E100+E91+E52+E34</f>
        <v>131133995.58</v>
      </c>
      <c r="F122" s="210">
        <f>+F121+F100+F91+F52+F34</f>
        <v>0</v>
      </c>
      <c r="G122" s="210">
        <f>+G121+G100+G91+G52+G34</f>
        <v>250910650.82400003</v>
      </c>
      <c r="H122" s="208">
        <f t="shared" ref="H122" si="58">G122/C122</f>
        <v>0.98004521189043192</v>
      </c>
      <c r="I122" s="207">
        <f t="shared" ref="I122" si="59">D122-G122</f>
        <v>85462944.305999964</v>
      </c>
      <c r="J122" s="175">
        <f>J121+J119+J97+J93+J86+J57+J39</f>
        <v>0</v>
      </c>
      <c r="K122" s="175">
        <f>K121+K119+K97+K93+K86+K57+K39</f>
        <v>0</v>
      </c>
      <c r="L122" s="175">
        <f>+L118+L96+L90+L53+L36</f>
        <v>81350488.170000002</v>
      </c>
      <c r="M122" s="175">
        <f t="shared" ref="M122:U122" si="60">M121+M119+M97+M93+M86+M57+M39</f>
        <v>0</v>
      </c>
      <c r="N122" s="175">
        <f t="shared" si="60"/>
        <v>0</v>
      </c>
      <c r="O122" s="175">
        <f t="shared" si="60"/>
        <v>0</v>
      </c>
      <c r="P122" s="175">
        <f t="shared" si="60"/>
        <v>0</v>
      </c>
      <c r="Q122" s="175">
        <f t="shared" si="60"/>
        <v>0</v>
      </c>
      <c r="R122" s="175">
        <f t="shared" si="60"/>
        <v>0</v>
      </c>
      <c r="S122" s="175">
        <f t="shared" si="60"/>
        <v>0</v>
      </c>
      <c r="T122" s="175">
        <f t="shared" si="60"/>
        <v>0</v>
      </c>
      <c r="U122" s="175">
        <f t="shared" si="60"/>
        <v>0</v>
      </c>
      <c r="V122" s="167"/>
      <c r="W122" s="167"/>
      <c r="X122" s="174"/>
      <c r="Y122" s="174"/>
      <c r="Z122" s="174"/>
      <c r="AA122" s="174"/>
      <c r="AB122" s="174">
        <f t="shared" si="32"/>
        <v>0</v>
      </c>
      <c r="AC122" s="167"/>
      <c r="AD122" s="174"/>
      <c r="AE122" s="174"/>
      <c r="AF122" s="174"/>
      <c r="AG122" s="174"/>
      <c r="AH122" s="174">
        <f t="shared" si="33"/>
        <v>0</v>
      </c>
      <c r="AI122" s="174"/>
      <c r="AJ122" s="174"/>
      <c r="AK122" s="174"/>
      <c r="AL122" s="174"/>
      <c r="AM122" s="168"/>
      <c r="AN122" s="174"/>
      <c r="AO122" s="174"/>
      <c r="AP122" s="174"/>
      <c r="AQ122" s="174"/>
      <c r="AR122" s="168"/>
      <c r="AS122" s="167"/>
      <c r="AT122" s="174"/>
      <c r="AU122" s="174"/>
      <c r="AV122" s="174"/>
      <c r="AW122" s="174"/>
      <c r="AX122" s="168"/>
      <c r="AY122" s="167"/>
      <c r="AZ122" s="174"/>
      <c r="BA122" s="174"/>
      <c r="BB122" s="174"/>
      <c r="BC122" s="174"/>
      <c r="BD122" s="168"/>
      <c r="BE122" s="167"/>
      <c r="BF122" s="174"/>
      <c r="BG122" s="174"/>
      <c r="BH122" s="174"/>
      <c r="BI122" s="174"/>
      <c r="BJ122" s="168"/>
      <c r="BK122" s="167"/>
      <c r="BL122" s="174"/>
      <c r="BM122" s="174"/>
      <c r="BN122" s="174"/>
      <c r="BO122" s="174"/>
      <c r="BP122" s="168"/>
      <c r="BQ122" s="167"/>
      <c r="BR122" s="174"/>
      <c r="BS122" s="174"/>
      <c r="BT122" s="174"/>
      <c r="BU122" s="174"/>
      <c r="BV122" s="168"/>
      <c r="BW122" s="167"/>
      <c r="BX122" s="174"/>
      <c r="BY122" s="174"/>
      <c r="BZ122" s="174"/>
      <c r="CA122" s="174"/>
      <c r="CB122" s="168"/>
      <c r="CC122" s="169"/>
      <c r="CD122" s="169"/>
      <c r="CE122" s="169"/>
      <c r="CF122" s="169"/>
      <c r="CG122" s="169"/>
      <c r="CH122" s="169"/>
      <c r="CI122" s="169"/>
      <c r="CJ122" s="169"/>
      <c r="CK122" s="158"/>
      <c r="CL122" s="158"/>
      <c r="CM122" s="132"/>
      <c r="CN122" s="132"/>
      <c r="CO122" s="132"/>
      <c r="CP122" s="132"/>
    </row>
    <row r="123" spans="1:94" s="77" customFormat="1" ht="2.25" customHeight="1" thickBot="1">
      <c r="A123" s="90"/>
      <c r="B123" s="91"/>
      <c r="C123" s="92"/>
      <c r="D123" s="92"/>
      <c r="E123" s="93"/>
      <c r="F123" s="93"/>
      <c r="G123" s="93"/>
      <c r="H123" s="93"/>
      <c r="I123" s="134"/>
      <c r="J123" s="178">
        <v>2199422.463</v>
      </c>
      <c r="K123" s="178">
        <v>2335473.9530000002</v>
      </c>
      <c r="L123" s="178">
        <v>4201051.04</v>
      </c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74">
        <f t="shared" si="32"/>
        <v>0</v>
      </c>
      <c r="AC123" s="167"/>
      <c r="AD123" s="167"/>
      <c r="AE123" s="167"/>
      <c r="AF123" s="167"/>
      <c r="AG123" s="167"/>
      <c r="AH123" s="174">
        <f t="shared" si="33"/>
        <v>0</v>
      </c>
      <c r="AI123" s="167"/>
      <c r="AJ123" s="167"/>
      <c r="AK123" s="167"/>
      <c r="AL123" s="167"/>
      <c r="AM123" s="168"/>
      <c r="AN123" s="167"/>
      <c r="AO123" s="167"/>
      <c r="AP123" s="167"/>
      <c r="AQ123" s="167"/>
      <c r="AR123" s="168"/>
      <c r="AS123" s="167"/>
      <c r="AT123" s="167"/>
      <c r="AU123" s="167"/>
      <c r="AV123" s="167"/>
      <c r="AW123" s="167"/>
      <c r="AX123" s="168"/>
      <c r="AY123" s="167"/>
      <c r="AZ123" s="167"/>
      <c r="BA123" s="167"/>
      <c r="BB123" s="167"/>
      <c r="BC123" s="167"/>
      <c r="BD123" s="168"/>
      <c r="BE123" s="167"/>
      <c r="BF123" s="167"/>
      <c r="BG123" s="167"/>
      <c r="BH123" s="167"/>
      <c r="BI123" s="167"/>
      <c r="BJ123" s="168"/>
      <c r="BK123" s="167"/>
      <c r="BL123" s="167"/>
      <c r="BM123" s="167"/>
      <c r="BN123" s="167"/>
      <c r="BO123" s="167"/>
      <c r="BP123" s="168"/>
      <c r="BQ123" s="167"/>
      <c r="BR123" s="167"/>
      <c r="BS123" s="167"/>
      <c r="BT123" s="167"/>
      <c r="BU123" s="167"/>
      <c r="BV123" s="168"/>
      <c r="BW123" s="167"/>
      <c r="BX123" s="167"/>
      <c r="BY123" s="167"/>
      <c r="BZ123" s="167"/>
      <c r="CA123" s="167"/>
      <c r="CB123" s="168"/>
      <c r="CC123" s="169"/>
      <c r="CD123" s="169"/>
      <c r="CE123" s="169"/>
      <c r="CF123" s="169"/>
      <c r="CG123" s="169"/>
      <c r="CH123" s="169"/>
      <c r="CI123" s="169"/>
      <c r="CJ123" s="169"/>
      <c r="CK123" s="158"/>
      <c r="CL123" s="158"/>
      <c r="CM123" s="132"/>
      <c r="CN123" s="132"/>
      <c r="CO123" s="132"/>
      <c r="CP123" s="132"/>
    </row>
    <row r="124" spans="1:94" s="77" customFormat="1" ht="15" customHeight="1" thickTop="1">
      <c r="A124" s="94"/>
      <c r="B124" s="95"/>
      <c r="C124" s="96"/>
      <c r="D124" s="96"/>
      <c r="E124" s="97"/>
      <c r="F124" s="97"/>
      <c r="G124" s="97"/>
      <c r="H124" s="97"/>
      <c r="I124" s="97"/>
      <c r="J124" s="164"/>
      <c r="K124" s="164"/>
      <c r="L124" s="164"/>
      <c r="M124" s="174"/>
      <c r="N124" s="174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8"/>
      <c r="AN124" s="167"/>
      <c r="AO124" s="167"/>
      <c r="AP124" s="167"/>
      <c r="AQ124" s="167"/>
      <c r="AR124" s="168"/>
      <c r="AS124" s="167"/>
      <c r="AT124" s="167"/>
      <c r="AU124" s="167"/>
      <c r="AV124" s="167"/>
      <c r="AW124" s="167"/>
      <c r="AX124" s="168"/>
      <c r="AY124" s="167"/>
      <c r="AZ124" s="167"/>
      <c r="BA124" s="167"/>
      <c r="BB124" s="167"/>
      <c r="BC124" s="167"/>
      <c r="BD124" s="168"/>
      <c r="BE124" s="167"/>
      <c r="BF124" s="167"/>
      <c r="BG124" s="167"/>
      <c r="BH124" s="167"/>
      <c r="BI124" s="167"/>
      <c r="BJ124" s="175"/>
      <c r="BK124" s="167"/>
      <c r="BL124" s="167"/>
      <c r="BM124" s="167"/>
      <c r="BN124" s="167"/>
      <c r="BO124" s="167"/>
      <c r="BP124" s="175"/>
      <c r="BQ124" s="167"/>
      <c r="BR124" s="167"/>
      <c r="BS124" s="167"/>
      <c r="BT124" s="167"/>
      <c r="BU124" s="167"/>
      <c r="BV124" s="175">
        <f>35091056.33-39066.58</f>
        <v>35051989.75</v>
      </c>
      <c r="BW124" s="167"/>
      <c r="BX124" s="167"/>
      <c r="BY124" s="167"/>
      <c r="BZ124" s="167"/>
      <c r="CA124" s="167"/>
      <c r="CB124" s="175"/>
      <c r="CC124" s="169"/>
      <c r="CD124" s="169"/>
      <c r="CE124" s="169"/>
      <c r="CF124" s="169"/>
      <c r="CG124" s="169"/>
      <c r="CH124" s="169"/>
      <c r="CI124" s="169"/>
      <c r="CJ124" s="169"/>
      <c r="CK124" s="158"/>
      <c r="CL124" s="158"/>
      <c r="CM124" s="132"/>
      <c r="CN124" s="132"/>
      <c r="CO124" s="132"/>
      <c r="CP124" s="132"/>
    </row>
    <row r="125" spans="1:94">
      <c r="C125" s="73"/>
      <c r="E125" s="98"/>
      <c r="F125" s="98"/>
      <c r="G125" s="98"/>
      <c r="H125" s="99"/>
      <c r="I125" s="156"/>
      <c r="J125" s="173"/>
      <c r="K125" s="173"/>
      <c r="L125" s="173"/>
      <c r="M125" s="173"/>
      <c r="N125" s="173"/>
      <c r="O125" s="173"/>
      <c r="P125" s="173"/>
      <c r="Q125" s="173"/>
      <c r="BJ125" s="176"/>
      <c r="BP125" s="176"/>
      <c r="BV125" s="176"/>
      <c r="CB125" s="176"/>
    </row>
    <row r="126" spans="1:94">
      <c r="C126" s="271"/>
      <c r="L126" s="173"/>
      <c r="M126" s="173"/>
      <c r="N126" s="173"/>
      <c r="O126" s="173"/>
      <c r="P126" s="173"/>
      <c r="Q126" s="173"/>
      <c r="R126" s="173"/>
      <c r="CB126" s="176"/>
    </row>
    <row r="127" spans="1:94">
      <c r="E127" s="126"/>
      <c r="F127" s="98"/>
      <c r="G127" s="98"/>
      <c r="H127" s="98"/>
      <c r="I127" s="98"/>
      <c r="L127" s="173"/>
      <c r="M127" s="173"/>
      <c r="N127" s="173"/>
      <c r="O127" s="173"/>
      <c r="P127" s="173"/>
      <c r="Q127" s="173"/>
      <c r="AO127" s="173">
        <f>19032536.72+11220</f>
        <v>19043756.719999999</v>
      </c>
      <c r="BJ127" s="176"/>
      <c r="BP127" s="176"/>
      <c r="BV127" s="176"/>
      <c r="CB127" s="176"/>
    </row>
    <row r="128" spans="1:94">
      <c r="C128" s="271"/>
      <c r="E128" s="98"/>
      <c r="F128" s="98"/>
      <c r="G128" s="98"/>
      <c r="H128" s="98"/>
      <c r="I128" s="98"/>
      <c r="J128" s="173"/>
      <c r="K128" s="173"/>
      <c r="L128" s="173"/>
      <c r="M128" s="173"/>
      <c r="N128" s="173"/>
      <c r="O128" s="173"/>
      <c r="P128" s="173"/>
      <c r="Q128" s="173"/>
      <c r="R128" s="173"/>
    </row>
    <row r="129" spans="3:9">
      <c r="C129" s="271"/>
      <c r="E129" s="126"/>
      <c r="F129" s="98"/>
      <c r="G129" s="98"/>
      <c r="H129" s="98"/>
      <c r="I129" s="98"/>
    </row>
    <row r="130" spans="3:9">
      <c r="C130" s="271"/>
      <c r="E130" s="98"/>
      <c r="F130" s="98"/>
      <c r="G130" s="98"/>
      <c r="H130" s="98"/>
      <c r="I130" s="98"/>
    </row>
    <row r="131" spans="3:9">
      <c r="E131" s="98"/>
      <c r="F131" s="98"/>
      <c r="G131" s="126"/>
      <c r="H131" s="98"/>
      <c r="I131" s="98"/>
    </row>
    <row r="132" spans="3:9">
      <c r="C132" s="271"/>
      <c r="E132" s="98"/>
      <c r="F132" s="98"/>
      <c r="G132" s="98"/>
      <c r="H132" s="98"/>
      <c r="I132" s="98"/>
    </row>
    <row r="133" spans="3:9">
      <c r="E133" s="98"/>
      <c r="F133" s="98"/>
      <c r="G133" s="98"/>
      <c r="H133" s="98"/>
      <c r="I133" s="98"/>
    </row>
    <row r="134" spans="3:9">
      <c r="E134" s="98"/>
      <c r="F134" s="98"/>
      <c r="G134" s="98"/>
      <c r="H134" s="98"/>
      <c r="I134" s="98"/>
    </row>
    <row r="135" spans="3:9">
      <c r="E135" s="98"/>
      <c r="F135" s="98"/>
      <c r="G135" s="98"/>
      <c r="H135" s="98"/>
      <c r="I135" s="98"/>
    </row>
    <row r="136" spans="3:9">
      <c r="E136" s="98"/>
      <c r="F136" s="98"/>
      <c r="G136" s="98"/>
      <c r="H136" s="98"/>
      <c r="I136" s="98"/>
    </row>
    <row r="137" spans="3:9">
      <c r="E137" s="98"/>
      <c r="F137" s="98"/>
      <c r="G137" s="98"/>
      <c r="H137" s="98"/>
      <c r="I137" s="98"/>
    </row>
    <row r="138" spans="3:9">
      <c r="E138" s="98"/>
      <c r="F138" s="98"/>
      <c r="G138" s="98"/>
      <c r="H138" s="98"/>
      <c r="I138" s="98"/>
    </row>
    <row r="139" spans="3:9">
      <c r="E139" s="98"/>
      <c r="F139" s="98"/>
      <c r="G139" s="98"/>
      <c r="H139" s="98"/>
      <c r="I139" s="98"/>
    </row>
    <row r="140" spans="3:9">
      <c r="E140" s="98"/>
      <c r="F140" s="98"/>
      <c r="G140" s="98"/>
      <c r="H140" s="98"/>
      <c r="I140" s="98"/>
    </row>
    <row r="141" spans="3:9">
      <c r="E141" s="98"/>
      <c r="F141" s="98"/>
      <c r="G141" s="98"/>
      <c r="H141" s="98"/>
      <c r="I141" s="98"/>
    </row>
    <row r="142" spans="3:9">
      <c r="E142" s="98"/>
      <c r="F142" s="98"/>
      <c r="G142" s="98"/>
      <c r="H142" s="98"/>
      <c r="I142" s="98"/>
    </row>
    <row r="143" spans="3:9">
      <c r="E143" s="98"/>
      <c r="F143" s="98"/>
      <c r="G143" s="98"/>
      <c r="H143" s="98"/>
      <c r="I143" s="98"/>
    </row>
    <row r="144" spans="3:9">
      <c r="E144" s="98"/>
      <c r="F144" s="98"/>
      <c r="G144" s="98"/>
      <c r="H144" s="98"/>
      <c r="I144" s="98"/>
    </row>
    <row r="145" spans="5:9">
      <c r="E145" s="98"/>
      <c r="F145" s="98"/>
      <c r="G145" s="98"/>
      <c r="H145" s="98"/>
      <c r="I145" s="98"/>
    </row>
    <row r="146" spans="5:9">
      <c r="E146" s="98"/>
      <c r="F146" s="98"/>
      <c r="G146" s="98"/>
      <c r="H146" s="98"/>
      <c r="I146" s="98"/>
    </row>
    <row r="147" spans="5:9">
      <c r="E147" s="98"/>
      <c r="F147" s="98"/>
      <c r="G147" s="98"/>
      <c r="H147" s="98"/>
      <c r="I147" s="98"/>
    </row>
    <row r="148" spans="5:9">
      <c r="E148" s="98"/>
      <c r="F148" s="98"/>
      <c r="G148" s="98"/>
      <c r="H148" s="98"/>
      <c r="I148" s="98"/>
    </row>
    <row r="149" spans="5:9">
      <c r="E149" s="98"/>
      <c r="F149" s="98"/>
      <c r="G149" s="98"/>
      <c r="H149" s="98"/>
      <c r="I149" s="98"/>
    </row>
    <row r="150" spans="5:9">
      <c r="E150" s="98"/>
      <c r="F150" s="98"/>
      <c r="G150" s="98"/>
      <c r="H150" s="98"/>
      <c r="I150" s="98"/>
    </row>
    <row r="151" spans="5:9">
      <c r="E151" s="98"/>
      <c r="F151" s="98"/>
      <c r="G151" s="98"/>
      <c r="H151" s="98"/>
      <c r="I151" s="98"/>
    </row>
    <row r="152" spans="5:9">
      <c r="E152" s="98"/>
      <c r="F152" s="98"/>
      <c r="G152" s="98"/>
      <c r="H152" s="98"/>
      <c r="I152" s="98"/>
    </row>
    <row r="153" spans="5:9">
      <c r="E153" s="98"/>
      <c r="F153" s="98"/>
      <c r="G153" s="98"/>
      <c r="H153" s="98"/>
      <c r="I153" s="98"/>
    </row>
    <row r="154" spans="5:9">
      <c r="E154" s="98"/>
      <c r="F154" s="98"/>
      <c r="G154" s="98"/>
      <c r="H154" s="98"/>
      <c r="I154" s="98"/>
    </row>
    <row r="155" spans="5:9">
      <c r="E155" s="98"/>
      <c r="F155" s="98"/>
      <c r="G155" s="98"/>
      <c r="H155" s="98"/>
      <c r="I155" s="98"/>
    </row>
    <row r="156" spans="5:9">
      <c r="E156" s="98"/>
      <c r="F156" s="98"/>
      <c r="G156" s="98"/>
      <c r="H156" s="98"/>
      <c r="I156" s="98"/>
    </row>
    <row r="157" spans="5:9">
      <c r="E157" s="98"/>
      <c r="F157" s="98"/>
      <c r="G157" s="98"/>
      <c r="H157" s="98"/>
      <c r="I157" s="98"/>
    </row>
    <row r="158" spans="5:9">
      <c r="E158" s="98"/>
      <c r="F158" s="98"/>
      <c r="G158" s="98"/>
      <c r="H158" s="98"/>
      <c r="I158" s="98"/>
    </row>
    <row r="159" spans="5:9">
      <c r="E159" s="98"/>
      <c r="F159" s="98"/>
      <c r="G159" s="98"/>
      <c r="H159" s="98"/>
      <c r="I159" s="98"/>
    </row>
    <row r="160" spans="5:9">
      <c r="E160" s="98"/>
      <c r="F160" s="98"/>
      <c r="G160" s="98"/>
      <c r="H160" s="98"/>
      <c r="I160" s="98"/>
    </row>
    <row r="161" spans="5:9">
      <c r="E161" s="98"/>
      <c r="F161" s="98"/>
      <c r="G161" s="98"/>
      <c r="H161" s="98"/>
      <c r="I161" s="98"/>
    </row>
    <row r="162" spans="5:9">
      <c r="E162" s="98"/>
      <c r="F162" s="98"/>
      <c r="G162" s="98"/>
      <c r="H162" s="98"/>
      <c r="I162" s="98"/>
    </row>
    <row r="163" spans="5:9">
      <c r="E163" s="98"/>
      <c r="F163" s="98"/>
      <c r="G163" s="98"/>
      <c r="H163" s="98"/>
      <c r="I163" s="98"/>
    </row>
    <row r="164" spans="5:9">
      <c r="E164" s="98"/>
      <c r="F164" s="98"/>
      <c r="G164" s="98"/>
      <c r="H164" s="98"/>
      <c r="I164" s="98"/>
    </row>
    <row r="165" spans="5:9">
      <c r="E165" s="98"/>
      <c r="F165" s="98"/>
      <c r="G165" s="98"/>
      <c r="H165" s="98"/>
      <c r="I165" s="98"/>
    </row>
    <row r="166" spans="5:9">
      <c r="E166" s="98"/>
      <c r="F166" s="98"/>
      <c r="G166" s="98"/>
      <c r="H166" s="98"/>
      <c r="I166" s="98"/>
    </row>
    <row r="167" spans="5:9">
      <c r="E167" s="98"/>
      <c r="F167" s="98"/>
      <c r="G167" s="98"/>
      <c r="H167" s="98"/>
      <c r="I167" s="98"/>
    </row>
    <row r="168" spans="5:9">
      <c r="E168" s="98"/>
      <c r="F168" s="98"/>
      <c r="G168" s="98"/>
      <c r="H168" s="98"/>
      <c r="I168" s="98"/>
    </row>
    <row r="169" spans="5:9">
      <c r="E169" s="98"/>
      <c r="F169" s="98"/>
      <c r="G169" s="98"/>
      <c r="H169" s="98"/>
      <c r="I169" s="98"/>
    </row>
    <row r="170" spans="5:9">
      <c r="E170" s="98"/>
      <c r="F170" s="98"/>
      <c r="G170" s="98"/>
      <c r="H170" s="98"/>
      <c r="I170" s="98"/>
    </row>
    <row r="171" spans="5:9">
      <c r="E171" s="98"/>
      <c r="F171" s="98"/>
      <c r="G171" s="98"/>
      <c r="H171" s="98"/>
      <c r="I171" s="98"/>
    </row>
    <row r="172" spans="5:9">
      <c r="E172" s="98"/>
      <c r="F172" s="98"/>
      <c r="G172" s="98"/>
      <c r="H172" s="98"/>
      <c r="I172" s="98"/>
    </row>
    <row r="173" spans="5:9">
      <c r="E173" s="98"/>
      <c r="F173" s="98"/>
      <c r="G173" s="98"/>
      <c r="H173" s="98"/>
      <c r="I173" s="98"/>
    </row>
    <row r="174" spans="5:9">
      <c r="E174" s="98"/>
      <c r="F174" s="98"/>
      <c r="G174" s="98"/>
      <c r="H174" s="98"/>
      <c r="I174" s="98"/>
    </row>
  </sheetData>
  <mergeCells count="18">
    <mergeCell ref="A34:B34"/>
    <mergeCell ref="BR9:BU9"/>
    <mergeCell ref="BX9:CA9"/>
    <mergeCell ref="BL9:BO9"/>
    <mergeCell ref="BF9:BI9"/>
    <mergeCell ref="A9:A10"/>
    <mergeCell ref="C9:C10"/>
    <mergeCell ref="D9:D10"/>
    <mergeCell ref="E9:E10"/>
    <mergeCell ref="G5:I5"/>
    <mergeCell ref="G9:H9"/>
    <mergeCell ref="I9:I10"/>
    <mergeCell ref="AZ9:BC9"/>
    <mergeCell ref="AT9:AW9"/>
    <mergeCell ref="AN9:AQ9"/>
    <mergeCell ref="AI9:AL9"/>
    <mergeCell ref="AD9:AG9"/>
    <mergeCell ref="X9:AA9"/>
  </mergeCells>
  <phoneticPr fontId="11" type="noConversion"/>
  <pageMargins left="0.6692913385826772" right="0.15748031496062992" top="0.27559055118110237" bottom="0.11811023622047245" header="0" footer="0"/>
  <pageSetup scale="8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N20" sqref="N20"/>
    </sheetView>
  </sheetViews>
  <sheetFormatPr baseColWidth="10" defaultRowHeight="12.75"/>
  <cols>
    <col min="1" max="1" width="8" customWidth="1"/>
    <col min="2" max="2" width="13" bestFit="1" customWidth="1"/>
    <col min="3" max="3" width="8.7109375" customWidth="1"/>
    <col min="4" max="4" width="6" customWidth="1"/>
    <col min="5" max="5" width="8.5703125" customWidth="1"/>
    <col min="6" max="6" width="9.5703125" customWidth="1"/>
    <col min="7" max="7" width="10.7109375" customWidth="1"/>
    <col min="8" max="8" width="11.85546875" customWidth="1"/>
    <col min="9" max="9" width="12.28515625" customWidth="1"/>
  </cols>
  <sheetData>
    <row r="1" spans="1:9">
      <c r="A1" s="61"/>
      <c r="B1" s="61"/>
      <c r="C1" s="61"/>
      <c r="D1" s="61"/>
      <c r="E1" s="61"/>
      <c r="F1" s="61"/>
      <c r="G1" s="61"/>
      <c r="H1" s="335" t="s">
        <v>58</v>
      </c>
      <c r="I1" s="335"/>
    </row>
    <row r="2" spans="1:9" ht="15">
      <c r="A2" s="336" t="s">
        <v>1</v>
      </c>
      <c r="B2" s="336"/>
      <c r="C2" s="336"/>
      <c r="D2" s="336"/>
      <c r="E2" s="336"/>
      <c r="F2" s="336"/>
      <c r="G2" s="336"/>
      <c r="H2" s="336"/>
      <c r="I2" s="336"/>
    </row>
    <row r="3" spans="1:9" ht="15">
      <c r="A3" s="336" t="s">
        <v>59</v>
      </c>
      <c r="B3" s="336"/>
      <c r="C3" s="336"/>
      <c r="D3" s="336"/>
      <c r="E3" s="336"/>
      <c r="F3" s="336"/>
      <c r="G3" s="336"/>
      <c r="H3" s="336"/>
      <c r="I3" s="336"/>
    </row>
    <row r="4" spans="1:9" ht="15">
      <c r="A4" s="336"/>
      <c r="B4" s="336"/>
      <c r="C4" s="336"/>
      <c r="D4" s="336"/>
      <c r="E4" s="336"/>
      <c r="F4" s="336"/>
      <c r="G4" s="336"/>
      <c r="H4" s="336"/>
      <c r="I4" s="336"/>
    </row>
    <row r="5" spans="1:9" ht="15.75" thickBot="1">
      <c r="A5" s="305" t="s">
        <v>302</v>
      </c>
      <c r="B5" s="306"/>
      <c r="C5" s="307"/>
      <c r="D5" s="100"/>
      <c r="E5" s="100"/>
      <c r="F5" s="100"/>
      <c r="G5" s="101"/>
      <c r="H5" s="102"/>
      <c r="I5" s="102"/>
    </row>
    <row r="6" spans="1:9" s="77" customFormat="1" ht="18" customHeight="1" thickTop="1">
      <c r="A6" s="103" t="s">
        <v>60</v>
      </c>
      <c r="B6" s="104"/>
      <c r="C6" s="104"/>
      <c r="D6" s="105"/>
      <c r="E6" s="105"/>
      <c r="F6" s="104"/>
      <c r="G6" s="104"/>
      <c r="H6" s="104"/>
      <c r="I6" s="106"/>
    </row>
    <row r="7" spans="1:9">
      <c r="A7" s="332" t="s">
        <v>61</v>
      </c>
      <c r="B7" s="322" t="s">
        <v>45</v>
      </c>
      <c r="C7" s="324" t="s">
        <v>62</v>
      </c>
      <c r="D7" s="324" t="s">
        <v>63</v>
      </c>
      <c r="E7" s="324" t="s">
        <v>64</v>
      </c>
      <c r="F7" s="324" t="s">
        <v>65</v>
      </c>
      <c r="G7" s="324" t="s">
        <v>66</v>
      </c>
      <c r="H7" s="324" t="s">
        <v>67</v>
      </c>
      <c r="I7" s="329" t="s">
        <v>68</v>
      </c>
    </row>
    <row r="8" spans="1:9">
      <c r="A8" s="333"/>
      <c r="B8" s="323"/>
      <c r="C8" s="325"/>
      <c r="D8" s="327"/>
      <c r="E8" s="327"/>
      <c r="F8" s="327"/>
      <c r="G8" s="327"/>
      <c r="H8" s="327"/>
      <c r="I8" s="330"/>
    </row>
    <row r="9" spans="1:9" ht="13.5" thickBot="1">
      <c r="A9" s="334"/>
      <c r="B9" s="323"/>
      <c r="C9" s="326"/>
      <c r="D9" s="328"/>
      <c r="E9" s="328"/>
      <c r="F9" s="328"/>
      <c r="G9" s="328"/>
      <c r="H9" s="328"/>
      <c r="I9" s="331"/>
    </row>
    <row r="10" spans="1:9" ht="13.5" thickTop="1">
      <c r="A10" s="107"/>
      <c r="B10" s="108"/>
      <c r="C10" s="108"/>
      <c r="D10" s="108"/>
      <c r="E10" s="108"/>
      <c r="F10" s="108"/>
      <c r="G10" s="108"/>
      <c r="H10" s="108"/>
      <c r="I10" s="109"/>
    </row>
    <row r="11" spans="1:9">
      <c r="A11" s="110"/>
      <c r="B11" s="111"/>
      <c r="C11" s="111"/>
      <c r="D11" s="111"/>
      <c r="E11" s="111"/>
      <c r="F11" s="111"/>
      <c r="G11" s="111"/>
      <c r="H11" s="111"/>
      <c r="I11" s="112"/>
    </row>
    <row r="12" spans="1:9">
      <c r="A12" s="110"/>
      <c r="B12" s="111"/>
      <c r="C12" s="111"/>
      <c r="D12" s="111"/>
      <c r="E12" s="111"/>
      <c r="F12" s="111"/>
      <c r="G12" s="111"/>
      <c r="H12" s="111"/>
      <c r="I12" s="112"/>
    </row>
    <row r="13" spans="1:9">
      <c r="A13" s="110"/>
      <c r="B13" s="111"/>
      <c r="C13" s="111"/>
      <c r="D13" s="111"/>
      <c r="E13" s="111"/>
      <c r="F13" s="111"/>
      <c r="G13" s="111"/>
      <c r="H13" s="111"/>
      <c r="I13" s="112"/>
    </row>
    <row r="14" spans="1:9">
      <c r="A14" s="110"/>
      <c r="B14" s="111"/>
      <c r="C14" s="111"/>
      <c r="D14" s="111"/>
      <c r="E14" s="111"/>
      <c r="F14" s="111"/>
      <c r="G14" s="111"/>
      <c r="H14" s="111"/>
      <c r="I14" s="112"/>
    </row>
    <row r="15" spans="1:9">
      <c r="A15" s="110"/>
      <c r="B15" s="111"/>
      <c r="C15" s="111"/>
      <c r="D15" s="111"/>
      <c r="E15" s="111"/>
      <c r="F15" s="111"/>
      <c r="G15" s="111"/>
      <c r="H15" s="111"/>
      <c r="I15" s="112"/>
    </row>
    <row r="16" spans="1:9">
      <c r="A16" s="110"/>
      <c r="B16" s="111"/>
      <c r="C16" s="111"/>
      <c r="D16" s="111"/>
      <c r="E16" s="111"/>
      <c r="F16" s="111"/>
      <c r="G16" s="111"/>
      <c r="H16" s="111"/>
      <c r="I16" s="112"/>
    </row>
    <row r="17" spans="1:9">
      <c r="A17" s="110"/>
      <c r="B17" s="111"/>
      <c r="C17" s="111"/>
      <c r="D17" s="111"/>
      <c r="E17" s="111"/>
      <c r="F17" s="111"/>
      <c r="G17" s="111"/>
      <c r="H17" s="111"/>
      <c r="I17" s="112"/>
    </row>
    <row r="18" spans="1:9">
      <c r="A18" s="110"/>
      <c r="B18" s="111"/>
      <c r="C18" s="111"/>
      <c r="D18" s="111" t="s">
        <v>69</v>
      </c>
      <c r="E18" s="111"/>
      <c r="F18" s="111"/>
      <c r="G18" s="111"/>
      <c r="H18" s="111"/>
      <c r="I18" s="112"/>
    </row>
    <row r="19" spans="1:9">
      <c r="A19" s="110"/>
      <c r="B19" s="111"/>
      <c r="C19" s="111"/>
      <c r="D19" s="111"/>
      <c r="E19" s="111"/>
      <c r="F19" s="111"/>
      <c r="G19" s="111"/>
      <c r="H19" s="111"/>
      <c r="I19" s="112"/>
    </row>
    <row r="20" spans="1:9">
      <c r="A20" s="110"/>
      <c r="B20" s="111"/>
      <c r="C20" s="111"/>
      <c r="D20" s="111"/>
      <c r="E20" s="111"/>
      <c r="F20" s="111"/>
      <c r="G20" s="111"/>
      <c r="H20" s="111"/>
      <c r="I20" s="112"/>
    </row>
    <row r="21" spans="1:9">
      <c r="A21" s="110"/>
      <c r="B21" s="111"/>
      <c r="C21" s="111"/>
      <c r="D21" s="111"/>
      <c r="E21" s="111"/>
      <c r="F21" s="111"/>
      <c r="G21" s="111"/>
      <c r="H21" s="111"/>
      <c r="I21" s="112"/>
    </row>
    <row r="22" spans="1:9">
      <c r="A22" s="110"/>
      <c r="B22" s="111"/>
      <c r="C22" s="111"/>
      <c r="D22" s="111"/>
      <c r="E22" s="111"/>
      <c r="F22" s="111"/>
      <c r="G22" s="111"/>
      <c r="H22" s="111"/>
      <c r="I22" s="112"/>
    </row>
    <row r="23" spans="1:9">
      <c r="A23" s="110"/>
      <c r="B23" s="111"/>
      <c r="C23" s="111"/>
      <c r="D23" s="111"/>
      <c r="E23" s="111"/>
      <c r="F23" s="111"/>
      <c r="G23" s="111"/>
      <c r="H23" s="111"/>
      <c r="I23" s="112"/>
    </row>
    <row r="24" spans="1:9">
      <c r="A24" s="110"/>
      <c r="B24" s="111"/>
      <c r="C24" s="111"/>
      <c r="D24" s="111"/>
      <c r="E24" s="111"/>
      <c r="F24" s="111"/>
      <c r="G24" s="111"/>
      <c r="H24" s="111"/>
      <c r="I24" s="112"/>
    </row>
    <row r="25" spans="1:9">
      <c r="A25" s="110"/>
      <c r="B25" s="111"/>
      <c r="C25" s="111"/>
      <c r="D25" s="111"/>
      <c r="E25" s="111"/>
      <c r="F25" s="111"/>
      <c r="G25" s="111"/>
      <c r="H25" s="111"/>
      <c r="I25" s="112"/>
    </row>
    <row r="26" spans="1:9">
      <c r="A26" s="110"/>
      <c r="B26" s="111"/>
      <c r="C26" s="111"/>
      <c r="D26" s="111"/>
      <c r="E26" s="111"/>
      <c r="F26" s="111"/>
      <c r="G26" s="111"/>
      <c r="H26" s="111"/>
      <c r="I26" s="112"/>
    </row>
    <row r="27" spans="1:9">
      <c r="A27" s="110"/>
      <c r="B27" s="111"/>
      <c r="C27" s="111"/>
      <c r="D27" s="111"/>
      <c r="E27" s="111"/>
      <c r="F27" s="111"/>
      <c r="G27" s="111"/>
      <c r="H27" s="111"/>
      <c r="I27" s="112"/>
    </row>
    <row r="28" spans="1:9">
      <c r="A28" s="110"/>
      <c r="B28" s="111"/>
      <c r="C28" s="111"/>
      <c r="D28" s="111"/>
      <c r="E28" s="111"/>
      <c r="F28" s="111"/>
      <c r="G28" s="111"/>
      <c r="H28" s="111"/>
      <c r="I28" s="112"/>
    </row>
    <row r="29" spans="1:9">
      <c r="A29" s="110"/>
      <c r="B29" s="111"/>
      <c r="C29" s="111"/>
      <c r="D29" s="111"/>
      <c r="E29" s="111"/>
      <c r="F29" s="111"/>
      <c r="G29" s="111"/>
      <c r="H29" s="111"/>
      <c r="I29" s="112"/>
    </row>
    <row r="30" spans="1:9">
      <c r="A30" s="110"/>
      <c r="B30" s="111"/>
      <c r="C30" s="111"/>
      <c r="D30" s="111"/>
      <c r="E30" s="111"/>
      <c r="F30" s="111"/>
      <c r="G30" s="111"/>
      <c r="H30" s="111"/>
      <c r="I30" s="112"/>
    </row>
    <row r="31" spans="1:9">
      <c r="A31" s="110"/>
      <c r="B31" s="111"/>
      <c r="C31" s="111"/>
      <c r="D31" s="111"/>
      <c r="E31" s="111"/>
      <c r="F31" s="111"/>
      <c r="G31" s="111"/>
      <c r="H31" s="111"/>
      <c r="I31" s="112"/>
    </row>
    <row r="32" spans="1:9">
      <c r="A32" s="110"/>
      <c r="B32" s="111"/>
      <c r="C32" s="111"/>
      <c r="D32" s="111"/>
      <c r="E32" s="111"/>
      <c r="F32" s="111"/>
      <c r="G32" s="111"/>
      <c r="H32" s="111"/>
      <c r="I32" s="112"/>
    </row>
    <row r="33" spans="1:9">
      <c r="A33" s="110"/>
      <c r="B33" s="111"/>
      <c r="C33" s="111"/>
      <c r="D33" s="111"/>
      <c r="E33" s="111"/>
      <c r="F33" s="111"/>
      <c r="G33" s="111"/>
      <c r="H33" s="111"/>
      <c r="I33" s="112"/>
    </row>
    <row r="34" spans="1:9">
      <c r="A34" s="110"/>
      <c r="B34" s="111"/>
      <c r="C34" s="111"/>
      <c r="D34" s="111"/>
      <c r="E34" s="111"/>
      <c r="F34" s="111"/>
      <c r="G34" s="111"/>
      <c r="H34" s="111"/>
      <c r="I34" s="112"/>
    </row>
    <row r="35" spans="1:9">
      <c r="A35" s="110"/>
      <c r="B35" s="111"/>
      <c r="C35" s="111"/>
      <c r="D35" s="111"/>
      <c r="E35" s="111"/>
      <c r="F35" s="111"/>
      <c r="G35" s="111"/>
      <c r="H35" s="111"/>
      <c r="I35" s="112"/>
    </row>
    <row r="36" spans="1:9">
      <c r="A36" s="110"/>
      <c r="B36" s="111"/>
      <c r="C36" s="111"/>
      <c r="D36" s="111"/>
      <c r="E36" s="111"/>
      <c r="F36" s="111"/>
      <c r="G36" s="111"/>
      <c r="H36" s="111"/>
      <c r="I36" s="112"/>
    </row>
    <row r="37" spans="1:9">
      <c r="A37" s="110"/>
      <c r="B37" s="111"/>
      <c r="C37" s="111"/>
      <c r="D37" s="111"/>
      <c r="E37" s="111"/>
      <c r="F37" s="111"/>
      <c r="G37" s="111"/>
      <c r="H37" s="111"/>
      <c r="I37" s="112"/>
    </row>
    <row r="38" spans="1:9">
      <c r="A38" s="113" t="s">
        <v>70</v>
      </c>
      <c r="B38" s="114"/>
      <c r="C38" s="114"/>
      <c r="D38" s="114"/>
      <c r="E38" s="114"/>
      <c r="F38" s="114"/>
      <c r="G38" s="114"/>
      <c r="H38" s="114"/>
      <c r="I38" s="115"/>
    </row>
    <row r="39" spans="1:9">
      <c r="A39" s="116"/>
      <c r="B39" s="117"/>
      <c r="C39" s="117"/>
      <c r="D39" s="117"/>
      <c r="E39" s="117"/>
      <c r="F39" s="117"/>
      <c r="G39" s="117"/>
      <c r="H39" s="117"/>
      <c r="I39" s="118"/>
    </row>
    <row r="40" spans="1:9">
      <c r="A40" s="119"/>
      <c r="B40" s="61"/>
      <c r="C40" s="61"/>
      <c r="D40" s="61"/>
      <c r="E40" s="61"/>
      <c r="F40" s="61"/>
      <c r="G40" s="61"/>
      <c r="H40" s="61"/>
      <c r="I40" s="120"/>
    </row>
    <row r="41" spans="1:9">
      <c r="A41" s="119"/>
      <c r="B41" s="61"/>
      <c r="C41" s="61"/>
      <c r="D41" s="61"/>
      <c r="E41" s="61"/>
      <c r="F41" s="61"/>
      <c r="G41" s="61"/>
      <c r="H41" s="61"/>
      <c r="I41" s="120"/>
    </row>
    <row r="42" spans="1:9">
      <c r="A42" s="119"/>
      <c r="B42" s="61"/>
      <c r="C42" s="61"/>
      <c r="D42" s="61"/>
      <c r="E42" s="61"/>
      <c r="F42" s="61"/>
      <c r="G42" s="61"/>
      <c r="H42" s="61"/>
      <c r="I42" s="120"/>
    </row>
    <row r="43" spans="1:9" ht="13.5" thickBot="1">
      <c r="A43" s="121"/>
      <c r="B43" s="100"/>
      <c r="C43" s="100"/>
      <c r="D43" s="100"/>
      <c r="E43" s="100"/>
      <c r="F43" s="100"/>
      <c r="G43" s="100"/>
      <c r="H43" s="100"/>
      <c r="I43" s="122"/>
    </row>
    <row r="44" spans="1:9" ht="13.5" thickTop="1"/>
    <row r="47" spans="1:9">
      <c r="A47" s="61" t="s">
        <v>54</v>
      </c>
      <c r="B47" s="61"/>
      <c r="F47" s="318" t="s">
        <v>33</v>
      </c>
      <c r="G47" s="318"/>
      <c r="H47" s="318"/>
      <c r="I47" s="318"/>
    </row>
    <row r="48" spans="1:9" ht="12.75" customHeight="1">
      <c r="A48" s="319"/>
      <c r="B48" s="319"/>
      <c r="F48" s="320" t="s">
        <v>71</v>
      </c>
      <c r="G48" s="320"/>
      <c r="H48" s="320"/>
      <c r="I48" s="320"/>
    </row>
    <row r="49" spans="1:9">
      <c r="A49" s="319"/>
      <c r="B49" s="319"/>
      <c r="F49" s="321" t="s">
        <v>72</v>
      </c>
      <c r="G49" s="321"/>
      <c r="H49" s="321"/>
      <c r="I49" s="321"/>
    </row>
    <row r="50" spans="1:9">
      <c r="A50" s="319"/>
      <c r="B50" s="319"/>
    </row>
  </sheetData>
  <mergeCells count="18">
    <mergeCell ref="A5:C5"/>
    <mergeCell ref="H1:I1"/>
    <mergeCell ref="A2:I2"/>
    <mergeCell ref="A3:I3"/>
    <mergeCell ref="A4:I4"/>
    <mergeCell ref="F47:I47"/>
    <mergeCell ref="A48:B50"/>
    <mergeCell ref="F48:I48"/>
    <mergeCell ref="F49:I49"/>
    <mergeCell ref="B7:B9"/>
    <mergeCell ref="C7:C9"/>
    <mergeCell ref="D7:D9"/>
    <mergeCell ref="I7:I9"/>
    <mergeCell ref="E7:E9"/>
    <mergeCell ref="F7:F9"/>
    <mergeCell ref="G7:G9"/>
    <mergeCell ref="H7:H9"/>
    <mergeCell ref="A7:A9"/>
  </mergeCells>
  <phoneticPr fontId="11" type="noConversion"/>
  <pageMargins left="0.75" right="0.75" top="1" bottom="1" header="0" footer="0"/>
  <pageSetup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EVETOP 01</vt:lpstr>
      <vt:lpstr>ANEXO -01</vt:lpstr>
      <vt:lpstr>EVETOP-02</vt:lpstr>
      <vt:lpstr>N.P.O.P</vt:lpstr>
      <vt:lpstr>'EVETOP-02'!Área_de_impresión</vt:lpstr>
      <vt:lpstr>'ANEXO -01'!Títulos_a_imprimir</vt:lpstr>
      <vt:lpstr>'EVETOP-02'!Títulos_a_imprimir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VERO MONTES</cp:lastModifiedBy>
  <cp:lastPrinted>2014-01-17T20:01:28Z</cp:lastPrinted>
  <dcterms:created xsi:type="dcterms:W3CDTF">2009-10-13T17:12:53Z</dcterms:created>
  <dcterms:modified xsi:type="dcterms:W3CDTF">2014-01-23T19:31:26Z</dcterms:modified>
</cp:coreProperties>
</file>